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B581C9C2-2934-4E9C-B394-A92C645EE832}" xr6:coauthVersionLast="47" xr6:coauthVersionMax="47" xr10:uidLastSave="{00000000-0000-0000-0000-000000000000}"/>
  <bookViews>
    <workbookView xWindow="-108" yWindow="-108" windowWidth="23256" windowHeight="12576" xr2:uid="{00000000-000D-0000-FFFF-FFFF00000000}"/>
  </bookViews>
  <sheets>
    <sheet name="提出書類一覧_30号様式" sheetId="42" r:id="rId1"/>
    <sheet name="第30号様式 " sheetId="2" r:id="rId2"/>
    <sheet name="第30号様式 (別紙)" sheetId="3" r:id="rId3"/>
    <sheet name="筆一覧_地下水" sheetId="23" r:id="rId4"/>
    <sheet name="汚染状況一覧" sheetId="27" r:id="rId5"/>
    <sheet name="汚染状況一覧 (記入例)" sheetId="8" r:id="rId6"/>
    <sheet name="計画シート" sheetId="48" r:id="rId7"/>
    <sheet name="確認シート" sheetId="50" r:id="rId8"/>
    <sheet name="搬出確認シート" sheetId="41" r:id="rId9"/>
    <sheet name="マスタ" sheetId="6" state="hidden" r:id="rId10"/>
  </sheets>
  <definedNames>
    <definedName name="_xlnm._FilterDatabase" localSheetId="8" hidden="1">搬出確認シート!$M$1:$M$159</definedName>
    <definedName name="_xlnm.Print_Area" localSheetId="4">汚染状況一覧!$B$1:$T$28</definedName>
    <definedName name="_xlnm.Print_Area" localSheetId="5">'汚染状況一覧 (記入例)'!$B$1:$T$28</definedName>
    <definedName name="_xlnm.Print_Area" localSheetId="7">確認シート!$A$1:$Q$168</definedName>
    <definedName name="_xlnm.Print_Area" localSheetId="6">計画シート!$B$1:$K$116</definedName>
    <definedName name="_xlnm.Print_Area" localSheetId="1">'第30号様式 '!$B$1:$J$48</definedName>
    <definedName name="_xlnm.Print_Area" localSheetId="2">'第30号様式 (別紙)'!$A$1:$J$76</definedName>
    <definedName name="_xlnm.Print_Area" localSheetId="0">提出書類一覧_30号様式!$A$1:$F$51</definedName>
    <definedName name="_xlnm.Print_Area" localSheetId="8">搬出確認シート!$A$1:$I$170</definedName>
    <definedName name="_xlnm.Print_Area" localSheetId="3">筆一覧_地下水!$A$1:$K$38</definedName>
    <definedName name="_xlnm.Print_Titles" localSheetId="7">確認シート!$5:$5</definedName>
    <definedName name="_xlnm.Print_Titles" localSheetId="6">計画シート!$5:$5</definedName>
    <definedName name="_xlnm.Print_Titles" localSheetId="3">筆一覧_地下水!$4:$5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66" i="50" l="1"/>
  <c r="W165" i="50"/>
  <c r="R163" i="50"/>
  <c r="W164" i="50" s="1"/>
  <c r="R162" i="50"/>
  <c r="R161" i="50"/>
  <c r="R160" i="50"/>
  <c r="R159" i="50"/>
  <c r="W158" i="50"/>
  <c r="R158" i="50"/>
  <c r="W157" i="50"/>
  <c r="R156" i="50"/>
  <c r="R155" i="50"/>
  <c r="R154" i="50"/>
  <c r="R153" i="50"/>
  <c r="R152" i="50"/>
  <c r="W151" i="50"/>
  <c r="R151" i="50"/>
  <c r="R149" i="50"/>
  <c r="W150" i="50" s="1"/>
  <c r="R148" i="50"/>
  <c r="R147" i="50"/>
  <c r="R146" i="50"/>
  <c r="W145" i="50"/>
  <c r="R145" i="50"/>
  <c r="R144" i="50"/>
  <c r="W143" i="50"/>
  <c r="R143" i="50"/>
  <c r="R142" i="50"/>
  <c r="R141" i="50"/>
  <c r="R140" i="50"/>
  <c r="R139" i="50"/>
  <c r="R138" i="50"/>
  <c r="R137" i="50"/>
  <c r="R136" i="50"/>
  <c r="R135" i="50"/>
  <c r="R134" i="50"/>
  <c r="R133" i="50"/>
  <c r="R132" i="50"/>
  <c r="W131" i="50"/>
  <c r="R131" i="50"/>
  <c r="W127" i="50"/>
  <c r="W125" i="50"/>
  <c r="W129" i="50" s="1"/>
  <c r="W122" i="50"/>
  <c r="R117" i="50"/>
  <c r="W118" i="50" s="1"/>
  <c r="R116" i="50"/>
  <c r="W116" i="50" s="1"/>
  <c r="R115" i="50"/>
  <c r="W115" i="50" s="1"/>
  <c r="R114" i="50"/>
  <c r="W114" i="50" s="1"/>
  <c r="W113" i="50"/>
  <c r="R113" i="50"/>
  <c r="R112" i="50"/>
  <c r="W112" i="50" s="1"/>
  <c r="R111" i="50"/>
  <c r="W111" i="50" s="1"/>
  <c r="W110" i="50"/>
  <c r="W109" i="50"/>
  <c r="R108" i="50"/>
  <c r="W108" i="50" s="1"/>
  <c r="R107" i="50"/>
  <c r="W107" i="50" s="1"/>
  <c r="R106" i="50"/>
  <c r="W106" i="50" s="1"/>
  <c r="R105" i="50"/>
  <c r="R104" i="50"/>
  <c r="W104" i="50" s="1"/>
  <c r="W103" i="50"/>
  <c r="R101" i="50"/>
  <c r="W101" i="50" s="1"/>
  <c r="W100" i="50"/>
  <c r="R100" i="50"/>
  <c r="R99" i="50"/>
  <c r="W99" i="50" s="1"/>
  <c r="R98" i="50"/>
  <c r="W98" i="50" s="1"/>
  <c r="R97" i="50"/>
  <c r="W97" i="50" s="1"/>
  <c r="R96" i="50"/>
  <c r="W96" i="50" s="1"/>
  <c r="R95" i="50"/>
  <c r="W95" i="50" s="1"/>
  <c r="R94" i="50"/>
  <c r="W94" i="50" s="1"/>
  <c r="R92" i="50"/>
  <c r="R91" i="50"/>
  <c r="S90" i="50"/>
  <c r="R90" i="50"/>
  <c r="S89" i="50"/>
  <c r="R89" i="50"/>
  <c r="W88" i="50"/>
  <c r="S88" i="50"/>
  <c r="R88" i="50"/>
  <c r="R86" i="50"/>
  <c r="W87" i="50" s="1"/>
  <c r="R85" i="50"/>
  <c r="W85" i="50" s="1"/>
  <c r="R84" i="50"/>
  <c r="W84" i="50" s="1"/>
  <c r="R83" i="50"/>
  <c r="W83" i="50" s="1"/>
  <c r="W82" i="50"/>
  <c r="R80" i="50"/>
  <c r="W80" i="50" s="1"/>
  <c r="R79" i="50"/>
  <c r="R78" i="50"/>
  <c r="W78" i="50" s="1"/>
  <c r="R77" i="50"/>
  <c r="W77" i="50" s="1"/>
  <c r="R76" i="50"/>
  <c r="W76" i="50" s="1"/>
  <c r="R75" i="50"/>
  <c r="R74" i="50"/>
  <c r="W74" i="50" s="1"/>
  <c r="R71" i="50"/>
  <c r="W71" i="50" s="1"/>
  <c r="R70" i="50"/>
  <c r="W70" i="50" s="1"/>
  <c r="W69" i="50"/>
  <c r="R69" i="50"/>
  <c r="R68" i="50"/>
  <c r="W68" i="50" s="1"/>
  <c r="R67" i="50"/>
  <c r="W67" i="50" s="1"/>
  <c r="R66" i="50"/>
  <c r="W66" i="50" s="1"/>
  <c r="W65" i="50"/>
  <c r="W64" i="50"/>
  <c r="R62" i="50"/>
  <c r="W63" i="50" s="1"/>
  <c r="R61" i="50"/>
  <c r="R60" i="50"/>
  <c r="R59" i="50"/>
  <c r="R58" i="50"/>
  <c r="R57" i="50"/>
  <c r="R56" i="50"/>
  <c r="R55" i="50"/>
  <c r="R54" i="50"/>
  <c r="R53" i="50"/>
  <c r="R52" i="50"/>
  <c r="R51" i="50"/>
  <c r="R50" i="50"/>
  <c r="R49" i="50"/>
  <c r="R48" i="50"/>
  <c r="R47" i="50"/>
  <c r="R44" i="50"/>
  <c r="W45" i="50" s="1"/>
  <c r="R43" i="50"/>
  <c r="W43" i="50" s="1"/>
  <c r="R42" i="50"/>
  <c r="W42" i="50" s="1"/>
  <c r="R41" i="50"/>
  <c r="W41" i="50" s="1"/>
  <c r="R40" i="50"/>
  <c r="W40" i="50" s="1"/>
  <c r="W39" i="50"/>
  <c r="R39" i="50"/>
  <c r="R38" i="50"/>
  <c r="W38" i="50" s="1"/>
  <c r="R37" i="50"/>
  <c r="W37" i="50" s="1"/>
  <c r="R36" i="50"/>
  <c r="W36" i="50" s="1"/>
  <c r="R35" i="50"/>
  <c r="W35" i="50" s="1"/>
  <c r="R34" i="50"/>
  <c r="W34" i="50" s="1"/>
  <c r="R33" i="50"/>
  <c r="W33" i="50" s="1"/>
  <c r="R32" i="50"/>
  <c r="W32" i="50" s="1"/>
  <c r="R31" i="50"/>
  <c r="W31" i="50" s="1"/>
  <c r="W29" i="50"/>
  <c r="R27" i="50"/>
  <c r="W28" i="50" s="1"/>
  <c r="R26" i="50"/>
  <c r="R25" i="50"/>
  <c r="R24" i="50"/>
  <c r="R23" i="50"/>
  <c r="R22" i="50"/>
  <c r="R21" i="50"/>
  <c r="W20" i="50"/>
  <c r="R20" i="50"/>
  <c r="W19" i="50"/>
  <c r="T19" i="50"/>
  <c r="S19" i="50"/>
  <c r="W18" i="50"/>
  <c r="R16" i="50"/>
  <c r="S15" i="50"/>
  <c r="R15" i="50"/>
  <c r="S14" i="50"/>
  <c r="R14" i="50"/>
  <c r="S13" i="50"/>
  <c r="R13" i="50"/>
  <c r="S12" i="50"/>
  <c r="R12" i="50"/>
  <c r="S11" i="50"/>
  <c r="W105" i="50" s="1"/>
  <c r="R11" i="50"/>
  <c r="S10" i="50"/>
  <c r="R10" i="50"/>
  <c r="S9" i="50"/>
  <c r="R9" i="50"/>
  <c r="S8" i="50"/>
  <c r="W8" i="50" s="1"/>
  <c r="R8" i="50"/>
  <c r="W6" i="50"/>
  <c r="Q115" i="48"/>
  <c r="Q114" i="48"/>
  <c r="M112" i="48"/>
  <c r="Q112" i="48" s="1"/>
  <c r="M111" i="48"/>
  <c r="M110" i="48"/>
  <c r="M109" i="48"/>
  <c r="M108" i="48"/>
  <c r="M107" i="48"/>
  <c r="M105" i="48"/>
  <c r="Q105" i="48" s="1"/>
  <c r="M104" i="48"/>
  <c r="M103" i="48"/>
  <c r="M102" i="48"/>
  <c r="M101" i="48"/>
  <c r="M100" i="48"/>
  <c r="M98" i="48"/>
  <c r="Q98" i="48" s="1"/>
  <c r="M97" i="48"/>
  <c r="M96" i="48"/>
  <c r="M95" i="48"/>
  <c r="Q94" i="48"/>
  <c r="M94" i="48"/>
  <c r="M93" i="48"/>
  <c r="M92" i="48"/>
  <c r="M91" i="48"/>
  <c r="Q90" i="48"/>
  <c r="M90" i="48"/>
  <c r="M89" i="48"/>
  <c r="M88" i="48"/>
  <c r="M87" i="48"/>
  <c r="M86" i="48"/>
  <c r="M85" i="48"/>
  <c r="M84" i="48"/>
  <c r="M83" i="48"/>
  <c r="M82" i="48"/>
  <c r="M81" i="48"/>
  <c r="M80" i="48"/>
  <c r="M79" i="48"/>
  <c r="Q78" i="48"/>
  <c r="M78" i="48"/>
  <c r="Q76" i="48"/>
  <c r="Q74" i="48"/>
  <c r="Q72" i="48"/>
  <c r="Q100" i="48" s="1"/>
  <c r="M64" i="48"/>
  <c r="Q64" i="48" s="1"/>
  <c r="M63" i="48"/>
  <c r="Q63" i="48" s="1"/>
  <c r="M62" i="48"/>
  <c r="Q62" i="48" s="1"/>
  <c r="M61" i="48"/>
  <c r="Q61" i="48" s="1"/>
  <c r="M60" i="48"/>
  <c r="Q60" i="48" s="1"/>
  <c r="M59" i="48"/>
  <c r="M58" i="48"/>
  <c r="Q58" i="48" s="1"/>
  <c r="M56" i="48"/>
  <c r="M55" i="48"/>
  <c r="N54" i="48"/>
  <c r="M54" i="48"/>
  <c r="N53" i="48"/>
  <c r="M53" i="48"/>
  <c r="N52" i="48"/>
  <c r="M52" i="48"/>
  <c r="M50" i="48"/>
  <c r="Q51" i="48" s="1"/>
  <c r="M49" i="48"/>
  <c r="Q49" i="48" s="1"/>
  <c r="M48" i="48"/>
  <c r="Q48" i="48" s="1"/>
  <c r="Q47" i="48"/>
  <c r="Q46" i="48"/>
  <c r="Q45" i="48"/>
  <c r="M43" i="48"/>
  <c r="Q44" i="48" s="1"/>
  <c r="M42" i="48"/>
  <c r="M41" i="48"/>
  <c r="M40" i="48"/>
  <c r="M39" i="48"/>
  <c r="Q38" i="48"/>
  <c r="M38" i="48"/>
  <c r="Q37" i="48"/>
  <c r="M35" i="48"/>
  <c r="Q36" i="48" s="1"/>
  <c r="M34" i="48"/>
  <c r="M33" i="48"/>
  <c r="M32" i="48"/>
  <c r="M31" i="48"/>
  <c r="M30" i="48"/>
  <c r="M29" i="48"/>
  <c r="M28" i="48"/>
  <c r="M27" i="48"/>
  <c r="M26" i="48"/>
  <c r="M25" i="48"/>
  <c r="M24" i="48"/>
  <c r="M23" i="48"/>
  <c r="M22" i="48"/>
  <c r="M21" i="48"/>
  <c r="M20" i="48"/>
  <c r="M18" i="48"/>
  <c r="Q18" i="48" s="1"/>
  <c r="M17" i="48"/>
  <c r="M16" i="48"/>
  <c r="M15" i="48"/>
  <c r="M14" i="48"/>
  <c r="M13" i="48"/>
  <c r="M12" i="48"/>
  <c r="Q12" i="48" s="1"/>
  <c r="M11" i="48"/>
  <c r="Q9" i="48"/>
  <c r="Q8" i="48"/>
  <c r="Q7" i="48"/>
  <c r="Q6" i="48"/>
  <c r="N6" i="48"/>
  <c r="Q69" i="48" s="1"/>
  <c r="M6" i="48"/>
  <c r="N127" i="41"/>
  <c r="N126" i="41"/>
  <c r="N125" i="41"/>
  <c r="N124" i="41"/>
  <c r="N123" i="41"/>
  <c r="N121" i="41"/>
  <c r="N120" i="41"/>
  <c r="N119" i="41"/>
  <c r="N118" i="41"/>
  <c r="N117" i="41"/>
  <c r="N116" i="41"/>
  <c r="N115" i="41"/>
  <c r="N114" i="41"/>
  <c r="N113" i="41"/>
  <c r="N112" i="41"/>
  <c r="N111" i="41"/>
  <c r="N110" i="41"/>
  <c r="N109" i="41"/>
  <c r="N108" i="41"/>
  <c r="N107" i="41"/>
  <c r="N105" i="41"/>
  <c r="N104" i="41"/>
  <c r="N103" i="41"/>
  <c r="N102" i="41"/>
  <c r="N101" i="41"/>
  <c r="N100" i="41"/>
  <c r="N99" i="41"/>
  <c r="N98" i="41"/>
  <c r="N97" i="41"/>
  <c r="N96" i="41"/>
  <c r="N95" i="41"/>
  <c r="N94" i="41"/>
  <c r="N93" i="41"/>
  <c r="N92" i="41"/>
  <c r="N91" i="41"/>
  <c r="N90" i="41"/>
  <c r="N89" i="41"/>
  <c r="N88" i="41"/>
  <c r="N87" i="41"/>
  <c r="N86" i="41"/>
  <c r="N85" i="41"/>
  <c r="N84" i="41"/>
  <c r="N83" i="41"/>
  <c r="N82" i="41"/>
  <c r="N81" i="41"/>
  <c r="N80" i="41"/>
  <c r="N79" i="41"/>
  <c r="N78" i="41"/>
  <c r="N77" i="41"/>
  <c r="N76" i="41"/>
  <c r="J73" i="41"/>
  <c r="N73" i="41" s="1"/>
  <c r="J72" i="41"/>
  <c r="N72" i="41" s="1"/>
  <c r="J71" i="41"/>
  <c r="N71" i="41" s="1"/>
  <c r="J70" i="41"/>
  <c r="N70" i="41" s="1"/>
  <c r="J69" i="41"/>
  <c r="N69" i="41" s="1"/>
  <c r="J67" i="41"/>
  <c r="N68" i="41" s="1"/>
  <c r="J66" i="41"/>
  <c r="J65" i="41"/>
  <c r="J64" i="41"/>
  <c r="J63" i="41"/>
  <c r="J62" i="41"/>
  <c r="J61" i="41"/>
  <c r="J60" i="41"/>
  <c r="J59" i="41"/>
  <c r="J58" i="41"/>
  <c r="J57" i="41"/>
  <c r="J56" i="41"/>
  <c r="J55" i="41"/>
  <c r="N55" i="41" s="1"/>
  <c r="J54" i="41"/>
  <c r="N54" i="41" s="1"/>
  <c r="J53" i="41"/>
  <c r="N53" i="41" s="1"/>
  <c r="J52" i="41"/>
  <c r="N52" i="41" s="1"/>
  <c r="J51" i="41"/>
  <c r="N169" i="41" s="1"/>
  <c r="J50" i="41"/>
  <c r="N50" i="41" s="1"/>
  <c r="J49" i="41"/>
  <c r="J47" i="41"/>
  <c r="N48" i="41" s="1"/>
  <c r="J46" i="41"/>
  <c r="J45" i="41"/>
  <c r="J43" i="41"/>
  <c r="N44" i="41" s="1"/>
  <c r="J42" i="41"/>
  <c r="J40" i="41"/>
  <c r="N41" i="41" s="1"/>
  <c r="J39" i="41"/>
  <c r="J37" i="41"/>
  <c r="J36" i="41"/>
  <c r="J35" i="41"/>
  <c r="J33" i="41"/>
  <c r="N34" i="41" s="1"/>
  <c r="J32" i="41"/>
  <c r="J31" i="41"/>
  <c r="J30" i="41"/>
  <c r="J29" i="41"/>
  <c r="J27" i="41"/>
  <c r="N28" i="41" s="1"/>
  <c r="J26" i="41"/>
  <c r="J25" i="41"/>
  <c r="J23" i="41"/>
  <c r="N24" i="41" s="1"/>
  <c r="J22" i="41"/>
  <c r="J21" i="41"/>
  <c r="J20" i="41"/>
  <c r="J18" i="41"/>
  <c r="J17" i="41"/>
  <c r="J16" i="41"/>
  <c r="J15" i="41"/>
  <c r="J14" i="41"/>
  <c r="J13" i="41"/>
  <c r="J12" i="41"/>
  <c r="J11" i="41"/>
  <c r="J10" i="41"/>
  <c r="J9" i="41"/>
  <c r="J8" i="41"/>
  <c r="J7" i="41"/>
  <c r="N4" i="41"/>
  <c r="J4" i="41"/>
  <c r="W72" i="50" l="1"/>
  <c r="W46" i="50"/>
  <c r="W81" i="50"/>
  <c r="W117" i="50"/>
  <c r="W102" i="50"/>
  <c r="W73" i="50"/>
  <c r="W17" i="50"/>
  <c r="W47" i="50"/>
  <c r="W75" i="50"/>
  <c r="W30" i="50"/>
  <c r="W93" i="50"/>
  <c r="W44" i="50"/>
  <c r="Q17" i="48"/>
  <c r="Q19" i="48"/>
  <c r="Q65" i="48"/>
  <c r="Q13" i="48"/>
  <c r="Q57" i="48"/>
  <c r="Q14" i="48"/>
  <c r="Q10" i="48"/>
  <c r="Q52" i="48"/>
  <c r="Q20" i="48"/>
  <c r="Q59" i="48"/>
  <c r="Q107" i="48"/>
  <c r="Q15" i="48"/>
  <c r="Q16" i="48"/>
  <c r="Q11" i="48"/>
  <c r="N144" i="41"/>
  <c r="N29" i="41"/>
  <c r="N57" i="41"/>
  <c r="N30" i="41"/>
  <c r="N45" i="41"/>
  <c r="N7" i="41"/>
  <c r="N25" i="41"/>
  <c r="N39" i="41"/>
  <c r="N51" i="41"/>
  <c r="N42" i="41"/>
  <c r="N133" i="41"/>
  <c r="N145" i="41"/>
  <c r="N8" i="41"/>
  <c r="N158" i="41"/>
  <c r="N35" i="41"/>
  <c r="N159" i="41"/>
  <c r="N20" i="41"/>
  <c r="N160" i="41"/>
  <c r="N134" i="41"/>
  <c r="N146" i="41"/>
  <c r="N135" i="41"/>
  <c r="N147" i="41"/>
  <c r="N136" i="41"/>
  <c r="N148" i="41"/>
  <c r="N161" i="41"/>
  <c r="N49" i="41"/>
  <c r="N56" i="41" s="1"/>
  <c r="N137" i="41"/>
  <c r="N150" i="41"/>
  <c r="N162" i="41"/>
  <c r="N38" i="41"/>
  <c r="N138" i="41"/>
  <c r="N151" i="41"/>
  <c r="N163" i="41"/>
  <c r="N139" i="41"/>
  <c r="N152" i="41"/>
  <c r="N164" i="41"/>
  <c r="N140" i="41"/>
  <c r="N153" i="41"/>
  <c r="N165" i="41"/>
  <c r="N129" i="41"/>
  <c r="N141" i="41"/>
  <c r="N154" i="41"/>
  <c r="N166" i="41"/>
  <c r="N19" i="41"/>
  <c r="N130" i="41"/>
  <c r="N142" i="41"/>
  <c r="N155" i="41"/>
  <c r="N167" i="41"/>
  <c r="N131" i="41"/>
  <c r="N143" i="41"/>
  <c r="N156" i="41"/>
  <c r="N168" i="41"/>
  <c r="N132" i="41"/>
  <c r="N157" i="41"/>
  <c r="F55" i="3" l="1"/>
  <c r="F38" i="3"/>
  <c r="F21" i="3"/>
  <c r="X25" i="27"/>
  <c r="D25" i="27"/>
  <c r="E25" i="27" s="1"/>
  <c r="C25" i="27"/>
  <c r="X24" i="27"/>
  <c r="D24" i="27"/>
  <c r="E24" i="27" s="1"/>
  <c r="C24" i="27"/>
  <c r="X23" i="27"/>
  <c r="D23" i="27"/>
  <c r="E23" i="27" s="1"/>
  <c r="C23" i="27"/>
  <c r="X22" i="27"/>
  <c r="D22" i="27"/>
  <c r="E22" i="27" s="1"/>
  <c r="C22" i="27"/>
  <c r="X21" i="27"/>
  <c r="D21" i="27"/>
  <c r="E21" i="27" s="1"/>
  <c r="C21" i="27"/>
  <c r="X20" i="27"/>
  <c r="D20" i="27"/>
  <c r="E20" i="27" s="1"/>
  <c r="C20" i="27"/>
  <c r="X19" i="27"/>
  <c r="D19" i="27"/>
  <c r="E19" i="27" s="1"/>
  <c r="C19" i="27"/>
  <c r="X18" i="27"/>
  <c r="D18" i="27"/>
  <c r="E18" i="27" s="1"/>
  <c r="C18" i="27"/>
  <c r="X17" i="27"/>
  <c r="D17" i="27"/>
  <c r="E17" i="27" s="1"/>
  <c r="C17" i="27"/>
  <c r="X16" i="27"/>
  <c r="D16" i="27"/>
  <c r="E16" i="27" s="1"/>
  <c r="C16" i="27"/>
  <c r="X15" i="27"/>
  <c r="D15" i="27"/>
  <c r="E15" i="27" s="1"/>
  <c r="C15" i="27"/>
  <c r="X14" i="27"/>
  <c r="D14" i="27"/>
  <c r="E14" i="27" s="1"/>
  <c r="C14" i="27"/>
  <c r="X13" i="27"/>
  <c r="D13" i="27"/>
  <c r="E13" i="27" s="1"/>
  <c r="C13" i="27"/>
  <c r="X12" i="27"/>
  <c r="D12" i="27"/>
  <c r="E12" i="27" s="1"/>
  <c r="C12" i="27"/>
  <c r="X11" i="27"/>
  <c r="D11" i="27"/>
  <c r="E11" i="27" s="1"/>
  <c r="C11" i="27"/>
  <c r="X10" i="27"/>
  <c r="D10" i="27"/>
  <c r="E10" i="27" s="1"/>
  <c r="C10" i="27"/>
  <c r="X9" i="27"/>
  <c r="D9" i="27"/>
  <c r="E9" i="27" s="1"/>
  <c r="C9" i="27"/>
  <c r="X8" i="27"/>
  <c r="D8" i="27"/>
  <c r="E8" i="27" s="1"/>
  <c r="C8" i="27"/>
  <c r="X7" i="27"/>
  <c r="D7" i="27"/>
  <c r="E7" i="27" s="1"/>
  <c r="C7" i="27"/>
  <c r="X6" i="27"/>
  <c r="D6" i="27"/>
  <c r="E6" i="27" s="1"/>
  <c r="C6" i="27"/>
  <c r="F41" i="23"/>
  <c r="E41" i="23"/>
  <c r="N35" i="23"/>
  <c r="C35" i="23"/>
  <c r="N34" i="23"/>
  <c r="C34" i="23"/>
  <c r="N33" i="23"/>
  <c r="C33" i="23"/>
  <c r="N32" i="23"/>
  <c r="C32" i="23"/>
  <c r="N31" i="23"/>
  <c r="C31" i="23"/>
  <c r="N30" i="23"/>
  <c r="C30" i="23"/>
  <c r="N29" i="23"/>
  <c r="C29" i="23"/>
  <c r="N28" i="23"/>
  <c r="C28" i="23"/>
  <c r="N27" i="23"/>
  <c r="C27" i="23"/>
  <c r="N26" i="23"/>
  <c r="C26" i="23"/>
  <c r="N25" i="23"/>
  <c r="C25" i="23"/>
  <c r="N24" i="23"/>
  <c r="C24" i="23"/>
  <c r="N23" i="23"/>
  <c r="C23" i="23"/>
  <c r="N22" i="23"/>
  <c r="C22" i="23"/>
  <c r="N21" i="23"/>
  <c r="C21" i="23"/>
  <c r="N20" i="23"/>
  <c r="C20" i="23"/>
  <c r="N19" i="23"/>
  <c r="C19" i="23"/>
  <c r="N18" i="23"/>
  <c r="C18" i="23"/>
  <c r="N17" i="23"/>
  <c r="C17" i="23"/>
  <c r="N16" i="23"/>
  <c r="C16" i="23"/>
  <c r="N15" i="23"/>
  <c r="C15" i="23"/>
  <c r="N14" i="23"/>
  <c r="C14" i="23"/>
  <c r="N13" i="23"/>
  <c r="C13" i="23"/>
  <c r="N12" i="23"/>
  <c r="C12" i="23"/>
  <c r="N11" i="23"/>
  <c r="C11" i="23"/>
  <c r="N10" i="23"/>
  <c r="C10" i="23"/>
  <c r="N9" i="23"/>
  <c r="C9" i="23"/>
  <c r="N8" i="23"/>
  <c r="C8" i="23"/>
  <c r="N7" i="23"/>
  <c r="C7" i="23"/>
  <c r="N6" i="23"/>
  <c r="C6" i="23"/>
  <c r="E42" i="23" l="1"/>
  <c r="E19" i="2" s="1"/>
  <c r="H43" i="3"/>
  <c r="H49" i="3"/>
  <c r="F11" i="3"/>
  <c r="G17" i="3"/>
  <c r="H44" i="3"/>
  <c r="G31" i="3"/>
  <c r="G45" i="3"/>
  <c r="G51" i="3"/>
  <c r="H16" i="3"/>
  <c r="H24" i="3"/>
  <c r="H17" i="3"/>
  <c r="H6" i="3"/>
  <c r="H12" i="3"/>
  <c r="H18" i="3"/>
  <c r="G26" i="3"/>
  <c r="H32" i="3"/>
  <c r="F40" i="3"/>
  <c r="H45" i="3"/>
  <c r="H51" i="3"/>
  <c r="G36" i="3"/>
  <c r="H36" i="3"/>
  <c r="H11" i="3"/>
  <c r="G6" i="3"/>
  <c r="G12" i="3"/>
  <c r="G18" i="3"/>
  <c r="H25" i="3"/>
  <c r="H31" i="3"/>
  <c r="G7" i="3"/>
  <c r="G13" i="3"/>
  <c r="G19" i="3"/>
  <c r="H26" i="3"/>
  <c r="F33" i="3"/>
  <c r="G40" i="3"/>
  <c r="G46" i="3"/>
  <c r="G52" i="3"/>
  <c r="G30" i="3"/>
  <c r="H50" i="3"/>
  <c r="H7" i="3"/>
  <c r="H13" i="3"/>
  <c r="H19" i="3"/>
  <c r="H27" i="3"/>
  <c r="G33" i="3"/>
  <c r="H40" i="3"/>
  <c r="H46" i="3"/>
  <c r="H52" i="3"/>
  <c r="F50" i="3"/>
  <c r="H37" i="3"/>
  <c r="G8" i="3"/>
  <c r="G14" i="3"/>
  <c r="H20" i="3"/>
  <c r="F28" i="3"/>
  <c r="H33" i="3"/>
  <c r="G41" i="3"/>
  <c r="G47" i="3"/>
  <c r="G53" i="3"/>
  <c r="G11" i="3"/>
  <c r="G50" i="3"/>
  <c r="G25" i="3"/>
  <c r="H8" i="3"/>
  <c r="H14" i="3"/>
  <c r="G28" i="3"/>
  <c r="G34" i="3"/>
  <c r="H41" i="3"/>
  <c r="H47" i="3"/>
  <c r="H53" i="3"/>
  <c r="G24" i="3"/>
  <c r="H30" i="3"/>
  <c r="F6" i="3"/>
  <c r="F45" i="3"/>
  <c r="G9" i="3"/>
  <c r="H15" i="3"/>
  <c r="F23" i="3"/>
  <c r="H28" i="3"/>
  <c r="H34" i="3"/>
  <c r="G42" i="3"/>
  <c r="G48" i="3"/>
  <c r="H54" i="3"/>
  <c r="H9" i="3"/>
  <c r="F16" i="3"/>
  <c r="G23" i="3"/>
  <c r="G29" i="3"/>
  <c r="G35" i="3"/>
  <c r="H42" i="3"/>
  <c r="H48" i="3"/>
  <c r="H10" i="3"/>
  <c r="G16" i="3"/>
  <c r="H23" i="3"/>
  <c r="H29" i="3"/>
  <c r="H35" i="3"/>
  <c r="G43" i="3"/>
  <c r="C25" i="8"/>
  <c r="C24" i="8"/>
  <c r="C23" i="8"/>
  <c r="C22" i="8"/>
  <c r="C21" i="8"/>
  <c r="C20" i="8"/>
  <c r="C19" i="8"/>
  <c r="C18" i="8"/>
  <c r="C17" i="8"/>
  <c r="C16" i="8"/>
  <c r="C15" i="8"/>
  <c r="C14" i="8"/>
  <c r="C13" i="8"/>
  <c r="C12" i="8"/>
  <c r="C11" i="8"/>
  <c r="C10" i="8"/>
  <c r="C9" i="8"/>
  <c r="C8" i="8"/>
  <c r="C7" i="8"/>
  <c r="C6" i="8"/>
  <c r="X25" i="8"/>
  <c r="D25" i="8"/>
  <c r="E25" i="8" s="1"/>
  <c r="X24" i="8"/>
  <c r="D24" i="8"/>
  <c r="E24" i="8" s="1"/>
  <c r="X23" i="8"/>
  <c r="D23" i="8"/>
  <c r="E23" i="8" s="1"/>
  <c r="X22" i="8"/>
  <c r="D22" i="8"/>
  <c r="E22" i="8" s="1"/>
  <c r="X21" i="8"/>
  <c r="D21" i="8"/>
  <c r="E21" i="8" s="1"/>
  <c r="X20" i="8"/>
  <c r="D20" i="8"/>
  <c r="E20" i="8" s="1"/>
  <c r="X19" i="8"/>
  <c r="D19" i="8"/>
  <c r="E19" i="8" s="1"/>
  <c r="X18" i="8"/>
  <c r="D18" i="8"/>
  <c r="E18" i="8" s="1"/>
  <c r="X17" i="8"/>
  <c r="D17" i="8"/>
  <c r="E17" i="8" s="1"/>
  <c r="X16" i="8"/>
  <c r="D16" i="8"/>
  <c r="E16" i="8" s="1"/>
  <c r="X15" i="8"/>
  <c r="D15" i="8"/>
  <c r="E15" i="8" s="1"/>
  <c r="X14" i="8"/>
  <c r="D14" i="8"/>
  <c r="E14" i="8" s="1"/>
  <c r="X13" i="8"/>
  <c r="D13" i="8"/>
  <c r="E13" i="8" s="1"/>
  <c r="X12" i="8"/>
  <c r="D12" i="8"/>
  <c r="E12" i="8" s="1"/>
  <c r="X11" i="8"/>
  <c r="D11" i="8"/>
  <c r="E11" i="8" s="1"/>
  <c r="X10" i="8"/>
  <c r="D10" i="8"/>
  <c r="E10" i="8" s="1"/>
  <c r="X9" i="8"/>
  <c r="D9" i="8"/>
  <c r="E9" i="8" s="1"/>
  <c r="X8" i="8"/>
  <c r="D8" i="8"/>
  <c r="E8" i="8" s="1"/>
  <c r="X7" i="8"/>
  <c r="D7" i="8"/>
  <c r="E7" i="8" s="1"/>
  <c r="X6" i="8"/>
  <c r="D6" i="8"/>
  <c r="E6" i="8" s="1"/>
  <c r="N43" i="2" l="1"/>
  <c r="N42" i="2"/>
  <c r="N23" i="2" l="1"/>
  <c r="N10" i="2" l="1"/>
  <c r="N9" i="2"/>
  <c r="N8" i="2"/>
  <c r="N37" i="2" l="1"/>
  <c r="N22" i="2"/>
  <c r="N21" i="2"/>
  <c r="N35" i="2" l="1"/>
  <c r="N38" i="2"/>
  <c r="N36" i="2"/>
  <c r="N32" i="2"/>
  <c r="N31" i="2"/>
  <c r="N30" i="2"/>
  <c r="N29" i="2"/>
  <c r="N28" i="2"/>
  <c r="N27" i="2"/>
  <c r="N26" i="2"/>
  <c r="N25" i="2"/>
  <c r="N24" i="2"/>
  <c r="N34" i="2" l="1"/>
  <c r="N18" i="2" l="1"/>
  <c r="N17" i="2"/>
  <c r="N5" i="2"/>
  <c r="N16" i="2"/>
  <c r="N72" i="3" l="1"/>
  <c r="N70" i="3"/>
  <c r="N68" i="3"/>
  <c r="N66" i="3"/>
  <c r="N64" i="3"/>
  <c r="N62" i="3"/>
  <c r="N60" i="3"/>
  <c r="N59" i="3"/>
  <c r="N58" i="3"/>
  <c r="N57" i="3"/>
  <c r="N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000-000001000000}">
      <text>
        <r>
          <rPr>
            <sz val="9"/>
            <color indexed="81"/>
            <rFont val="MS P ゴシック"/>
            <family val="3"/>
            <charset val="128"/>
          </rPr>
          <t>分割提出の場合は届出ごとに連番などをご記入ください。
例：その１、その２</t>
        </r>
      </text>
    </comment>
    <comment ref="H5" authorId="0" shapeId="0" xr:uid="{00000000-0006-0000-0000-000002000000}">
      <text>
        <r>
          <rPr>
            <sz val="9"/>
            <color indexed="81"/>
            <rFont val="MS P ゴシック"/>
            <family val="3"/>
            <charset val="128"/>
          </rPr>
          <t>・届出日（窓口受理日、電子申請日）又は、届出日から、過去数日以内の日付を記載してください。
・日付は「YYYY/MM/DD」形式でご記入ください。
（例：2023/04/01）</t>
        </r>
      </text>
    </comment>
    <comment ref="G8" authorId="0" shapeId="0" xr:uid="{00000000-0006-0000-0000-000003000000}">
      <text>
        <r>
          <rPr>
            <sz val="9"/>
            <color indexed="81"/>
            <rFont val="MS P ゴシック"/>
            <family val="3"/>
            <charset val="128"/>
          </rPr>
          <t>届出者が法人である場合は所在地、個人である場合は住所を記入してください。</t>
        </r>
      </text>
    </comment>
    <comment ref="G9" authorId="0" shapeId="0" xr:uid="{00000000-0006-0000-0000-000004000000}">
      <text>
        <r>
          <rPr>
            <sz val="9"/>
            <color indexed="81"/>
            <rFont val="MS P ゴシック"/>
            <family val="3"/>
            <charset val="128"/>
          </rPr>
          <t>届出者が法人の場合のみ、法人名を記入してください。</t>
        </r>
      </text>
    </comment>
    <comment ref="G10" authorId="0" shapeId="0" xr:uid="{00000000-0006-0000-0000-000005000000}">
      <text>
        <r>
          <rPr>
            <sz val="9"/>
            <color indexed="81"/>
            <rFont val="MS P ゴシック"/>
            <family val="3"/>
            <charset val="128"/>
          </rPr>
          <t>・届出者が法人である場合には、役職及び氏名を、個人の場合は個人名を記入してください。
・なお、法人の場合において代表者以外が届出者となる場合には、その者が届出権限を有していることが確認できる資料を別途添付してください。</t>
        </r>
      </text>
    </comment>
    <comment ref="F13" authorId="0" shapeId="0" xr:uid="{00000000-0006-0000-0000-000006000000}">
      <text>
        <r>
          <rPr>
            <sz val="9"/>
            <color indexed="81"/>
            <rFont val="MS P ゴシック"/>
            <family val="3"/>
            <charset val="128"/>
          </rPr>
          <t>リストより選択してください。</t>
        </r>
      </text>
    </comment>
    <comment ref="E17" authorId="0" shapeId="0" xr:uid="{00000000-0006-0000-0000-000007000000}">
      <text>
        <r>
          <rPr>
            <sz val="9"/>
            <color indexed="81"/>
            <rFont val="MS P ゴシック"/>
            <family val="3"/>
            <charset val="128"/>
          </rPr>
          <t>・リストより選択してください。
・区市町村が異なる場合は左側の展開ボタンより追加行を表示してご記入ください。</t>
        </r>
      </text>
    </comment>
    <comment ref="F17" authorId="0" shapeId="0" xr:uid="{00000000-0006-0000-0000-000008000000}">
      <text>
        <r>
          <rPr>
            <sz val="9"/>
            <color indexed="81"/>
            <rFont val="MS P ゴシック"/>
            <family val="3"/>
            <charset val="128"/>
          </rPr>
          <t>複数の所在地を入力する場合は「、」で区切って、
セル内に列挙してください。</t>
        </r>
      </text>
    </comment>
    <comment ref="E19" authorId="0" shapeId="0" xr:uid="{00000000-0006-0000-0000-000009000000}">
      <text>
        <r>
          <rPr>
            <sz val="9"/>
            <color indexed="81"/>
            <rFont val="MS P ゴシック"/>
            <family val="3"/>
            <charset val="128"/>
          </rPr>
          <t>シート「筆一覧」よりご記入ください。</t>
        </r>
      </text>
    </comment>
    <comment ref="E21" authorId="0" shapeId="0" xr:uid="{00000000-0006-0000-0000-00000A000000}">
      <text>
        <r>
          <rPr>
            <sz val="9"/>
            <color indexed="81"/>
            <rFont val="MS P ゴシック"/>
            <family val="3"/>
            <charset val="128"/>
          </rPr>
          <t xml:space="preserve">リスト選択または自由入力より記入してください。
</t>
        </r>
      </text>
    </comment>
    <comment ref="E22" authorId="0" shapeId="0" xr:uid="{00000000-0006-0000-0000-00000B000000}">
      <text>
        <r>
          <rPr>
            <sz val="9"/>
            <color indexed="81"/>
            <rFont val="MS P ゴシック"/>
            <family val="3"/>
            <charset val="128"/>
          </rPr>
          <t xml:space="preserve">リスト選択または自由入力より記入してください。
</t>
        </r>
      </text>
    </comment>
    <comment ref="E23" authorId="0" shapeId="0" xr:uid="{00000000-0006-0000-0000-00000C000000}">
      <text>
        <r>
          <rPr>
            <sz val="9"/>
            <color indexed="81"/>
            <rFont val="MS P ゴシック"/>
            <family val="3"/>
            <charset val="128"/>
          </rPr>
          <t xml:space="preserve">リストより選択してください。
</t>
        </r>
      </text>
    </comment>
    <comment ref="E28" authorId="0" shapeId="0" xr:uid="{00000000-0006-0000-0000-00000D000000}">
      <text>
        <r>
          <rPr>
            <sz val="9"/>
            <color indexed="81"/>
            <rFont val="MS P ゴシック"/>
            <family val="3"/>
            <charset val="128"/>
          </rPr>
          <t>・リストより選択してください。
・複数入力の場合は、左側の展開ボタンより追加行を表示して選択してください。
・理由の選択に当たっては、「環境・経済・社会に配慮した持続可能な土壌汚染対策ガイドブック」も活用し、「土壌の３Ｒ」の観点からの対策方法の検討にお役立てください。</t>
        </r>
      </text>
    </comment>
    <comment ref="E34" authorId="0" shapeId="0" xr:uid="{00000000-0006-0000-0000-00000E000000}">
      <text>
        <r>
          <rPr>
            <sz val="9"/>
            <color indexed="81"/>
            <rFont val="MS P ゴシック"/>
            <family val="3"/>
            <charset val="128"/>
          </rPr>
          <t xml:space="preserve">リスト選択または自由入力より記入してください。
</t>
        </r>
      </text>
    </comment>
    <comment ref="E36" authorId="0" shapeId="0" xr:uid="{00000000-0006-0000-0000-00000F000000}">
      <text>
        <r>
          <rPr>
            <sz val="9"/>
            <color indexed="81"/>
            <rFont val="MS P ゴシック"/>
            <family val="3"/>
            <charset val="128"/>
          </rPr>
          <t>・日付は「YYYY/MM/DD」形式でご記入ください。
（例：2023/04/01）</t>
        </r>
      </text>
    </comment>
    <comment ref="G36" authorId="0" shapeId="0" xr:uid="{00000000-0006-0000-0000-000010000000}">
      <text>
        <r>
          <rPr>
            <sz val="9"/>
            <color indexed="81"/>
            <rFont val="MS P ゴシック"/>
            <family val="3"/>
            <charset val="128"/>
          </rPr>
          <t>・終期は、汚染土壌の処理を確認した日や地下水測定の結果を受理した日等拡散防止対策の完了日を記入してください。
・日付は「YYYY/MM/DD」形式でご記入ください。
（例：2023/04/01）</t>
        </r>
      </text>
    </comment>
    <comment ref="E37" authorId="0" shapeId="0" xr:uid="{00000000-0006-0000-0000-000011000000}">
      <text>
        <r>
          <rPr>
            <sz val="9"/>
            <color indexed="81"/>
            <rFont val="MS P ゴシック"/>
            <family val="3"/>
            <charset val="128"/>
          </rPr>
          <t xml:space="preserve">リスト選択または自由入力より記入してください。
</t>
        </r>
      </text>
    </comment>
    <comment ref="E38" authorId="0" shapeId="0" xr:uid="{00000000-0006-0000-0000-000012000000}">
      <text>
        <r>
          <rPr>
            <sz val="9"/>
            <color indexed="81"/>
            <rFont val="MS P ゴシック"/>
            <family val="3"/>
            <charset val="128"/>
          </rPr>
          <t>・搬出がある場合は必ず記入してください。
・リスト選択または自由入力より記入してください。</t>
        </r>
      </text>
    </comment>
    <comment ref="C40" authorId="0" shapeId="0" xr:uid="{00000000-0006-0000-0000-000013000000}">
      <text>
        <r>
          <rPr>
            <sz val="9"/>
            <color indexed="81"/>
            <rFont val="MS P ゴシック"/>
            <family val="3"/>
            <charset val="128"/>
          </rPr>
          <t xml:space="preserve">ここの欄には何も記入しないでください。
</t>
        </r>
      </text>
    </comment>
    <comment ref="C41" authorId="0" shapeId="0" xr:uid="{00000000-0006-0000-0000-000014000000}">
      <text>
        <r>
          <rPr>
            <sz val="9"/>
            <color indexed="81"/>
            <rFont val="MS P ゴシック"/>
            <family val="3"/>
            <charset val="128"/>
          </rPr>
          <t>・担当者（届出者と同じ組織に属する者に限る。）の連絡先を記載してください。
・また、届出者と異なる組織に属する者で届出書の内容が分かる者の連絡先は必要に応じて併記してください。
・なお、連絡先の名前と返送用封筒の宛名が異なる場合には、送り状等にその旨を記載してください。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MS P ゴシック"/>
            <family val="3"/>
            <charset val="128"/>
          </rPr>
          <t>要対策区域になった原因の特定有害物質、それによる汚染状況について、シート「（別紙）汚染状況一覧」よりご記入ください。</t>
        </r>
      </text>
    </comment>
    <comment ref="D23" authorId="0" shapeId="0" xr:uid="{00000000-0006-0000-0100-000002000000}">
      <text>
        <r>
          <rPr>
            <sz val="9"/>
            <color indexed="81"/>
            <rFont val="MS P ゴシック"/>
            <family val="3"/>
            <charset val="128"/>
          </rPr>
          <t>地下水汚染拡大防止区域になった原因の特定有害物質、それによる汚染状況について、シート「（別紙）汚染状況一覧」よりご記入ください。</t>
        </r>
      </text>
    </comment>
    <comment ref="D40" authorId="0" shapeId="0" xr:uid="{00000000-0006-0000-0100-000003000000}">
      <text>
        <r>
          <rPr>
            <sz val="9"/>
            <color indexed="81"/>
            <rFont val="MS P ゴシック"/>
            <family val="3"/>
            <charset val="128"/>
          </rPr>
          <t>要管理区域になった原因の特定有害物質、それによる汚染状況について、シート「（別紙）汚染状況一覧」よりご記入ください。</t>
        </r>
      </text>
    </comment>
    <comment ref="F57" authorId="0" shapeId="0" xr:uid="{00000000-0006-0000-0100-000004000000}">
      <text>
        <r>
          <rPr>
            <sz val="9"/>
            <color indexed="81"/>
            <rFont val="MS P ゴシック"/>
            <family val="3"/>
            <charset val="128"/>
          </rPr>
          <t xml:space="preserve">リストより選択してください。
</t>
        </r>
      </text>
    </comment>
    <comment ref="E58" authorId="0" shapeId="0" xr:uid="{00000000-0006-0000-0100-000005000000}">
      <text>
        <r>
          <rPr>
            <sz val="9"/>
            <color indexed="81"/>
            <rFont val="MS P ゴシック"/>
            <family val="3"/>
            <charset val="128"/>
          </rPr>
          <t>「搬出の有無」が「有」の場合は必ず記入してください。</t>
        </r>
      </text>
    </comment>
    <comment ref="F58" authorId="0" shapeId="0" xr:uid="{00000000-0006-0000-0100-000006000000}">
      <text>
        <r>
          <rPr>
            <sz val="9"/>
            <color indexed="81"/>
            <rFont val="MS P ゴシック"/>
            <family val="3"/>
            <charset val="128"/>
          </rPr>
          <t>・日付は「YYYY/MM/DD」形式でご記入ください。
（例：2023/04/01）</t>
        </r>
      </text>
    </comment>
    <comment ref="F59" authorId="0" shapeId="0" xr:uid="{00000000-0006-0000-0100-000007000000}">
      <text>
        <r>
          <rPr>
            <sz val="9"/>
            <color indexed="81"/>
            <rFont val="MS P ゴシック"/>
            <family val="3"/>
            <charset val="128"/>
          </rPr>
          <t>・日付は「YYYY/MM/DD」形式でご記入ください。
（例：2023/04/01）</t>
        </r>
      </text>
    </comment>
    <comment ref="E60" authorId="0" shapeId="0" xr:uid="{00000000-0006-0000-0100-000008000000}">
      <text>
        <r>
          <rPr>
            <sz val="9"/>
            <color indexed="81"/>
            <rFont val="MS P ゴシック"/>
            <family val="3"/>
            <charset val="128"/>
          </rPr>
          <t>「搬出の有無」が「有」の場合は必ず記入してください。</t>
        </r>
      </text>
    </comment>
    <comment ref="G63" authorId="0" shapeId="0" xr:uid="{00000000-0006-0000-0100-000009000000}">
      <text>
        <r>
          <rPr>
            <sz val="9"/>
            <color indexed="81"/>
            <rFont val="MS P ゴシック"/>
            <family val="3"/>
            <charset val="128"/>
          </rPr>
          <t xml:space="preserve">・リスト選択または自由入力より記入してください。
・法７条１項、または法７条３項、または法１２条と同時提出の場合は「○環改化○第○号のとおり」または「〇環多改○第○号のとおり」を選択してください。
</t>
        </r>
      </text>
    </comment>
    <comment ref="E64" authorId="0" shapeId="0" xr:uid="{00000000-0006-0000-0100-00000A000000}">
      <text>
        <r>
          <rPr>
            <sz val="9"/>
            <color indexed="81"/>
            <rFont val="MS P ゴシック"/>
            <family val="3"/>
            <charset val="128"/>
          </rPr>
          <t xml:space="preserve">「搬出の有無」が「有」の場合は必ず記入してください。
</t>
        </r>
      </text>
    </comment>
    <comment ref="F64" authorId="0" shapeId="0" xr:uid="{00000000-0006-0000-0100-00000B000000}">
      <text>
        <r>
          <rPr>
            <sz val="9"/>
            <color indexed="81"/>
            <rFont val="MS P ゴシック"/>
            <family val="3"/>
            <charset val="128"/>
          </rPr>
          <t>・「処理を行う者の氏名又は名称」を記入してください。
・複数入力の場合は、左側の展開ボタンより追加行を表示してご記入ください。</t>
        </r>
      </text>
    </comment>
    <comment ref="G64" authorId="0" shapeId="0" xr:uid="{00000000-0006-0000-0100-00000C000000}">
      <text>
        <r>
          <rPr>
            <sz val="9"/>
            <color indexed="81"/>
            <rFont val="MS P ゴシック"/>
            <family val="3"/>
            <charset val="128"/>
          </rPr>
          <t>「処理施設の所在地」を記入してください。</t>
        </r>
      </text>
    </comment>
    <comment ref="F65" authorId="0" shapeId="0" xr:uid="{00000000-0006-0000-0100-00000D000000}">
      <text>
        <r>
          <rPr>
            <sz val="9"/>
            <color indexed="81"/>
            <rFont val="MS P ゴシック"/>
            <family val="3"/>
            <charset val="128"/>
          </rPr>
          <t>・「処理方法」をリストより選択してください。
・複数の処理方法を入力する場合は右のセルに記入してください。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21651A55-CB50-4171-8B2B-AE34A87C764B}">
      <text>
        <r>
          <rPr>
            <sz val="9"/>
            <color indexed="81"/>
            <rFont val="MS P ゴシック"/>
            <family val="3"/>
            <charset val="128"/>
          </rPr>
          <t xml:space="preserve">左から「区市町村名」「町名」「丁目名」「番地名」を入力してください。
区市町村
・リストより選択してください。
</t>
        </r>
      </text>
    </comment>
    <comment ref="H4" authorId="0" shapeId="0" xr:uid="{35C38FE3-6E1A-4749-A748-05C48FE4EE5D}">
      <text>
        <r>
          <rPr>
            <sz val="9"/>
            <color indexed="81"/>
            <rFont val="MS P ゴシック"/>
            <family val="3"/>
            <charset val="128"/>
          </rPr>
          <t>無地番、道、水の場合は、「区市町村」と「無地番道水」へ記入してください。その他項目の入力は不要です。</t>
        </r>
      </text>
    </comment>
    <comment ref="I4" authorId="0" shapeId="0" xr:uid="{450E32D4-C54D-40CF-88A4-AD5C56024524}">
      <text>
        <r>
          <rPr>
            <sz val="9"/>
            <color indexed="81"/>
            <rFont val="MS P ゴシック"/>
            <family val="3"/>
            <charset val="128"/>
          </rPr>
          <t>・一部の土地が対象となる場合は「一部」を選択してください。
・リストより選択してください。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D55D333B-5572-4AC2-BE23-9E6A622D3B47}">
      <text>
        <r>
          <rPr>
            <sz val="9"/>
            <color indexed="81"/>
            <rFont val="MS P ゴシック"/>
            <family val="3"/>
            <charset val="128"/>
          </rPr>
          <t>・リストより選択してください。
・区域が設定されていない場合は‐（ハイフン）を選択してください</t>
        </r>
      </text>
    </comment>
    <comment ref="G4" authorId="0" shapeId="0" xr:uid="{AF0C7E99-21BC-4CAB-A010-E376DEE3D133}">
      <text>
        <r>
          <rPr>
            <sz val="9"/>
            <color indexed="81"/>
            <rFont val="MS P ゴシック"/>
            <family val="3"/>
            <charset val="128"/>
          </rPr>
          <t>リストより選択してください。</t>
        </r>
      </text>
    </comment>
    <comment ref="H5" authorId="0" shapeId="0" xr:uid="{EA0BC7F5-D532-4DFC-890C-873F11438273}">
      <text>
        <r>
          <rPr>
            <sz val="9"/>
            <color indexed="81"/>
            <rFont val="MS P ゴシック"/>
            <family val="3"/>
            <charset val="128"/>
          </rPr>
          <t xml:space="preserve">リストより選択してください。
</t>
        </r>
      </text>
    </comment>
    <comment ref="I5" authorId="0" shapeId="0" xr:uid="{8C323F45-59C6-4CE1-96F9-37A20659A79F}">
      <text>
        <r>
          <rPr>
            <sz val="9"/>
            <color indexed="81"/>
            <rFont val="MS P ゴシック"/>
            <family val="3"/>
            <charset val="128"/>
          </rPr>
          <t xml:space="preserve">リストより選択してください。
</t>
        </r>
      </text>
    </comment>
    <comment ref="M5" authorId="0" shapeId="0" xr:uid="{3DDDBA0C-314C-4183-BBC6-AB42519FC472}">
      <text>
        <r>
          <rPr>
            <sz val="9"/>
            <color indexed="81"/>
            <rFont val="MS P ゴシック"/>
            <family val="3"/>
            <charset val="128"/>
          </rPr>
          <t xml:space="preserve">・地下水調査を行った場合は、いずれかの調査結果に地下水汚染の情報を記入してください。
・リストより選択してください。
</t>
        </r>
      </text>
    </comment>
    <comment ref="N5" authorId="0" shapeId="0" xr:uid="{4EF6E62A-816B-4356-BCD3-F06205EC08C9}">
      <text>
        <r>
          <rPr>
            <sz val="9"/>
            <color indexed="81"/>
            <rFont val="MS P ゴシック"/>
            <family val="3"/>
            <charset val="128"/>
          </rPr>
          <t xml:space="preserve">・地下水調査を行った場合は、いずれかの調査結果に地下水汚染の情報を記入してください。
・リストより選択してください。
</t>
        </r>
      </text>
    </comment>
    <comment ref="R5" authorId="0" shapeId="0" xr:uid="{6920EA4D-0AB9-4B3A-8E8B-05A2576F47A5}">
      <text>
        <r>
          <rPr>
            <sz val="9"/>
            <color indexed="81"/>
            <rFont val="MS P ゴシック"/>
            <family val="3"/>
            <charset val="128"/>
          </rPr>
          <t>土壌（溶出か第二溶出）及び地下水（地下水か第二地下水）が基準超過の場合には、必ず「対象地境界での地下水基準超過」の超過／適合をリストより記入してください。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00000000-0006-0000-0400-000001000000}">
      <text>
        <r>
          <rPr>
            <sz val="9"/>
            <color indexed="81"/>
            <rFont val="MS P ゴシック"/>
            <family val="3"/>
            <charset val="128"/>
          </rPr>
          <t>・リストより選択してください。
・区域が設定していない場合は‐（ハイフン）を選択してください。</t>
        </r>
      </text>
    </comment>
    <comment ref="G4" authorId="0" shapeId="0" xr:uid="{00000000-0006-0000-0400-000002000000}">
      <text>
        <r>
          <rPr>
            <sz val="9"/>
            <color indexed="81"/>
            <rFont val="MS P ゴシック"/>
            <family val="3"/>
            <charset val="128"/>
          </rPr>
          <t>リストより選択してください。</t>
        </r>
      </text>
    </comment>
    <comment ref="H5" authorId="0" shapeId="0" xr:uid="{00000000-0006-0000-0400-000003000000}">
      <text>
        <r>
          <rPr>
            <sz val="9"/>
            <color indexed="81"/>
            <rFont val="MS P ゴシック"/>
            <family val="3"/>
            <charset val="128"/>
          </rPr>
          <t xml:space="preserve">リストより選択してください。
</t>
        </r>
      </text>
    </comment>
    <comment ref="I5" authorId="0" shapeId="0" xr:uid="{00000000-0006-0000-0400-000004000000}">
      <text>
        <r>
          <rPr>
            <sz val="9"/>
            <color indexed="81"/>
            <rFont val="MS P ゴシック"/>
            <family val="3"/>
            <charset val="128"/>
          </rPr>
          <t xml:space="preserve">リストより選択してください。
</t>
        </r>
      </text>
    </comment>
    <comment ref="M5" authorId="0" shapeId="0" xr:uid="{00000000-0006-0000-0400-000005000000}">
      <text>
        <r>
          <rPr>
            <sz val="9"/>
            <color indexed="81"/>
            <rFont val="MS P ゴシック"/>
            <family val="3"/>
            <charset val="128"/>
          </rPr>
          <t xml:space="preserve">・地下水調査を行った場合は、いずれかの調査結果に地下水汚染の情報を記入してください。
・リストより選択してください。
</t>
        </r>
      </text>
    </comment>
    <comment ref="N5" authorId="0" shapeId="0" xr:uid="{00000000-0006-0000-0400-000006000000}">
      <text>
        <r>
          <rPr>
            <sz val="9"/>
            <color indexed="81"/>
            <rFont val="MS P ゴシック"/>
            <family val="3"/>
            <charset val="128"/>
          </rPr>
          <t xml:space="preserve">・地下水調査を行った場合は、いずれかの調査結果に地下水汚染の情報を記入してください。
・リストより選択してください。
</t>
        </r>
      </text>
    </comment>
    <comment ref="R5" authorId="0" shapeId="0" xr:uid="{00000000-0006-0000-0400-000007000000}">
      <text>
        <r>
          <rPr>
            <sz val="9"/>
            <color indexed="81"/>
            <rFont val="MS P ゴシック"/>
            <family val="3"/>
            <charset val="128"/>
          </rPr>
          <t>土壌（溶出か第二溶出）及び地下水（地下水か第二地下水）が基準超過の場合には、必ず「対象地境界での地下水基準超過」の超過／適合をリストより記入してください。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15095F2E-7696-42A0-9845-9F09839FB76B}">
      <text>
        <r>
          <rPr>
            <sz val="9"/>
            <color indexed="81"/>
            <rFont val="MS P ゴシック"/>
            <family val="3"/>
            <charset val="128"/>
          </rPr>
          <t>・リストより選択してください。</t>
        </r>
      </text>
    </comment>
    <comment ref="E7" authorId="0" shapeId="0" xr:uid="{F1703182-F2E5-4B6E-8649-BB11A5E9C02B}">
      <text>
        <r>
          <rPr>
            <sz val="9"/>
            <color indexed="81"/>
            <rFont val="MS P ゴシック"/>
            <family val="3"/>
            <charset val="128"/>
          </rPr>
          <t>当該指示措置を選択するに至った技術的評価の内容や検討の経緯等を記載してください。指示措置と実施措置が同じ場合は、「指示措置による」を選択してください。</t>
        </r>
      </text>
    </comment>
    <comment ref="E8" authorId="0" shapeId="0" xr:uid="{B6815478-A9F9-41FE-BA69-C330F288AD5D}">
      <text>
        <r>
          <rPr>
            <sz val="9"/>
            <color indexed="81"/>
            <rFont val="MS P ゴシック"/>
            <family val="3"/>
            <charset val="128"/>
          </rPr>
          <t xml:space="preserve">本報告で調査結果報告を行う場合、「有」を選択してください。それ以外の場合は、「無」を選択してください。
</t>
        </r>
      </text>
    </comment>
    <comment ref="E9" authorId="0" shapeId="0" xr:uid="{CB003BBF-FF9F-48AB-9DEE-487866F92618}">
      <text>
        <r>
          <rPr>
            <sz val="9"/>
            <color indexed="81"/>
            <rFont val="MS P ゴシック"/>
            <family val="3"/>
            <charset val="128"/>
          </rPr>
          <t>状況調査で深さ限定をした場合であって、当該深さの位置について措置を行う場合は「有」、それ以外は「無」を選択してください。</t>
        </r>
      </text>
    </comment>
    <comment ref="B10" authorId="0" shapeId="0" xr:uid="{FCC48B69-C7A5-4C05-96E8-6E8E622E084B}">
      <text>
        <r>
          <rPr>
            <sz val="9"/>
            <color indexed="81"/>
            <rFont val="MS P ゴシック"/>
            <family val="3"/>
            <charset val="128"/>
          </rPr>
          <t xml:space="preserve">・今回行う措置にリストより「●」を選択してください。
・措置の対象外となる項目（1,2番目）を選択した場合は、以降の項目は選択しないでください。
・その他又は4番目の項目を選択した場合は、備考欄に措置内容を記載してください。
</t>
        </r>
      </text>
    </comment>
    <comment ref="J10" authorId="0" shapeId="0" xr:uid="{75A13459-43D7-44D8-B14C-128E5B4E7DE2}">
      <text>
        <r>
          <rPr>
            <sz val="9"/>
            <color indexed="81"/>
            <rFont val="MS P ゴシック"/>
            <family val="3"/>
            <charset val="128"/>
          </rPr>
          <t>各工種が平成31年環境省告示第５号基準にどのように適合させているのか、該当するものをチェックしてください。</t>
        </r>
      </text>
    </comment>
    <comment ref="K10" authorId="0" shapeId="0" xr:uid="{5DFD4429-6457-47CD-BF4E-18417004A9A7}">
      <text>
        <r>
          <rPr>
            <sz val="9"/>
            <color indexed="81"/>
            <rFont val="MS P ゴシック"/>
            <family val="3"/>
            <charset val="128"/>
          </rPr>
          <t>工種毎に平成31年環境省告示第５号基準を適用した施工図や説明資料の参照先を記載してください。</t>
        </r>
      </text>
    </comment>
    <comment ref="B20" authorId="0" shapeId="0" xr:uid="{6166C91B-5E3B-47A6-88B4-E556ED36FF18}">
      <text>
        <r>
          <rPr>
            <sz val="9"/>
            <color indexed="81"/>
            <rFont val="MS P ゴシック"/>
            <family val="3"/>
            <charset val="128"/>
          </rPr>
          <t>今回講ずる措置にリストより「●」を選択してください。また、その他を選択した場合は、備考欄に措置内容を記載してください。</t>
        </r>
      </text>
    </comment>
    <comment ref="E37" authorId="0" shapeId="0" xr:uid="{70161192-DE01-4573-B667-28BE67B55389}">
      <text>
        <r>
          <rPr>
            <sz val="9"/>
            <color indexed="81"/>
            <rFont val="MS P ゴシック"/>
            <family val="3"/>
            <charset val="128"/>
          </rPr>
          <t>・区域外から土壌を搬入する場合は「有」を選択してください。それ以外の場合は「無」を選択してください。
・条例単独の届出の場合には「要措置区域外から搬入された土壌」は「汚染土壌以外の土壌」と読み替えてください。</t>
        </r>
      </text>
    </comment>
    <comment ref="D38" authorId="0" shapeId="0" xr:uid="{63947E8F-1312-4E15-9DFE-252D36039C88}">
      <text>
        <r>
          <rPr>
            <sz val="9"/>
            <color indexed="81"/>
            <rFont val="MS P ゴシック"/>
            <family val="3"/>
            <charset val="128"/>
          </rPr>
          <t>試料採取の頻度として当てはまるものにリストより「●」を選択してください。</t>
        </r>
      </text>
    </comment>
    <comment ref="D45" authorId="0" shapeId="0" xr:uid="{D4729742-21DE-4C06-B5EA-47DC9FDEC2C2}">
      <text>
        <r>
          <rPr>
            <sz val="9"/>
            <color indexed="81"/>
            <rFont val="MS P ゴシック"/>
            <family val="3"/>
            <charset val="128"/>
          </rPr>
          <t>搬入土壌の使用方法を記載してください。</t>
        </r>
      </text>
    </comment>
    <comment ref="E46" authorId="0" shapeId="0" xr:uid="{8A855E64-E717-499A-AA1A-9BA647756C59}">
      <text>
        <r>
          <rPr>
            <sz val="9"/>
            <color indexed="81"/>
            <rFont val="MS P ゴシック"/>
            <family val="3"/>
            <charset val="128"/>
          </rPr>
          <t>汚染土壌の区域外搬出の有無を選択してください。</t>
        </r>
      </text>
    </comment>
    <comment ref="D47" authorId="0" shapeId="0" xr:uid="{A88460E4-4C12-4AE8-ABF3-A7F3129920D9}">
      <text>
        <r>
          <rPr>
            <sz val="9"/>
            <color indexed="81"/>
            <rFont val="MS P ゴシック"/>
            <family val="3"/>
            <charset val="128"/>
          </rPr>
          <t>汚染土壌の搬出が有の場合は該当する汚染土壌の搬出先をリストより「●」を選択してください。その他を選択した場合には、備考欄に記載してください。</t>
        </r>
      </text>
    </comment>
    <comment ref="D52" authorId="0" shapeId="0" xr:uid="{2B3BEC98-AE32-4D54-9E20-1722DB45DE32}">
      <text>
        <r>
          <rPr>
            <sz val="9"/>
            <color indexed="81"/>
            <rFont val="MS P ゴシック"/>
            <family val="3"/>
            <charset val="128"/>
          </rPr>
          <t>搬出先の汚染土壌処理施設の種類を選択してください。なお、複数の施設に搬入する場合や種類が複数ある施設の場合、全て入力してください。</t>
        </r>
      </text>
    </comment>
    <comment ref="B57" authorId="0" shapeId="0" xr:uid="{1702E431-719E-4A21-83AC-2EE05059F44C}">
      <text>
        <r>
          <rPr>
            <sz val="9"/>
            <color indexed="81"/>
            <rFont val="MS P ゴシック"/>
            <family val="3"/>
            <charset val="128"/>
          </rPr>
          <t>・該当する項目にリストより「●」を選択してください。
・選択時は必ず「添付書類、図番号等」を記入してください。</t>
        </r>
      </text>
    </comment>
    <comment ref="K57" authorId="0" shapeId="0" xr:uid="{84625D63-6395-4D8A-A007-87FE35221BDF}">
      <text>
        <r>
          <rPr>
            <sz val="9"/>
            <color indexed="81"/>
            <rFont val="MS P ゴシック"/>
            <family val="3"/>
            <charset val="128"/>
          </rPr>
          <t xml:space="preserve">添付書類、図番号を記載してください。
</t>
        </r>
      </text>
    </comment>
    <comment ref="E69" authorId="0" shapeId="0" xr:uid="{7A8588F1-71FC-4827-BC90-FBB7B5897EF4}">
      <text>
        <r>
          <rPr>
            <sz val="9"/>
            <color indexed="81"/>
            <rFont val="MS P ゴシック"/>
            <family val="3"/>
            <charset val="128"/>
          </rPr>
          <t xml:space="preserve">リストより選択してください。
</t>
        </r>
      </text>
    </comment>
    <comment ref="F91" authorId="0" shapeId="0" xr:uid="{5F189199-19B0-46C9-81B3-B466D8FEA461}">
      <text>
        <r>
          <rPr>
            <sz val="9"/>
            <color indexed="81"/>
            <rFont val="MS P ゴシック"/>
            <family val="3"/>
            <charset val="128"/>
          </rPr>
          <t>・リストより選択してください。</t>
        </r>
      </text>
    </comment>
    <comment ref="F95" authorId="0" shapeId="0" xr:uid="{9A48D193-B6B4-4DCC-A3CF-CA30E2E74E33}">
      <text>
        <r>
          <rPr>
            <sz val="9"/>
            <color indexed="81"/>
            <rFont val="MS P ゴシック"/>
            <family val="3"/>
            <charset val="128"/>
          </rPr>
          <t>リストより選択してください。</t>
        </r>
      </text>
    </comment>
    <comment ref="E114" authorId="0" shapeId="0" xr:uid="{F2B69B49-1D3A-4E15-96CE-E2D22B89B47B}">
      <text>
        <r>
          <rPr>
            <sz val="9"/>
            <color indexed="81"/>
            <rFont val="MS P ゴシック"/>
            <family val="3"/>
            <charset val="128"/>
          </rPr>
          <t xml:space="preserve">リストより選択してください。
</t>
        </r>
      </text>
    </comment>
    <comment ref="E115" authorId="0" shapeId="0" xr:uid="{23EEB9F9-5706-4984-8E36-914543283A1D}">
      <text>
        <r>
          <rPr>
            <sz val="9"/>
            <color indexed="81"/>
            <rFont val="MS P ゴシック"/>
            <family val="3"/>
            <charset val="128"/>
          </rPr>
          <t xml:space="preserve">リストより選択してください。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37A4D261-FC59-4794-8B1E-C71D2F1D4EED}">
      <text>
        <r>
          <rPr>
            <sz val="9"/>
            <color indexed="81"/>
            <rFont val="MS P ゴシック"/>
            <family val="3"/>
            <charset val="128"/>
          </rPr>
          <t>・リストより選択してください。
・法施行規則別表第八に規定する措置を行わず、工事のみを行う場合は「無」を選択してください。</t>
        </r>
      </text>
    </comment>
    <comment ref="D17" authorId="0" shapeId="0" xr:uid="{550497B1-6838-44E9-8D37-D4AB79CB02CD}">
      <text>
        <r>
          <rPr>
            <sz val="9"/>
            <color indexed="81"/>
            <rFont val="MS P ゴシック"/>
            <family val="3"/>
            <charset val="128"/>
          </rPr>
          <t>・リストより選択してください。
・「措置の種類」で「土壌汚染の除去」が選択されている場合は必ず選択してください。</t>
        </r>
      </text>
    </comment>
    <comment ref="D19" authorId="0" shapeId="0" xr:uid="{2034D811-8486-48BE-9E77-F211DE010504}">
      <text>
        <r>
          <rPr>
            <sz val="9"/>
            <color indexed="81"/>
            <rFont val="MS P ゴシック"/>
            <family val="3"/>
            <charset val="128"/>
          </rPr>
          <t xml:space="preserve">・リストより選択してください。
・「有」を選択した場合には、環境・経済・社会へ配慮し、次の「対策（拡散防止方法等）の選択理由」を必ず選択してください。
・旧条例適用の場合は、「無（旧条例下における特例適用のため）」を選択してください。
</t>
        </r>
      </text>
    </comment>
    <comment ref="D29" authorId="0" shapeId="0" xr:uid="{2EE2E20A-DA67-4B99-AEB7-F2CE501D8549}">
      <text>
        <r>
          <rPr>
            <sz val="9"/>
            <color indexed="81"/>
            <rFont val="MS P ゴシック"/>
            <family val="3"/>
            <charset val="128"/>
          </rPr>
          <t>・リストより選択してください。
・詳細調査、追完調査、平面絞込み調査、深度絞込み調査等の添付がある場合には「有」を選択してください。</t>
        </r>
      </text>
    </comment>
    <comment ref="C30" authorId="0" shapeId="0" xr:uid="{F062431C-0438-4CCF-A0A2-8C79EBC8CD5D}">
      <text>
        <r>
          <rPr>
            <sz val="9"/>
            <color indexed="81"/>
            <rFont val="MS P ゴシック"/>
            <family val="3"/>
            <charset val="128"/>
          </rPr>
          <t>・選択時は必ず「工種」、「添付書類、図番号」を記入してください。
・①～⑦の選択時は、前提の項目を選択してください。</t>
        </r>
      </text>
    </comment>
    <comment ref="O30" authorId="0" shapeId="0" xr:uid="{BD4235CD-EFD3-4110-9A9B-12C285FFC1D6}">
      <text>
        <r>
          <rPr>
            <sz val="9"/>
            <color indexed="81"/>
            <rFont val="MS P ゴシック"/>
            <family val="3"/>
            <charset val="128"/>
          </rPr>
          <t>各工種が平成31年環境省告示第５号基準にどのように適合させているのか、該当するものをチェックしてください。</t>
        </r>
      </text>
    </comment>
    <comment ref="P30" authorId="0" shapeId="0" xr:uid="{B6B54F8F-0C49-4387-B0B5-311A440C282D}">
      <text>
        <r>
          <rPr>
            <sz val="9"/>
            <color indexed="81"/>
            <rFont val="MS P ゴシック"/>
            <family val="3"/>
            <charset val="128"/>
          </rPr>
          <t>工種毎に平成31年環境省告示第５号基準を適用した施工図や説明資料の参照先を記載してください。</t>
        </r>
      </text>
    </comment>
    <comment ref="D33" authorId="0" shapeId="0" xr:uid="{4E2F5869-DA35-4573-BCB1-0E87C51216C9}">
      <text>
        <r>
          <rPr>
            <sz val="9"/>
            <color indexed="81"/>
            <rFont val="MS P ゴシック"/>
            <family val="3"/>
            <charset val="128"/>
          </rPr>
          <t xml:space="preserve">選択時は、必ず①～⑦のいずれかを選択してください。
</t>
        </r>
      </text>
    </comment>
    <comment ref="D34" authorId="0" shapeId="0" xr:uid="{9720AA5F-8020-4212-8792-9BE01B7F825D}">
      <text>
        <r>
          <rPr>
            <sz val="9"/>
            <color indexed="81"/>
            <rFont val="MS P ゴシック"/>
            <family val="3"/>
            <charset val="128"/>
          </rPr>
          <t xml:space="preserve">選択時は、必ず①～⑦のいずれかを選択してください。
</t>
        </r>
      </text>
    </comment>
    <comment ref="D47" authorId="0" shapeId="0" xr:uid="{9682CB44-3DFB-4A53-907C-54DB5B4295CB}">
      <text>
        <r>
          <rPr>
            <sz val="9"/>
            <color indexed="81"/>
            <rFont val="MS P ゴシック"/>
            <family val="3"/>
            <charset val="128"/>
          </rPr>
          <t>「お知らせ看板」は必須の対策としているため、選択のうえ、添付書類・図番号をご記入ください。</t>
        </r>
        <r>
          <rPr>
            <b/>
            <sz val="9"/>
            <color indexed="81"/>
            <rFont val="MS P ゴシック"/>
            <family val="3"/>
            <charset val="128"/>
          </rPr>
          <t xml:space="preserve">
</t>
        </r>
      </text>
    </comment>
    <comment ref="D64" authorId="0" shapeId="0" xr:uid="{F99CE607-1BD5-4DE1-8EEE-C66BC741D6C7}">
      <text>
        <r>
          <rPr>
            <sz val="9"/>
            <color indexed="81"/>
            <rFont val="MS P ゴシック"/>
            <family val="3"/>
            <charset val="128"/>
          </rPr>
          <t>・リストより選択してください。
・飛び地間移動を行う場合には「有」を選択してください。</t>
        </r>
      </text>
    </comment>
    <comment ref="C65" authorId="0" shapeId="0" xr:uid="{FD7EA40C-F4A4-4AE0-92BD-EF40B4155A34}">
      <text>
        <r>
          <rPr>
            <sz val="9"/>
            <color indexed="81"/>
            <rFont val="MS P ゴシック"/>
            <family val="3"/>
            <charset val="128"/>
          </rPr>
          <t xml:space="preserve">選択時は必ず「工種」、「添付書類、図番号」を記入してください。
</t>
        </r>
      </text>
    </comment>
    <comment ref="C73" authorId="0" shapeId="0" xr:uid="{8E4B620E-986B-4128-8A27-8467D38B383C}">
      <text>
        <r>
          <rPr>
            <sz val="9"/>
            <color indexed="81"/>
            <rFont val="MS P ゴシック"/>
            <family val="3"/>
            <charset val="128"/>
          </rPr>
          <t xml:space="preserve">選択時は必ず「添付書類、図番号」を記入してください。
</t>
        </r>
      </text>
    </comment>
    <comment ref="E77" authorId="0" shapeId="0" xr:uid="{F4C18FF4-FA49-4F64-8EE6-5464B3B29D01}">
      <text>
        <r>
          <rPr>
            <sz val="9"/>
            <color indexed="81"/>
            <rFont val="MS P ゴシック"/>
            <family val="3"/>
            <charset val="128"/>
          </rPr>
          <t>条例単独の届出の場合には基準適合土は汚染土壌以外の土壌と読み替えてください。</t>
        </r>
      </text>
    </comment>
    <comment ref="D82" authorId="0" shapeId="0" xr:uid="{840F8BE4-4030-4C54-B69C-0EFA1589D8E8}">
      <text>
        <r>
          <rPr>
            <sz val="9"/>
            <color indexed="81"/>
            <rFont val="MS P ゴシック"/>
            <family val="3"/>
            <charset val="128"/>
          </rPr>
          <t>リストより選択してください。</t>
        </r>
      </text>
    </comment>
    <comment ref="C83" authorId="0" shapeId="0" xr:uid="{D33C5FD5-A497-4ADD-9CAC-CE85EA721B8C}">
      <text>
        <r>
          <rPr>
            <sz val="9"/>
            <color indexed="81"/>
            <rFont val="MS P ゴシック"/>
            <family val="3"/>
            <charset val="128"/>
          </rPr>
          <t xml:space="preserve">選択時は必ず指定番号等の移動先を示す情報を記入してください。
</t>
        </r>
      </text>
    </comment>
    <comment ref="B103" authorId="0" shapeId="0" xr:uid="{F846CF7C-8F9A-46BA-8845-0EE63205E73D}">
      <text>
        <r>
          <rPr>
            <sz val="9"/>
            <color indexed="81"/>
            <rFont val="MS P ゴシック"/>
            <family val="3"/>
            <charset val="128"/>
          </rPr>
          <t xml:space="preserve">選択時は必ず「添付書類、図番号等」を記入してください。
</t>
        </r>
      </text>
    </comment>
    <comment ref="D105" authorId="0" shapeId="0" xr:uid="{DF7F88F7-4F89-4D39-95C2-52113B9E65A0}">
      <text>
        <r>
          <rPr>
            <sz val="9"/>
            <color indexed="81"/>
            <rFont val="MS P ゴシック"/>
            <family val="3"/>
            <charset val="128"/>
          </rPr>
          <t xml:space="preserve">「措置の種類」で”舗装”、”立入禁止”、”盛土”を選択した場合は必ず選択してください。
</t>
        </r>
      </text>
    </comment>
    <comment ref="B110" authorId="0" shapeId="0" xr:uid="{4D3FA4D6-EAB3-4618-AC3D-5CB06D3B361D}">
      <text>
        <r>
          <rPr>
            <sz val="9"/>
            <color indexed="81"/>
            <rFont val="MS P ゴシック"/>
            <family val="3"/>
            <charset val="128"/>
          </rPr>
          <t xml:space="preserve">選択時は必ず「添付書類、図番号等」を記入してください。
</t>
        </r>
      </text>
    </comment>
    <comment ref="D119" authorId="0" shapeId="0" xr:uid="{AFD7D734-3F16-48AA-A064-1BC2800CB506}">
      <text>
        <r>
          <rPr>
            <sz val="9"/>
            <color indexed="81"/>
            <rFont val="MS P ゴシック"/>
            <family val="3"/>
            <charset val="128"/>
          </rPr>
          <t xml:space="preserve">上記以外で特記がある場合に記載してください。
</t>
        </r>
      </text>
    </comment>
    <comment ref="D122" authorId="0" shapeId="0" xr:uid="{D440F19A-4450-4ED4-A658-3F421A61B098}">
      <text>
        <r>
          <rPr>
            <sz val="9"/>
            <color indexed="81"/>
            <rFont val="MS P ゴシック"/>
            <family val="3"/>
            <charset val="128"/>
          </rPr>
          <t>リストより選択してください。</t>
        </r>
      </text>
    </comment>
    <comment ref="D125" authorId="0" shapeId="0" xr:uid="{DC00C41B-5A9A-438E-875A-F210B5973830}">
      <text>
        <r>
          <rPr>
            <sz val="9"/>
            <color indexed="81"/>
            <rFont val="MS P ゴシック"/>
            <family val="3"/>
            <charset val="128"/>
          </rPr>
          <t>リストより選択してください。</t>
        </r>
      </text>
    </comment>
    <comment ref="D127" authorId="0" shapeId="0" xr:uid="{444B522B-CE21-46B8-9303-F3D4129B3CA2}">
      <text>
        <r>
          <rPr>
            <sz val="9"/>
            <color indexed="81"/>
            <rFont val="MS P ゴシック"/>
            <family val="3"/>
            <charset val="128"/>
          </rPr>
          <t>リストより選択してください。</t>
        </r>
      </text>
    </comment>
    <comment ref="D129" authorId="0" shapeId="0" xr:uid="{75184E47-9EFF-4EDC-9C48-DE236BB836C8}">
      <text>
        <r>
          <rPr>
            <sz val="9"/>
            <color indexed="81"/>
            <rFont val="MS P ゴシック"/>
            <family val="3"/>
            <charset val="128"/>
          </rPr>
          <t>リストより選択してください。</t>
        </r>
      </text>
    </comment>
    <comment ref="H144" authorId="0" shapeId="0" xr:uid="{30FD9730-7BCB-47AA-8459-93C9AF883997}">
      <text>
        <r>
          <rPr>
            <sz val="9"/>
            <color indexed="81"/>
            <rFont val="MS P ゴシック"/>
            <family val="3"/>
            <charset val="128"/>
          </rPr>
          <t>地下水の水質の継続監視（単独での措置）を選択した場合、
測定頻度をリストより選択してください。</t>
        </r>
      </text>
    </comment>
    <comment ref="H146" authorId="0" shapeId="0" xr:uid="{38DDF2EE-021C-485F-ADFF-0135A2860F6D}">
      <text>
        <r>
          <rPr>
            <sz val="9"/>
            <color indexed="81"/>
            <rFont val="MS P ゴシック"/>
            <family val="3"/>
            <charset val="128"/>
          </rPr>
          <t>地下水の水質の継続監視（他の措置と同時実施）を選択した場合、年間の回数をリストより選択してください。</t>
        </r>
      </text>
    </comment>
    <comment ref="D165" authorId="0" shapeId="0" xr:uid="{ECCBCCFE-7F38-492A-9826-9EBEA5439029}">
      <text>
        <r>
          <rPr>
            <sz val="9"/>
            <color indexed="81"/>
            <rFont val="MS P ゴシック"/>
            <family val="3"/>
            <charset val="128"/>
          </rPr>
          <t>リストより選択してください。</t>
        </r>
      </text>
    </comment>
    <comment ref="D166" authorId="0" shapeId="0" xr:uid="{5C358064-83A5-48FA-8259-623E55B359EA}">
      <text>
        <r>
          <rPr>
            <sz val="9"/>
            <color indexed="81"/>
            <rFont val="MS P ゴシック"/>
            <family val="3"/>
            <charset val="128"/>
          </rPr>
          <t>リストより選択してください。</t>
        </r>
      </text>
    </comment>
    <comment ref="D167" authorId="0" shapeId="0" xr:uid="{5F728445-C902-4DAA-8B57-E826C7D030EE}">
      <text>
        <r>
          <rPr>
            <sz val="9"/>
            <color indexed="81"/>
            <rFont val="MS P ゴシック"/>
            <family val="3"/>
            <charset val="128"/>
          </rPr>
          <t xml:space="preserve">上記以外で特記がある場合に記載してください。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B11B469C-75C7-410F-8600-E475B48999EB}">
      <text>
        <r>
          <rPr>
            <sz val="9"/>
            <color indexed="81"/>
            <rFont val="MS P ゴシック"/>
            <family val="3"/>
            <charset val="128"/>
          </rPr>
          <t>・リストより選択してください。
・要措置区域に係る届出の場合は、「無（法律のみ）」を選択してください。（代用不可）</t>
        </r>
      </text>
    </comment>
    <comment ref="D7" authorId="0" shapeId="0" xr:uid="{8D46269C-726E-45EA-9F08-3AB32EC9C6C2}">
      <text>
        <r>
          <rPr>
            <sz val="9"/>
            <color indexed="81"/>
            <rFont val="MS P ゴシック"/>
            <family val="3"/>
            <charset val="128"/>
          </rPr>
          <t xml:space="preserve">特定有害物質又は特定有害物質を含む固体若しくは液体の飛散等及び地下への浸透を防止するために必要な措置を講ずること。
</t>
        </r>
      </text>
    </comment>
    <comment ref="E14" authorId="0" shapeId="0" xr:uid="{88798029-624B-41CD-A635-865592A15369}">
      <text>
        <r>
          <rPr>
            <sz val="9"/>
            <color indexed="81"/>
            <rFont val="MS P ゴシック"/>
            <family val="3"/>
            <charset val="128"/>
          </rPr>
          <t xml:space="preserve">第一種特定有害物質または水銀の場合は「フレコンバッグ（内袋付）」「JIS等密閉型コンテナ」「その他」のいずれかを必ず選択してください。
</t>
        </r>
      </text>
    </comment>
    <comment ref="E15" authorId="0" shapeId="0" xr:uid="{4704CDC0-5FE2-431B-AED5-5A547A7A2ADE}">
      <text>
        <r>
          <rPr>
            <sz val="9"/>
            <color indexed="81"/>
            <rFont val="MS P ゴシック"/>
            <family val="3"/>
            <charset val="128"/>
          </rPr>
          <t xml:space="preserve">第一種特定有害物質または水銀の場合は「フレコンバッグ（内袋付）」「JIS等密閉型コンテナ」「その他」のいずれかを必ず選択してください。
</t>
        </r>
      </text>
    </comment>
    <comment ref="E18" authorId="0" shapeId="0" xr:uid="{4128AAED-EC25-4CBC-AF36-FDA431E31DB1}">
      <text>
        <r>
          <rPr>
            <sz val="9"/>
            <color indexed="81"/>
            <rFont val="MS P ゴシック"/>
            <family val="3"/>
            <charset val="128"/>
          </rPr>
          <t xml:space="preserve">第一種特定有害物質または水銀の場合は「フレコンバッグ（内袋付）」「JIS等密閉型コンテナ」「その他」のいずれかを必ず選択してください。
</t>
        </r>
      </text>
    </comment>
    <comment ref="D20" authorId="0" shapeId="0" xr:uid="{DDD5E2FB-C5CA-47F5-B0B1-1C3CC92E5C8E}">
      <text>
        <r>
          <rPr>
            <sz val="9"/>
            <color indexed="81"/>
            <rFont val="MS P ゴシック"/>
            <family val="3"/>
            <charset val="128"/>
          </rPr>
          <t>運搬に伴う悪臭、騒音又は振動によって生活環境の保全上支障が生じないように必要な措置を講ずること。</t>
        </r>
      </text>
    </comment>
    <comment ref="D25" authorId="0" shapeId="0" xr:uid="{821E8A7C-A443-4BC0-9CFC-334E4C1420E7}">
      <text>
        <r>
          <rPr>
            <sz val="9"/>
            <color indexed="81"/>
            <rFont val="MS P ゴシック"/>
            <family val="3"/>
            <charset val="128"/>
          </rPr>
          <t>特定有害物質又は特定有害物質を含む固体若しくは液体が飛散等をし、若しくは地下へ浸透し、又は悪臭が発散したときは、当該運搬を中止し、直ちに、自動車等又は保管施設の点検を行うとともに、当該特定有害物質を含む固体の回収その他の環境の保全に必要な措置を講ずること。</t>
        </r>
      </text>
    </comment>
    <comment ref="D29" authorId="0" shapeId="0" xr:uid="{CC1F2C97-5962-4BC9-9941-BE38BBCB45F5}">
      <text>
        <r>
          <rPr>
            <sz val="9"/>
            <color indexed="81"/>
            <rFont val="MS P ゴシック"/>
            <family val="3"/>
            <charset val="128"/>
          </rPr>
          <t>自動車等及び運搬容器は、特定有害物質又は特定有害物質を含む固体若しくは液体の飛散等及び地下への浸透並びに悪臭の発散のおそれのないものであること。</t>
        </r>
      </text>
    </comment>
    <comment ref="E30" authorId="0" shapeId="0" xr:uid="{8DB1B124-4729-487B-99C9-29A18FDAA049}">
      <text>
        <r>
          <rPr>
            <sz val="9"/>
            <color indexed="81"/>
            <rFont val="MS P ゴシック"/>
            <family val="3"/>
            <charset val="128"/>
          </rPr>
          <t xml:space="preserve">第一種特定有害物質または水銀の場合は「フレコンバッグ（内袋付）」「JIS等密閉型コンテナ」「その他」のいずれかを必ず選択してください。
</t>
        </r>
      </text>
    </comment>
    <comment ref="E31" authorId="0" shapeId="0" xr:uid="{C32A9FA7-68BE-414C-8BF3-4D6107502D25}">
      <text>
        <r>
          <rPr>
            <sz val="9"/>
            <color indexed="81"/>
            <rFont val="MS P ゴシック"/>
            <family val="3"/>
            <charset val="128"/>
          </rPr>
          <t xml:space="preserve">第一種特定有害物質または水銀の場合は「フレコンバッグ（内袋付）」「JIS等密閉型コンテナ」「その他」のいずれかを必ず選択してください。
</t>
        </r>
      </text>
    </comment>
    <comment ref="E33" authorId="0" shapeId="0" xr:uid="{37E17588-EE45-4B06-ADA7-539416412D5E}">
      <text>
        <r>
          <rPr>
            <sz val="9"/>
            <color indexed="81"/>
            <rFont val="MS P ゴシック"/>
            <family val="3"/>
            <charset val="128"/>
          </rPr>
          <t xml:space="preserve">第一種特定有害物質または水銀の場合は「フレコンバッグ（内袋付）」「JIS等密閉型コンテナ」「その他」のいずれかを必ず選択してください。
</t>
        </r>
      </text>
    </comment>
    <comment ref="D35" authorId="0" shapeId="0" xr:uid="{BA4F5BC1-7A19-4846-A803-DD6186D39207}">
      <text>
        <r>
          <rPr>
            <sz val="9"/>
            <color indexed="81"/>
            <rFont val="MS P ゴシック"/>
            <family val="3"/>
            <charset val="128"/>
          </rPr>
          <t xml:space="preserve">運搬の用に供する自動車等の両側面に汚染土壌を運搬している旨を日本工業規格Ｚ八三〇五に規定する百四十ポイント以上の大きさの文字を用いて表示し、かつ、当該運搬を行う自動車等に当該汚染土壌に係る管理票を備え付けること。
</t>
        </r>
      </text>
    </comment>
    <comment ref="D39" authorId="0" shapeId="0" xr:uid="{E743FDB4-A008-4642-895C-F2717324C449}">
      <text>
        <r>
          <rPr>
            <sz val="9"/>
            <color indexed="81"/>
            <rFont val="MS P ゴシック"/>
            <family val="3"/>
            <charset val="128"/>
          </rPr>
          <t xml:space="preserve">運搬の過程において、汚染土壌とその他の物を混合してはならないこと。
</t>
        </r>
      </text>
    </comment>
    <comment ref="D42" authorId="0" shapeId="0" xr:uid="{78D2D037-26A1-4071-A1A5-9844F69681F2}">
      <text>
        <r>
          <rPr>
            <sz val="9"/>
            <color indexed="81"/>
            <rFont val="MS P ゴシック"/>
            <family val="3"/>
            <charset val="128"/>
          </rPr>
          <t xml:space="preserve">運搬の過程において、汚染土壌から岩、コンクリートくずその他の物を分別してはならないこと。
</t>
        </r>
      </text>
    </comment>
    <comment ref="D45" authorId="0" shapeId="0" xr:uid="{F13AD74F-FCA9-43C0-A049-1D12E09CD276}">
      <text>
        <r>
          <rPr>
            <sz val="9"/>
            <color indexed="81"/>
            <rFont val="MS P ゴシック"/>
            <family val="3"/>
            <charset val="128"/>
          </rPr>
          <t xml:space="preserve">異なる要措置区域等から搬出された汚染土壌が混合するおそれのないように、搬出された要措置区域等ごとに区分して運搬すること。ただし、当該汚染土壌を一の汚染土壌処理施設において処理する場合は、この限りでないこと。
</t>
        </r>
      </text>
    </comment>
    <comment ref="D49" authorId="0" shapeId="0" xr:uid="{5992FD36-8673-4048-A9F8-4188A039F4C7}">
      <text>
        <r>
          <rPr>
            <sz val="9"/>
            <color indexed="81"/>
            <rFont val="MS P ゴシック"/>
            <family val="3"/>
            <charset val="128"/>
          </rPr>
          <t>積替えは、周囲に囲いが設けられ、かつ、汚染土壌の積替えの場所であることの表示がなされている場所で行うこと。</t>
        </r>
      </text>
    </comment>
    <comment ref="E49" authorId="0" shapeId="0" xr:uid="{91D03486-0404-47C9-BD25-8FE93E03D82B}">
      <text>
        <r>
          <rPr>
            <sz val="9"/>
            <color indexed="81"/>
            <rFont val="MS P ゴシック"/>
            <family val="3"/>
            <charset val="128"/>
          </rPr>
          <t xml:space="preserve">積替行為を行う場合は必ず選択してください。 </t>
        </r>
      </text>
    </comment>
    <comment ref="D50" authorId="0" shapeId="0" xr:uid="{31177CBB-D238-4A22-A743-40B74F0ECBEF}">
      <text>
        <r>
          <rPr>
            <sz val="9"/>
            <color indexed="81"/>
            <rFont val="MS P ゴシック"/>
            <family val="3"/>
            <charset val="128"/>
          </rPr>
          <t>積替えの場所から特定有害物質又は特定有害物質を含む固体若しくは液体の飛散等及び地下への浸透並びに悪臭の発散を防止するために必要な措置を講ずること。</t>
        </r>
      </text>
    </comment>
    <comment ref="E50" authorId="0" shapeId="0" xr:uid="{AFDC1416-3809-43CD-A899-E6A3FAEE132A}">
      <text>
        <r>
          <rPr>
            <sz val="9"/>
            <color indexed="81"/>
            <rFont val="MS P ゴシック"/>
            <family val="3"/>
            <charset val="128"/>
          </rPr>
          <t xml:space="preserve">積替行為を行う場合は必ず選択してください。 </t>
        </r>
      </text>
    </comment>
    <comment ref="D51" authorId="0" shapeId="0" xr:uid="{E0589660-8BB6-4826-92DD-83B62FA68554}">
      <text>
        <r>
          <rPr>
            <sz val="9"/>
            <color indexed="81"/>
            <rFont val="MS P ゴシック"/>
            <family val="3"/>
            <charset val="128"/>
          </rPr>
          <t>汚染土壌の保管は、汚染土壌の積替えを行う場合を除き、行ってはならないこと。</t>
        </r>
      </text>
    </comment>
    <comment ref="E51" authorId="0" shapeId="0" xr:uid="{BDF6E327-7C79-4C60-AAA0-E3C4207DE781}">
      <text>
        <r>
          <rPr>
            <sz val="9"/>
            <color indexed="81"/>
            <rFont val="MS P ゴシック"/>
            <family val="3"/>
            <charset val="128"/>
          </rPr>
          <t>保管行為を行う場合は必ず選択してください。</t>
        </r>
      </text>
    </comment>
    <comment ref="D52" authorId="0" shapeId="0" xr:uid="{748E4FEF-96F8-42C3-A487-7B52D9D709A0}">
      <text>
        <r>
          <rPr>
            <sz val="9"/>
            <color indexed="81"/>
            <rFont val="MS P ゴシック"/>
            <family val="3"/>
            <charset val="128"/>
          </rPr>
          <t>・特定有害物質又は特定有害物質を含む固体若しくは液体の飛散等及び地下への浸透並びに悪臭の発散を防止するために、周囲に囲い（保管する汚染土壌の荷重が当該囲いにかかる構造である場合にあっては、当該荷重に対して構造耐力上安全であるものに限る。）が設けられていること。
・見やすい箇所に、次の掲示板が設けられていること。
（イ）大きさが縦及び横それぞれ六十センチメートル以上であること。
（ロ）保管施設である旨並びに当該保管施設の管理者の氏名又は名称及び連絡先が表示されていること。</t>
        </r>
      </text>
    </comment>
    <comment ref="E52" authorId="0" shapeId="0" xr:uid="{EEAACB3E-A6BD-4F70-A9E8-783867080D6E}">
      <text>
        <r>
          <rPr>
            <sz val="9"/>
            <color indexed="81"/>
            <rFont val="MS P ゴシック"/>
            <family val="3"/>
            <charset val="128"/>
          </rPr>
          <t>保管行為を行う場合は必ず選択してください。</t>
        </r>
      </text>
    </comment>
    <comment ref="D53" authorId="0" shapeId="0" xr:uid="{5043B650-52D5-4B0B-B295-5C2D7EC34B90}">
      <text>
        <r>
          <rPr>
            <sz val="9"/>
            <color indexed="81"/>
            <rFont val="MS P ゴシック"/>
            <family val="3"/>
            <charset val="128"/>
          </rPr>
          <t xml:space="preserve">保管施設の壁面及び床面は、特定有害物質又は特定有害物質を含む固体若しくは液体の飛散等及び地下への浸透並びに悪臭の発散を防止するための構造を有していること。
</t>
        </r>
      </text>
    </comment>
    <comment ref="E53" authorId="0" shapeId="0" xr:uid="{59CE55AF-9FE4-4E9F-A526-85D0ADB093EE}">
      <text>
        <r>
          <rPr>
            <sz val="9"/>
            <color indexed="81"/>
            <rFont val="MS P ゴシック"/>
            <family val="3"/>
            <charset val="128"/>
          </rPr>
          <t>保管行為を行う場合は必ず選択してください。</t>
        </r>
      </text>
    </comment>
    <comment ref="D54" authorId="0" shapeId="0" xr:uid="{8B40BE4F-089C-4DB1-8D8C-84C768B0DBBC}">
      <text>
        <r>
          <rPr>
            <sz val="9"/>
            <color indexed="81"/>
            <rFont val="MS P ゴシック"/>
            <family val="3"/>
            <charset val="128"/>
          </rPr>
          <t xml:space="preserve">汚染土壌の保管に伴い汚水が生ずるおそれがある場合にあっては、当該汚水による公共用水域の汚染を防止するために必要な排水溝その他の設備を設けること。
</t>
        </r>
      </text>
    </comment>
    <comment ref="E54" authorId="0" shapeId="0" xr:uid="{4AF2620A-6F9A-4A52-9478-7EAC1B18F9AC}">
      <text>
        <r>
          <rPr>
            <sz val="9"/>
            <color indexed="81"/>
            <rFont val="MS P ゴシック"/>
            <family val="3"/>
            <charset val="128"/>
          </rPr>
          <t>保管行為を行う場合は必ず選択してください。</t>
        </r>
      </text>
    </comment>
    <comment ref="D55" authorId="0" shapeId="0" xr:uid="{B1685028-2281-45C9-B02A-CF8A23CA8E3E}">
      <text>
        <r>
          <rPr>
            <sz val="9"/>
            <color indexed="81"/>
            <rFont val="MS P ゴシック"/>
            <family val="3"/>
            <charset val="128"/>
          </rPr>
          <t>屋内において汚染土壌を保管し、かつ、排気を行う場合にあっては、当該排出される気体による人の健康に係る被害を防止するために必要な設備を設けること。</t>
        </r>
      </text>
    </comment>
    <comment ref="E55" authorId="0" shapeId="0" xr:uid="{3EE7AEA6-DCD4-4EF1-B64C-7267487CD1E7}">
      <text>
        <r>
          <rPr>
            <sz val="9"/>
            <color indexed="81"/>
            <rFont val="MS P ゴシック"/>
            <family val="3"/>
            <charset val="128"/>
          </rPr>
          <t>保管行為を行う場合は必ず選択してください。</t>
        </r>
      </text>
    </comment>
    <comment ref="D56" authorId="0" shapeId="0" xr:uid="{E6200AC8-DFA7-4084-A854-E245C3B79DBA}">
      <text>
        <r>
          <rPr>
            <sz val="9"/>
            <color indexed="81"/>
            <rFont val="MS P ゴシック"/>
            <family val="3"/>
            <charset val="128"/>
          </rPr>
          <t>第六号及び前号の場合であって、汚染土壌の荷卸しその他の移動を行う場合には、当該汚染土壌の飛散を防止するため、次のいずれかによること。
イ 粉じんが飛散しにくい構造の設備内において当該移動を行うこと。
ロ 当該移動を行う場所において、散水装置による散水を行うこと。
ハ 当該移動させる汚染土壌を防じんカバーで覆うこと。
ニ 当該移動させる汚染土壌に薬液を散布し、又は締固めを行うことによってその表層を固化すること。
ホ イからニまでの措置と同等以上の効果を有する措置を講ずること。</t>
        </r>
      </text>
    </comment>
    <comment ref="E56" authorId="0" shapeId="0" xr:uid="{AB1F28A6-15FE-4F9A-9F95-7228469B553A}">
      <text>
        <r>
          <rPr>
            <sz val="9"/>
            <color indexed="81"/>
            <rFont val="MS P ゴシック"/>
            <family val="3"/>
            <charset val="128"/>
          </rPr>
          <t>積替又は保管行為を行う場合は必ず選択してください。</t>
        </r>
      </text>
    </comment>
    <comment ref="E63" authorId="0" shapeId="0" xr:uid="{0F647A29-4D0D-4AD9-B353-E10E9D08FDB9}">
      <text>
        <r>
          <rPr>
            <sz val="9"/>
            <color indexed="81"/>
            <rFont val="MS P ゴシック"/>
            <family val="3"/>
            <charset val="128"/>
          </rPr>
          <t xml:space="preserve">第一種特定有害物質または水銀の場合は「フレコンバッグ（内袋付）」「JIS等密閉型コンテナ」「その他」のいずれかを必ず選択してください。
</t>
        </r>
      </text>
    </comment>
    <comment ref="E64" authorId="0" shapeId="0" xr:uid="{EFB25954-96BF-4E46-BFDE-E0851BBEC199}">
      <text>
        <r>
          <rPr>
            <sz val="9"/>
            <color indexed="81"/>
            <rFont val="MS P ゴシック"/>
            <family val="3"/>
            <charset val="128"/>
          </rPr>
          <t xml:space="preserve">第一種特定有害物質または水銀の場合は「フレコンバッグ（内袋付）」「JIS等密閉型コンテナ」「その他」のいずれかを必ず選択してください。
</t>
        </r>
      </text>
    </comment>
    <comment ref="E67" authorId="0" shapeId="0" xr:uid="{B38B2589-6A4C-447F-B9A3-37EF049A9FE9}">
      <text>
        <r>
          <rPr>
            <sz val="9"/>
            <color indexed="81"/>
            <rFont val="MS P ゴシック"/>
            <family val="3"/>
            <charset val="128"/>
          </rPr>
          <t xml:space="preserve">第一種特定有害物質または水銀の場合は「フレコンバッグ（内袋付）」「JIS等密閉型コンテナ」「その他」のいずれかを必ず選択してください。
</t>
        </r>
      </text>
    </comment>
    <comment ref="D69" authorId="0" shapeId="0" xr:uid="{E6C095A3-C990-401D-8059-03C2909051F6}">
      <text>
        <r>
          <rPr>
            <sz val="9"/>
            <color indexed="81"/>
            <rFont val="MS P ゴシック"/>
            <family val="3"/>
            <charset val="128"/>
          </rPr>
          <t>汚染土壌の荷卸しは、届出書に記載された場所（汚染土壌を試験研究の用に供するために当該運搬を行う場合は、当該試験研究を行う施設であって、当該汚染土壌若しくは特定有害物質の拡散防止措置が講じられている施設又は汚染土壌処理施設）以外の場所で行ってはならないこと。</t>
        </r>
      </text>
    </comment>
    <comment ref="D70" authorId="0" shapeId="0" xr:uid="{DFA98EB5-5C1E-43EC-BDC2-FF682B9EFD2A}">
      <text>
        <r>
          <rPr>
            <sz val="9"/>
            <color indexed="81"/>
            <rFont val="MS P ゴシック"/>
            <family val="3"/>
            <charset val="128"/>
          </rPr>
          <t>汚染土壌の引渡しは、届出書に記載された者（汚染土壌を試験研究の用に供するために当該運搬を行う場合は、当該試験研究を行う者又は汚染土壌処理業者）以外に行ってはならないこと。</t>
        </r>
      </text>
    </comment>
    <comment ref="D71" authorId="0" shapeId="0" xr:uid="{5372A70C-BBD9-4185-ABFD-D869B403700F}">
      <text>
        <r>
          <rPr>
            <sz val="9"/>
            <color indexed="81"/>
            <rFont val="MS P ゴシック"/>
            <family val="3"/>
            <charset val="128"/>
          </rPr>
          <t>汚染土壌の運搬は、要措置区域等外への搬出の日から三十日以内に終了すること。</t>
        </r>
      </text>
    </comment>
    <comment ref="D72" authorId="0" shapeId="0" xr:uid="{0D22BAA7-F69F-4121-A64E-390CA87FCF55}">
      <text>
        <r>
          <rPr>
            <sz val="9"/>
            <color indexed="81"/>
            <rFont val="MS P ゴシック"/>
            <family val="3"/>
            <charset val="128"/>
          </rPr>
          <t>・管理票の交付又は回付を受けた者は、管理票に記載されている事項に誤りがないかどうかを確認し、当該管理票に運搬の用に供した自動車等の番号及び運搬を担当した者の氏名を記載しなければならないこと。
・管理票の交付又は回付を受けた者は、汚染土壌を引き渡すときは、交付又は回付を受けた管理票に汚染土壌を引き渡した年月日を記載し、引渡しの相手方に対し当該管理票を回付しなければならない。</t>
        </r>
      </text>
    </comment>
    <comment ref="D73" authorId="0" shapeId="0" xr:uid="{695FD417-93AD-4EED-B686-161D746B1799}">
      <text>
        <r>
          <rPr>
            <sz val="9"/>
            <color indexed="81"/>
            <rFont val="MS P ゴシック"/>
            <family val="3"/>
            <charset val="128"/>
          </rPr>
          <t xml:space="preserve">当該汚染土壌の運搬を他人に委託してはならないこと。
</t>
        </r>
      </text>
    </comment>
    <comment ref="B76" authorId="0" shapeId="0" xr:uid="{856F175A-9D9C-49CA-8F76-E125B1817D7B}">
      <text>
        <r>
          <rPr>
            <sz val="9"/>
            <color indexed="81"/>
            <rFont val="MS P ゴシック"/>
            <family val="3"/>
            <charset val="128"/>
          </rPr>
          <t>・処理施設で処理を行う場合は必ず記入してください。
・3件以上を入力する場合は、左側の展開ボタンより追加行を表示してご記入ください。</t>
        </r>
      </text>
    </comment>
    <comment ref="E78" authorId="0" shapeId="0" xr:uid="{B794109E-508A-4914-B2DD-686CB5DAA559}">
      <text>
        <r>
          <rPr>
            <sz val="9"/>
            <color indexed="81"/>
            <rFont val="MS P ゴシック"/>
            <family val="3"/>
            <charset val="128"/>
          </rPr>
          <t xml:space="preserve">委託先毎の契約数量をご記入ください。
</t>
        </r>
      </text>
    </comment>
    <comment ref="E79" authorId="0" shapeId="0" xr:uid="{B396AA32-24AE-4254-A9C1-9374135B2AE0}">
      <text>
        <r>
          <rPr>
            <sz val="9"/>
            <color indexed="81"/>
            <rFont val="MS P ゴシック"/>
            <family val="3"/>
            <charset val="128"/>
          </rPr>
          <t>以下のように入力してください。
鉛（含有量基準超過、溶出量基準超過）、
水銀（溶出量基準超過）</t>
        </r>
      </text>
    </comment>
    <comment ref="B107" authorId="0" shapeId="0" xr:uid="{FCA42DC9-F94B-4264-B9F7-E60F742EB004}">
      <text>
        <r>
          <rPr>
            <sz val="9"/>
            <color indexed="81"/>
            <rFont val="MS P ゴシック"/>
            <family val="3"/>
            <charset val="128"/>
          </rPr>
          <t>・区域間移動を行う場合は必ず選択してください。
・3件以上を入力する場合は、左側の展開ボタンより追加行を表示してご記入ください。</t>
        </r>
      </text>
    </comment>
    <comment ref="B123" authorId="0" shapeId="0" xr:uid="{A0C2451E-4A22-4EAE-A662-37359C1D6238}">
      <text>
        <r>
          <rPr>
            <sz val="9"/>
            <color indexed="81"/>
            <rFont val="MS P ゴシック"/>
            <family val="3"/>
            <charset val="128"/>
          </rPr>
          <t>・飛び地間移動を行う場合は必ず選択してください。
・3件以上を入力する場合は、左側の展開ボタンより追加行を表示してご記入ください。</t>
        </r>
      </text>
    </comment>
    <comment ref="B129" authorId="0" shapeId="0" xr:uid="{94474F8D-9E62-4283-8597-1E933827AD07}">
      <text>
        <r>
          <rPr>
            <sz val="9"/>
            <color indexed="81"/>
            <rFont val="MS P ゴシック"/>
            <family val="3"/>
            <charset val="128"/>
          </rPr>
          <t>・積替え施設を利用する場合は必ず選択してください。
・3件以上を入力する場合は、左側の展開ボタンより追加行を表示してご記入ください。</t>
        </r>
      </text>
    </comment>
    <comment ref="B150" authorId="0" shapeId="0" xr:uid="{528C9653-A359-4900-84D5-3B2E9FD3D956}">
      <text>
        <r>
          <rPr>
            <sz val="9"/>
            <color indexed="81"/>
            <rFont val="MS P ゴシック"/>
            <family val="3"/>
            <charset val="128"/>
          </rPr>
          <t>・保管施設を利用する場合は必ず選択してください。
・3件以上を入力する場合は、左側の展開ボタンより追加行を表示してご記入ください。</t>
        </r>
      </text>
    </comment>
  </commentList>
</comments>
</file>

<file path=xl/sharedStrings.xml><?xml version="1.0" encoding="utf-8"?>
<sst xmlns="http://schemas.openxmlformats.org/spreadsheetml/2006/main" count="2006" uniqueCount="879">
  <si>
    <t>土壌地下水汚染対策計画書（第30号様式）　提出書類一覧</t>
  </si>
  <si>
    <t>本シートは、届出様式に必要となる提出書類の一覧です。必要な書類の充足確認に、チェック欄を活用ください。本シートの提出は不要です。
届出様式の有無にて、都環境局にて提供している届出様式（Excel形式）の有無を記載しています。
なお、「なし」は必要に応じて書類を作成し、届出をしてください。</t>
    <rPh sb="0" eb="1">
      <t>ホン</t>
    </rPh>
    <rPh sb="6" eb="8">
      <t>トドケデ</t>
    </rPh>
    <rPh sb="8" eb="10">
      <t>ヨウシキ</t>
    </rPh>
    <rPh sb="11" eb="13">
      <t>ヒツヨウ</t>
    </rPh>
    <rPh sb="16" eb="18">
      <t>テイシュツ</t>
    </rPh>
    <rPh sb="18" eb="20">
      <t>ショルイ</t>
    </rPh>
    <rPh sb="21" eb="23">
      <t>イチラン</t>
    </rPh>
    <rPh sb="26" eb="28">
      <t>ヒツヨウ</t>
    </rPh>
    <rPh sb="29" eb="31">
      <t>ショルイ</t>
    </rPh>
    <rPh sb="32" eb="34">
      <t>ジュウソク</t>
    </rPh>
    <rPh sb="34" eb="36">
      <t>カクニン</t>
    </rPh>
    <rPh sb="42" eb="43">
      <t>ラン</t>
    </rPh>
    <rPh sb="44" eb="46">
      <t>カツヨウ</t>
    </rPh>
    <rPh sb="51" eb="52">
      <t>ホン</t>
    </rPh>
    <rPh sb="56" eb="58">
      <t>テイシュツ</t>
    </rPh>
    <rPh sb="59" eb="61">
      <t>フヨウ</t>
    </rPh>
    <rPh sb="65" eb="67">
      <t>トドケデ</t>
    </rPh>
    <rPh sb="67" eb="69">
      <t>ヨウシキ</t>
    </rPh>
    <rPh sb="70" eb="72">
      <t>ウム</t>
    </rPh>
    <rPh sb="75" eb="76">
      <t>ト</t>
    </rPh>
    <rPh sb="76" eb="78">
      <t>カンキョウ</t>
    </rPh>
    <rPh sb="78" eb="79">
      <t>キョク</t>
    </rPh>
    <rPh sb="81" eb="83">
      <t>テイキョウ</t>
    </rPh>
    <rPh sb="87" eb="89">
      <t>トドケデ</t>
    </rPh>
    <rPh sb="89" eb="91">
      <t>ヨウシキ</t>
    </rPh>
    <rPh sb="97" eb="99">
      <t>ケイシキ</t>
    </rPh>
    <rPh sb="101" eb="103">
      <t>ウム</t>
    </rPh>
    <rPh sb="104" eb="106">
      <t>キサイ</t>
    </rPh>
    <rPh sb="121" eb="123">
      <t>ヒツヨウ</t>
    </rPh>
    <rPh sb="124" eb="125">
      <t>オウ</t>
    </rPh>
    <rPh sb="127" eb="129">
      <t>ショルイ</t>
    </rPh>
    <rPh sb="130" eb="132">
      <t>サクセイ</t>
    </rPh>
    <rPh sb="134" eb="136">
      <t>トドケデ</t>
    </rPh>
    <phoneticPr fontId="24"/>
  </si>
  <si>
    <t>1　届出書</t>
    <rPh sb="2" eb="5">
      <t>トドケデショ</t>
    </rPh>
    <phoneticPr fontId="24"/>
  </si>
  <si>
    <t>届出様式の有無</t>
    <rPh sb="0" eb="2">
      <t>トドケデ</t>
    </rPh>
    <rPh sb="2" eb="4">
      <t>ヨウシキ</t>
    </rPh>
    <rPh sb="5" eb="7">
      <t>ウム</t>
    </rPh>
    <phoneticPr fontId="24"/>
  </si>
  <si>
    <t>チェック</t>
    <phoneticPr fontId="24"/>
  </si>
  <si>
    <t>〇土壌地下水汚染対策計画書（第30号様式）</t>
    <rPh sb="1" eb="3">
      <t>ドジョウ</t>
    </rPh>
    <rPh sb="3" eb="6">
      <t>チカスイ</t>
    </rPh>
    <rPh sb="6" eb="8">
      <t>オセン</t>
    </rPh>
    <rPh sb="8" eb="10">
      <t>タイサク</t>
    </rPh>
    <rPh sb="10" eb="12">
      <t>ケイカク</t>
    </rPh>
    <rPh sb="12" eb="13">
      <t>ショ</t>
    </rPh>
    <rPh sb="14" eb="15">
      <t>ダイ</t>
    </rPh>
    <rPh sb="17" eb="18">
      <t>ゴウ</t>
    </rPh>
    <rPh sb="18" eb="20">
      <t>ヨウシキ</t>
    </rPh>
    <phoneticPr fontId="24"/>
  </si>
  <si>
    <t>本ファイルに含む</t>
    <phoneticPr fontId="24"/>
  </si>
  <si>
    <t>「第30号様式」シート</t>
    <rPh sb="1" eb="2">
      <t>ダイ</t>
    </rPh>
    <rPh sb="4" eb="5">
      <t>ゴウ</t>
    </rPh>
    <rPh sb="5" eb="7">
      <t>ヨウシキ</t>
    </rPh>
    <phoneticPr fontId="24"/>
  </si>
  <si>
    <t>・必要に応じて、その者が届出者となりうる権原を有することの書類を添付してください（「届出書等の作成の手引」参照）。</t>
    <phoneticPr fontId="24"/>
  </si>
  <si>
    <t>○鑑別紙</t>
    <phoneticPr fontId="24"/>
  </si>
  <si>
    <t>「第30号様式（別紙）」シート</t>
    <phoneticPr fontId="24"/>
  </si>
  <si>
    <t>・汚染状況については、「汚染状態一覧シート」に記載すると自動で転記されます。</t>
    <rPh sb="1" eb="3">
      <t>オセン</t>
    </rPh>
    <rPh sb="3" eb="5">
      <t>ジョウキョウ</t>
    </rPh>
    <rPh sb="28" eb="30">
      <t>ジドウ</t>
    </rPh>
    <rPh sb="31" eb="33">
      <t>テンキ</t>
    </rPh>
    <phoneticPr fontId="24"/>
  </si>
  <si>
    <t>・汚染土壌の搬出の有無を選択し、搬出を行う場合は運搬方法や処理施設等について記載してください。</t>
    <phoneticPr fontId="24"/>
  </si>
  <si>
    <t>〇「汚染状態一覧」シート</t>
  </si>
  <si>
    <t>「汚染状態一覧」シート</t>
  </si>
  <si>
    <t>・各物質の土壌の汚染状態と地下水の汚染状態について、物質ごとに記載をしてください。</t>
    <phoneticPr fontId="24"/>
  </si>
  <si>
    <t>・区域については、要対策区域、地下水汚染拡大防止区域のいづれかの区域を選択してください。</t>
    <rPh sb="1" eb="3">
      <t>クイキ</t>
    </rPh>
    <rPh sb="9" eb="10">
      <t>ヨウ</t>
    </rPh>
    <rPh sb="10" eb="12">
      <t>タイサク</t>
    </rPh>
    <rPh sb="12" eb="14">
      <t>クイキ</t>
    </rPh>
    <rPh sb="15" eb="18">
      <t>チカスイ</t>
    </rPh>
    <rPh sb="18" eb="20">
      <t>オセン</t>
    </rPh>
    <rPh sb="20" eb="22">
      <t>カクダイ</t>
    </rPh>
    <rPh sb="22" eb="24">
      <t>ボウシ</t>
    </rPh>
    <rPh sb="24" eb="26">
      <t>クイキ</t>
    </rPh>
    <rPh sb="32" eb="34">
      <t>クイキ</t>
    </rPh>
    <rPh sb="35" eb="37">
      <t>センタク</t>
    </rPh>
    <phoneticPr fontId="24"/>
  </si>
  <si>
    <t>○筆一覧</t>
    <phoneticPr fontId="24"/>
  </si>
  <si>
    <t>「筆一覧_地下水」シート</t>
    <rPh sb="1" eb="2">
      <t>フデ</t>
    </rPh>
    <rPh sb="2" eb="4">
      <t>イチラン</t>
    </rPh>
    <rPh sb="5" eb="8">
      <t>チカスイ</t>
    </rPh>
    <phoneticPr fontId="24"/>
  </si>
  <si>
    <t>・工場又は指定作業場の地番等を記載してください。</t>
    <rPh sb="1" eb="3">
      <t>コウジョウ</t>
    </rPh>
    <rPh sb="3" eb="4">
      <t>マタ</t>
    </rPh>
    <rPh sb="5" eb="7">
      <t>シテイ</t>
    </rPh>
    <rPh sb="7" eb="9">
      <t>サギョウ</t>
    </rPh>
    <rPh sb="9" eb="10">
      <t>ジョウ</t>
    </rPh>
    <phoneticPr fontId="24"/>
  </si>
  <si>
    <t>2　　添付書類</t>
    <rPh sb="3" eb="5">
      <t>テンプ</t>
    </rPh>
    <rPh sb="5" eb="7">
      <t>ショルイ</t>
    </rPh>
    <phoneticPr fontId="24"/>
  </si>
  <si>
    <t>届出様式の有無</t>
    <phoneticPr fontId="24"/>
  </si>
  <si>
    <t>○汚染拡散防止確認シート</t>
    <phoneticPr fontId="24"/>
  </si>
  <si>
    <t>「確認シート」</t>
  </si>
  <si>
    <t>・本届出範囲が地下水汚染拡大防止区域のみの場合、こちらのシートを添付してください。</t>
    <phoneticPr fontId="24"/>
  </si>
  <si>
    <t>・必ず、措置の選択理由を記載してください（「届出書等の作成の手引」参照）。</t>
    <rPh sb="1" eb="2">
      <t>カナラ</t>
    </rPh>
    <phoneticPr fontId="24"/>
  </si>
  <si>
    <t>○土壌汚染対策計画確認シート</t>
  </si>
  <si>
    <t>「計画シート」</t>
  </si>
  <si>
    <t>・本届出範囲に要対策区域と地下水汚染拡大防止区域の両方がある場合、こちらのシートを添付してください。</t>
    <phoneticPr fontId="24"/>
  </si>
  <si>
    <t>・必ず、措置の選択理由を記載してください（「届出書等の作成の手引」を参照）。</t>
    <rPh sb="1" eb="2">
      <t>カナラ</t>
    </rPh>
    <phoneticPr fontId="24"/>
  </si>
  <si>
    <t>○汚染土壌の区域外（敷地外）搬出確認シート</t>
  </si>
  <si>
    <t>「搬出確認シート」</t>
  </si>
  <si>
    <t>本届出において、汚染土壌の敷地外への搬出行為を伴う場合にはこのシートも添付してください。</t>
    <phoneticPr fontId="24"/>
  </si>
  <si>
    <t>○汚染の状況を明らかにした図面</t>
    <phoneticPr fontId="24"/>
  </si>
  <si>
    <t>なし</t>
    <phoneticPr fontId="24"/>
  </si>
  <si>
    <t>・基準に適合しない特定有害物質の種類、濃度及び深度を、原則として１枚の図面上にまとめて明示してください。</t>
    <phoneticPr fontId="24"/>
  </si>
  <si>
    <t>○措置の施行方法を明らかにした平面図・立面図・断面図</t>
    <phoneticPr fontId="24"/>
  </si>
  <si>
    <t>・措置の内容について、施工方法のフローを示してください。詳細な方法については、文章で簡潔に記載してください。
基準不適合土壌(土壌溶出量基準に係るものに限る。)が帯水層に接する場合、汚染を拡散させないために必要な措置を
明示してください。</t>
    <phoneticPr fontId="24"/>
  </si>
  <si>
    <t>・敷地内で基準不適合土壌の仮置きを行う場合、その位置を明示してください。</t>
    <phoneticPr fontId="24"/>
  </si>
  <si>
    <t>○掘削土量集計表</t>
    <phoneticPr fontId="24"/>
  </si>
  <si>
    <t>別ファイルにて公開</t>
    <rPh sb="0" eb="1">
      <t>ベツ</t>
    </rPh>
    <rPh sb="7" eb="9">
      <t>コウカイ</t>
    </rPh>
    <phoneticPr fontId="24"/>
  </si>
  <si>
    <t>「掘削土量集計表」ファイル</t>
    <phoneticPr fontId="24"/>
  </si>
  <si>
    <t>・掘削行為を伴う届出の場合には、必ず添付してください。</t>
    <phoneticPr fontId="24"/>
  </si>
  <si>
    <t>○汚染土壌の運搬方法を示した図面</t>
    <phoneticPr fontId="24"/>
  </si>
  <si>
    <t>・運搬フロー図を記載してください（「届出書等の作成の手引」参照）。</t>
    <phoneticPr fontId="24"/>
  </si>
  <si>
    <t>○汚染土壌の運搬の用に供する自動車等の構造を記した書類</t>
    <rPh sb="1" eb="3">
      <t>オセン</t>
    </rPh>
    <rPh sb="3" eb="5">
      <t>ドジョウ</t>
    </rPh>
    <rPh sb="6" eb="8">
      <t>ウンパン</t>
    </rPh>
    <rPh sb="9" eb="10">
      <t>ヨウ</t>
    </rPh>
    <rPh sb="11" eb="12">
      <t>キョウ</t>
    </rPh>
    <rPh sb="14" eb="17">
      <t>ジドウシャ</t>
    </rPh>
    <rPh sb="17" eb="18">
      <t>トウ</t>
    </rPh>
    <rPh sb="19" eb="21">
      <t>コウゾウ</t>
    </rPh>
    <rPh sb="22" eb="23">
      <t>シル</t>
    </rPh>
    <rPh sb="25" eb="27">
      <t>ショルイ</t>
    </rPh>
    <phoneticPr fontId="24"/>
  </si>
  <si>
    <t>・自動車等の使用者が個人の場合には、「自動車の使用者の氏名等」の欄に個人と記載し、「住所」及び「連絡先」は
白抜き又は黒塗りとしてください。</t>
    <phoneticPr fontId="24"/>
  </si>
  <si>
    <t>○保管の用に供する施設の構造を記した書類</t>
    <rPh sb="1" eb="3">
      <t>ホカン</t>
    </rPh>
    <rPh sb="4" eb="5">
      <t>ヨウ</t>
    </rPh>
    <rPh sb="6" eb="7">
      <t>キョウ</t>
    </rPh>
    <rPh sb="9" eb="11">
      <t>シセツ</t>
    </rPh>
    <rPh sb="12" eb="14">
      <t>コウゾウ</t>
    </rPh>
    <rPh sb="15" eb="16">
      <t>シル</t>
    </rPh>
    <rPh sb="18" eb="20">
      <t>ショルイ</t>
    </rPh>
    <phoneticPr fontId="24"/>
  </si>
  <si>
    <t>・運搬の過程において、積替えのために当該汚染土壌を一時的に保管する場合は添付してください。
（「届出書等の作成の手引」を参照）</t>
    <phoneticPr fontId="24"/>
  </si>
  <si>
    <t>○積替の用に供する施設に関する書類</t>
    <rPh sb="1" eb="3">
      <t>セキタイ</t>
    </rPh>
    <rPh sb="4" eb="5">
      <t>ヨウ</t>
    </rPh>
    <rPh sb="6" eb="7">
      <t>キョウ</t>
    </rPh>
    <rPh sb="9" eb="11">
      <t>シセツ</t>
    </rPh>
    <rPh sb="12" eb="13">
      <t>カン</t>
    </rPh>
    <rPh sb="15" eb="17">
      <t>ショルイ</t>
    </rPh>
    <phoneticPr fontId="24"/>
  </si>
  <si>
    <t>・運搬の過程において、積替えを行う場合添付してください（「届出書等の作成の手引」を参照）。</t>
    <phoneticPr fontId="24"/>
  </si>
  <si>
    <t>○汚染土壌処理を行うことができることを示す書類</t>
    <phoneticPr fontId="24"/>
  </si>
  <si>
    <t>・以下の書類を添付してください。</t>
    <phoneticPr fontId="24"/>
  </si>
  <si>
    <t>　a. 汚染土壌の処理を汚染土壌処理業者に委託したことを証する書類</t>
    <phoneticPr fontId="24"/>
  </si>
  <si>
    <t>　b. 汚染土壌の処理を行う汚染土壌処理施設に関する許可証の写し</t>
    <phoneticPr fontId="24"/>
  </si>
  <si>
    <t>　c.搬出に係る必要事項が記載された使用予定の管理票の写し</t>
    <rPh sb="25" eb="26">
      <t>ヒョウ</t>
    </rPh>
    <phoneticPr fontId="24"/>
  </si>
  <si>
    <t>　・特定有害物質による汚染状態等により運搬者や運搬経路が異なる場合には、それぞれの管理票の写しを添付してください。</t>
    <phoneticPr fontId="24"/>
  </si>
  <si>
    <t>　・交付担当者の氏名などの個人情報は白抜きまたは黒塗りとしてください。</t>
    <phoneticPr fontId="24"/>
  </si>
  <si>
    <t>○お知らせ看板</t>
    <phoneticPr fontId="24"/>
  </si>
  <si>
    <t>○措置完了後の状況を明らかにした図面</t>
    <phoneticPr fontId="24"/>
  </si>
  <si>
    <t>・措置実施後における基準不適合土壌の残存する範囲及び深度を明示してください。</t>
    <rPh sb="1" eb="3">
      <t>ソチ</t>
    </rPh>
    <rPh sb="3" eb="5">
      <t>ジッシ</t>
    </rPh>
    <phoneticPr fontId="24"/>
  </si>
  <si>
    <t>・表層に基準不適合土壌が残置される場合は、飛散、揮散又は流出のおそれのないことが確認できることを記載してください
（法第７条第４項の技術的基準に適合する実施措置が講じられた場合と同等以上に人の健康に係る被害が生ずるおそれがないことが確認できるようにしてください）。</t>
    <phoneticPr fontId="24"/>
  </si>
  <si>
    <t>*届出書等の作成の手引は「汚染拡散防止計画書の作成について」のページを確認してください。</t>
    <rPh sb="13" eb="15">
      <t>オセン</t>
    </rPh>
    <rPh sb="15" eb="17">
      <t>カクサン</t>
    </rPh>
    <rPh sb="17" eb="19">
      <t>ボウシ</t>
    </rPh>
    <rPh sb="19" eb="21">
      <t>ケイカク</t>
    </rPh>
    <rPh sb="21" eb="22">
      <t>ショ</t>
    </rPh>
    <rPh sb="23" eb="25">
      <t>サクセイ</t>
    </rPh>
    <rPh sb="35" eb="37">
      <t>カクニン</t>
    </rPh>
    <phoneticPr fontId="24"/>
  </si>
  <si>
    <t>第30号様式（第54条の２関係）</t>
  </si>
  <si>
    <t>チェック項目</t>
    <rPh sb="4" eb="6">
      <t>コウモク</t>
    </rPh>
    <phoneticPr fontId="24"/>
  </si>
  <si>
    <t>結果</t>
    <rPh sb="0" eb="2">
      <t>ケッカ</t>
    </rPh>
    <phoneticPr fontId="24"/>
  </si>
  <si>
    <t>土壌地下水汚染対策計画書</t>
    <phoneticPr fontId="24"/>
  </si>
  <si>
    <t>任意</t>
    <rPh sb="0" eb="2">
      <t>ニンイ</t>
    </rPh>
    <phoneticPr fontId="24"/>
  </si>
  <si>
    <t>必須</t>
    <rPh sb="0" eb="2">
      <t>ヒッス</t>
    </rPh>
    <phoneticPr fontId="24"/>
  </si>
  <si>
    <t>届出日（窓口受理日、電子申請日）又は、届出日から、過去数日以内の日付を記載してください。</t>
    <phoneticPr fontId="24"/>
  </si>
  <si>
    <t>東京都知事</t>
    <rPh sb="0" eb="3">
      <t>トウキョウト</t>
    </rPh>
    <rPh sb="3" eb="5">
      <t>チジ</t>
    </rPh>
    <phoneticPr fontId="24"/>
  </si>
  <si>
    <t>殿</t>
    <rPh sb="0" eb="1">
      <t>ドノ</t>
    </rPh>
    <phoneticPr fontId="24"/>
  </si>
  <si>
    <t>住　所</t>
    <phoneticPr fontId="24"/>
  </si>
  <si>
    <t>届出者が法人である場合は所在地、個人である場合は住所を記入してください。</t>
  </si>
  <si>
    <t>氏　名</t>
  </si>
  <si>
    <t>条件必須</t>
    <rPh sb="0" eb="2">
      <t>ジョウケン</t>
    </rPh>
    <rPh sb="2" eb="4">
      <t>ヒッス</t>
    </rPh>
    <phoneticPr fontId="24"/>
  </si>
  <si>
    <t>届出者が法人の場合のみ、法人名を記入してください。</t>
  </si>
  <si>
    <t>届出者が法人である場合には、役職及び氏名を、個人の場合は個人名を記入してください。</t>
    <phoneticPr fontId="24"/>
  </si>
  <si>
    <t>（法人にあっては名称、代表者の氏名及び主たる事務所の所在地）</t>
    <phoneticPr fontId="24"/>
  </si>
  <si>
    <t>なお、法人の場合において代表者以外が届出者となる場合には、その者が届出権限を有していることが確認できる資料を別途添付してください。</t>
    <phoneticPr fontId="24"/>
  </si>
  <si>
    <t>　都民の健康と安全を確保する環境に関する条例（</t>
    <phoneticPr fontId="24"/>
  </si>
  <si>
    <t>）の規定に</t>
    <phoneticPr fontId="24"/>
  </si>
  <si>
    <t>より、土壌地下水汚染対策計画書を作成しましたので、次のとおり提出します。</t>
    <phoneticPr fontId="24"/>
  </si>
  <si>
    <t>工場又は指定作業場の名称</t>
    <phoneticPr fontId="24"/>
  </si>
  <si>
    <t>工場又は指定作業場の所在地</t>
    <phoneticPr fontId="24"/>
  </si>
  <si>
    <t>（住居表示）</t>
    <phoneticPr fontId="24"/>
  </si>
  <si>
    <t>区市町村：区市町村が異なる場合は下の行に入力してください。町丁目：複数の所在地を入力する場合は「、」で区切って、セル内に列挙してください。</t>
    <phoneticPr fontId="24"/>
  </si>
  <si>
    <t>条件必須</t>
    <rPh sb="0" eb="4">
      <t>ジョウケンヒッス</t>
    </rPh>
    <phoneticPr fontId="24"/>
  </si>
  <si>
    <t>（地番）</t>
    <phoneticPr fontId="24"/>
  </si>
  <si>
    <t>編集不可</t>
    <rPh sb="0" eb="4">
      <t>ヘンシュウフカ</t>
    </rPh>
    <phoneticPr fontId="24"/>
  </si>
  <si>
    <t>シート「筆一覧」よりご記入ください。</t>
    <phoneticPr fontId="24"/>
  </si>
  <si>
    <t>※詳細は別紙「筆一覧」のとおり</t>
    <rPh sb="7" eb="10">
      <t>フデイチラン</t>
    </rPh>
    <phoneticPr fontId="24"/>
  </si>
  <si>
    <t>汚染の状況</t>
    <phoneticPr fontId="24"/>
  </si>
  <si>
    <t>土壌汚染の除去等の措置の区域</t>
    <phoneticPr fontId="24"/>
  </si>
  <si>
    <t>土壌汚染の除去等の措置の方法及びその選択理由</t>
    <phoneticPr fontId="24"/>
  </si>
  <si>
    <t>措置の種類</t>
    <phoneticPr fontId="24"/>
  </si>
  <si>
    <t>措置の選択理由</t>
    <phoneticPr fontId="24"/>
  </si>
  <si>
    <t>備考</t>
    <rPh sb="0" eb="2">
      <t>ビコウ</t>
    </rPh>
    <phoneticPr fontId="24"/>
  </si>
  <si>
    <t>措置の方法の詳細</t>
    <phoneticPr fontId="24"/>
  </si>
  <si>
    <t>実施状況に係る報告の時期及びその内容</t>
    <phoneticPr fontId="24"/>
  </si>
  <si>
    <t>土壌汚染の除去等の措置の開始及び終了の時期</t>
    <phoneticPr fontId="24"/>
  </si>
  <si>
    <t>から</t>
    <phoneticPr fontId="24"/>
  </si>
  <si>
    <t>まで</t>
    <phoneticPr fontId="24"/>
  </si>
  <si>
    <t>終期は、汚染土壌の処理を確認した日や地下水測定の結果を受理した日等拡散防止対策の完了日を記入してください。</t>
    <phoneticPr fontId="24"/>
  </si>
  <si>
    <t>土壌汚染の除去等の措置の期間中の環境保全対策</t>
    <phoneticPr fontId="24"/>
  </si>
  <si>
    <t>汚染土壌の搬出の有無並びに搬出する場合における搬出の方法及び搬出先での処理の方法</t>
    <phoneticPr fontId="24"/>
  </si>
  <si>
    <t>搬出がある場合は必ず記入してください。</t>
    <rPh sb="8" eb="9">
      <t>カナラ</t>
    </rPh>
    <rPh sb="10" eb="12">
      <t>キニュウ</t>
    </rPh>
    <phoneticPr fontId="24"/>
  </si>
  <si>
    <t>※受付欄</t>
  </si>
  <si>
    <t>連絡先</t>
  </si>
  <si>
    <t>所　　属</t>
  </si>
  <si>
    <t>氏　　名</t>
    <phoneticPr fontId="24"/>
  </si>
  <si>
    <t>電話番号</t>
    <phoneticPr fontId="24"/>
  </si>
  <si>
    <t>電子メールアドレス</t>
    <phoneticPr fontId="24"/>
  </si>
  <si>
    <t>担当者（届出者と同じ組織に属する者に限る。）の連絡先を記載してください。</t>
  </si>
  <si>
    <t>また、届出者と異なる組織に属する者で届出書の内容が分かる者の連絡先は必要に応じて併記してください。</t>
  </si>
  <si>
    <t>　備考　１　※印の欄には記入しないこと。</t>
    <phoneticPr fontId="24"/>
  </si>
  <si>
    <t>なお、連絡先の名前と返送用封筒の宛名が異なる場合には、送り状等にその旨を記載してください。</t>
  </si>
  <si>
    <t>　　　　２　△印の欄には、計画書に添付する各別紙に一連番号をつけた上、該当する別紙の番号を記入すること。</t>
    <phoneticPr fontId="24"/>
  </si>
  <si>
    <t xml:space="preserve">        ３　この様式各欄に記入しきれないときは、図面、表等を利用すること。</t>
    <phoneticPr fontId="24"/>
  </si>
  <si>
    <t>（日本産業規格Ａ列４番）</t>
    <phoneticPr fontId="24"/>
  </si>
  <si>
    <t>別紙</t>
  </si>
  <si>
    <t>エラーチェック</t>
    <phoneticPr fontId="24"/>
  </si>
  <si>
    <t>汚染の状況、汚染土壌の搬出の有無並びに搬出する場合における搬出の方法及び搬出先での処理の方法</t>
    <phoneticPr fontId="24"/>
  </si>
  <si>
    <t>注意事項</t>
    <rPh sb="0" eb="4">
      <t>チュウイジコウ</t>
    </rPh>
    <phoneticPr fontId="24"/>
  </si>
  <si>
    <t>特定有害物質の名称</t>
  </si>
  <si>
    <t>土壌の汚染</t>
  </si>
  <si>
    <t>地下水の汚染</t>
  </si>
  <si>
    <t>健康被害を生ずるおそれがあるとされた特定有害物質の名称並びに当該特定有害物質による土壌及び地下水汚染の状況</t>
    <phoneticPr fontId="24"/>
  </si>
  <si>
    <t>要対策区域になった原因の特定有害物質、それによる汚染状況について、シート「汚染状況一覧」よりご記入ください。</t>
    <phoneticPr fontId="24"/>
  </si>
  <si>
    <t>要対策区域1</t>
    <phoneticPr fontId="24"/>
  </si>
  <si>
    <t>〃</t>
    <phoneticPr fontId="24"/>
  </si>
  <si>
    <t>最大濃度：</t>
    <rPh sb="0" eb="4">
      <t>サイダイノウド</t>
    </rPh>
    <phoneticPr fontId="24"/>
  </si>
  <si>
    <t>（mg/ℓまたはmg/kg）</t>
  </si>
  <si>
    <t>（mg/ℓ）</t>
    <phoneticPr fontId="24"/>
  </si>
  <si>
    <t>最大汚染深度：</t>
    <rPh sb="0" eb="6">
      <t>サイダイオセンシンド</t>
    </rPh>
    <phoneticPr fontId="24"/>
  </si>
  <si>
    <t>（m）</t>
  </si>
  <si>
    <t>採取深度：</t>
    <rPh sb="0" eb="2">
      <t>サイシュ</t>
    </rPh>
    <rPh sb="2" eb="4">
      <t>シンド</t>
    </rPh>
    <phoneticPr fontId="24"/>
  </si>
  <si>
    <t>（m）</t>
    <phoneticPr fontId="24"/>
  </si>
  <si>
    <t>汚染区画数：</t>
    <rPh sb="0" eb="5">
      <t>オセンクカクスウ</t>
    </rPh>
    <phoneticPr fontId="24"/>
  </si>
  <si>
    <t>（区画）</t>
  </si>
  <si>
    <t>超過地点数：</t>
    <rPh sb="0" eb="5">
      <t>チョウカチテンスウ</t>
    </rPh>
    <phoneticPr fontId="24"/>
  </si>
  <si>
    <t>（地点）</t>
    <phoneticPr fontId="24"/>
  </si>
  <si>
    <t>対象地境界：</t>
  </si>
  <si>
    <t>要対策区域2</t>
    <phoneticPr fontId="24"/>
  </si>
  <si>
    <t>要対策区域3</t>
    <phoneticPr fontId="24"/>
  </si>
  <si>
    <t>要対策区域</t>
    <phoneticPr fontId="24"/>
  </si>
  <si>
    <t>※詳細は別紙「汚染状況一覧」を参照</t>
    <rPh sb="4" eb="6">
      <t>ベッシ</t>
    </rPh>
    <phoneticPr fontId="24"/>
  </si>
  <si>
    <t>第二溶出量基準又は第二地下水基準超過状態にある特定有害物質の名称並びに当該特定有害物質による土壌及び地下水汚染の状況</t>
    <phoneticPr fontId="24"/>
  </si>
  <si>
    <t>地下水汚染拡大防止区域になった原因の特定有害物質、それによる汚染状況について、シート「汚染状況一覧」よりご記入ください。</t>
    <phoneticPr fontId="24"/>
  </si>
  <si>
    <t>地下水汚染拡大防止区域1</t>
    <rPh sb="9" eb="11">
      <t>クイキ</t>
    </rPh>
    <phoneticPr fontId="24"/>
  </si>
  <si>
    <t>地下水汚染拡大防止区域2</t>
    <rPh sb="9" eb="11">
      <t>クイキ</t>
    </rPh>
    <phoneticPr fontId="24"/>
  </si>
  <si>
    <t>地下水汚染拡大防止区域3</t>
    <rPh sb="9" eb="11">
      <t>クイキ</t>
    </rPh>
    <phoneticPr fontId="24"/>
  </si>
  <si>
    <t>地下水汚染拡大防止区域</t>
    <rPh sb="9" eb="11">
      <t>クイキ</t>
    </rPh>
    <phoneticPr fontId="24"/>
  </si>
  <si>
    <t>その他の当該土地における特定有害物質による汚染の状況</t>
    <phoneticPr fontId="24"/>
  </si>
  <si>
    <t>要管理区域になった原因の特定有害物質、それによる汚染状況について、シート「汚染状況一覧」よりご記入ください。</t>
    <phoneticPr fontId="24"/>
  </si>
  <si>
    <t>要管理区域1</t>
    <phoneticPr fontId="24"/>
  </si>
  <si>
    <t>要管理区域2</t>
    <phoneticPr fontId="24"/>
  </si>
  <si>
    <t>要管理区域3</t>
    <phoneticPr fontId="24"/>
  </si>
  <si>
    <t>要管理区域</t>
    <phoneticPr fontId="24"/>
  </si>
  <si>
    <t>搬出の有無</t>
    <phoneticPr fontId="24"/>
  </si>
  <si>
    <t>搬出の開始及び処理完了の時期</t>
    <phoneticPr fontId="24"/>
  </si>
  <si>
    <t>「搬出の有無」が「有」の場合は必ず記入してください。</t>
    <rPh sb="1" eb="3">
      <t>ハンシュツ</t>
    </rPh>
    <rPh sb="4" eb="6">
      <t>ウム</t>
    </rPh>
    <rPh sb="9" eb="10">
      <t>アリ</t>
    </rPh>
    <rPh sb="12" eb="14">
      <t>バアイ</t>
    </rPh>
    <rPh sb="15" eb="16">
      <t>カナラ</t>
    </rPh>
    <rPh sb="17" eb="19">
      <t>キニュウ</t>
    </rPh>
    <phoneticPr fontId="24"/>
  </si>
  <si>
    <t>搬出する汚染土壌の体積及び運搬の方法</t>
    <phoneticPr fontId="24"/>
  </si>
  <si>
    <t>搬出する汚染土壌の体積</t>
    <phoneticPr fontId="24"/>
  </si>
  <si>
    <t>㎥</t>
    <phoneticPr fontId="24"/>
  </si>
  <si>
    <t>　※詳細は△別紙「土量集計表」のとおり</t>
    <phoneticPr fontId="24"/>
  </si>
  <si>
    <t>運搬の方法</t>
    <phoneticPr fontId="24"/>
  </si>
  <si>
    <t>（補足）</t>
    <rPh sb="1" eb="3">
      <t>ホソク</t>
    </rPh>
    <phoneticPr fontId="24"/>
  </si>
  <si>
    <t>法７条１項、または法７条３項、または法１２条と同時提出の場合は「○環改化○第○号のとおり」または「〇環多改○第○号のとおり」を選択してください。</t>
    <rPh sb="9" eb="10">
      <t>ホウ</t>
    </rPh>
    <rPh sb="11" eb="12">
      <t>ジョウ</t>
    </rPh>
    <phoneticPr fontId="24"/>
  </si>
  <si>
    <t>汚染土壌の処理を行う者の氏名又は名称、処理施設の所在地及び汚染土壌の処理方法</t>
    <phoneticPr fontId="24"/>
  </si>
  <si>
    <t>「搬出の有無」が「有」の場合は必ず記入してください。「処理を行う者の氏名又は名称」「処理施設の所在地」を記入してください。</t>
    <rPh sb="1" eb="3">
      <t>ハンシュツ</t>
    </rPh>
    <rPh sb="4" eb="6">
      <t>ウム</t>
    </rPh>
    <rPh sb="9" eb="10">
      <t>アリ</t>
    </rPh>
    <rPh sb="12" eb="14">
      <t>バアイ</t>
    </rPh>
    <rPh sb="15" eb="16">
      <t>カナラ</t>
    </rPh>
    <rPh sb="17" eb="19">
      <t>キニュウ</t>
    </rPh>
    <phoneticPr fontId="24"/>
  </si>
  <si>
    <t>「処理方法」をリストより選択してください。複数の処理方法を入力する場合は右のセルに記入してください。</t>
    <phoneticPr fontId="24"/>
  </si>
  <si>
    <t>備考　この様式各欄に記入しきれないときは、図面、表等を利用すること。</t>
    <phoneticPr fontId="24"/>
  </si>
  <si>
    <t xml:space="preserve">筆一覧                                                                                      </t>
    <rPh sb="0" eb="1">
      <t>フデ</t>
    </rPh>
    <rPh sb="1" eb="3">
      <t>イチラン</t>
    </rPh>
    <phoneticPr fontId="24"/>
  </si>
  <si>
    <t>※記載行が足りない場合は30番目の行をコピーして行を追加してください。</t>
    <phoneticPr fontId="24"/>
  </si>
  <si>
    <t>連番</t>
    <rPh sb="0" eb="2">
      <t>レンバン</t>
    </rPh>
    <phoneticPr fontId="24"/>
  </si>
  <si>
    <t>地番</t>
    <rPh sb="0" eb="2">
      <t>チバン</t>
    </rPh>
    <phoneticPr fontId="24"/>
  </si>
  <si>
    <t>無地番
道・水</t>
    <rPh sb="0" eb="1">
      <t>ム</t>
    </rPh>
    <rPh sb="1" eb="3">
      <t>チバン</t>
    </rPh>
    <rPh sb="4" eb="5">
      <t>ミチ</t>
    </rPh>
    <rPh sb="6" eb="7">
      <t>ミズ</t>
    </rPh>
    <phoneticPr fontId="24"/>
  </si>
  <si>
    <t>一部</t>
    <rPh sb="0" eb="2">
      <t>イチブ</t>
    </rPh>
    <phoneticPr fontId="24"/>
  </si>
  <si>
    <t>区市町村</t>
    <phoneticPr fontId="24"/>
  </si>
  <si>
    <t>町</t>
    <phoneticPr fontId="24"/>
  </si>
  <si>
    <t>丁目</t>
    <phoneticPr fontId="24"/>
  </si>
  <si>
    <t>番地</t>
    <phoneticPr fontId="24"/>
  </si>
  <si>
    <t>左から「区市町村名」「町名」「丁目名」「番地名」を入力してください。</t>
    <phoneticPr fontId="24"/>
  </si>
  <si>
    <t>無地番、道、水の場合は、「区市町村」と「無地番道水」へ記入してください。その他項目の入力は不要です。</t>
    <phoneticPr fontId="24"/>
  </si>
  <si>
    <t>一部の土地が対象となる場合は「一部」を選択してください。</t>
  </si>
  <si>
    <t>この行より上に行を追加してください。</t>
    <phoneticPr fontId="24"/>
  </si>
  <si>
    <t>以下関数定義</t>
    <rPh sb="0" eb="6">
      <t>イカカンスウテイギ</t>
    </rPh>
    <phoneticPr fontId="24"/>
  </si>
  <si>
    <t>マスタ</t>
    <phoneticPr fontId="24"/>
  </si>
  <si>
    <t>区市町村</t>
    <rPh sb="0" eb="4">
      <t>クシチョウソン</t>
    </rPh>
    <phoneticPr fontId="24"/>
  </si>
  <si>
    <t>無地番道水</t>
    <rPh sb="3" eb="4">
      <t>ミチ</t>
    </rPh>
    <rPh sb="4" eb="5">
      <t>ミズ</t>
    </rPh>
    <phoneticPr fontId="24"/>
  </si>
  <si>
    <t>千代田区</t>
  </si>
  <si>
    <t>無地番</t>
    <phoneticPr fontId="24"/>
  </si>
  <si>
    <t>中央区</t>
  </si>
  <si>
    <t>道</t>
    <phoneticPr fontId="24"/>
  </si>
  <si>
    <t>港区</t>
  </si>
  <si>
    <t>水</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</si>
  <si>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</si>
  <si>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</si>
  <si>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</si>
  <si>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</si>
  <si>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</si>
  <si>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</si>
  <si>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</si>
  <si>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</si>
  <si>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</si>
  <si>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</si>
  <si>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</si>
  <si>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</si>
  <si>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</si>
  <si>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</si>
  <si>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</si>
  <si>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</si>
  <si>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</si>
  <si>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</si>
  <si>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</si>
  <si>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</si>
  <si>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</si>
  <si>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</si>
  <si>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</si>
  <si>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</si>
  <si>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</si>
  <si>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</si>
  <si>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</si>
  <si>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</si>
  <si>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</si>
  <si>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</si>
  <si>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</si>
  <si>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</si>
  <si>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</si>
  <si>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</si>
  <si>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</si>
  <si>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</si>
  <si>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</si>
  <si>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</si>
  <si>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</si>
  <si>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</si>
  <si>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</si>
  <si>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</si>
  <si>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</si>
  <si>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</si>
  <si>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</si>
  <si>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</si>
  <si>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</si>
  <si>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</si>
  <si>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</si>
  <si>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</si>
  <si>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</si>
  <si>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</si>
  <si>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</si>
  <si>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</si>
  <si>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</si>
  <si>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</si>
  <si>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</si>
  <si>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</si>
  <si>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</si>
  <si>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 xml:space="preserve">汚染状況一覧                                                                             </t>
    <rPh sb="4" eb="6">
      <t>イチラン</t>
    </rPh>
    <phoneticPr fontId="24"/>
  </si>
  <si>
    <t>※同じ特定有害物質でも超過基準項目ごとに行を分けて記入してください。</t>
    <rPh sb="1" eb="2">
      <t>オナ</t>
    </rPh>
    <rPh sb="3" eb="9">
      <t>トクテイユウガイブッシツ</t>
    </rPh>
    <rPh sb="11" eb="17">
      <t>チョウカキジュンコウモク</t>
    </rPh>
    <rPh sb="20" eb="21">
      <t>ギョウ</t>
    </rPh>
    <rPh sb="22" eb="23">
      <t>ワ</t>
    </rPh>
    <rPh sb="25" eb="27">
      <t>キニュウ</t>
    </rPh>
    <phoneticPr fontId="24"/>
  </si>
  <si>
    <t>区域指定</t>
    <rPh sb="0" eb="4">
      <t>クイキシテイ</t>
    </rPh>
    <phoneticPr fontId="24"/>
  </si>
  <si>
    <t>特定有害物質</t>
    <phoneticPr fontId="24"/>
  </si>
  <si>
    <t>基準の種類・土壌</t>
    <rPh sb="6" eb="8">
      <t>ドジョウ</t>
    </rPh>
    <phoneticPr fontId="24"/>
  </si>
  <si>
    <t>超過適合</t>
    <rPh sb="0" eb="2">
      <t>チョウカ</t>
    </rPh>
    <rPh sb="2" eb="4">
      <t>テキゴウ</t>
    </rPh>
    <phoneticPr fontId="24"/>
  </si>
  <si>
    <t>基準の種類・地下水</t>
    <rPh sb="6" eb="9">
      <t>チカスイ</t>
    </rPh>
    <phoneticPr fontId="24"/>
  </si>
  <si>
    <t>対象地境界</t>
    <phoneticPr fontId="24"/>
  </si>
  <si>
    <t>※記載行が足りない場合は20番目の行をコピーして行を追加してください。</t>
    <phoneticPr fontId="24"/>
  </si>
  <si>
    <t>要対策区域</t>
  </si>
  <si>
    <t>クロロエチレン</t>
  </si>
  <si>
    <t>土壌含有量基準</t>
    <rPh sb="0" eb="2">
      <t>ドジョウ</t>
    </rPh>
    <rPh sb="2" eb="5">
      <t>ガンユウリョウ</t>
    </rPh>
    <rPh sb="5" eb="7">
      <t>キジュン</t>
    </rPh>
    <phoneticPr fontId="24"/>
  </si>
  <si>
    <t>超過</t>
    <rPh sb="0" eb="2">
      <t>チョウカ</t>
    </rPh>
    <phoneticPr fontId="24"/>
  </si>
  <si>
    <t>地下水基準</t>
    <rPh sb="0" eb="5">
      <t>チカスイキジュン</t>
    </rPh>
    <phoneticPr fontId="24"/>
  </si>
  <si>
    <t>適合</t>
  </si>
  <si>
    <t>重複番号</t>
    <rPh sb="0" eb="4">
      <t>チョウフクバンゴウ</t>
    </rPh>
    <phoneticPr fontId="24"/>
  </si>
  <si>
    <t>検索値</t>
    <rPh sb="0" eb="2">
      <t>ケンサク</t>
    </rPh>
    <rPh sb="2" eb="3">
      <t>アタイ</t>
    </rPh>
    <phoneticPr fontId="24"/>
  </si>
  <si>
    <t>区域</t>
    <rPh sb="0" eb="2">
      <t>クイキ</t>
    </rPh>
    <phoneticPr fontId="24"/>
  </si>
  <si>
    <t>特定有害物質の
名称</t>
    <phoneticPr fontId="24"/>
  </si>
  <si>
    <t>土壌の汚染</t>
    <phoneticPr fontId="24"/>
  </si>
  <si>
    <t>地下水の汚染</t>
    <phoneticPr fontId="24"/>
  </si>
  <si>
    <t>地下水汚染拡大防止区域</t>
  </si>
  <si>
    <t>四塩化炭素</t>
  </si>
  <si>
    <t>土壌溶出量基準</t>
    <rPh sb="0" eb="2">
      <t>ドジョウ</t>
    </rPh>
    <rPh sb="2" eb="4">
      <t>ヨウシュツ</t>
    </rPh>
    <rPh sb="4" eb="5">
      <t>リョウ</t>
    </rPh>
    <rPh sb="5" eb="7">
      <t>キジュン</t>
    </rPh>
    <phoneticPr fontId="24"/>
  </si>
  <si>
    <t>適合</t>
    <rPh sb="0" eb="2">
      <t>テキゴウ</t>
    </rPh>
    <phoneticPr fontId="24"/>
  </si>
  <si>
    <t>第二地下水基準</t>
    <rPh sb="0" eb="7">
      <t>ダイニチカスイキジュン</t>
    </rPh>
    <phoneticPr fontId="24"/>
  </si>
  <si>
    <t>地下水基準不適合</t>
  </si>
  <si>
    <t>超過基準項目</t>
    <rPh sb="0" eb="6">
      <t>チョウカキジュンコウモク</t>
    </rPh>
    <phoneticPr fontId="24"/>
  </si>
  <si>
    <t>超過
／適合</t>
    <rPh sb="0" eb="2">
      <t>チョウカ</t>
    </rPh>
    <rPh sb="4" eb="6">
      <t>テキゴウ</t>
    </rPh>
    <phoneticPr fontId="24"/>
  </si>
  <si>
    <t>最大濃度
(mg/ℓ・mg/kg)</t>
    <rPh sb="0" eb="4">
      <t>サイダイノウド</t>
    </rPh>
    <phoneticPr fontId="24"/>
  </si>
  <si>
    <t>最大汚染深度
(m)</t>
    <rPh sb="0" eb="6">
      <t>サイダイオセンシンド</t>
    </rPh>
    <phoneticPr fontId="24"/>
  </si>
  <si>
    <t>汚染
区画数
(区画)</t>
    <rPh sb="0" eb="2">
      <t>オセン</t>
    </rPh>
    <rPh sb="3" eb="5">
      <t>クカク</t>
    </rPh>
    <rPh sb="5" eb="6">
      <t>スウ</t>
    </rPh>
    <rPh sb="8" eb="10">
      <t>クカク</t>
    </rPh>
    <phoneticPr fontId="24"/>
  </si>
  <si>
    <t>最大濃度
(mg/ℓ)</t>
    <rPh sb="0" eb="4">
      <t>サイダイノウド</t>
    </rPh>
    <phoneticPr fontId="24"/>
  </si>
  <si>
    <t>採取深度
(m)</t>
    <rPh sb="0" eb="2">
      <t>サイシュ</t>
    </rPh>
    <rPh sb="2" eb="4">
      <t>シンド</t>
    </rPh>
    <phoneticPr fontId="24"/>
  </si>
  <si>
    <t>超過
地点数
(地点)</t>
    <rPh sb="0" eb="2">
      <t>チョウカ</t>
    </rPh>
    <rPh sb="3" eb="5">
      <t>チテン</t>
    </rPh>
    <rPh sb="5" eb="6">
      <t>カズ</t>
    </rPh>
    <rPh sb="8" eb="10">
      <t>チテン</t>
    </rPh>
    <phoneticPr fontId="24"/>
  </si>
  <si>
    <t>対象地境界での
地下水基準超過</t>
    <phoneticPr fontId="24"/>
  </si>
  <si>
    <t>要管理区域</t>
  </si>
  <si>
    <t>1,2-ジクロロエタン</t>
  </si>
  <si>
    <t>第二溶出量基準</t>
    <rPh sb="0" eb="2">
      <t>ダイニ</t>
    </rPh>
    <rPh sb="2" eb="4">
      <t>ヨウシュツ</t>
    </rPh>
    <rPh sb="4" eb="5">
      <t>リョウ</t>
    </rPh>
    <rPh sb="5" eb="7">
      <t>キジュン</t>
    </rPh>
    <phoneticPr fontId="24"/>
  </si>
  <si>
    <t>第二地下水基準不適合</t>
  </si>
  <si>
    <t>区域が設定していない場合は‐（ハイフン）を選択してください</t>
    <phoneticPr fontId="24"/>
  </si>
  <si>
    <t>‐</t>
    <phoneticPr fontId="24"/>
  </si>
  <si>
    <t>1,1-ジクロロエチレン</t>
  </si>
  <si>
    <t>土壌含有量基準及び土壌溶出量基準</t>
    <rPh sb="0" eb="2">
      <t>ドジョウ</t>
    </rPh>
    <rPh sb="2" eb="5">
      <t>ガンユウリョウ</t>
    </rPh>
    <rPh sb="5" eb="7">
      <t>キジュン</t>
    </rPh>
    <rPh sb="7" eb="8">
      <t>オヨ</t>
    </rPh>
    <phoneticPr fontId="24"/>
  </si>
  <si>
    <t>土壌（溶出か第二溶出）及び地下水（地下水か第二地下水）が基準超過の場合には、必ず「対象地境界での地下水基準超過」の超過／適合をリストより記入してください。</t>
    <rPh sb="53" eb="55">
      <t>チョウカ</t>
    </rPh>
    <phoneticPr fontId="24"/>
  </si>
  <si>
    <t>1,2-ジクロロエチレン</t>
  </si>
  <si>
    <t>土壌含有量基準及び第二溶出量基準</t>
    <rPh sb="0" eb="2">
      <t>ドジョウ</t>
    </rPh>
    <rPh sb="2" eb="5">
      <t>ガンユウリョウ</t>
    </rPh>
    <rPh sb="5" eb="7">
      <t>キジュン</t>
    </rPh>
    <rPh sb="7" eb="8">
      <t>オヨ</t>
    </rPh>
    <phoneticPr fontId="24"/>
  </si>
  <si>
    <t>1,3-ジクロロプロペン</t>
  </si>
  <si>
    <t>ジクロロメタン</t>
  </si>
  <si>
    <t>テトラクロロエチレン</t>
  </si>
  <si>
    <t>1,1,1-トリクロロエタン</t>
  </si>
  <si>
    <t>1,1,2-トリクロロエタン</t>
  </si>
  <si>
    <t>トリクロロエチレン</t>
  </si>
  <si>
    <t>ベンゼン</t>
  </si>
  <si>
    <t>カドミウム及びその化合物</t>
  </si>
  <si>
    <t>六価クロム化合物</t>
  </si>
  <si>
    <t>シアン化合物</t>
  </si>
  <si>
    <t>水銀及びその化合物</t>
  </si>
  <si>
    <t>セレン及びその化合物</t>
  </si>
  <si>
    <t>鉛及びその化合物</t>
  </si>
  <si>
    <t>砒素及びその化合物</t>
  </si>
  <si>
    <t>ふっ素及びその化合物</t>
  </si>
  <si>
    <t>ほう素及びその化合物</t>
  </si>
  <si>
    <t>シマジン</t>
  </si>
  <si>
    <t>チオベンカルブ</t>
  </si>
  <si>
    <t>チラウム</t>
  </si>
  <si>
    <t>ポリ塩化ビフェニル(PCB)</t>
  </si>
  <si>
    <t>有機りん化合物</t>
  </si>
  <si>
    <t>土壌溶出量基準</t>
    <rPh sb="0" eb="2">
      <t>ドジョウ</t>
    </rPh>
    <rPh sb="2" eb="4">
      <t>ヨウシュツ</t>
    </rPh>
    <rPh sb="4" eb="5">
      <t>リョウ</t>
    </rPh>
    <rPh sb="5" eb="7">
      <t>キジュン</t>
    </rPh>
    <phoneticPr fontId="19"/>
  </si>
  <si>
    <t>超過</t>
    <rPh sb="0" eb="2">
      <t>チョウカ</t>
    </rPh>
    <phoneticPr fontId="19"/>
  </si>
  <si>
    <t>地下水基準</t>
    <rPh sb="0" eb="5">
      <t>チカスイキジュン</t>
    </rPh>
    <phoneticPr fontId="19"/>
  </si>
  <si>
    <t>適合</t>
    <rPh sb="0" eb="2">
      <t>テキゴウ</t>
    </rPh>
    <phoneticPr fontId="19"/>
  </si>
  <si>
    <t>区域が設定していない場合は‐（ハイフン）を選択してくださ</t>
  </si>
  <si>
    <t>第二溶出量基準</t>
    <rPh sb="0" eb="2">
      <t>ダイニ</t>
    </rPh>
    <rPh sb="2" eb="4">
      <t>ヨウシュツ</t>
    </rPh>
    <rPh sb="4" eb="5">
      <t>リョウ</t>
    </rPh>
    <rPh sb="5" eb="7">
      <t>キジュン</t>
    </rPh>
    <phoneticPr fontId="19"/>
  </si>
  <si>
    <t>第二地下水基準</t>
    <rPh sb="0" eb="7">
      <t>ダイニチカスイキジュン</t>
    </rPh>
    <phoneticPr fontId="19"/>
  </si>
  <si>
    <t>GL-6m～8m</t>
  </si>
  <si>
    <t>土壌含有量基準</t>
    <rPh sb="0" eb="2">
      <t>ドジョウ</t>
    </rPh>
    <rPh sb="2" eb="5">
      <t>ガンユウリョウ</t>
    </rPh>
    <rPh sb="5" eb="7">
      <t>キジュン</t>
    </rPh>
    <phoneticPr fontId="19"/>
  </si>
  <si>
    <t>土壌汚染対策計画確認シート</t>
    <phoneticPr fontId="44"/>
  </si>
  <si>
    <t>条例の届出の有無</t>
  </si>
  <si>
    <t>実施措置を選択した理由</t>
    <phoneticPr fontId="44"/>
  </si>
  <si>
    <t>有無</t>
    <rPh sb="0" eb="2">
      <t>ウム</t>
    </rPh>
    <phoneticPr fontId="24"/>
  </si>
  <si>
    <t>地下水基準</t>
    <rPh sb="0" eb="3">
      <t>チカスイ</t>
    </rPh>
    <rPh sb="3" eb="5">
      <t>キジュン</t>
    </rPh>
    <phoneticPr fontId="24"/>
  </si>
  <si>
    <t>年間の回数</t>
  </si>
  <si>
    <t>（法7条第1項及び3項、土壌地下水汚染対策計画書、汚染拡散防止計画書（条例は要対策区域に限る）届出用）</t>
    <phoneticPr fontId="1"/>
  </si>
  <si>
    <t>有（条例第117条第3項同時届出）</t>
    <phoneticPr fontId="44"/>
  </si>
  <si>
    <t>指示措置による</t>
    <phoneticPr fontId="44"/>
  </si>
  <si>
    <t>有</t>
    <rPh sb="0" eb="1">
      <t>アリ</t>
    </rPh>
    <phoneticPr fontId="24"/>
  </si>
  <si>
    <t>基準適合</t>
    <phoneticPr fontId="24"/>
  </si>
  <si>
    <t>年1回以上</t>
  </si>
  <si>
    <t>有（条例のみの届出）</t>
    <phoneticPr fontId="44"/>
  </si>
  <si>
    <t>無</t>
    <rPh sb="0" eb="1">
      <t>ナシ</t>
    </rPh>
    <phoneticPr fontId="24"/>
  </si>
  <si>
    <t>基準超過</t>
    <phoneticPr fontId="24"/>
  </si>
  <si>
    <t>年2回以上</t>
    <phoneticPr fontId="24"/>
  </si>
  <si>
    <t>報告項目</t>
    <phoneticPr fontId="44"/>
  </si>
  <si>
    <t>回答欄</t>
    <phoneticPr fontId="44"/>
  </si>
  <si>
    <t>無（法律のみの届出）</t>
    <phoneticPr fontId="44"/>
  </si>
  <si>
    <t>第二地下水基準超過</t>
    <phoneticPr fontId="24"/>
  </si>
  <si>
    <t>年4回以上</t>
    <phoneticPr fontId="24"/>
  </si>
  <si>
    <t>条例の届出の有無</t>
    <phoneticPr fontId="1"/>
  </si>
  <si>
    <t>必須・整合性</t>
    <rPh sb="0" eb="2">
      <t>ヒッス</t>
    </rPh>
    <rPh sb="3" eb="6">
      <t>セイゴウセイ</t>
    </rPh>
    <phoneticPr fontId="44"/>
  </si>
  <si>
    <t>無（旧条例下における特例適用のため）</t>
    <phoneticPr fontId="44"/>
  </si>
  <si>
    <r>
      <t xml:space="preserve">実施措置を選択した理由
</t>
    </r>
    <r>
      <rPr>
        <sz val="11"/>
        <rFont val="ＭＳ Ｐゴシック"/>
        <family val="3"/>
        <charset val="128"/>
      </rPr>
      <t>※法7条の届出の場合のみ選択</t>
    </r>
    <phoneticPr fontId="44"/>
  </si>
  <si>
    <t>必須</t>
    <rPh sb="0" eb="2">
      <t>ヒッス</t>
    </rPh>
    <phoneticPr fontId="44"/>
  </si>
  <si>
    <t>当該指示措置を選択するに至った技術的評価の内容や検討の経緯等を記載してください。指示措置と実施措置が同じ場合は、「指示措置による」を選択してください。</t>
    <phoneticPr fontId="1"/>
  </si>
  <si>
    <t>新たな汚染の除去等の措置を講ずべき要措置区域内の土地の土壌の特定有害物質による汚染状態の把握の有無</t>
    <phoneticPr fontId="44"/>
  </si>
  <si>
    <t>※有の場合は、指定調査機関確認書及び結果報告シートを添付してください。</t>
    <phoneticPr fontId="44"/>
  </si>
  <si>
    <t>詳細調査を行った場合、「有」を選択してください。それ以外の場合は、「無」を選択してください。</t>
    <phoneticPr fontId="1"/>
  </si>
  <si>
    <t>最大形質変更深さより１メートルを超える深さの位置について試料採取等の対象としなかった土壌について汚染の除去等の措置の有無</t>
    <phoneticPr fontId="44"/>
  </si>
  <si>
    <t>深度限定を行う場合には、「有」を選択してください。それ以外の場合は「無」を選択してください。</t>
    <phoneticPr fontId="1"/>
  </si>
  <si>
    <t>土壌溶出量基準に適合しない汚染状態にある土壌が帯水層に接する場合にあっては、特定有害物質等の飛散等を防止するために講ずる措置</t>
    <phoneticPr fontId="44"/>
  </si>
  <si>
    <t>工種</t>
    <rPh sb="0" eb="1">
      <t>コウ</t>
    </rPh>
    <rPh sb="1" eb="2">
      <t>シュ</t>
    </rPh>
    <phoneticPr fontId="24"/>
  </si>
  <si>
    <t>添付書類、図番号</t>
    <rPh sb="0" eb="2">
      <t>テンプ</t>
    </rPh>
    <rPh sb="2" eb="4">
      <t>ショルイ</t>
    </rPh>
    <rPh sb="5" eb="6">
      <t>ズ</t>
    </rPh>
    <rPh sb="6" eb="8">
      <t>バンゴウ</t>
    </rPh>
    <phoneticPr fontId="24"/>
  </si>
  <si>
    <t>今回行う措置にチェックを入れてください。措置の対象外となる項目（1,2番目）を選択した場合は、以降の項目は選択しないでください。その他又は5番目の項目を選択した場合は、備考欄に措置内容を記載してください。</t>
    <phoneticPr fontId="1"/>
  </si>
  <si>
    <t>含有量基準超過の為対象外</t>
    <rPh sb="0" eb="3">
      <t>ガンユウリョウ</t>
    </rPh>
    <rPh sb="3" eb="5">
      <t>キジュン</t>
    </rPh>
    <rPh sb="5" eb="7">
      <t>チョウカ</t>
    </rPh>
    <rPh sb="8" eb="9">
      <t>タメ</t>
    </rPh>
    <rPh sb="9" eb="12">
      <t>タイショウガイ</t>
    </rPh>
    <phoneticPr fontId="1"/>
  </si>
  <si>
    <t>情報充足</t>
    <rPh sb="0" eb="4">
      <t>ジョウホウジュウソク</t>
    </rPh>
    <phoneticPr fontId="24"/>
  </si>
  <si>
    <t>各工種が平成31年環境省告示第５号基準にどのように適合させているのか、該当するものをチェックしてください。</t>
  </si>
  <si>
    <t>基準超過土壌が帯水層に接していないため対象外</t>
    <rPh sb="0" eb="2">
      <t>キジュン</t>
    </rPh>
    <rPh sb="2" eb="4">
      <t>チョウカ</t>
    </rPh>
    <rPh sb="4" eb="6">
      <t>ドジョウ</t>
    </rPh>
    <rPh sb="7" eb="10">
      <t>タイスイソウ</t>
    </rPh>
    <rPh sb="11" eb="12">
      <t>セッ</t>
    </rPh>
    <rPh sb="19" eb="22">
      <t>タイショウガイ</t>
    </rPh>
    <phoneticPr fontId="1"/>
  </si>
  <si>
    <t>工種毎に平成31年環境省告示第５号基準を適用した施工図や説明資料の参照先を記載してください。</t>
  </si>
  <si>
    <t>・土地の形質の変更に着手する前に、形質変更範囲の側面を囲み、基準不適合土壌の下にある準不透水層であって最も浅い位置にあるものの深さまで、鋼矢板その他の遮水の効力を有する構造物を設置する
・土地の形質の変更が終了するまでの間、上記の構造物により囲まれた範囲の土地の地下水位が当該構造物を設置する前の地下水を超えないようにする</t>
    <rPh sb="1" eb="3">
      <t>トチ</t>
    </rPh>
    <rPh sb="4" eb="6">
      <t>ケイシツ</t>
    </rPh>
    <rPh sb="7" eb="9">
      <t>ヘンコウ</t>
    </rPh>
    <rPh sb="10" eb="12">
      <t>チャクシュ</t>
    </rPh>
    <rPh sb="14" eb="15">
      <t>マエ</t>
    </rPh>
    <rPh sb="17" eb="19">
      <t>ケイシツ</t>
    </rPh>
    <rPh sb="19" eb="21">
      <t>ヘンコウ</t>
    </rPh>
    <rPh sb="21" eb="23">
      <t>ハンイ</t>
    </rPh>
    <rPh sb="24" eb="26">
      <t>ソクメン</t>
    </rPh>
    <rPh sb="27" eb="28">
      <t>カコ</t>
    </rPh>
    <rPh sb="30" eb="32">
      <t>キジュン</t>
    </rPh>
    <rPh sb="32" eb="35">
      <t>フテキゴウ</t>
    </rPh>
    <rPh sb="35" eb="37">
      <t>ドジョウ</t>
    </rPh>
    <rPh sb="38" eb="39">
      <t>シタ</t>
    </rPh>
    <rPh sb="42" eb="43">
      <t>ジュン</t>
    </rPh>
    <rPh sb="43" eb="46">
      <t>フトウスイ</t>
    </rPh>
    <rPh sb="46" eb="47">
      <t>ソウ</t>
    </rPh>
    <rPh sb="51" eb="52">
      <t>モット</t>
    </rPh>
    <rPh sb="53" eb="54">
      <t>アサ</t>
    </rPh>
    <rPh sb="55" eb="57">
      <t>イチ</t>
    </rPh>
    <rPh sb="56" eb="58">
      <t>イチ</t>
    </rPh>
    <phoneticPr fontId="1"/>
  </si>
  <si>
    <t>最も浅い位置にある準不透水層より深い位置にある帯水層まで土地の形質の変更を行うため、以下の措置を講ずる。
①土地の形質の変更を行う準不透水層より浅い位置にある帯水層内の基準不適合土壌又は特定有害物質が当該準不透水層より深い位置にある帯水層に流出することを防止するために必要な措置（備考欄に具体的に記載してください。）
②最も浅い位置にある準不透水層より深い位置にある帯水層までの土地の形質の変更が終了した時点で、当該土地の形質の変更が行われた準不透水層が本来の遮水の効力を回復する。</t>
    <rPh sb="0" eb="1">
      <t>モット</t>
    </rPh>
    <rPh sb="42" eb="44">
      <t>イカ</t>
    </rPh>
    <rPh sb="45" eb="47">
      <t>ソチ</t>
    </rPh>
    <rPh sb="48" eb="49">
      <t>コウ</t>
    </rPh>
    <rPh sb="134" eb="136">
      <t>ヒツヨウ</t>
    </rPh>
    <rPh sb="137" eb="139">
      <t>ソチ</t>
    </rPh>
    <rPh sb="140" eb="142">
      <t>ビコウ</t>
    </rPh>
    <rPh sb="142" eb="143">
      <t>ラン</t>
    </rPh>
    <rPh sb="144" eb="147">
      <t>グタイテキ</t>
    </rPh>
    <rPh sb="148" eb="150">
      <t>キサイ</t>
    </rPh>
    <phoneticPr fontId="1"/>
  </si>
  <si>
    <t>観測井戸を設置し、釜場排水により地下水位の管理及び地下水の水質の監視を行う。</t>
  </si>
  <si>
    <t>観測井戸を設置し、揚水井戸により地下水位の管理及び地下水の水質の監視を行う。</t>
  </si>
  <si>
    <t>既に措置が講じられており、構造物が設置されている土地については、土地の形質変更が終了した時点で当該構造物等の原状回復を行う。</t>
    <phoneticPr fontId="84"/>
  </si>
  <si>
    <t>その他（備考欄に詳細を記入すること）</t>
    <rPh sb="2" eb="3">
      <t>タ</t>
    </rPh>
    <phoneticPr fontId="1"/>
  </si>
  <si>
    <t>備考</t>
    <phoneticPr fontId="44"/>
  </si>
  <si>
    <t>備考欄入力</t>
    <phoneticPr fontId="24"/>
  </si>
  <si>
    <t>「その他」又は4番目の項目の選択時は必ず「備考」を記入してください。</t>
    <rPh sb="5" eb="6">
      <t>マタ</t>
    </rPh>
    <rPh sb="8" eb="10">
      <t>バンメ</t>
    </rPh>
    <rPh sb="11" eb="13">
      <t>コウモク</t>
    </rPh>
    <rPh sb="14" eb="16">
      <t>センタク</t>
    </rPh>
    <rPh sb="16" eb="17">
      <t>ジ</t>
    </rPh>
    <rPh sb="25" eb="27">
      <t>キニュウ</t>
    </rPh>
    <phoneticPr fontId="24"/>
  </si>
  <si>
    <t>特定有害物質等の飛散等を防止するために講ずる措置</t>
    <phoneticPr fontId="44"/>
  </si>
  <si>
    <t>お知らせ看板</t>
    <rPh sb="1" eb="2">
      <t>シ</t>
    </rPh>
    <rPh sb="4" eb="6">
      <t>カンバン</t>
    </rPh>
    <phoneticPr fontId="1"/>
  </si>
  <si>
    <t>今回講ずる措置にチェックを入れてください。また、その他を選択した場合は、備考欄に措置内容を記載してください。</t>
    <phoneticPr fontId="1"/>
  </si>
  <si>
    <t>仮囲いの設置</t>
    <rPh sb="0" eb="2">
      <t>カリガコ</t>
    </rPh>
    <rPh sb="4" eb="6">
      <t>セッチ</t>
    </rPh>
    <phoneticPr fontId="1"/>
  </si>
  <si>
    <t>散水</t>
    <rPh sb="0" eb="2">
      <t>サンスイ</t>
    </rPh>
    <phoneticPr fontId="1"/>
  </si>
  <si>
    <t>シート養生</t>
    <rPh sb="3" eb="5">
      <t>ヨウジョウ</t>
    </rPh>
    <phoneticPr fontId="1"/>
  </si>
  <si>
    <t>敷鉄板</t>
    <rPh sb="0" eb="3">
      <t>シキテッパン</t>
    </rPh>
    <phoneticPr fontId="1"/>
  </si>
  <si>
    <t>コンテナ(内袋付)やフレコンバック(内袋付)を使用した汚染土壌運搬</t>
    <rPh sb="23" eb="25">
      <t>シヨウ</t>
    </rPh>
    <rPh sb="27" eb="29">
      <t>オセン</t>
    </rPh>
    <rPh sb="29" eb="31">
      <t>ドジョウ</t>
    </rPh>
    <rPh sb="31" eb="33">
      <t>ウンパン</t>
    </rPh>
    <phoneticPr fontId="1"/>
  </si>
  <si>
    <t>防塵用フェンス・ネットの設置</t>
    <rPh sb="0" eb="3">
      <t>ボウジンヨウ</t>
    </rPh>
    <rPh sb="12" eb="14">
      <t>セッチ</t>
    </rPh>
    <phoneticPr fontId="1"/>
  </si>
  <si>
    <t>負圧テントの設置、排ガス処理</t>
    <rPh sb="0" eb="2">
      <t>フアツ</t>
    </rPh>
    <rPh sb="6" eb="8">
      <t>セッチ</t>
    </rPh>
    <rPh sb="9" eb="10">
      <t>ハイ</t>
    </rPh>
    <rPh sb="12" eb="14">
      <t>ショリ</t>
    </rPh>
    <phoneticPr fontId="1"/>
  </si>
  <si>
    <r>
      <t>粉塵又は有害物質濃度等の</t>
    </r>
    <r>
      <rPr>
        <sz val="11"/>
        <color theme="1"/>
        <rFont val="ＭＳ Ｐゴシック"/>
        <family val="3"/>
        <charset val="128"/>
      </rPr>
      <t>周辺環境の監視（大気モニタリング）</t>
    </r>
    <rPh sb="0" eb="2">
      <t>フンジン</t>
    </rPh>
    <rPh sb="2" eb="3">
      <t>マタ</t>
    </rPh>
    <rPh sb="4" eb="6">
      <t>ユウガイ</t>
    </rPh>
    <rPh sb="6" eb="8">
      <t>ブッシツ</t>
    </rPh>
    <rPh sb="8" eb="10">
      <t>ノウド</t>
    </rPh>
    <rPh sb="10" eb="11">
      <t>ナド</t>
    </rPh>
    <rPh sb="12" eb="14">
      <t>シュウヘン</t>
    </rPh>
    <rPh sb="14" eb="16">
      <t>カンキョウ</t>
    </rPh>
    <rPh sb="17" eb="19">
      <t>カンシ</t>
    </rPh>
    <rPh sb="20" eb="22">
      <t>タイキ</t>
    </rPh>
    <phoneticPr fontId="1"/>
  </si>
  <si>
    <t>搬出車両の洗浄</t>
    <rPh sb="0" eb="2">
      <t>ハンシュツ</t>
    </rPh>
    <rPh sb="2" eb="4">
      <t>シャリョウ</t>
    </rPh>
    <rPh sb="5" eb="7">
      <t>センジョウ</t>
    </rPh>
    <phoneticPr fontId="1"/>
  </si>
  <si>
    <t>排水処理施設の設置、排水分析</t>
    <rPh sb="0" eb="2">
      <t>ハイスイ</t>
    </rPh>
    <rPh sb="2" eb="4">
      <t>ショリ</t>
    </rPh>
    <rPh sb="4" eb="6">
      <t>シセツ</t>
    </rPh>
    <rPh sb="7" eb="9">
      <t>セッチ</t>
    </rPh>
    <rPh sb="10" eb="12">
      <t>ハイスイ</t>
    </rPh>
    <rPh sb="12" eb="14">
      <t>ブンセキ</t>
    </rPh>
    <phoneticPr fontId="1"/>
  </si>
  <si>
    <t>運搬時の被覆（シート被覆等）</t>
    <rPh sb="0" eb="2">
      <t>ウンパン</t>
    </rPh>
    <rPh sb="2" eb="3">
      <t>ジ</t>
    </rPh>
    <rPh sb="4" eb="6">
      <t>ヒフク</t>
    </rPh>
    <rPh sb="10" eb="12">
      <t>ヒフク</t>
    </rPh>
    <rPh sb="12" eb="13">
      <t>ナド</t>
    </rPh>
    <phoneticPr fontId="1"/>
  </si>
  <si>
    <t>運搬時の積載状況の随時確認</t>
    <rPh sb="0" eb="2">
      <t>ウンパン</t>
    </rPh>
    <rPh sb="2" eb="3">
      <t>ジ</t>
    </rPh>
    <rPh sb="4" eb="6">
      <t>セキサイ</t>
    </rPh>
    <rPh sb="6" eb="8">
      <t>ジョウキョウ</t>
    </rPh>
    <rPh sb="9" eb="11">
      <t>ズイジ</t>
    </rPh>
    <rPh sb="11" eb="13">
      <t>カクニン</t>
    </rPh>
    <phoneticPr fontId="1"/>
  </si>
  <si>
    <t>低騒音、低振動の機械の使用</t>
    <rPh sb="0" eb="3">
      <t>テイソウオン</t>
    </rPh>
    <rPh sb="4" eb="7">
      <t>テイシンドウ</t>
    </rPh>
    <rPh sb="8" eb="10">
      <t>キカイ</t>
    </rPh>
    <rPh sb="11" eb="13">
      <t>シヨウ</t>
    </rPh>
    <phoneticPr fontId="1"/>
  </si>
  <si>
    <t>作業員の衛生管理（靴の洗浄等）</t>
    <rPh sb="0" eb="3">
      <t>サギョウイン</t>
    </rPh>
    <rPh sb="4" eb="6">
      <t>エイセイ</t>
    </rPh>
    <rPh sb="6" eb="8">
      <t>カンリ</t>
    </rPh>
    <rPh sb="9" eb="10">
      <t>クツ</t>
    </rPh>
    <rPh sb="11" eb="13">
      <t>センジョウ</t>
    </rPh>
    <rPh sb="13" eb="14">
      <t>ナド</t>
    </rPh>
    <phoneticPr fontId="1"/>
  </si>
  <si>
    <t>その他（備考欄に詳細を記入すること）</t>
    <rPh sb="4" eb="6">
      <t>ビコウ</t>
    </rPh>
    <rPh sb="6" eb="7">
      <t>ラン</t>
    </rPh>
    <rPh sb="8" eb="10">
      <t>ショウサイ</t>
    </rPh>
    <rPh sb="11" eb="13">
      <t>キニュウ</t>
    </rPh>
    <phoneticPr fontId="54"/>
  </si>
  <si>
    <t>「その他」選択時は必ず「備考」を記入してください。</t>
    <rPh sb="5" eb="7">
      <t>センタク</t>
    </rPh>
    <rPh sb="7" eb="8">
      <t>ジ</t>
    </rPh>
    <rPh sb="16" eb="18">
      <t>キニュウ</t>
    </rPh>
    <phoneticPr fontId="24"/>
  </si>
  <si>
    <t>要措置区域外から搬入された土壌を使用する場合にあっては、当該土壌の汚染状態を把握するための調査における試料採取の頻度及び土壌の
使用方法</t>
    <phoneticPr fontId="1"/>
  </si>
  <si>
    <r>
      <t>区域外から土壌を搬入する場合は「有」を選択してください。それ以外の場合は「無」を選択してください。</t>
    </r>
    <r>
      <rPr>
        <sz val="10.5"/>
        <color rgb="FFFF0000"/>
        <rFont val="Meiryo UI"/>
        <family val="3"/>
        <charset val="128"/>
      </rPr>
      <t>条例単独の届出の場合には「要措置区域外から搬入された土壌」は「汚染土壌以外の土壌」と読み替えてください。</t>
    </r>
    <phoneticPr fontId="1"/>
  </si>
  <si>
    <t>試料採取の頻度</t>
    <phoneticPr fontId="1"/>
  </si>
  <si>
    <t>特定有害物質全26項目について5000㎥以下につき1回</t>
    <rPh sb="20" eb="22">
      <t>イカ</t>
    </rPh>
    <rPh sb="26" eb="27">
      <t>カイ</t>
    </rPh>
    <phoneticPr fontId="1"/>
  </si>
  <si>
    <t>試料採取の頻度として当てはまるものにチェックしてください。</t>
    <phoneticPr fontId="1"/>
  </si>
  <si>
    <t>特定有害物質全26項目について900㎥以下につき１回</t>
    <rPh sb="19" eb="21">
      <t>イカ</t>
    </rPh>
    <rPh sb="25" eb="26">
      <t>カイ</t>
    </rPh>
    <phoneticPr fontId="1"/>
  </si>
  <si>
    <t>特定有害物質全26項目について100㎥以下につき1回</t>
    <rPh sb="18" eb="21">
      <t>リュウベイイカ</t>
    </rPh>
    <rPh sb="25" eb="26">
      <t>カイ</t>
    </rPh>
    <phoneticPr fontId="1"/>
  </si>
  <si>
    <t>浄化等済土壌を使用するため、試料採取を行わない</t>
    <rPh sb="0" eb="2">
      <t>ジョウカ</t>
    </rPh>
    <rPh sb="2" eb="3">
      <t>トウ</t>
    </rPh>
    <rPh sb="3" eb="4">
      <t>ス</t>
    </rPh>
    <rPh sb="4" eb="6">
      <t>ドジョウ</t>
    </rPh>
    <rPh sb="7" eb="9">
      <t>シヨウ</t>
    </rPh>
    <rPh sb="14" eb="16">
      <t>シリョウ</t>
    </rPh>
    <rPh sb="16" eb="18">
      <t>サイシュ</t>
    </rPh>
    <rPh sb="19" eb="20">
      <t>オコナ</t>
    </rPh>
    <phoneticPr fontId="1"/>
  </si>
  <si>
    <t>土壌汚染対策法第16条第1項に基づく認定を受けた土壌を使用するため、試料採取を行わない（法7条の届出の場合のみ選択可能）</t>
    <rPh sb="0" eb="2">
      <t>ドジョウ</t>
    </rPh>
    <rPh sb="2" eb="4">
      <t>オセン</t>
    </rPh>
    <rPh sb="4" eb="6">
      <t>タイサク</t>
    </rPh>
    <rPh sb="6" eb="7">
      <t>ホウ</t>
    </rPh>
    <rPh sb="7" eb="8">
      <t>ダイ</t>
    </rPh>
    <rPh sb="10" eb="11">
      <t>ジョウ</t>
    </rPh>
    <rPh sb="11" eb="12">
      <t>ダイ</t>
    </rPh>
    <rPh sb="13" eb="14">
      <t>コウ</t>
    </rPh>
    <rPh sb="15" eb="16">
      <t>モト</t>
    </rPh>
    <rPh sb="18" eb="20">
      <t>ニンテイ</t>
    </rPh>
    <rPh sb="21" eb="22">
      <t>ウ</t>
    </rPh>
    <rPh sb="24" eb="26">
      <t>ドジョウ</t>
    </rPh>
    <rPh sb="27" eb="29">
      <t>シヨウ</t>
    </rPh>
    <rPh sb="36" eb="38">
      <t>サイシュ</t>
    </rPh>
    <rPh sb="39" eb="40">
      <t>オコナ</t>
    </rPh>
    <phoneticPr fontId="1"/>
  </si>
  <si>
    <t>使用方法</t>
    <phoneticPr fontId="1"/>
  </si>
  <si>
    <t>条件必須</t>
    <rPh sb="0" eb="2">
      <t>ジョウケン</t>
    </rPh>
    <rPh sb="2" eb="4">
      <t>ヒッス</t>
    </rPh>
    <phoneticPr fontId="1"/>
  </si>
  <si>
    <t>搬入土壌の使用方法を記載してください。</t>
    <phoneticPr fontId="1"/>
  </si>
  <si>
    <t>土壌搬出</t>
    <phoneticPr fontId="1"/>
  </si>
  <si>
    <t>※条例のみの届出の場合には別途汚染土壌搬出シートを添付してください。</t>
    <phoneticPr fontId="1"/>
  </si>
  <si>
    <t>汚染土壌の区域外搬出の有無を選択してください。</t>
    <phoneticPr fontId="1"/>
  </si>
  <si>
    <r>
      <t xml:space="preserve">搬出先
</t>
    </r>
    <r>
      <rPr>
        <sz val="11"/>
        <rFont val="ＭＳ Ｐゴシック"/>
        <family val="3"/>
        <charset val="128"/>
      </rPr>
      <t>※区域間移動は法7条の届出の場合に選択できます。</t>
    </r>
    <phoneticPr fontId="1"/>
  </si>
  <si>
    <t>汚染土壌の搬出が有の場合は汚染土壌の搬出先を選択してください。その他を選択した場合には、備考欄に記載してください。</t>
    <phoneticPr fontId="1"/>
  </si>
  <si>
    <t>汚染土壌処理施設　</t>
    <rPh sb="0" eb="2">
      <t>オセン</t>
    </rPh>
    <rPh sb="2" eb="4">
      <t>ドジョウ</t>
    </rPh>
    <rPh sb="4" eb="6">
      <t>ショリ</t>
    </rPh>
    <rPh sb="6" eb="8">
      <t>シセツ</t>
    </rPh>
    <phoneticPr fontId="1"/>
  </si>
  <si>
    <t>（移動先：</t>
    <phoneticPr fontId="1"/>
  </si>
  <si>
    <t>）</t>
    <phoneticPr fontId="1"/>
  </si>
  <si>
    <t>飛び地間移動</t>
    <rPh sb="0" eb="1">
      <t>ト</t>
    </rPh>
    <rPh sb="2" eb="3">
      <t>チ</t>
    </rPh>
    <rPh sb="3" eb="4">
      <t>カン</t>
    </rPh>
    <rPh sb="4" eb="6">
      <t>イドウ</t>
    </rPh>
    <phoneticPr fontId="1"/>
  </si>
  <si>
    <t>その他（備考欄に詳細を記入すること）</t>
    <rPh sb="2" eb="3">
      <t>タ</t>
    </rPh>
    <rPh sb="4" eb="6">
      <t>ビコウ</t>
    </rPh>
    <rPh sb="6" eb="7">
      <t>ラン</t>
    </rPh>
    <rPh sb="8" eb="10">
      <t>ショウサイ</t>
    </rPh>
    <rPh sb="11" eb="13">
      <t>キニュウ</t>
    </rPh>
    <phoneticPr fontId="1"/>
  </si>
  <si>
    <t>汚染土壌処理施設
※「搬出先」が「汚染
土壌処理施設」の場合</t>
    <phoneticPr fontId="1"/>
  </si>
  <si>
    <t>浄化等処理施設（浄化）</t>
    <phoneticPr fontId="84"/>
  </si>
  <si>
    <t>セメント製造施設</t>
    <phoneticPr fontId="84"/>
  </si>
  <si>
    <t>「搬出先」で「汚染土壌処理施設」を選択した場合は必ずいずれかのを選択してください。</t>
    <rPh sb="17" eb="19">
      <t>センタク</t>
    </rPh>
    <phoneticPr fontId="24"/>
  </si>
  <si>
    <t>浄化等処理施設（融解）</t>
    <phoneticPr fontId="84"/>
  </si>
  <si>
    <t>埋立処理施設</t>
    <phoneticPr fontId="84"/>
  </si>
  <si>
    <t>浄化等処理施設（不溶化）</t>
    <phoneticPr fontId="84"/>
  </si>
  <si>
    <t>分別等処理施設</t>
    <phoneticPr fontId="84"/>
  </si>
  <si>
    <t>自然由来等土壌利用施設（自然由来等土壌構造物利用施設）</t>
    <phoneticPr fontId="84"/>
  </si>
  <si>
    <t>自然由来等土壌利用施設（自然由来等土壌海面埋立施設）</t>
    <phoneticPr fontId="84"/>
  </si>
  <si>
    <t>区域指定解除時の確認事項
※要措置区域の指定を解除し、形質変更時要届出区域へ指定される場合も含みます。</t>
    <phoneticPr fontId="44"/>
  </si>
  <si>
    <t>添付書類、
図番号</t>
    <phoneticPr fontId="1"/>
  </si>
  <si>
    <t>実施を計画している措置を選択します。</t>
    <phoneticPr fontId="1"/>
  </si>
  <si>
    <t>写真</t>
    <rPh sb="0" eb="2">
      <t>シャシン</t>
    </rPh>
    <phoneticPr fontId="1"/>
  </si>
  <si>
    <t>添付書類、図番号を記載してください。</t>
  </si>
  <si>
    <t>検尺による出来形確認</t>
    <rPh sb="0" eb="2">
      <t>ケンジャク</t>
    </rPh>
    <rPh sb="5" eb="8">
      <t>デキガタ</t>
    </rPh>
    <rPh sb="8" eb="10">
      <t>カクニン</t>
    </rPh>
    <phoneticPr fontId="1"/>
  </si>
  <si>
    <t>地下水のモニタリング</t>
    <rPh sb="0" eb="3">
      <t>チカスイ</t>
    </rPh>
    <phoneticPr fontId="1"/>
  </si>
  <si>
    <t>土壌分析（原位置浄化時のチェックボーリング）</t>
    <rPh sb="0" eb="2">
      <t>ドジョウ</t>
    </rPh>
    <rPh sb="2" eb="4">
      <t>ブンセキ</t>
    </rPh>
    <rPh sb="5" eb="8">
      <t>ゲンイチ</t>
    </rPh>
    <rPh sb="8" eb="10">
      <t>ジョウカ</t>
    </rPh>
    <rPh sb="10" eb="11">
      <t>ジ</t>
    </rPh>
    <phoneticPr fontId="1"/>
  </si>
  <si>
    <t>交付者による管理票の確認</t>
    <rPh sb="0" eb="2">
      <t>コウフ</t>
    </rPh>
    <rPh sb="2" eb="3">
      <t>シャ</t>
    </rPh>
    <rPh sb="6" eb="8">
      <t>カンリ</t>
    </rPh>
    <rPh sb="8" eb="9">
      <t>ヒョウ</t>
    </rPh>
    <rPh sb="10" eb="12">
      <t>カクニン</t>
    </rPh>
    <phoneticPr fontId="1"/>
  </si>
  <si>
    <t>汚染状態の変更</t>
  </si>
  <si>
    <t>その他（備考欄に詳細を記入すること）</t>
    <rPh sb="4" eb="6">
      <t>ビコウ</t>
    </rPh>
    <rPh sb="6" eb="7">
      <t>ラン</t>
    </rPh>
    <rPh sb="8" eb="10">
      <t>ショウサイ</t>
    </rPh>
    <rPh sb="11" eb="13">
      <t>キニュウ</t>
    </rPh>
    <phoneticPr fontId="1"/>
  </si>
  <si>
    <t>任意</t>
    <rPh sb="0" eb="2">
      <t>ニンイ</t>
    </rPh>
    <phoneticPr fontId="1"/>
  </si>
  <si>
    <t>条例における地下水汚染拡大防止区域に対する対策</t>
    <phoneticPr fontId="1"/>
  </si>
  <si>
    <t>東京都土壌汚染対策指針に定める地下水汚染拡大防止区域の該当の
有無</t>
    <phoneticPr fontId="44"/>
  </si>
  <si>
    <t>※対象地または対象地境界において第二溶出量基準超過または第二地下水基準超過があり、かつ、都条例規則第55条第3項に定める土地に該当しない場合は「有」を選択して
ください。</t>
    <phoneticPr fontId="44"/>
  </si>
  <si>
    <t>代表地点における地下水調査に
おける地下水基準超過の有無</t>
    <phoneticPr fontId="44"/>
  </si>
  <si>
    <t>※「第二地下水基準超過」の場合で措置として地下水の水質の継続監視のみを選択した場合、期間の定めがなくなります。</t>
    <phoneticPr fontId="1"/>
  </si>
  <si>
    <t>地下水汚染拡大防止区域における
地下水基準超過の有無</t>
    <phoneticPr fontId="44"/>
  </si>
  <si>
    <t>対象地境界における地下水調査での地下水基準超過の有無</t>
    <phoneticPr fontId="44"/>
  </si>
  <si>
    <t>※「第二地下水基準超過」の場合、地下水の継続監視（単独での措置）は選択できません。</t>
    <phoneticPr fontId="44"/>
  </si>
  <si>
    <t>地下水汚染拡大防止区域に対する
措置</t>
    <phoneticPr fontId="1"/>
  </si>
  <si>
    <t>土壌汚染の除去（汚染土壌の掘削による除去）</t>
    <phoneticPr fontId="1"/>
  </si>
  <si>
    <t>土壌汚染の除去（原位置での浄化による除去）</t>
    <rPh sb="0" eb="2">
      <t>ドジョウ</t>
    </rPh>
    <rPh sb="2" eb="4">
      <t>オセン</t>
    </rPh>
    <rPh sb="5" eb="7">
      <t>ジョキョ</t>
    </rPh>
    <rPh sb="8" eb="11">
      <t>ゲンイチ</t>
    </rPh>
    <rPh sb="13" eb="15">
      <t>ジョウカ</t>
    </rPh>
    <rPh sb="18" eb="20">
      <t>ジョキョ</t>
    </rPh>
    <phoneticPr fontId="1"/>
  </si>
  <si>
    <t>一定濃度を超える土壌汚染の除去（第二溶出量を超える汚染土壌の掘削による除去）
※溶出量基準超過による要対策区域の場合選択不可</t>
    <rPh sb="0" eb="2">
      <t>イッテイ</t>
    </rPh>
    <rPh sb="2" eb="4">
      <t>ノウド</t>
    </rPh>
    <rPh sb="5" eb="6">
      <t>コ</t>
    </rPh>
    <rPh sb="8" eb="10">
      <t>ドジョウ</t>
    </rPh>
    <rPh sb="10" eb="12">
      <t>オセン</t>
    </rPh>
    <rPh sb="13" eb="15">
      <t>ジョキョ</t>
    </rPh>
    <rPh sb="16" eb="18">
      <t>ダイニ</t>
    </rPh>
    <rPh sb="18" eb="20">
      <t>ヨウシュツ</t>
    </rPh>
    <rPh sb="20" eb="21">
      <t>リョウ</t>
    </rPh>
    <rPh sb="22" eb="23">
      <t>コ</t>
    </rPh>
    <rPh sb="25" eb="27">
      <t>オセン</t>
    </rPh>
    <rPh sb="27" eb="29">
      <t>ドジョウ</t>
    </rPh>
    <rPh sb="30" eb="32">
      <t>クッサク</t>
    </rPh>
    <rPh sb="35" eb="37">
      <t>ジョキョ</t>
    </rPh>
    <rPh sb="40" eb="42">
      <t>ヨウシュツ</t>
    </rPh>
    <rPh sb="42" eb="43">
      <t>リョウ</t>
    </rPh>
    <rPh sb="43" eb="45">
      <t>キジュン</t>
    </rPh>
    <rPh sb="45" eb="47">
      <t>チョウカ</t>
    </rPh>
    <rPh sb="50" eb="51">
      <t>ヨウ</t>
    </rPh>
    <rPh sb="51" eb="53">
      <t>タイサク</t>
    </rPh>
    <rPh sb="53" eb="55">
      <t>クイキ</t>
    </rPh>
    <rPh sb="56" eb="58">
      <t>バアイ</t>
    </rPh>
    <rPh sb="58" eb="60">
      <t>センタク</t>
    </rPh>
    <rPh sb="60" eb="62">
      <t>フカ</t>
    </rPh>
    <phoneticPr fontId="1"/>
  </si>
  <si>
    <t>一定濃度を超える土壌汚染の除去
（第二溶出量を超える汚染土壌の原位置での浄化による除去）
※溶出量基準超過による要対策区域の場合選択不可</t>
    <rPh sb="0" eb="2">
      <t>イッテイ</t>
    </rPh>
    <rPh sb="2" eb="4">
      <t>ノウド</t>
    </rPh>
    <rPh sb="5" eb="6">
      <t>コ</t>
    </rPh>
    <rPh sb="8" eb="10">
      <t>ドジョウ</t>
    </rPh>
    <rPh sb="10" eb="12">
      <t>オセン</t>
    </rPh>
    <rPh sb="13" eb="15">
      <t>ジョキョ</t>
    </rPh>
    <rPh sb="17" eb="19">
      <t>ダイニ</t>
    </rPh>
    <rPh sb="19" eb="21">
      <t>ヨウシュツ</t>
    </rPh>
    <rPh sb="21" eb="22">
      <t>リョウ</t>
    </rPh>
    <rPh sb="23" eb="24">
      <t>コ</t>
    </rPh>
    <rPh sb="26" eb="28">
      <t>オセン</t>
    </rPh>
    <rPh sb="28" eb="30">
      <t>ドジョウ</t>
    </rPh>
    <rPh sb="31" eb="34">
      <t>ゲンイチ</t>
    </rPh>
    <rPh sb="36" eb="38">
      <t>ジョウカ</t>
    </rPh>
    <rPh sb="41" eb="43">
      <t>ジョキョ</t>
    </rPh>
    <phoneticPr fontId="1"/>
  </si>
  <si>
    <t>一定濃度を超える土壌汚染の除去（第二地下水基準を超える地下水の浄化）
※溶出量基準超過による要対策区域の場合選択不可</t>
    <rPh sb="0" eb="2">
      <t>イッテイ</t>
    </rPh>
    <rPh sb="2" eb="4">
      <t>ノウド</t>
    </rPh>
    <rPh sb="5" eb="6">
      <t>コ</t>
    </rPh>
    <rPh sb="8" eb="10">
      <t>ドジョウ</t>
    </rPh>
    <rPh sb="10" eb="12">
      <t>オセン</t>
    </rPh>
    <rPh sb="13" eb="15">
      <t>ジョキョ</t>
    </rPh>
    <rPh sb="16" eb="18">
      <t>ダイニ</t>
    </rPh>
    <rPh sb="18" eb="21">
      <t>チカスイ</t>
    </rPh>
    <rPh sb="21" eb="23">
      <t>キジュン</t>
    </rPh>
    <rPh sb="24" eb="25">
      <t>コ</t>
    </rPh>
    <rPh sb="27" eb="30">
      <t>チカスイ</t>
    </rPh>
    <rPh sb="31" eb="33">
      <t>ジョウカ</t>
    </rPh>
    <phoneticPr fontId="1"/>
  </si>
  <si>
    <t>封じ込め（原位置封じ込め）</t>
    <rPh sb="0" eb="1">
      <t>フウ</t>
    </rPh>
    <rPh sb="2" eb="3">
      <t>コ</t>
    </rPh>
    <rPh sb="5" eb="8">
      <t>ゲンイチ</t>
    </rPh>
    <rPh sb="8" eb="9">
      <t>フウ</t>
    </rPh>
    <rPh sb="10" eb="11">
      <t>コ</t>
    </rPh>
    <phoneticPr fontId="1"/>
  </si>
  <si>
    <t>封じ込め（遮水工封じ込め）</t>
    <rPh sb="0" eb="1">
      <t>フウ</t>
    </rPh>
    <rPh sb="2" eb="3">
      <t>コ</t>
    </rPh>
    <rPh sb="5" eb="7">
      <t>シャスイ</t>
    </rPh>
    <rPh sb="7" eb="8">
      <t>コウ</t>
    </rPh>
    <rPh sb="8" eb="9">
      <t>フウ</t>
    </rPh>
    <rPh sb="10" eb="11">
      <t>コ</t>
    </rPh>
    <phoneticPr fontId="1"/>
  </si>
  <si>
    <t>封じ込め（遮断工封じ込め）</t>
    <rPh sb="0" eb="1">
      <t>フウ</t>
    </rPh>
    <rPh sb="2" eb="3">
      <t>コ</t>
    </rPh>
    <rPh sb="5" eb="7">
      <t>シャダン</t>
    </rPh>
    <rPh sb="7" eb="8">
      <t>コウ</t>
    </rPh>
    <rPh sb="8" eb="9">
      <t>フウ</t>
    </rPh>
    <rPh sb="10" eb="11">
      <t>コ</t>
    </rPh>
    <phoneticPr fontId="1"/>
  </si>
  <si>
    <t>不溶化（原位置不溶化）</t>
    <rPh sb="0" eb="2">
      <t>フヨウ</t>
    </rPh>
    <rPh sb="2" eb="3">
      <t>カ</t>
    </rPh>
    <rPh sb="4" eb="7">
      <t>ゲンイチ</t>
    </rPh>
    <phoneticPr fontId="1"/>
  </si>
  <si>
    <t>不溶化（不溶化埋戻し）</t>
    <rPh sb="0" eb="2">
      <t>フヨウ</t>
    </rPh>
    <rPh sb="2" eb="3">
      <t>カ</t>
    </rPh>
    <rPh sb="7" eb="9">
      <t>ウメモド</t>
    </rPh>
    <phoneticPr fontId="1"/>
  </si>
  <si>
    <t>地下水汚染の拡大の防止（揚水施設による地下水汚染の拡大の防止）</t>
    <rPh sb="0" eb="3">
      <t>チカスイ</t>
    </rPh>
    <rPh sb="3" eb="5">
      <t>オセン</t>
    </rPh>
    <rPh sb="6" eb="8">
      <t>カクダイ</t>
    </rPh>
    <rPh sb="9" eb="11">
      <t>ボウシ</t>
    </rPh>
    <rPh sb="12" eb="14">
      <t>ヨウスイ</t>
    </rPh>
    <rPh sb="14" eb="16">
      <t>シセツ</t>
    </rPh>
    <rPh sb="19" eb="22">
      <t>チカスイ</t>
    </rPh>
    <rPh sb="22" eb="24">
      <t>オセン</t>
    </rPh>
    <rPh sb="25" eb="27">
      <t>カクダイ</t>
    </rPh>
    <rPh sb="28" eb="30">
      <t>ボウシ</t>
    </rPh>
    <phoneticPr fontId="1"/>
  </si>
  <si>
    <t>地下水汚染の拡大の防止（透過性地下水浄化壁による地下水汚染の拡大の防止）</t>
    <rPh sb="0" eb="3">
      <t>チカスイ</t>
    </rPh>
    <rPh sb="3" eb="5">
      <t>オセン</t>
    </rPh>
    <rPh sb="6" eb="8">
      <t>カクダイ</t>
    </rPh>
    <rPh sb="9" eb="11">
      <t>ボウシ</t>
    </rPh>
    <rPh sb="12" eb="15">
      <t>トウカセイ</t>
    </rPh>
    <rPh sb="15" eb="18">
      <t>チカスイ</t>
    </rPh>
    <rPh sb="18" eb="20">
      <t>ジョウカ</t>
    </rPh>
    <rPh sb="20" eb="21">
      <t>カベ</t>
    </rPh>
    <rPh sb="24" eb="27">
      <t>チカスイ</t>
    </rPh>
    <rPh sb="27" eb="29">
      <t>オセン</t>
    </rPh>
    <rPh sb="30" eb="32">
      <t>カクダイ</t>
    </rPh>
    <rPh sb="33" eb="35">
      <t>ボウシ</t>
    </rPh>
    <phoneticPr fontId="1"/>
  </si>
  <si>
    <t>地下水の水質の継続監視（単独での措置）
※対象地において地下水汚染がある場合、選択不可</t>
    <rPh sb="0" eb="3">
      <t>チカスイ</t>
    </rPh>
    <rPh sb="4" eb="6">
      <t>スイシツ</t>
    </rPh>
    <rPh sb="7" eb="9">
      <t>ケイゾク</t>
    </rPh>
    <rPh sb="9" eb="11">
      <t>カンシ</t>
    </rPh>
    <rPh sb="12" eb="14">
      <t>タンドク</t>
    </rPh>
    <rPh sb="16" eb="18">
      <t>ソチ</t>
    </rPh>
    <rPh sb="21" eb="24">
      <t>タイショウチ</t>
    </rPh>
    <rPh sb="28" eb="31">
      <t>チカスイ</t>
    </rPh>
    <rPh sb="31" eb="33">
      <t>オセン</t>
    </rPh>
    <rPh sb="36" eb="38">
      <t>バアイ</t>
    </rPh>
    <rPh sb="39" eb="41">
      <t>センタク</t>
    </rPh>
    <rPh sb="41" eb="43">
      <t>フカ</t>
    </rPh>
    <phoneticPr fontId="1"/>
  </si>
  <si>
    <t>測定頻度</t>
    <rPh sb="0" eb="2">
      <t>ソクテイ</t>
    </rPh>
    <rPh sb="2" eb="4">
      <t>ヒンド</t>
    </rPh>
    <phoneticPr fontId="1"/>
  </si>
  <si>
    <t>1年目</t>
    <rPh sb="1" eb="3">
      <t>ネンメ</t>
    </rPh>
    <phoneticPr fontId="1"/>
  </si>
  <si>
    <t>2年目～10年目</t>
    <rPh sb="1" eb="2">
      <t>ネン</t>
    </rPh>
    <rPh sb="2" eb="3">
      <t>メ</t>
    </rPh>
    <rPh sb="6" eb="8">
      <t>ネンメ</t>
    </rPh>
    <phoneticPr fontId="1"/>
  </si>
  <si>
    <t>11年目以降</t>
    <rPh sb="2" eb="4">
      <t>ネンメ</t>
    </rPh>
    <rPh sb="4" eb="6">
      <t>イコウ</t>
    </rPh>
    <phoneticPr fontId="1"/>
  </si>
  <si>
    <t>地下水の水質の継続監視（他の措置と同時実施）</t>
    <phoneticPr fontId="1"/>
  </si>
  <si>
    <t>年間の回数</t>
    <rPh sb="0" eb="2">
      <t>ネンカン</t>
    </rPh>
    <rPh sb="3" eb="5">
      <t>カイスウ</t>
    </rPh>
    <phoneticPr fontId="1"/>
  </si>
  <si>
    <t>土壌入換え（区域外土壌入換え）</t>
    <phoneticPr fontId="1"/>
  </si>
  <si>
    <t>土壌入換え（区域内土壌入換え）</t>
    <phoneticPr fontId="1"/>
  </si>
  <si>
    <t>その他（備考に記載する）</t>
    <phoneticPr fontId="1"/>
  </si>
  <si>
    <t>備考：</t>
    <rPh sb="0" eb="2">
      <t>ビコウ</t>
    </rPh>
    <phoneticPr fontId="1"/>
  </si>
  <si>
    <t>措置が適切に実施されたことの確認</t>
    <phoneticPr fontId="1"/>
  </si>
  <si>
    <t>検尺等による出来高確認</t>
    <rPh sb="0" eb="2">
      <t>ケンジャク</t>
    </rPh>
    <rPh sb="2" eb="3">
      <t>トウ</t>
    </rPh>
    <rPh sb="6" eb="9">
      <t>デキダカ</t>
    </rPh>
    <rPh sb="9" eb="11">
      <t>カクニン</t>
    </rPh>
    <phoneticPr fontId="1"/>
  </si>
  <si>
    <t>今回講ずる確認方法にチェックを入れてください。また、その他を選択した場合は、備考欄に措置内容を記載してください。</t>
    <rPh sb="5" eb="7">
      <t>カクニン</t>
    </rPh>
    <rPh sb="7" eb="9">
      <t>ホウホウ</t>
    </rPh>
    <phoneticPr fontId="1"/>
  </si>
  <si>
    <t>土壌分析（原位置浄化時のチェックボーリング）</t>
    <phoneticPr fontId="1"/>
  </si>
  <si>
    <t>交付者による管理票の確認</t>
    <phoneticPr fontId="1"/>
  </si>
  <si>
    <t>構造物に囲まれた範囲に観測井を設け、地下水等の侵入がないことの確認</t>
    <rPh sb="0" eb="3">
      <t>コウゾウブツ</t>
    </rPh>
    <rPh sb="4" eb="5">
      <t>カコ</t>
    </rPh>
    <rPh sb="8" eb="10">
      <t>ハンイ</t>
    </rPh>
    <rPh sb="11" eb="13">
      <t>カンソク</t>
    </rPh>
    <rPh sb="13" eb="14">
      <t>イ</t>
    </rPh>
    <rPh sb="15" eb="16">
      <t>モウ</t>
    </rPh>
    <rPh sb="18" eb="21">
      <t>チカスイ</t>
    </rPh>
    <rPh sb="21" eb="22">
      <t>トウ</t>
    </rPh>
    <rPh sb="23" eb="25">
      <t>シンニュウ</t>
    </rPh>
    <rPh sb="31" eb="33">
      <t>カクニン</t>
    </rPh>
    <phoneticPr fontId="1"/>
  </si>
  <si>
    <t>その他（備考に記入）</t>
    <rPh sb="2" eb="3">
      <t>タ</t>
    </rPh>
    <rPh sb="4" eb="6">
      <t>ビコウ</t>
    </rPh>
    <rPh sb="7" eb="9">
      <t>キニュウ</t>
    </rPh>
    <phoneticPr fontId="1"/>
  </si>
  <si>
    <t>措置の完了の要件を満たすことの
確認</t>
    <phoneticPr fontId="1"/>
  </si>
  <si>
    <t>①地下水測定（1年に4回以上定期的に地下水を採取し、第二地下水地下水基準以下で
ある状態が2年間継続継続すことの確認）</t>
    <phoneticPr fontId="1"/>
  </si>
  <si>
    <r>
      <t>②地下水測定（</t>
    </r>
    <r>
      <rPr>
        <sz val="10.5"/>
        <rFont val="ＭＳ Ｐゴシック"/>
        <family val="3"/>
        <charset val="128"/>
      </rPr>
      <t>1回以上地下水を採取し、第二地下水基準以下であることの確認）</t>
    </r>
    <rPh sb="1" eb="4">
      <t>チカスイ</t>
    </rPh>
    <rPh sb="4" eb="6">
      <t>ソクテイ</t>
    </rPh>
    <rPh sb="8" eb="11">
      <t>カイイジョウ</t>
    </rPh>
    <rPh sb="11" eb="14">
      <t>チカスイ</t>
    </rPh>
    <rPh sb="15" eb="17">
      <t>サイシュ</t>
    </rPh>
    <rPh sb="19" eb="21">
      <t>ダイニ</t>
    </rPh>
    <rPh sb="21" eb="24">
      <t>チカスイ</t>
    </rPh>
    <rPh sb="24" eb="26">
      <t>キジュン</t>
    </rPh>
    <rPh sb="26" eb="28">
      <t>イカ</t>
    </rPh>
    <rPh sb="34" eb="36">
      <t>カクニン</t>
    </rPh>
    <phoneticPr fontId="1"/>
  </si>
  <si>
    <t>③地下水測定（汚染土壌を全量除去し、汚染土壌がなくなったことの確認として
地下水モニタリングを実施）</t>
    <rPh sb="1" eb="4">
      <t>チカスイ</t>
    </rPh>
    <rPh sb="4" eb="6">
      <t>ソクテイ</t>
    </rPh>
    <rPh sb="7" eb="9">
      <t>オセン</t>
    </rPh>
    <rPh sb="9" eb="11">
      <t>ドジョウ</t>
    </rPh>
    <rPh sb="12" eb="14">
      <t>ゼンリョウ</t>
    </rPh>
    <rPh sb="14" eb="16">
      <t>ジョキョ</t>
    </rPh>
    <rPh sb="18" eb="20">
      <t>オセン</t>
    </rPh>
    <rPh sb="20" eb="22">
      <t>ドジョウ</t>
    </rPh>
    <rPh sb="31" eb="33">
      <t>カクニン</t>
    </rPh>
    <rPh sb="37" eb="40">
      <t>チカスイ</t>
    </rPh>
    <rPh sb="47" eb="49">
      <t>ジッシ</t>
    </rPh>
    <phoneticPr fontId="1"/>
  </si>
  <si>
    <t>上記①～③を選択した場合、地下水測定の終期に、対象地境界において地下水を採取し、第二地下水基準以下であることの確認</t>
    <rPh sb="0" eb="2">
      <t>ジョウキ</t>
    </rPh>
    <rPh sb="6" eb="8">
      <t>センタク</t>
    </rPh>
    <rPh sb="10" eb="12">
      <t>バアイ</t>
    </rPh>
    <rPh sb="13" eb="16">
      <t>チカスイ</t>
    </rPh>
    <rPh sb="16" eb="18">
      <t>ソクテイ</t>
    </rPh>
    <rPh sb="19" eb="21">
      <t>シュウキ</t>
    </rPh>
    <rPh sb="23" eb="26">
      <t>タイショウチ</t>
    </rPh>
    <rPh sb="26" eb="28">
      <t>キョウカイ</t>
    </rPh>
    <rPh sb="32" eb="35">
      <t>チカスイ</t>
    </rPh>
    <rPh sb="36" eb="38">
      <t>サイシュ</t>
    </rPh>
    <rPh sb="40" eb="42">
      <t>ダイニ</t>
    </rPh>
    <rPh sb="42" eb="45">
      <t>チカスイ</t>
    </rPh>
    <rPh sb="45" eb="47">
      <t>キジュン</t>
    </rPh>
    <rPh sb="47" eb="49">
      <t>イカ</t>
    </rPh>
    <rPh sb="55" eb="57">
      <t>カクニン</t>
    </rPh>
    <phoneticPr fontId="1"/>
  </si>
  <si>
    <t>④措置として地下水の水質の継続監視を選択したため、引き続き地下水継続監視を行う。</t>
    <rPh sb="1" eb="3">
      <t>ソチ</t>
    </rPh>
    <rPh sb="2" eb="3">
      <t>チ</t>
    </rPh>
    <rPh sb="6" eb="9">
      <t>チカスイ</t>
    </rPh>
    <rPh sb="10" eb="12">
      <t>スイシツ</t>
    </rPh>
    <rPh sb="13" eb="15">
      <t>ケイゾク</t>
    </rPh>
    <rPh sb="15" eb="17">
      <t>カンシ</t>
    </rPh>
    <rPh sb="18" eb="20">
      <t>センタク</t>
    </rPh>
    <rPh sb="25" eb="26">
      <t>ヒ</t>
    </rPh>
    <rPh sb="27" eb="28">
      <t>ツヅ</t>
    </rPh>
    <rPh sb="29" eb="32">
      <t>チカスイ</t>
    </rPh>
    <rPh sb="32" eb="34">
      <t>ケイゾク</t>
    </rPh>
    <rPh sb="34" eb="36">
      <t>カンシ</t>
    </rPh>
    <rPh sb="37" eb="38">
      <t>オコナ</t>
    </rPh>
    <phoneticPr fontId="1"/>
  </si>
  <si>
    <t>措置完了後に条例上の区域が
要管理区域に設定される区画</t>
    <phoneticPr fontId="1"/>
  </si>
  <si>
    <t>区画名：</t>
    <rPh sb="0" eb="2">
      <t>クカク</t>
    </rPh>
    <rPh sb="2" eb="3">
      <t>メイ</t>
    </rPh>
    <phoneticPr fontId="1"/>
  </si>
  <si>
    <t>条件必須・情報充足</t>
    <rPh sb="0" eb="2">
      <t>ジョウケン</t>
    </rPh>
    <rPh sb="2" eb="4">
      <t>ヒッス</t>
    </rPh>
    <rPh sb="5" eb="9">
      <t>ジョウホウジュウソク</t>
    </rPh>
    <phoneticPr fontId="24"/>
  </si>
  <si>
    <t>「有」選択時は必ず「区間名」を記入してください。</t>
    <rPh sb="1" eb="2">
      <t>ア</t>
    </rPh>
    <rPh sb="10" eb="12">
      <t>クカン</t>
    </rPh>
    <rPh sb="12" eb="13">
      <t>メイ</t>
    </rPh>
    <phoneticPr fontId="24"/>
  </si>
  <si>
    <t>措置完了後に条例上の区域設定が
なくなる区画</t>
    <phoneticPr fontId="1"/>
  </si>
  <si>
    <t>処理用</t>
    <rPh sb="0" eb="3">
      <t>ショリヨウ</t>
    </rPh>
    <phoneticPr fontId="24"/>
  </si>
  <si>
    <t>汚染拡散防止確認シート
（法12条、土壌地下水汚染対策計画書、汚染拡散防止計画書（要対策区域を除く）届出用）</t>
    <rPh sb="0" eb="2">
      <t>オセン</t>
    </rPh>
    <rPh sb="2" eb="4">
      <t>カクサン</t>
    </rPh>
    <rPh sb="4" eb="6">
      <t>ボウシ</t>
    </rPh>
    <rPh sb="6" eb="8">
      <t>カクニン</t>
    </rPh>
    <rPh sb="50" eb="52">
      <t>トドケデ</t>
    </rPh>
    <rPh sb="52" eb="53">
      <t>ヨウ</t>
    </rPh>
    <phoneticPr fontId="44"/>
  </si>
  <si>
    <t>指定解除に向けた措置の実施の有無</t>
  </si>
  <si>
    <t>条例の届出（第117条第3項）代用の有無</t>
  </si>
  <si>
    <t>測定頻度</t>
    <rPh sb="0" eb="2">
      <t>ソクテイ</t>
    </rPh>
    <rPh sb="2" eb="4">
      <t>ヒンド</t>
    </rPh>
    <phoneticPr fontId="24"/>
  </si>
  <si>
    <t>有（一部解除）</t>
  </si>
  <si>
    <r>
      <t>有（条例第</t>
    </r>
    <r>
      <rPr>
        <sz val="11"/>
        <rFont val="游ゴシック"/>
        <family val="3"/>
        <charset val="128"/>
      </rPr>
      <t>117</t>
    </r>
    <r>
      <rPr>
        <sz val="11"/>
        <rFont val="游ゴシック"/>
        <family val="3"/>
        <charset val="128"/>
        <scheme val="minor"/>
      </rPr>
      <t>条第</t>
    </r>
    <r>
      <rPr>
        <sz val="11"/>
        <rFont val="游ゴシック"/>
        <family val="3"/>
        <charset val="128"/>
      </rPr>
      <t>3</t>
    </r>
    <r>
      <rPr>
        <sz val="11"/>
        <rFont val="游ゴシック"/>
        <family val="3"/>
        <charset val="128"/>
        <scheme val="minor"/>
      </rPr>
      <t>項代用）</t>
    </r>
    <phoneticPr fontId="24"/>
  </si>
  <si>
    <t>1年目から3年目は年1回以上、4年目と5年目は年4回以上</t>
    <phoneticPr fontId="24"/>
  </si>
  <si>
    <t>※該当する項目にリストより「●」を選択してください。</t>
    <phoneticPr fontId="24"/>
  </si>
  <si>
    <t>有（全部解除）</t>
  </si>
  <si>
    <t>有（条例のみの届出）</t>
    <phoneticPr fontId="24"/>
  </si>
  <si>
    <t>1年目から3年目は年2回以上、4年目と5年目は年4回以上</t>
    <phoneticPr fontId="24"/>
  </si>
  <si>
    <t>報告項目</t>
    <rPh sb="0" eb="4">
      <t>ホウコクコウモク</t>
    </rPh>
    <phoneticPr fontId="24"/>
  </si>
  <si>
    <t>回答欄</t>
    <rPh sb="0" eb="3">
      <t>カイトウラン</t>
    </rPh>
    <phoneticPr fontId="24"/>
  </si>
  <si>
    <t>無（法律のみの届出）</t>
    <phoneticPr fontId="24"/>
  </si>
  <si>
    <t>終期を定めず、年4回以上</t>
    <phoneticPr fontId="24"/>
  </si>
  <si>
    <t>措置の実施の有無</t>
    <rPh sb="0" eb="2">
      <t>ソチ</t>
    </rPh>
    <rPh sb="3" eb="5">
      <t>ジッシ</t>
    </rPh>
    <rPh sb="6" eb="8">
      <t>ウム</t>
    </rPh>
    <phoneticPr fontId="24"/>
  </si>
  <si>
    <t>※表層に含有量基準超過土壌を恒久的に残置する場合には、</t>
    <phoneticPr fontId="24"/>
  </si>
  <si>
    <t>法施行規則別表第八に規定する措置を行わず、工事のみを行う場合は「無」を選択してください。</t>
    <phoneticPr fontId="24"/>
  </si>
  <si>
    <t>無（旧条例下における特例適用のため）</t>
    <phoneticPr fontId="24"/>
  </si>
  <si>
    <t>　 以下より 「舗装」、「立入禁止」、「盛土」のいずれかの措置を選択してください。</t>
    <rPh sb="2" eb="4">
      <t>イカ</t>
    </rPh>
    <phoneticPr fontId="24"/>
  </si>
  <si>
    <t>措置の種類
※「措置の実施の有無」が「有」の場合</t>
    <rPh sb="0" eb="2">
      <t>ソチ</t>
    </rPh>
    <rPh sb="3" eb="5">
      <t>シュルイ</t>
    </rPh>
    <rPh sb="14" eb="16">
      <t>ウム</t>
    </rPh>
    <rPh sb="19" eb="20">
      <t>アリ</t>
    </rPh>
    <phoneticPr fontId="24"/>
  </si>
  <si>
    <t>地下水の水質の測定（地下水汚染無し）</t>
  </si>
  <si>
    <t>不溶化（原位置不溶化）</t>
    <phoneticPr fontId="24"/>
  </si>
  <si>
    <t>「措置の実施の有無」が「有」の場合は必ずいずれかを選択してください。</t>
    <rPh sb="18" eb="19">
      <t>カナラ</t>
    </rPh>
    <rPh sb="25" eb="27">
      <t>センタク</t>
    </rPh>
    <phoneticPr fontId="24"/>
  </si>
  <si>
    <t>地下水の水質の測定（地下水汚染有り）</t>
  </si>
  <si>
    <t>不溶化（不溶化埋め戻し）</t>
  </si>
  <si>
    <t>原位置封じ込め</t>
  </si>
  <si>
    <t>舗装（アスファルト舗装）</t>
  </si>
  <si>
    <t>遮水工封じ込め</t>
  </si>
  <si>
    <t>舗装（コンクリート舗装）</t>
  </si>
  <si>
    <t>地下水汚染拡大の防止（揚水施設）</t>
  </si>
  <si>
    <t>その他（ブロック舗装等）</t>
    <rPh sb="2" eb="3">
      <t>タ</t>
    </rPh>
    <rPh sb="8" eb="10">
      <t>ホソウ</t>
    </rPh>
    <rPh sb="10" eb="11">
      <t>トウ</t>
    </rPh>
    <phoneticPr fontId="24"/>
  </si>
  <si>
    <t>地下水汚染拡大の防止（透過性地下水浄化壁）</t>
  </si>
  <si>
    <t>立入禁止</t>
  </si>
  <si>
    <t>土壌汚染の除去（掘削除去）</t>
    <phoneticPr fontId="24"/>
  </si>
  <si>
    <t>土壌入換え（区域外）</t>
  </si>
  <si>
    <t>土壌汚染の除去（原位置浄化）</t>
  </si>
  <si>
    <t>土壌入換え（区域内）</t>
  </si>
  <si>
    <t>遮断工封じ込め</t>
  </si>
  <si>
    <t>盛土</t>
  </si>
  <si>
    <t>指定解除に向けた措置の実施の有無</t>
    <rPh sb="0" eb="2">
      <t>シテイ</t>
    </rPh>
    <rPh sb="2" eb="4">
      <t>カイジョ</t>
    </rPh>
    <rPh sb="5" eb="6">
      <t>ム</t>
    </rPh>
    <rPh sb="8" eb="10">
      <t>ソチ</t>
    </rPh>
    <rPh sb="11" eb="13">
      <t>ジッシ</t>
    </rPh>
    <rPh sb="14" eb="16">
      <t>ウム</t>
    </rPh>
    <phoneticPr fontId="24"/>
  </si>
  <si>
    <t>※有の場合は、「指定解除等における完了時の確認事項」のチェックを必ず実施してください。</t>
    <rPh sb="1" eb="2">
      <t>アリ</t>
    </rPh>
    <rPh sb="3" eb="5">
      <t>バアイ</t>
    </rPh>
    <rPh sb="32" eb="33">
      <t>カナラ</t>
    </rPh>
    <rPh sb="34" eb="36">
      <t>ジッシ</t>
    </rPh>
    <phoneticPr fontId="24"/>
  </si>
  <si>
    <t>「措置の種類」で「土壌汚染の除去」が選択されている場合は必ず選択してください。</t>
    <rPh sb="28" eb="29">
      <t>カナラ</t>
    </rPh>
    <rPh sb="30" eb="32">
      <t>センタク</t>
    </rPh>
    <phoneticPr fontId="24"/>
  </si>
  <si>
    <t>※無の場合であっても、「措置の種類」で”舗装”、”立入禁止”、”盛土”を選択した場合は、
　 「指定解除を伴わない完了時の確認事項」のチェックを必ず実施してください。</t>
    <rPh sb="1" eb="2">
      <t>ナシ</t>
    </rPh>
    <rPh sb="3" eb="5">
      <t>バアイ</t>
    </rPh>
    <rPh sb="72" eb="73">
      <t>カナラ</t>
    </rPh>
    <rPh sb="74" eb="76">
      <t>ジッシ</t>
    </rPh>
    <phoneticPr fontId="24"/>
  </si>
  <si>
    <t xml:space="preserve">入力状態
</t>
    <phoneticPr fontId="24"/>
  </si>
  <si>
    <t>条例の届出の有無</t>
    <rPh sb="0" eb="2">
      <t>ジョウレイ</t>
    </rPh>
    <rPh sb="3" eb="5">
      <t>トドケデ</t>
    </rPh>
    <rPh sb="6" eb="8">
      <t>ウム</t>
    </rPh>
    <phoneticPr fontId="24"/>
  </si>
  <si>
    <t>必須＋整合性</t>
    <rPh sb="0" eb="2">
      <t>ヒッス</t>
    </rPh>
    <rPh sb="3" eb="6">
      <t>セイゴウセイ</t>
    </rPh>
    <phoneticPr fontId="24"/>
  </si>
  <si>
    <t>「有」を選択した場合には、環境・経済・社会へ配慮し、次の「対策（拡散防止方法等）の選択理由」を必ず選択してください。旧条例適用の場合は、「無（旧条例下における特例適用のため）」を選択してください。
旧条例適用の場合は、「無（旧条例下における特例適用のため）」を選択してください。</t>
    <phoneticPr fontId="24"/>
  </si>
  <si>
    <t>対策（拡散防止方法等）の選択理由
※条例の届出の有無が「有」の場合選択</t>
    <rPh sb="0" eb="2">
      <t>タイサク</t>
    </rPh>
    <rPh sb="3" eb="5">
      <t>カクサン</t>
    </rPh>
    <rPh sb="5" eb="7">
      <t>ボウシ</t>
    </rPh>
    <rPh sb="7" eb="10">
      <t>ホウホウナド</t>
    </rPh>
    <rPh sb="12" eb="14">
      <t>センタク</t>
    </rPh>
    <rPh sb="14" eb="16">
      <t>リユウ</t>
    </rPh>
    <phoneticPr fontId="24"/>
  </si>
  <si>
    <t>地下水汚染は生じていないため、法令で講ずべき措置とされている、最も環境・経済・社会への負荷が小さい地下水測定を選択した</t>
  </si>
  <si>
    <t>「条例の届出（第117条第3項）代用の有無」が「有」の場合は必ずいずれかを選択してください。</t>
    <rPh sb="30" eb="31">
      <t>カナラ</t>
    </rPh>
    <rPh sb="37" eb="39">
      <t>センタク</t>
    </rPh>
    <phoneticPr fontId="24"/>
  </si>
  <si>
    <t>基準不適合土壌の全量掘削除去と比較して、必要最低限の掘削と舗装を組み合わせる方法が、環境・経済・社会への負荷が軽減するため</t>
  </si>
  <si>
    <t>根切り工事を行う範囲のみ掘削除去し、基準不適合土壌の搬出・処理量を削減することで、環境・経済・社会への負荷が軽減するため</t>
  </si>
  <si>
    <t>自然由来による基準不適合土壌を敷地内で盛土として使用し、基準不適合土壌の搬出・処理量を削減することで、環境・経済・社会への負荷が軽減するため</t>
  </si>
  <si>
    <t>根切り工事で発生した基準不適合土壌は、 敷地内で盛土や埋土として使用し、基準不適合土壌の搬出・処理量を削減することで、環境・経済・社会への負荷が軽減するため</t>
  </si>
  <si>
    <t>基準不適合土壌が地下水面より浅い深度に分布していることから、土壌ガス吸引による原位置での浄化対策を行うことで、環境・経済・社会への負荷が軽減するため</t>
  </si>
  <si>
    <t>基準不適合土壌が地下水面より深い深度に分布し、 地下水基準の不適合も確認されていることから、 地下水揚水による原位置での浄化対策を行うことで、環境・経済・社会への負荷が軽減するため</t>
  </si>
  <si>
    <t>その他（備考欄に詳細を記入すること）</t>
    <phoneticPr fontId="24"/>
  </si>
  <si>
    <t>詳細調査等の結果報告の有無</t>
    <rPh sb="0" eb="2">
      <t>ショウサイ</t>
    </rPh>
    <rPh sb="2" eb="4">
      <t>チョウサ</t>
    </rPh>
    <rPh sb="4" eb="5">
      <t>ナド</t>
    </rPh>
    <rPh sb="6" eb="8">
      <t>ケッカ</t>
    </rPh>
    <rPh sb="8" eb="10">
      <t>ホウコク</t>
    </rPh>
    <rPh sb="11" eb="13">
      <t>ウム</t>
    </rPh>
    <phoneticPr fontId="24"/>
  </si>
  <si>
    <t>※有の場合は、指定調査機関確認書及び結果報告シートを添付してください。</t>
    <phoneticPr fontId="24"/>
  </si>
  <si>
    <t>詳細調査、追完調査、平面絞込み調査、深度絞込み調査等の添付がある場合には「有」を選択してください。</t>
    <phoneticPr fontId="24"/>
  </si>
  <si>
    <t>土地の形質の変更の施行方法に関する基準（法施行規則第５３条）</t>
    <phoneticPr fontId="24"/>
  </si>
  <si>
    <t>溶出量基準に適合しない土壌が帯水層に接する場合、汚染の拡大を防止するために必要な措置（第53条第1項）</t>
    <rPh sb="0" eb="2">
      <t>ヨウシュツ</t>
    </rPh>
    <rPh sb="2" eb="3">
      <t>リョウ</t>
    </rPh>
    <rPh sb="3" eb="5">
      <t>キジュン</t>
    </rPh>
    <rPh sb="6" eb="8">
      <t>テキゴウ</t>
    </rPh>
    <rPh sb="11" eb="13">
      <t>ドジョウ</t>
    </rPh>
    <rPh sb="14" eb="17">
      <t>タイスイソウ</t>
    </rPh>
    <rPh sb="18" eb="19">
      <t>セッ</t>
    </rPh>
    <rPh sb="21" eb="23">
      <t>バアイ</t>
    </rPh>
    <rPh sb="24" eb="26">
      <t>オセン</t>
    </rPh>
    <rPh sb="27" eb="29">
      <t>カクダイ</t>
    </rPh>
    <rPh sb="30" eb="32">
      <t>ボウシ</t>
    </rPh>
    <rPh sb="37" eb="39">
      <t>ヒツヨウ</t>
    </rPh>
    <rPh sb="40" eb="42">
      <t>ソチ</t>
    </rPh>
    <rPh sb="43" eb="44">
      <t>ダイ</t>
    </rPh>
    <rPh sb="46" eb="47">
      <t>ジョウ</t>
    </rPh>
    <rPh sb="47" eb="48">
      <t>ダイ</t>
    </rPh>
    <rPh sb="49" eb="50">
      <t>コウ</t>
    </rPh>
    <phoneticPr fontId="24"/>
  </si>
  <si>
    <t>必ずいずれかのを選択してください。</t>
    <rPh sb="0" eb="1">
      <t>カナラ</t>
    </rPh>
    <rPh sb="8" eb="10">
      <t>センタク</t>
    </rPh>
    <phoneticPr fontId="24"/>
  </si>
  <si>
    <t>含有量基準超過のため非該当</t>
    <rPh sb="0" eb="3">
      <t>ガンユウリョウ</t>
    </rPh>
    <rPh sb="3" eb="5">
      <t>キジュン</t>
    </rPh>
    <rPh sb="5" eb="7">
      <t>チョウカ</t>
    </rPh>
    <rPh sb="10" eb="13">
      <t>ヒガイトウ</t>
    </rPh>
    <phoneticPr fontId="65"/>
  </si>
  <si>
    <t>選択時は必ず「工種」、「添付書類、図番号」を記入してください。</t>
    <rPh sb="0" eb="3">
      <t>センタクジ</t>
    </rPh>
    <rPh sb="7" eb="8">
      <t>コウ</t>
    </rPh>
    <rPh sb="8" eb="9">
      <t>シュ</t>
    </rPh>
    <rPh sb="12" eb="14">
      <t>テンプ</t>
    </rPh>
    <rPh sb="14" eb="16">
      <t>ショルイ</t>
    </rPh>
    <rPh sb="17" eb="20">
      <t>ズバンゴウ</t>
    </rPh>
    <rPh sb="22" eb="24">
      <t>キニュウ</t>
    </rPh>
    <phoneticPr fontId="24"/>
  </si>
  <si>
    <t>掘削深度は、地下水位より上方（1m以上）である。</t>
    <rPh sb="0" eb="2">
      <t>クッサク</t>
    </rPh>
    <rPh sb="2" eb="4">
      <t>シンド</t>
    </rPh>
    <rPh sb="6" eb="8">
      <t>チカ</t>
    </rPh>
    <rPh sb="8" eb="10">
      <t>スイイ</t>
    </rPh>
    <rPh sb="12" eb="14">
      <t>ジョウホウ</t>
    </rPh>
    <rPh sb="13" eb="14">
      <t>イジョウ</t>
    </rPh>
    <rPh sb="17" eb="19">
      <t>イジョウ</t>
    </rPh>
    <phoneticPr fontId="65"/>
  </si>
  <si>
    <t>掘削深度は、地下水位より上方であるが、その差が1m未満であるため、地下水が確認された場合は以下（①～⑦から選択）の対策を講じる。</t>
    <rPh sb="0" eb="2">
      <t>クッサク</t>
    </rPh>
    <rPh sb="2" eb="4">
      <t>シンド</t>
    </rPh>
    <rPh sb="6" eb="8">
      <t>チカ</t>
    </rPh>
    <rPh sb="8" eb="10">
      <t>スイイ</t>
    </rPh>
    <rPh sb="12" eb="14">
      <t>ジョウホウ</t>
    </rPh>
    <rPh sb="13" eb="14">
      <t>イジョウ</t>
    </rPh>
    <rPh sb="21" eb="22">
      <t>サ</t>
    </rPh>
    <rPh sb="25" eb="27">
      <t>ミマン</t>
    </rPh>
    <rPh sb="33" eb="36">
      <t>チカスイ</t>
    </rPh>
    <rPh sb="37" eb="39">
      <t>カクニン</t>
    </rPh>
    <rPh sb="42" eb="44">
      <t>バアイ</t>
    </rPh>
    <rPh sb="45" eb="47">
      <t>イカ</t>
    </rPh>
    <rPh sb="53" eb="55">
      <t>センタク</t>
    </rPh>
    <rPh sb="57" eb="59">
      <t>タイサク</t>
    </rPh>
    <rPh sb="60" eb="61">
      <t>コウ</t>
    </rPh>
    <phoneticPr fontId="65"/>
  </si>
  <si>
    <t>入力状態・情報充足</t>
    <rPh sb="5" eb="9">
      <t>ジョウホウジュウソク</t>
    </rPh>
    <phoneticPr fontId="24"/>
  </si>
  <si>
    <t>選択時は、必ず①～⑦のいずれかを選択してください。</t>
    <rPh sb="0" eb="3">
      <t>センタクジ</t>
    </rPh>
    <rPh sb="5" eb="6">
      <t>カナラ</t>
    </rPh>
    <rPh sb="16" eb="18">
      <t>センタク</t>
    </rPh>
    <phoneticPr fontId="24"/>
  </si>
  <si>
    <t>帯水層に触れるため、以下（①～⑦から選択）の対策を講じる。</t>
    <rPh sb="0" eb="3">
      <t>タイスイソウ</t>
    </rPh>
    <rPh sb="4" eb="5">
      <t>フ</t>
    </rPh>
    <rPh sb="10" eb="12">
      <t>イカ</t>
    </rPh>
    <rPh sb="22" eb="24">
      <t>タイサク</t>
    </rPh>
    <rPh sb="25" eb="26">
      <t>コウ</t>
    </rPh>
    <phoneticPr fontId="65"/>
  </si>
  <si>
    <t>①</t>
  </si>
  <si>
    <t>観測井戸を設置し、釜場排水により地下水位の管理及び地下水の水質の監視を行う。</t>
    <rPh sb="0" eb="2">
      <t>カンソク</t>
    </rPh>
    <rPh sb="2" eb="4">
      <t>イド</t>
    </rPh>
    <rPh sb="5" eb="7">
      <t>セッチ</t>
    </rPh>
    <rPh sb="9" eb="11">
      <t>カマバ</t>
    </rPh>
    <rPh sb="11" eb="13">
      <t>ハイスイ</t>
    </rPh>
    <rPh sb="16" eb="18">
      <t>チカ</t>
    </rPh>
    <rPh sb="18" eb="20">
      <t>スイイ</t>
    </rPh>
    <rPh sb="21" eb="23">
      <t>カンリ</t>
    </rPh>
    <rPh sb="23" eb="24">
      <t>オヨ</t>
    </rPh>
    <rPh sb="25" eb="28">
      <t>チカスイ</t>
    </rPh>
    <rPh sb="29" eb="31">
      <t>スイシツ</t>
    </rPh>
    <rPh sb="32" eb="34">
      <t>カンシ</t>
    </rPh>
    <rPh sb="35" eb="36">
      <t>オコナ</t>
    </rPh>
    <phoneticPr fontId="65"/>
  </si>
  <si>
    <t>①～⑦の選択時は、前提の項目を選択したうえで、必ず「工種」、「添付書類、図番号」を記入してください。</t>
    <rPh sb="4" eb="7">
      <t>センタクジ</t>
    </rPh>
    <rPh sb="9" eb="11">
      <t>ゼンテイ</t>
    </rPh>
    <rPh sb="12" eb="14">
      <t>コウモク</t>
    </rPh>
    <rPh sb="15" eb="17">
      <t>センタク</t>
    </rPh>
    <rPh sb="26" eb="27">
      <t>コウ</t>
    </rPh>
    <rPh sb="27" eb="28">
      <t>シュ</t>
    </rPh>
    <rPh sb="31" eb="33">
      <t>テンプ</t>
    </rPh>
    <rPh sb="33" eb="35">
      <t>ショルイ</t>
    </rPh>
    <rPh sb="36" eb="39">
      <t>ズバンゴウ</t>
    </rPh>
    <rPh sb="41" eb="43">
      <t>キニュウ</t>
    </rPh>
    <phoneticPr fontId="24"/>
  </si>
  <si>
    <t>②</t>
  </si>
  <si>
    <t>観測井戸を設置し、揚水井戸により地下水位の管理及び地下水の水質の監視を行う。</t>
    <rPh sb="0" eb="2">
      <t>カンソク</t>
    </rPh>
    <rPh sb="2" eb="4">
      <t>イド</t>
    </rPh>
    <rPh sb="5" eb="7">
      <t>セッチ</t>
    </rPh>
    <rPh sb="9" eb="11">
      <t>ヨウスイ</t>
    </rPh>
    <rPh sb="11" eb="13">
      <t>イド</t>
    </rPh>
    <rPh sb="16" eb="18">
      <t>チカ</t>
    </rPh>
    <rPh sb="18" eb="20">
      <t>スイイ</t>
    </rPh>
    <rPh sb="21" eb="23">
      <t>カンリ</t>
    </rPh>
    <rPh sb="23" eb="24">
      <t>オヨ</t>
    </rPh>
    <rPh sb="25" eb="28">
      <t>チカスイ</t>
    </rPh>
    <rPh sb="29" eb="31">
      <t>スイシツ</t>
    </rPh>
    <rPh sb="32" eb="34">
      <t>カンシ</t>
    </rPh>
    <rPh sb="35" eb="36">
      <t>オコナ</t>
    </rPh>
    <phoneticPr fontId="65"/>
  </si>
  <si>
    <t>③</t>
  </si>
  <si>
    <t>観測井戸を設置し、地下水位の管理を行う。（埋立地管理区域の場合）</t>
    <rPh sb="9" eb="11">
      <t>チカ</t>
    </rPh>
    <rPh sb="11" eb="13">
      <t>スイイ</t>
    </rPh>
    <rPh sb="14" eb="16">
      <t>カンリ</t>
    </rPh>
    <rPh sb="17" eb="18">
      <t>オコナ</t>
    </rPh>
    <rPh sb="21" eb="24">
      <t>ウメタテチ</t>
    </rPh>
    <rPh sb="24" eb="26">
      <t>カンリ</t>
    </rPh>
    <rPh sb="26" eb="28">
      <t>クイキ</t>
    </rPh>
    <rPh sb="29" eb="31">
      <t>バアイ</t>
    </rPh>
    <phoneticPr fontId="65"/>
  </si>
  <si>
    <t>④</t>
  </si>
  <si>
    <t>観測井戸を設置し、地下水の水質の監視を行う。（埋立地管理区域の場合）</t>
    <rPh sb="9" eb="11">
      <t>チカ</t>
    </rPh>
    <rPh sb="11" eb="12">
      <t>スイ</t>
    </rPh>
    <rPh sb="13" eb="15">
      <t>スイシツ</t>
    </rPh>
    <rPh sb="16" eb="18">
      <t>カンシ</t>
    </rPh>
    <rPh sb="19" eb="20">
      <t>オコナ</t>
    </rPh>
    <phoneticPr fontId="65"/>
  </si>
  <si>
    <t>⑤</t>
    <phoneticPr fontId="24"/>
  </si>
  <si>
    <t>準不透水層の深さまで遮水壁（鋼矢板、ケーシング等）を設置する。</t>
    <rPh sb="0" eb="1">
      <t>ジュン</t>
    </rPh>
    <rPh sb="1" eb="2">
      <t>フ</t>
    </rPh>
    <rPh sb="2" eb="3">
      <t>トウ</t>
    </rPh>
    <rPh sb="3" eb="5">
      <t>スイソウ</t>
    </rPh>
    <rPh sb="6" eb="7">
      <t>フカ</t>
    </rPh>
    <rPh sb="10" eb="12">
      <t>シャスイ</t>
    </rPh>
    <rPh sb="12" eb="13">
      <t>ヘキ</t>
    </rPh>
    <rPh sb="14" eb="17">
      <t>コウヤイタ</t>
    </rPh>
    <rPh sb="23" eb="24">
      <t>ナド</t>
    </rPh>
    <rPh sb="26" eb="28">
      <t>セッチ</t>
    </rPh>
    <phoneticPr fontId="65"/>
  </si>
  <si>
    <t>⑥</t>
    <phoneticPr fontId="24"/>
  </si>
  <si>
    <t>第二帯水層以深を掘削するため、第一帯水層直下の準不透水層まで遮水壁を設置し、かつ下位帯水層への汚染拡散防止措置を講じ、施工終了時に準不透水層の回復を行う。</t>
    <rPh sb="0" eb="2">
      <t>ダイニ</t>
    </rPh>
    <rPh sb="2" eb="5">
      <t>タイスイソウ</t>
    </rPh>
    <rPh sb="5" eb="7">
      <t>イシン</t>
    </rPh>
    <rPh sb="8" eb="10">
      <t>クッサク</t>
    </rPh>
    <rPh sb="15" eb="17">
      <t>ダイイチ</t>
    </rPh>
    <rPh sb="17" eb="20">
      <t>タイスイソウ</t>
    </rPh>
    <rPh sb="20" eb="22">
      <t>チョッカ</t>
    </rPh>
    <rPh sb="23" eb="24">
      <t>ジュン</t>
    </rPh>
    <rPh sb="24" eb="27">
      <t>フトウスイ</t>
    </rPh>
    <rPh sb="27" eb="28">
      <t>ソウ</t>
    </rPh>
    <rPh sb="30" eb="32">
      <t>シャスイ</t>
    </rPh>
    <rPh sb="32" eb="33">
      <t>カベ</t>
    </rPh>
    <rPh sb="34" eb="36">
      <t>セッチ</t>
    </rPh>
    <rPh sb="40" eb="42">
      <t>カイ</t>
    </rPh>
    <rPh sb="42" eb="45">
      <t>タイスイソウ</t>
    </rPh>
    <rPh sb="47" eb="49">
      <t>オセン</t>
    </rPh>
    <rPh sb="49" eb="51">
      <t>カクサン</t>
    </rPh>
    <rPh sb="51" eb="53">
      <t>ボウシ</t>
    </rPh>
    <rPh sb="53" eb="55">
      <t>ソチ</t>
    </rPh>
    <rPh sb="56" eb="57">
      <t>コウ</t>
    </rPh>
    <rPh sb="59" eb="61">
      <t>セコウ</t>
    </rPh>
    <rPh sb="61" eb="64">
      <t>シュウリョウジ</t>
    </rPh>
    <rPh sb="65" eb="66">
      <t>ジュン</t>
    </rPh>
    <rPh sb="66" eb="69">
      <t>フトウスイ</t>
    </rPh>
    <rPh sb="69" eb="70">
      <t>ソウ</t>
    </rPh>
    <rPh sb="71" eb="73">
      <t>カイフク</t>
    </rPh>
    <rPh sb="74" eb="75">
      <t>オコナ</t>
    </rPh>
    <phoneticPr fontId="65"/>
  </si>
  <si>
    <t>⑦</t>
    <phoneticPr fontId="24"/>
  </si>
  <si>
    <t>観測井戸設置のため、Appendix-7に従い施工を行う。</t>
    <rPh sb="0" eb="2">
      <t>カンソク</t>
    </rPh>
    <rPh sb="2" eb="4">
      <t>イド</t>
    </rPh>
    <rPh sb="4" eb="6">
      <t>セッチ</t>
    </rPh>
    <rPh sb="21" eb="22">
      <t>シタガ</t>
    </rPh>
    <rPh sb="23" eb="25">
      <t>セコウ</t>
    </rPh>
    <rPh sb="26" eb="27">
      <t>オコナ</t>
    </rPh>
    <phoneticPr fontId="65"/>
  </si>
  <si>
    <t>解除手続き中、または掘削除去後の2年間地下水モニタリング中</t>
    <rPh sb="0" eb="2">
      <t>カイジョ</t>
    </rPh>
    <rPh sb="2" eb="4">
      <t>テツヅ</t>
    </rPh>
    <rPh sb="5" eb="6">
      <t>チュウ</t>
    </rPh>
    <rPh sb="10" eb="12">
      <t>クッサク</t>
    </rPh>
    <rPh sb="12" eb="14">
      <t>ジョキョ</t>
    </rPh>
    <rPh sb="14" eb="15">
      <t>ゴ</t>
    </rPh>
    <rPh sb="17" eb="19">
      <t>ネンカン</t>
    </rPh>
    <rPh sb="19" eb="22">
      <t>チカスイ</t>
    </rPh>
    <rPh sb="28" eb="29">
      <t>チュウ</t>
    </rPh>
    <phoneticPr fontId="65"/>
  </si>
  <si>
    <t>その他（備考欄に詳細を記入すること）</t>
    <phoneticPr fontId="65"/>
  </si>
  <si>
    <t>「その他」選択時は必ず「備考」を記入してください。</t>
    <phoneticPr fontId="24"/>
  </si>
  <si>
    <t xml:space="preserve">基準不適合土壌、特定有害物質又は特定有害部室を含む液体の飛散を防止するための措置（第53条第2項）
及び周辺環境保全対策
</t>
    <rPh sb="50" eb="51">
      <t>オヨ</t>
    </rPh>
    <phoneticPr fontId="24"/>
  </si>
  <si>
    <t>お知らせ看板</t>
    <rPh sb="1" eb="2">
      <t>シ</t>
    </rPh>
    <rPh sb="4" eb="6">
      <t>カンバン</t>
    </rPh>
    <phoneticPr fontId="24"/>
  </si>
  <si>
    <t>必須・情報充足</t>
    <rPh sb="0" eb="2">
      <t>ヒッス</t>
    </rPh>
    <rPh sb="3" eb="7">
      <t>ジョウホウジュウソク</t>
    </rPh>
    <phoneticPr fontId="24"/>
  </si>
  <si>
    <t>「お知らせ看板」は必須の対策としているため、選択のうえ、「添付書類・図番号」をご記入ください。</t>
    <rPh sb="22" eb="24">
      <t>センタク</t>
    </rPh>
    <phoneticPr fontId="24"/>
  </si>
  <si>
    <t>仮囲いの設置</t>
    <rPh sb="0" eb="2">
      <t>カリガコ</t>
    </rPh>
    <rPh sb="4" eb="6">
      <t>セッチ</t>
    </rPh>
    <phoneticPr fontId="65"/>
  </si>
  <si>
    <t>散水</t>
    <rPh sb="0" eb="2">
      <t>サンスイ</t>
    </rPh>
    <phoneticPr fontId="65"/>
  </si>
  <si>
    <t>シート養生</t>
    <rPh sb="3" eb="5">
      <t>ヨウジョウ</t>
    </rPh>
    <phoneticPr fontId="65"/>
  </si>
  <si>
    <t>敷鉄板</t>
    <rPh sb="0" eb="3">
      <t>シキテッパン</t>
    </rPh>
    <phoneticPr fontId="65"/>
  </si>
  <si>
    <t>コンテナ(内袋付)やフレコンバック(内袋付)を使用した汚染土壌運搬</t>
    <rPh sb="23" eb="25">
      <t>シヨウ</t>
    </rPh>
    <rPh sb="27" eb="29">
      <t>オセン</t>
    </rPh>
    <rPh sb="29" eb="31">
      <t>ドジョウ</t>
    </rPh>
    <rPh sb="31" eb="33">
      <t>ウンパン</t>
    </rPh>
    <phoneticPr fontId="65"/>
  </si>
  <si>
    <t>防塵用フェンス・ネットの設置</t>
    <rPh sb="0" eb="3">
      <t>ボウジンヨウ</t>
    </rPh>
    <rPh sb="12" eb="14">
      <t>セッチ</t>
    </rPh>
    <phoneticPr fontId="24"/>
  </si>
  <si>
    <t>負圧テントの設置、排ガス処理</t>
    <rPh sb="0" eb="2">
      <t>フアツ</t>
    </rPh>
    <rPh sb="6" eb="8">
      <t>セッチ</t>
    </rPh>
    <rPh sb="9" eb="10">
      <t>ハイ</t>
    </rPh>
    <rPh sb="12" eb="14">
      <t>ショリ</t>
    </rPh>
    <phoneticPr fontId="24"/>
  </si>
  <si>
    <r>
      <rPr>
        <sz val="10.5"/>
        <rFont val="Meiryo UI"/>
        <family val="3"/>
        <charset val="128"/>
      </rPr>
      <t>粉塵又は有害物質濃度等の</t>
    </r>
    <r>
      <rPr>
        <sz val="10.5"/>
        <color theme="1"/>
        <rFont val="Meiryo UI"/>
        <family val="3"/>
        <charset val="128"/>
      </rPr>
      <t>周辺環境の監視（大気モニタリング）</t>
    </r>
    <rPh sb="0" eb="2">
      <t>フンジン</t>
    </rPh>
    <rPh sb="2" eb="3">
      <t>マタ</t>
    </rPh>
    <rPh sb="4" eb="6">
      <t>ユウガイ</t>
    </rPh>
    <rPh sb="6" eb="8">
      <t>ブッシツ</t>
    </rPh>
    <rPh sb="8" eb="10">
      <t>ノウド</t>
    </rPh>
    <rPh sb="10" eb="11">
      <t>ナド</t>
    </rPh>
    <rPh sb="12" eb="14">
      <t>シュウヘン</t>
    </rPh>
    <rPh sb="14" eb="16">
      <t>カンキョウ</t>
    </rPh>
    <rPh sb="17" eb="19">
      <t>カンシ</t>
    </rPh>
    <rPh sb="20" eb="22">
      <t>タイキ</t>
    </rPh>
    <phoneticPr fontId="24"/>
  </si>
  <si>
    <t>搬出車両の洗浄</t>
    <rPh sb="0" eb="2">
      <t>ハンシュツ</t>
    </rPh>
    <rPh sb="2" eb="4">
      <t>シャリョウ</t>
    </rPh>
    <rPh sb="5" eb="7">
      <t>センジョウ</t>
    </rPh>
    <phoneticPr fontId="24"/>
  </si>
  <si>
    <t>排水処理施設の設置、排水分析</t>
    <rPh sb="0" eb="2">
      <t>ハイスイ</t>
    </rPh>
    <rPh sb="2" eb="4">
      <t>ショリ</t>
    </rPh>
    <rPh sb="4" eb="6">
      <t>シセツ</t>
    </rPh>
    <rPh sb="7" eb="9">
      <t>セッチ</t>
    </rPh>
    <rPh sb="10" eb="12">
      <t>ハイスイ</t>
    </rPh>
    <rPh sb="12" eb="14">
      <t>ブンセキ</t>
    </rPh>
    <phoneticPr fontId="24"/>
  </si>
  <si>
    <t>運搬時の被覆（シート被覆等）</t>
    <rPh sb="0" eb="2">
      <t>ウンパン</t>
    </rPh>
    <rPh sb="2" eb="3">
      <t>ジ</t>
    </rPh>
    <rPh sb="4" eb="6">
      <t>ヒフク</t>
    </rPh>
    <rPh sb="10" eb="12">
      <t>ヒフク</t>
    </rPh>
    <rPh sb="12" eb="13">
      <t>ナド</t>
    </rPh>
    <phoneticPr fontId="24"/>
  </si>
  <si>
    <t>運搬時の積載状況の随時確認</t>
    <rPh sb="0" eb="2">
      <t>ウンパン</t>
    </rPh>
    <rPh sb="2" eb="3">
      <t>ジ</t>
    </rPh>
    <rPh sb="4" eb="6">
      <t>セキサイ</t>
    </rPh>
    <rPh sb="6" eb="8">
      <t>ジョウキョウ</t>
    </rPh>
    <rPh sb="9" eb="11">
      <t>ズイジ</t>
    </rPh>
    <rPh sb="11" eb="13">
      <t>カクニン</t>
    </rPh>
    <phoneticPr fontId="24"/>
  </si>
  <si>
    <t>低騒音、低振動の機械の使用</t>
    <rPh sb="0" eb="3">
      <t>テイソウオン</t>
    </rPh>
    <rPh sb="4" eb="7">
      <t>テイシンドウ</t>
    </rPh>
    <rPh sb="8" eb="10">
      <t>キカイ</t>
    </rPh>
    <rPh sb="11" eb="13">
      <t>シヨウ</t>
    </rPh>
    <phoneticPr fontId="24"/>
  </si>
  <si>
    <t>作業員の衛生管理（靴の洗浄等）</t>
    <rPh sb="0" eb="3">
      <t>サギョウイン</t>
    </rPh>
    <rPh sb="4" eb="6">
      <t>エイセイ</t>
    </rPh>
    <rPh sb="6" eb="8">
      <t>カンリ</t>
    </rPh>
    <rPh sb="9" eb="10">
      <t>クツ</t>
    </rPh>
    <rPh sb="11" eb="13">
      <t>センジョウ</t>
    </rPh>
    <rPh sb="13" eb="14">
      <t>ナド</t>
    </rPh>
    <phoneticPr fontId="24"/>
  </si>
  <si>
    <t>その他（備考欄に詳細を記入すること）</t>
    <rPh sb="4" eb="6">
      <t>ビコウ</t>
    </rPh>
    <rPh sb="6" eb="7">
      <t>ラン</t>
    </rPh>
    <rPh sb="8" eb="10">
      <t>ショウサイ</t>
    </rPh>
    <rPh sb="11" eb="13">
      <t>キニュウ</t>
    </rPh>
    <phoneticPr fontId="65"/>
  </si>
  <si>
    <t>飛び地間移動の実施の有無</t>
    <rPh sb="7" eb="9">
      <t>ジッシ</t>
    </rPh>
    <rPh sb="10" eb="12">
      <t>ウム</t>
    </rPh>
    <phoneticPr fontId="24"/>
  </si>
  <si>
    <t>※法12条の届出に限り選択してください</t>
    <phoneticPr fontId="24"/>
  </si>
  <si>
    <t>飛び地間移動により、人の健康に係る被害が生ずるおそれがないようにする措置（第53条第3項）
※飛び地間移動を行う場合のみ</t>
    <rPh sb="0" eb="1">
      <t>ト</t>
    </rPh>
    <rPh sb="2" eb="3">
      <t>チ</t>
    </rPh>
    <rPh sb="3" eb="4">
      <t>カン</t>
    </rPh>
    <rPh sb="4" eb="6">
      <t>イドウ</t>
    </rPh>
    <rPh sb="10" eb="11">
      <t>ヒト</t>
    </rPh>
    <rPh sb="12" eb="14">
      <t>ケンコウ</t>
    </rPh>
    <rPh sb="15" eb="16">
      <t>カカ</t>
    </rPh>
    <rPh sb="17" eb="19">
      <t>ヒガイ</t>
    </rPh>
    <rPh sb="20" eb="21">
      <t>ショウ</t>
    </rPh>
    <rPh sb="34" eb="36">
      <t>ソチ</t>
    </rPh>
    <rPh sb="37" eb="38">
      <t>ダイ</t>
    </rPh>
    <rPh sb="40" eb="41">
      <t>ジョウ</t>
    </rPh>
    <rPh sb="41" eb="42">
      <t>ダイ</t>
    </rPh>
    <rPh sb="43" eb="44">
      <t>コウ</t>
    </rPh>
    <rPh sb="51" eb="53">
      <t>イドウ</t>
    </rPh>
    <phoneticPr fontId="44"/>
  </si>
  <si>
    <t>飛び地間移動を行う場合のみ必ず選択してください。</t>
    <rPh sb="13" eb="14">
      <t>カナラ</t>
    </rPh>
    <rPh sb="15" eb="17">
      <t>センタク</t>
    </rPh>
    <phoneticPr fontId="24"/>
  </si>
  <si>
    <t>シート被覆</t>
    <rPh sb="3" eb="5">
      <t>ヒフク</t>
    </rPh>
    <phoneticPr fontId="65"/>
  </si>
  <si>
    <t>汚染状態の管理</t>
    <rPh sb="0" eb="2">
      <t>オセン</t>
    </rPh>
    <rPh sb="2" eb="4">
      <t>ジョウタイ</t>
    </rPh>
    <rPh sb="5" eb="7">
      <t>カンリ</t>
    </rPh>
    <phoneticPr fontId="65"/>
  </si>
  <si>
    <t>溶出量基準不適合の土壌は地下水位以深の埋戻しには利用しない</t>
    <rPh sb="5" eb="8">
      <t>フテキゴウ</t>
    </rPh>
    <phoneticPr fontId="65"/>
  </si>
  <si>
    <t>含有量基準不適合土壌を盛土するため、別途対策を行う</t>
    <rPh sb="5" eb="8">
      <t>フテキゴウ</t>
    </rPh>
    <rPh sb="18" eb="20">
      <t>ベット</t>
    </rPh>
    <rPh sb="20" eb="22">
      <t>タイサク</t>
    </rPh>
    <rPh sb="23" eb="24">
      <t>オコナ</t>
    </rPh>
    <phoneticPr fontId="65"/>
  </si>
  <si>
    <t>土地の形質の変更後、人の健康に係る被害が生ずるおそれがないようにする措置（第53条第4項）</t>
    <phoneticPr fontId="24"/>
  </si>
  <si>
    <t>※形質変更終了後、当該土地の基準不適合土壌が飛散流出しないようにしてください</t>
    <phoneticPr fontId="24"/>
  </si>
  <si>
    <t>舗装（アスファルト3cm以上又はコンクリート10cm以上）</t>
    <rPh sb="0" eb="2">
      <t>ホソウ</t>
    </rPh>
    <rPh sb="12" eb="14">
      <t>イジョウ</t>
    </rPh>
    <rPh sb="14" eb="15">
      <t>マタ</t>
    </rPh>
    <rPh sb="26" eb="28">
      <t>イジョウ</t>
    </rPh>
    <phoneticPr fontId="24"/>
  </si>
  <si>
    <t>選択時は必ず「添付書類、図番号」を記入してください。</t>
    <rPh sb="0" eb="3">
      <t>センタクジ</t>
    </rPh>
    <rPh sb="7" eb="9">
      <t>テンプ</t>
    </rPh>
    <rPh sb="9" eb="11">
      <t>ショルイ</t>
    </rPh>
    <rPh sb="12" eb="15">
      <t>ズバンゴウ</t>
    </rPh>
    <rPh sb="17" eb="19">
      <t>キニュウ</t>
    </rPh>
    <phoneticPr fontId="24"/>
  </si>
  <si>
    <t>盛土（50cm以上）</t>
    <rPh sb="0" eb="2">
      <t>モリド</t>
    </rPh>
    <phoneticPr fontId="24"/>
  </si>
  <si>
    <t>立入禁止（囲い、被覆、立札）</t>
    <rPh sb="0" eb="2">
      <t>タチイリ</t>
    </rPh>
    <rPh sb="2" eb="4">
      <t>キンシ</t>
    </rPh>
    <phoneticPr fontId="24"/>
  </si>
  <si>
    <t>基準適合土による埋戻し（50ｃｍ以上）</t>
    <phoneticPr fontId="24"/>
  </si>
  <si>
    <r>
      <t>選択時は必ず「添付書類、図番号」を記入してください。</t>
    </r>
    <r>
      <rPr>
        <sz val="10.5"/>
        <color rgb="FFFF0000"/>
        <rFont val="Meiryo UI"/>
        <family val="3"/>
        <charset val="128"/>
      </rPr>
      <t>条例単独の届出の場合には基準適合土は汚染土壌以外の土壌と読み替えてください。</t>
    </r>
    <rPh sb="0" eb="3">
      <t>センタクジ</t>
    </rPh>
    <rPh sb="7" eb="9">
      <t>テンプ</t>
    </rPh>
    <rPh sb="9" eb="11">
      <t>ショルイ</t>
    </rPh>
    <rPh sb="12" eb="15">
      <t>ズバンゴウ</t>
    </rPh>
    <rPh sb="17" eb="19">
      <t>キニュウ</t>
    </rPh>
    <phoneticPr fontId="24"/>
  </si>
  <si>
    <t>全量除去済み</t>
    <phoneticPr fontId="24"/>
  </si>
  <si>
    <t>溶出量基準超過のため非該当</t>
    <phoneticPr fontId="24"/>
  </si>
  <si>
    <t>土壌搬出の有無</t>
    <rPh sb="0" eb="2">
      <t>ドジョウ</t>
    </rPh>
    <rPh sb="2" eb="4">
      <t>ハンシュツ</t>
    </rPh>
    <rPh sb="5" eb="7">
      <t>ウム</t>
    </rPh>
    <phoneticPr fontId="24"/>
  </si>
  <si>
    <t>※条例のみの届出の場合には別途汚染土壌搬出シートを添付してください。</t>
    <phoneticPr fontId="24"/>
  </si>
  <si>
    <t>必須・チェック有無</t>
    <rPh sb="0" eb="2">
      <t>ヒッス</t>
    </rPh>
    <rPh sb="7" eb="9">
      <t>ウム</t>
    </rPh>
    <phoneticPr fontId="24"/>
  </si>
  <si>
    <t>土壌搬出を行う場合のみ必ずいずれかのを選択してください。</t>
    <rPh sb="11" eb="12">
      <t>カナラ</t>
    </rPh>
    <rPh sb="19" eb="21">
      <t>センタク</t>
    </rPh>
    <phoneticPr fontId="24"/>
  </si>
  <si>
    <t>搬出先
※「土壌搬出の有無」が「有」の場合
※区域間移動と飛び地間移動は法12条の届出の場合に選択できます。</t>
    <rPh sb="0" eb="2">
      <t>ハンシュツ</t>
    </rPh>
    <rPh sb="2" eb="3">
      <t>サキ</t>
    </rPh>
    <rPh sb="16" eb="17">
      <t>アリ</t>
    </rPh>
    <phoneticPr fontId="24"/>
  </si>
  <si>
    <t>汚染土壌処理施設</t>
    <rPh sb="0" eb="2">
      <t>オセン</t>
    </rPh>
    <rPh sb="2" eb="4">
      <t>ドジョウ</t>
    </rPh>
    <rPh sb="4" eb="6">
      <t>ショリ</t>
    </rPh>
    <rPh sb="6" eb="8">
      <t>シセツ</t>
    </rPh>
    <phoneticPr fontId="24"/>
  </si>
  <si>
    <t>（移動先：</t>
    <phoneticPr fontId="24"/>
  </si>
  <si>
    <t>）</t>
    <phoneticPr fontId="24"/>
  </si>
  <si>
    <t>選択時は必ず指定番号等の移動先を示す情報を記入してください。</t>
    <rPh sb="0" eb="3">
      <t>センタクジ</t>
    </rPh>
    <rPh sb="6" eb="8">
      <t>シテイ</t>
    </rPh>
    <rPh sb="8" eb="10">
      <t>バンゴウ</t>
    </rPh>
    <rPh sb="10" eb="11">
      <t>ナド</t>
    </rPh>
    <rPh sb="12" eb="14">
      <t>イドウ</t>
    </rPh>
    <rPh sb="14" eb="15">
      <t>サキ</t>
    </rPh>
    <rPh sb="16" eb="17">
      <t>シメ</t>
    </rPh>
    <rPh sb="18" eb="20">
      <t>ジョウホウ</t>
    </rPh>
    <rPh sb="21" eb="23">
      <t>キニュウ</t>
    </rPh>
    <phoneticPr fontId="24"/>
  </si>
  <si>
    <t>区域間移動</t>
    <phoneticPr fontId="24"/>
  </si>
  <si>
    <t>飛び地間移動</t>
  </si>
  <si>
    <t>汚染土壌処理方法
※「搬出先」が「汚染土壌処理施設」の場合</t>
    <rPh sb="0" eb="2">
      <t>オセン</t>
    </rPh>
    <rPh sb="2" eb="4">
      <t>ドジョウ</t>
    </rPh>
    <rPh sb="4" eb="6">
      <t>ショリ</t>
    </rPh>
    <rPh sb="6" eb="8">
      <t>ホウホウ</t>
    </rPh>
    <phoneticPr fontId="24"/>
  </si>
  <si>
    <t>浄化等処理施設（浄化）</t>
  </si>
  <si>
    <t>セメント製造施設</t>
  </si>
  <si>
    <t>浄化等処理施設（融解）</t>
  </si>
  <si>
    <t>埋立処理施設</t>
  </si>
  <si>
    <t>浄化等処理施設（不溶化）</t>
  </si>
  <si>
    <t>分別等処理施設</t>
  </si>
  <si>
    <t>自然由来等土壌利用施設（自然由来等土壌構造物利用施設）</t>
  </si>
  <si>
    <t>自然由来等土壌利用施設（自然由来等土壌海面埋立施設）</t>
  </si>
  <si>
    <t xml:space="preserve">埋戻し土壌の品質管理
</t>
    <rPh sb="0" eb="2">
      <t>ウメモド</t>
    </rPh>
    <rPh sb="3" eb="5">
      <t>ドジョウ</t>
    </rPh>
    <rPh sb="6" eb="8">
      <t>ヒンシツ</t>
    </rPh>
    <rPh sb="8" eb="10">
      <t>カンリ</t>
    </rPh>
    <phoneticPr fontId="24"/>
  </si>
  <si>
    <t>添付書類、図番号等</t>
    <rPh sb="8" eb="9">
      <t>ナド</t>
    </rPh>
    <phoneticPr fontId="24"/>
  </si>
  <si>
    <t>掘削土の仮置き・埋戻し</t>
    <rPh sb="0" eb="2">
      <t>クッサク</t>
    </rPh>
    <rPh sb="2" eb="3">
      <t>ド</t>
    </rPh>
    <rPh sb="4" eb="6">
      <t>カリオ</t>
    </rPh>
    <rPh sb="8" eb="10">
      <t>ウメモド</t>
    </rPh>
    <phoneticPr fontId="65"/>
  </si>
  <si>
    <t>選択時は必ず「添付書類、図番号等」を記入してください。</t>
    <rPh sb="0" eb="3">
      <t>センタクジ</t>
    </rPh>
    <rPh sb="7" eb="9">
      <t>テンプ</t>
    </rPh>
    <rPh sb="9" eb="11">
      <t>ショルイ</t>
    </rPh>
    <rPh sb="12" eb="13">
      <t>ズ</t>
    </rPh>
    <rPh sb="13" eb="15">
      <t>バンゴウ</t>
    </rPh>
    <rPh sb="15" eb="16">
      <t>ナド</t>
    </rPh>
    <rPh sb="18" eb="20">
      <t>キニュウ</t>
    </rPh>
    <phoneticPr fontId="24"/>
  </si>
  <si>
    <t>同一契機での土壌調査(当該区域において指定を受けるに至った土壌汚染状況調査)において基準適合が確認された土壌により埋め戻す。</t>
  </si>
  <si>
    <t>区域間移動した土壌により埋め戻す（埋立地特例区域、自然由来特例区域）</t>
    <rPh sb="0" eb="2">
      <t>クイキ</t>
    </rPh>
    <rPh sb="2" eb="3">
      <t>カン</t>
    </rPh>
    <rPh sb="3" eb="5">
      <t>イドウ</t>
    </rPh>
    <rPh sb="7" eb="9">
      <t>ドジョウ</t>
    </rPh>
    <rPh sb="12" eb="13">
      <t>ウ</t>
    </rPh>
    <rPh sb="14" eb="15">
      <t>モド</t>
    </rPh>
    <rPh sb="17" eb="20">
      <t>ウメタテチ</t>
    </rPh>
    <rPh sb="20" eb="22">
      <t>トクレイ</t>
    </rPh>
    <rPh sb="22" eb="24">
      <t>クイキ</t>
    </rPh>
    <rPh sb="25" eb="27">
      <t>シゼン</t>
    </rPh>
    <rPh sb="27" eb="29">
      <t>ユライ</t>
    </rPh>
    <rPh sb="29" eb="31">
      <t>トクレイ</t>
    </rPh>
    <rPh sb="31" eb="33">
      <t>クイキ</t>
    </rPh>
    <phoneticPr fontId="65"/>
  </si>
  <si>
    <t>飛び地間移動した土壌により埋め戻す</t>
    <rPh sb="0" eb="1">
      <t>ト</t>
    </rPh>
    <rPh sb="2" eb="3">
      <t>チ</t>
    </rPh>
    <rPh sb="3" eb="4">
      <t>カン</t>
    </rPh>
    <rPh sb="4" eb="6">
      <t>イドウ</t>
    </rPh>
    <rPh sb="8" eb="10">
      <t>ドジョウ</t>
    </rPh>
    <rPh sb="13" eb="14">
      <t>ウ</t>
    </rPh>
    <rPh sb="15" eb="16">
      <t>モド</t>
    </rPh>
    <phoneticPr fontId="65"/>
  </si>
  <si>
    <t>平成31年環境省告示第６号に基づく分析で基準適合を確認した土壌により埋め戻す。</t>
    <phoneticPr fontId="65"/>
  </si>
  <si>
    <t>同一契機の地歴調査により汚染のおそれが無いことが確認された場内土により埋め戻す</t>
    <rPh sb="0" eb="2">
      <t>ドウイツ</t>
    </rPh>
    <rPh sb="2" eb="4">
      <t>ケイキ</t>
    </rPh>
    <rPh sb="24" eb="26">
      <t>カクニン</t>
    </rPh>
    <rPh sb="35" eb="36">
      <t>ウ</t>
    </rPh>
    <rPh sb="37" eb="38">
      <t>モド</t>
    </rPh>
    <phoneticPr fontId="24"/>
  </si>
  <si>
    <t>該当なし（掘削を行わない場合、埋戻しをしない場合、今後予定している新築等別工事の際に埋戻しを行う場合）</t>
    <rPh sb="0" eb="2">
      <t>ガイトウ</t>
    </rPh>
    <rPh sb="5" eb="7">
      <t>クッサク</t>
    </rPh>
    <rPh sb="8" eb="9">
      <t>オコナ</t>
    </rPh>
    <rPh sb="12" eb="14">
      <t>バアイ</t>
    </rPh>
    <rPh sb="15" eb="17">
      <t>ウメモド</t>
    </rPh>
    <rPh sb="22" eb="24">
      <t>バアイ</t>
    </rPh>
    <rPh sb="25" eb="27">
      <t>コンゴ</t>
    </rPh>
    <rPh sb="27" eb="29">
      <t>ヨテイ</t>
    </rPh>
    <rPh sb="33" eb="35">
      <t>シンチク</t>
    </rPh>
    <rPh sb="40" eb="41">
      <t>サイ</t>
    </rPh>
    <phoneticPr fontId="44"/>
  </si>
  <si>
    <t>その他（備考欄に詳細を記入すること）</t>
    <rPh sb="4" eb="6">
      <t>ビコウ</t>
    </rPh>
    <rPh sb="6" eb="7">
      <t>ラン</t>
    </rPh>
    <rPh sb="8" eb="10">
      <t>ショウサイ</t>
    </rPh>
    <rPh sb="11" eb="13">
      <t>キニュウ</t>
    </rPh>
    <phoneticPr fontId="44"/>
  </si>
  <si>
    <t>指定解除を伴わない完了時の確認事項
※「指定解除に向けた措置の実施の有無」が「無」の場合に選択が望ましい
※条例単独の届出の場合、区域設定が残る場合の完了時の確認事項</t>
    <rPh sb="0" eb="4">
      <t>シテイカイジョ</t>
    </rPh>
    <rPh sb="5" eb="6">
      <t>トモナ</t>
    </rPh>
    <rPh sb="9" eb="12">
      <t>カンリョウジ</t>
    </rPh>
    <rPh sb="13" eb="17">
      <t>カクニンジコウ</t>
    </rPh>
    <rPh sb="39" eb="40">
      <t>ナシ</t>
    </rPh>
    <rPh sb="45" eb="47">
      <t>センタク</t>
    </rPh>
    <rPh sb="48" eb="49">
      <t>ノゾ</t>
    </rPh>
    <phoneticPr fontId="24"/>
  </si>
  <si>
    <t>解除を伴わず報告を行いたい場合は必ずいずれかのを選択してください。</t>
    <rPh sb="16" eb="17">
      <t>カナラ</t>
    </rPh>
    <rPh sb="24" eb="26">
      <t>センタク</t>
    </rPh>
    <phoneticPr fontId="24"/>
  </si>
  <si>
    <t>汚染状態の変更</t>
    <rPh sb="0" eb="2">
      <t>オセン</t>
    </rPh>
    <rPh sb="2" eb="4">
      <t>ジョウタイ</t>
    </rPh>
    <rPh sb="5" eb="7">
      <t>ヘンコウ</t>
    </rPh>
    <phoneticPr fontId="24"/>
  </si>
  <si>
    <t>舗装厚等の検尺写真及び断面図（含有量基準超過が表層に残置される場合）※確認事項に記載が無い場合は要措置区域となる場合有</t>
    <rPh sb="0" eb="2">
      <t>ホソウ</t>
    </rPh>
    <rPh sb="2" eb="3">
      <t>アツ</t>
    </rPh>
    <rPh sb="3" eb="4">
      <t>トウ</t>
    </rPh>
    <rPh sb="5" eb="6">
      <t>ケン</t>
    </rPh>
    <rPh sb="6" eb="7">
      <t>ジャク</t>
    </rPh>
    <rPh sb="7" eb="9">
      <t>シャシン</t>
    </rPh>
    <rPh sb="9" eb="10">
      <t>オヨ</t>
    </rPh>
    <rPh sb="11" eb="14">
      <t>ダンメンズ</t>
    </rPh>
    <rPh sb="15" eb="18">
      <t>ガンユウリョウ</t>
    </rPh>
    <rPh sb="18" eb="20">
      <t>キジュン</t>
    </rPh>
    <rPh sb="20" eb="22">
      <t>チョウカ</t>
    </rPh>
    <rPh sb="23" eb="25">
      <t>ヒョウソウ</t>
    </rPh>
    <rPh sb="26" eb="28">
      <t>ザンチ</t>
    </rPh>
    <rPh sb="31" eb="33">
      <t>バアイ</t>
    </rPh>
    <phoneticPr fontId="24"/>
  </si>
  <si>
    <t>「措置の種類」で”舗装”、”立入禁止”、”盛土”を選択した場合は、必ず選択してください。選択時は必ず「添付書類、図番号等」を記入してください。</t>
    <rPh sb="33" eb="34">
      <t>カナラ</t>
    </rPh>
    <rPh sb="35" eb="37">
      <t>センタク</t>
    </rPh>
    <rPh sb="44" eb="47">
      <t>センタクジ</t>
    </rPh>
    <rPh sb="51" eb="53">
      <t>テンプ</t>
    </rPh>
    <rPh sb="53" eb="55">
      <t>ショルイ</t>
    </rPh>
    <rPh sb="56" eb="57">
      <t>ズ</t>
    </rPh>
    <rPh sb="57" eb="59">
      <t>バンゴウ</t>
    </rPh>
    <rPh sb="59" eb="60">
      <t>ナド</t>
    </rPh>
    <rPh sb="62" eb="64">
      <t>キニュウ</t>
    </rPh>
    <phoneticPr fontId="24"/>
  </si>
  <si>
    <t>交付者による管理票の確認</t>
    <rPh sb="0" eb="2">
      <t>コウフ</t>
    </rPh>
    <rPh sb="2" eb="3">
      <t>シャ</t>
    </rPh>
    <rPh sb="6" eb="8">
      <t>カンリ</t>
    </rPh>
    <rPh sb="8" eb="9">
      <t>ヒョウ</t>
    </rPh>
    <rPh sb="10" eb="12">
      <t>カクニン</t>
    </rPh>
    <phoneticPr fontId="24"/>
  </si>
  <si>
    <t>検尺による出来形確認（区域外土壌入れ替え等の措置を実施した場合）</t>
    <rPh sb="0" eb="2">
      <t>ケンジャク</t>
    </rPh>
    <rPh sb="5" eb="8">
      <t>デキガタ</t>
    </rPh>
    <rPh sb="8" eb="10">
      <t>カクニン</t>
    </rPh>
    <rPh sb="11" eb="14">
      <t>クイキガイ</t>
    </rPh>
    <rPh sb="14" eb="16">
      <t>ドジョウ</t>
    </rPh>
    <rPh sb="16" eb="17">
      <t>イ</t>
    </rPh>
    <rPh sb="18" eb="19">
      <t>カ</t>
    </rPh>
    <rPh sb="20" eb="21">
      <t>トウ</t>
    </rPh>
    <rPh sb="22" eb="24">
      <t>ソチ</t>
    </rPh>
    <rPh sb="25" eb="27">
      <t>ジッシ</t>
    </rPh>
    <rPh sb="29" eb="31">
      <t>バアイ</t>
    </rPh>
    <phoneticPr fontId="24"/>
  </si>
  <si>
    <t>その他（備考欄に詳細を記入すること）</t>
    <rPh sb="4" eb="6">
      <t>ビコウ</t>
    </rPh>
    <rPh sb="6" eb="7">
      <t>ラン</t>
    </rPh>
    <rPh sb="8" eb="10">
      <t>ショウサイ</t>
    </rPh>
    <rPh sb="11" eb="13">
      <t>キニュウ</t>
    </rPh>
    <phoneticPr fontId="24"/>
  </si>
  <si>
    <t>指定解除等における完了時の確認事項
※「指定解除に向けた措置の実施の有無」が「有」の場合
※条例単独の届出の場合、区域設定がなくなる際の完了時の確認事項</t>
    <rPh sb="0" eb="2">
      <t>シテイ</t>
    </rPh>
    <rPh sb="2" eb="4">
      <t>カイジョ</t>
    </rPh>
    <rPh sb="4" eb="5">
      <t>トウ</t>
    </rPh>
    <rPh sb="9" eb="11">
      <t>カンリョウ</t>
    </rPh>
    <rPh sb="11" eb="12">
      <t>ジ</t>
    </rPh>
    <rPh sb="13" eb="15">
      <t>カクニン</t>
    </rPh>
    <rPh sb="15" eb="17">
      <t>ジコウ</t>
    </rPh>
    <phoneticPr fontId="24"/>
  </si>
  <si>
    <t>「指定解除に向けた措置の実施の有無」が「有」の場合、必ずいずれかのを選択してください。</t>
  </si>
  <si>
    <t>写真</t>
    <rPh sb="0" eb="2">
      <t>シャシン</t>
    </rPh>
    <phoneticPr fontId="24"/>
  </si>
  <si>
    <t>検尺による出来形確認</t>
    <rPh sb="0" eb="2">
      <t>ケンジャク</t>
    </rPh>
    <rPh sb="5" eb="8">
      <t>デキガタ</t>
    </rPh>
    <rPh sb="8" eb="10">
      <t>カクニン</t>
    </rPh>
    <phoneticPr fontId="24"/>
  </si>
  <si>
    <t>地下水のモニタリング</t>
    <rPh sb="0" eb="3">
      <t>チカスイ</t>
    </rPh>
    <phoneticPr fontId="24"/>
  </si>
  <si>
    <t>土壌分析（原位置浄化時のチェックボーリング）</t>
    <rPh sb="0" eb="2">
      <t>ドジョウ</t>
    </rPh>
    <rPh sb="2" eb="4">
      <t>ブンセキ</t>
    </rPh>
    <rPh sb="5" eb="8">
      <t>ゲンイチ</t>
    </rPh>
    <rPh sb="8" eb="10">
      <t>ジョウカ</t>
    </rPh>
    <rPh sb="10" eb="11">
      <t>ジ</t>
    </rPh>
    <phoneticPr fontId="24"/>
  </si>
  <si>
    <t>汚染状態の変更</t>
    <phoneticPr fontId="24"/>
  </si>
  <si>
    <t>条例における地下水汚染拡大防止区域に対する対策</t>
    <phoneticPr fontId="24"/>
  </si>
  <si>
    <t>東京都土壌汚染対策指針に定める地下水汚染拡大防止区域の該当の有無</t>
    <rPh sb="0" eb="3">
      <t>トウキョウト</t>
    </rPh>
    <rPh sb="3" eb="5">
      <t>ドジョウ</t>
    </rPh>
    <rPh sb="5" eb="7">
      <t>オセン</t>
    </rPh>
    <rPh sb="7" eb="9">
      <t>タイサク</t>
    </rPh>
    <rPh sb="9" eb="11">
      <t>シシン</t>
    </rPh>
    <rPh sb="12" eb="13">
      <t>サダ</t>
    </rPh>
    <rPh sb="15" eb="18">
      <t>チカスイ</t>
    </rPh>
    <rPh sb="18" eb="20">
      <t>オセン</t>
    </rPh>
    <rPh sb="20" eb="22">
      <t>カクダイ</t>
    </rPh>
    <rPh sb="22" eb="24">
      <t>ボウシ</t>
    </rPh>
    <rPh sb="24" eb="26">
      <t>クイキ</t>
    </rPh>
    <rPh sb="27" eb="29">
      <t>ガイトウ</t>
    </rPh>
    <rPh sb="30" eb="32">
      <t>ウム</t>
    </rPh>
    <phoneticPr fontId="24"/>
  </si>
  <si>
    <t>※対象地または対象地境界において第二溶出量基準超過または第二地下水基準超過があり、
かつ、都条例規則第55条第3項に定める土地に該当しない場合は「有」を選択してください。</t>
    <rPh sb="1" eb="4">
      <t>タイショウチ</t>
    </rPh>
    <rPh sb="7" eb="10">
      <t>タイショウチ</t>
    </rPh>
    <rPh sb="10" eb="12">
      <t>キョウカイ</t>
    </rPh>
    <rPh sb="16" eb="18">
      <t>ダイニ</t>
    </rPh>
    <rPh sb="18" eb="20">
      <t>ヨウシュツ</t>
    </rPh>
    <rPh sb="20" eb="21">
      <t>リョウ</t>
    </rPh>
    <rPh sb="21" eb="23">
      <t>キジュン</t>
    </rPh>
    <rPh sb="23" eb="25">
      <t>チョウカ</t>
    </rPh>
    <rPh sb="28" eb="30">
      <t>ダイニ</t>
    </rPh>
    <rPh sb="30" eb="33">
      <t>チカスイ</t>
    </rPh>
    <rPh sb="33" eb="35">
      <t>キジュン</t>
    </rPh>
    <rPh sb="35" eb="37">
      <t>チョウカ</t>
    </rPh>
    <rPh sb="45" eb="46">
      <t>ト</t>
    </rPh>
    <rPh sb="46" eb="48">
      <t>ジョウレイ</t>
    </rPh>
    <rPh sb="48" eb="50">
      <t>キソク</t>
    </rPh>
    <rPh sb="50" eb="51">
      <t>ダイ</t>
    </rPh>
    <rPh sb="53" eb="54">
      <t>ジョウ</t>
    </rPh>
    <rPh sb="54" eb="55">
      <t>ダイ</t>
    </rPh>
    <rPh sb="56" eb="57">
      <t>コウ</t>
    </rPh>
    <rPh sb="58" eb="59">
      <t>サダ</t>
    </rPh>
    <rPh sb="61" eb="63">
      <t>トチ</t>
    </rPh>
    <rPh sb="64" eb="66">
      <t>ガイトウ</t>
    </rPh>
    <rPh sb="69" eb="71">
      <t>バアイ</t>
    </rPh>
    <rPh sb="73" eb="74">
      <t>ア</t>
    </rPh>
    <rPh sb="76" eb="78">
      <t>センタク</t>
    </rPh>
    <phoneticPr fontId="24"/>
  </si>
  <si>
    <t>リストより選択してください。</t>
    <rPh sb="5" eb="7">
      <t>センタク</t>
    </rPh>
    <phoneticPr fontId="24"/>
  </si>
  <si>
    <t>代表地点における地下水調査における地下水基準超過の有無</t>
    <rPh sb="0" eb="2">
      <t>ダイヒョウ</t>
    </rPh>
    <rPh sb="2" eb="4">
      <t>チテン</t>
    </rPh>
    <rPh sb="8" eb="11">
      <t>チカスイ</t>
    </rPh>
    <rPh sb="11" eb="13">
      <t>チョウサ</t>
    </rPh>
    <rPh sb="17" eb="20">
      <t>チカスイ</t>
    </rPh>
    <rPh sb="20" eb="22">
      <t>キジュン</t>
    </rPh>
    <rPh sb="22" eb="24">
      <t>チョウカ</t>
    </rPh>
    <rPh sb="25" eb="27">
      <t>ウム</t>
    </rPh>
    <phoneticPr fontId="24"/>
  </si>
  <si>
    <t>※「第二地下水基準超過」の場合で措置として地下水の水質の継続監視のみを選択した場合、期間の定めがなくなります。</t>
    <phoneticPr fontId="24"/>
  </si>
  <si>
    <t>地下水汚染拡大防止区域における地下水基準超過の有無</t>
    <rPh sb="0" eb="3">
      <t>チカスイ</t>
    </rPh>
    <rPh sb="3" eb="5">
      <t>オセン</t>
    </rPh>
    <rPh sb="5" eb="7">
      <t>カクダイ</t>
    </rPh>
    <rPh sb="7" eb="9">
      <t>ボウシ</t>
    </rPh>
    <rPh sb="9" eb="11">
      <t>クイキ</t>
    </rPh>
    <rPh sb="15" eb="18">
      <t>チカスイ</t>
    </rPh>
    <rPh sb="18" eb="20">
      <t>キジュン</t>
    </rPh>
    <rPh sb="20" eb="22">
      <t>チョウカ</t>
    </rPh>
    <rPh sb="23" eb="25">
      <t>ウム</t>
    </rPh>
    <phoneticPr fontId="24"/>
  </si>
  <si>
    <t>対象地境界における地下水調査での地下水基準超過の有無</t>
    <phoneticPr fontId="24"/>
  </si>
  <si>
    <t>※「第二地下水基準超過」の場合、地下水の継続監視（単独での措置）は選択できません。</t>
    <phoneticPr fontId="24"/>
  </si>
  <si>
    <t>地下水汚染拡大防止区域に対する措置</t>
    <rPh sb="0" eb="3">
      <t>チカスイ</t>
    </rPh>
    <rPh sb="3" eb="5">
      <t>オセン</t>
    </rPh>
    <rPh sb="5" eb="7">
      <t>カクダイ</t>
    </rPh>
    <rPh sb="7" eb="9">
      <t>ボウシ</t>
    </rPh>
    <rPh sb="9" eb="11">
      <t>クイキ</t>
    </rPh>
    <rPh sb="12" eb="13">
      <t>タイ</t>
    </rPh>
    <rPh sb="15" eb="17">
      <t>ソチ</t>
    </rPh>
    <phoneticPr fontId="24"/>
  </si>
  <si>
    <t>土壌汚染の除去（汚染土壌の掘削による除去）</t>
    <rPh sb="0" eb="2">
      <t>ドジョウ</t>
    </rPh>
    <rPh sb="2" eb="4">
      <t>オセン</t>
    </rPh>
    <rPh sb="5" eb="7">
      <t>ジョキョ</t>
    </rPh>
    <rPh sb="8" eb="10">
      <t>オセン</t>
    </rPh>
    <rPh sb="10" eb="12">
      <t>ドジョウ</t>
    </rPh>
    <rPh sb="13" eb="15">
      <t>クッサク</t>
    </rPh>
    <rPh sb="18" eb="20">
      <t>ジョキョ</t>
    </rPh>
    <phoneticPr fontId="24"/>
  </si>
  <si>
    <t>土壌汚染の除去（原位置での浄化による除去）</t>
    <rPh sb="0" eb="2">
      <t>ドジョウ</t>
    </rPh>
    <rPh sb="2" eb="4">
      <t>オセン</t>
    </rPh>
    <rPh sb="5" eb="7">
      <t>ジョキョ</t>
    </rPh>
    <rPh sb="8" eb="11">
      <t>ゲンイチ</t>
    </rPh>
    <rPh sb="13" eb="15">
      <t>ジョウカ</t>
    </rPh>
    <rPh sb="18" eb="20">
      <t>ジョキョ</t>
    </rPh>
    <phoneticPr fontId="24"/>
  </si>
  <si>
    <t>一定濃度を超える土壌汚染の除去（第二溶出量を超える汚染土壌の掘削による除去）</t>
    <rPh sb="0" eb="2">
      <t>イッテイ</t>
    </rPh>
    <rPh sb="2" eb="4">
      <t>ノウド</t>
    </rPh>
    <rPh sb="5" eb="6">
      <t>コ</t>
    </rPh>
    <rPh sb="8" eb="10">
      <t>ドジョウ</t>
    </rPh>
    <rPh sb="10" eb="12">
      <t>オセン</t>
    </rPh>
    <rPh sb="13" eb="15">
      <t>ジョキョ</t>
    </rPh>
    <rPh sb="16" eb="18">
      <t>ダイニ</t>
    </rPh>
    <rPh sb="18" eb="20">
      <t>ヨウシュツ</t>
    </rPh>
    <rPh sb="20" eb="21">
      <t>リョウ</t>
    </rPh>
    <rPh sb="22" eb="23">
      <t>コ</t>
    </rPh>
    <rPh sb="25" eb="27">
      <t>オセン</t>
    </rPh>
    <rPh sb="27" eb="29">
      <t>ドジョウ</t>
    </rPh>
    <rPh sb="30" eb="32">
      <t>クッサク</t>
    </rPh>
    <rPh sb="35" eb="37">
      <t>ジョキョ</t>
    </rPh>
    <phoneticPr fontId="24"/>
  </si>
  <si>
    <t>一定濃度を超える土壌汚染の除去（第二溶出量を超える汚染土壌の原位置での浄化による除去）</t>
    <rPh sb="0" eb="2">
      <t>イッテイ</t>
    </rPh>
    <rPh sb="2" eb="4">
      <t>ノウド</t>
    </rPh>
    <rPh sb="5" eb="6">
      <t>コ</t>
    </rPh>
    <rPh sb="8" eb="10">
      <t>ドジョウ</t>
    </rPh>
    <rPh sb="10" eb="12">
      <t>オセン</t>
    </rPh>
    <rPh sb="13" eb="15">
      <t>ジョキョ</t>
    </rPh>
    <rPh sb="16" eb="18">
      <t>ダイニ</t>
    </rPh>
    <rPh sb="18" eb="20">
      <t>ヨウシュツ</t>
    </rPh>
    <rPh sb="20" eb="21">
      <t>リョウ</t>
    </rPh>
    <rPh sb="22" eb="23">
      <t>コ</t>
    </rPh>
    <rPh sb="25" eb="27">
      <t>オセン</t>
    </rPh>
    <rPh sb="27" eb="29">
      <t>ドジョウ</t>
    </rPh>
    <rPh sb="30" eb="33">
      <t>ゲンイチ</t>
    </rPh>
    <rPh sb="35" eb="37">
      <t>ジョウカ</t>
    </rPh>
    <rPh sb="40" eb="42">
      <t>ジョキョ</t>
    </rPh>
    <phoneticPr fontId="24"/>
  </si>
  <si>
    <t>一定濃度を超える土壌汚染の除去（第二地下水基準を超える地下水の浄化）</t>
    <rPh sb="0" eb="2">
      <t>イッテイ</t>
    </rPh>
    <rPh sb="2" eb="4">
      <t>ノウド</t>
    </rPh>
    <rPh sb="5" eb="6">
      <t>コ</t>
    </rPh>
    <rPh sb="8" eb="10">
      <t>ドジョウ</t>
    </rPh>
    <rPh sb="10" eb="12">
      <t>オセン</t>
    </rPh>
    <rPh sb="13" eb="15">
      <t>ジョキョ</t>
    </rPh>
    <rPh sb="16" eb="18">
      <t>ダイニ</t>
    </rPh>
    <rPh sb="18" eb="21">
      <t>チカスイ</t>
    </rPh>
    <rPh sb="21" eb="23">
      <t>キジュン</t>
    </rPh>
    <rPh sb="24" eb="25">
      <t>コ</t>
    </rPh>
    <rPh sb="27" eb="30">
      <t>チカスイ</t>
    </rPh>
    <rPh sb="31" eb="33">
      <t>ジョウカ</t>
    </rPh>
    <phoneticPr fontId="24"/>
  </si>
  <si>
    <t>封じ込め（原位置封じ込め）</t>
    <rPh sb="0" eb="1">
      <t>フウ</t>
    </rPh>
    <rPh sb="2" eb="3">
      <t>コ</t>
    </rPh>
    <rPh sb="5" eb="8">
      <t>ゲンイチ</t>
    </rPh>
    <rPh sb="8" eb="9">
      <t>フウ</t>
    </rPh>
    <rPh sb="10" eb="11">
      <t>コ</t>
    </rPh>
    <phoneticPr fontId="24"/>
  </si>
  <si>
    <t>封じ込め（遮水工封じ込め）</t>
    <rPh sb="0" eb="1">
      <t>フウ</t>
    </rPh>
    <rPh sb="2" eb="3">
      <t>コ</t>
    </rPh>
    <rPh sb="5" eb="7">
      <t>シャスイ</t>
    </rPh>
    <rPh sb="7" eb="8">
      <t>コウ</t>
    </rPh>
    <rPh sb="8" eb="9">
      <t>フウ</t>
    </rPh>
    <rPh sb="10" eb="11">
      <t>コ</t>
    </rPh>
    <phoneticPr fontId="24"/>
  </si>
  <si>
    <t>封じ込め（遮断工封じ込め）</t>
    <rPh sb="0" eb="1">
      <t>フウ</t>
    </rPh>
    <rPh sb="2" eb="3">
      <t>コ</t>
    </rPh>
    <rPh sb="5" eb="7">
      <t>シャダン</t>
    </rPh>
    <rPh sb="7" eb="8">
      <t>コウ</t>
    </rPh>
    <rPh sb="8" eb="9">
      <t>フウ</t>
    </rPh>
    <rPh sb="10" eb="11">
      <t>コ</t>
    </rPh>
    <phoneticPr fontId="24"/>
  </si>
  <si>
    <t>不溶化（原位置不溶化）</t>
    <rPh sb="0" eb="2">
      <t>フヨウ</t>
    </rPh>
    <rPh sb="2" eb="3">
      <t>カ</t>
    </rPh>
    <rPh sb="4" eb="7">
      <t>ゲンイチ</t>
    </rPh>
    <phoneticPr fontId="24"/>
  </si>
  <si>
    <t>不溶化（不溶化埋戻し）</t>
    <rPh sb="0" eb="2">
      <t>フヨウ</t>
    </rPh>
    <rPh sb="2" eb="3">
      <t>カ</t>
    </rPh>
    <rPh sb="7" eb="9">
      <t>ウメモド</t>
    </rPh>
    <phoneticPr fontId="24"/>
  </si>
  <si>
    <t>地下水汚染の拡大の防止（揚水施設による地下水汚染の拡大の防止）</t>
    <rPh sb="0" eb="3">
      <t>チカスイ</t>
    </rPh>
    <rPh sb="3" eb="5">
      <t>オセン</t>
    </rPh>
    <rPh sb="6" eb="8">
      <t>カクダイ</t>
    </rPh>
    <rPh sb="9" eb="11">
      <t>ボウシ</t>
    </rPh>
    <rPh sb="12" eb="14">
      <t>ヨウスイ</t>
    </rPh>
    <rPh sb="14" eb="16">
      <t>シセツ</t>
    </rPh>
    <rPh sb="19" eb="22">
      <t>チカスイ</t>
    </rPh>
    <rPh sb="22" eb="24">
      <t>オセン</t>
    </rPh>
    <rPh sb="25" eb="27">
      <t>カクダイ</t>
    </rPh>
    <rPh sb="28" eb="30">
      <t>ボウシ</t>
    </rPh>
    <phoneticPr fontId="24"/>
  </si>
  <si>
    <t>地下水汚染の拡大の防止（透過性地下水浄化壁による地下水汚染の拡大の防止）</t>
    <rPh sb="0" eb="3">
      <t>チカスイ</t>
    </rPh>
    <rPh sb="3" eb="5">
      <t>オセン</t>
    </rPh>
    <rPh sb="6" eb="8">
      <t>カクダイ</t>
    </rPh>
    <rPh sb="9" eb="11">
      <t>ボウシ</t>
    </rPh>
    <rPh sb="12" eb="15">
      <t>トウカセイ</t>
    </rPh>
    <rPh sb="15" eb="18">
      <t>チカスイ</t>
    </rPh>
    <rPh sb="18" eb="20">
      <t>ジョウカ</t>
    </rPh>
    <rPh sb="20" eb="21">
      <t>カベ</t>
    </rPh>
    <rPh sb="24" eb="27">
      <t>チカスイ</t>
    </rPh>
    <rPh sb="27" eb="29">
      <t>オセン</t>
    </rPh>
    <rPh sb="30" eb="32">
      <t>カクダイ</t>
    </rPh>
    <rPh sb="33" eb="35">
      <t>ボウシ</t>
    </rPh>
    <phoneticPr fontId="24"/>
  </si>
  <si>
    <t>地下水の水質の継続監視（単独での措置）</t>
    <rPh sb="0" eb="3">
      <t>チカスイ</t>
    </rPh>
    <rPh sb="4" eb="6">
      <t>スイシツ</t>
    </rPh>
    <rPh sb="7" eb="9">
      <t>ケイゾク</t>
    </rPh>
    <rPh sb="9" eb="11">
      <t>カンシ</t>
    </rPh>
    <rPh sb="12" eb="14">
      <t>タンドク</t>
    </rPh>
    <rPh sb="16" eb="18">
      <t>ソチ</t>
    </rPh>
    <phoneticPr fontId="24"/>
  </si>
  <si>
    <t>地下水の水質の継続監視（単独での措置）を選択した場合、測定頻度をリストより選択してください。</t>
    <phoneticPr fontId="24"/>
  </si>
  <si>
    <t>地下水の水質の継続監視（他の措置と同時実施）</t>
    <rPh sb="0" eb="3">
      <t>チカスイ</t>
    </rPh>
    <rPh sb="4" eb="6">
      <t>スイシツ</t>
    </rPh>
    <rPh sb="7" eb="9">
      <t>ケイゾク</t>
    </rPh>
    <rPh sb="9" eb="11">
      <t>カンシ</t>
    </rPh>
    <rPh sb="12" eb="13">
      <t>タ</t>
    </rPh>
    <rPh sb="14" eb="16">
      <t>ソチ</t>
    </rPh>
    <rPh sb="17" eb="19">
      <t>ドウジ</t>
    </rPh>
    <rPh sb="19" eb="21">
      <t>ジッシ</t>
    </rPh>
    <phoneticPr fontId="24"/>
  </si>
  <si>
    <t>地下水の水質の継続監視（他の措置と同時実施）を選択した場合、年間の回数をリストより選択してください。</t>
    <phoneticPr fontId="24"/>
  </si>
  <si>
    <t>年間の回数</t>
    <rPh sb="0" eb="2">
      <t>ネンカン</t>
    </rPh>
    <rPh sb="3" eb="5">
      <t>カイスウ</t>
    </rPh>
    <phoneticPr fontId="24"/>
  </si>
  <si>
    <t>土壌入換え（区域外土壌入換え）</t>
    <rPh sb="0" eb="2">
      <t>ドジョウ</t>
    </rPh>
    <rPh sb="2" eb="4">
      <t>イレカ</t>
    </rPh>
    <rPh sb="6" eb="9">
      <t>クイキガイ</t>
    </rPh>
    <rPh sb="9" eb="11">
      <t>ドジョウ</t>
    </rPh>
    <rPh sb="11" eb="13">
      <t>イレカ</t>
    </rPh>
    <phoneticPr fontId="24"/>
  </si>
  <si>
    <t>土壌入換え（区域内土壌入換え）</t>
    <rPh sb="0" eb="2">
      <t>ドジョウ</t>
    </rPh>
    <rPh sb="2" eb="4">
      <t>イレカ</t>
    </rPh>
    <rPh sb="6" eb="8">
      <t>クイキ</t>
    </rPh>
    <rPh sb="8" eb="9">
      <t>ナイ</t>
    </rPh>
    <rPh sb="9" eb="11">
      <t>ドジョウ</t>
    </rPh>
    <rPh sb="11" eb="13">
      <t>イレカ</t>
    </rPh>
    <phoneticPr fontId="24"/>
  </si>
  <si>
    <t>その他（備考に記載する）</t>
    <rPh sb="2" eb="3">
      <t>タ</t>
    </rPh>
    <rPh sb="4" eb="6">
      <t>ビコウ</t>
    </rPh>
    <rPh sb="7" eb="9">
      <t>キサイ</t>
    </rPh>
    <phoneticPr fontId="24"/>
  </si>
  <si>
    <t>備考：</t>
    <rPh sb="0" eb="2">
      <t>ビコウ</t>
    </rPh>
    <phoneticPr fontId="24"/>
  </si>
  <si>
    <t>「その他」選択時は必ず「備考」を記入してください。</t>
    <rPh sb="3" eb="4">
      <t>タ</t>
    </rPh>
    <phoneticPr fontId="24"/>
  </si>
  <si>
    <t>措置が適切に実施されたことの確認
※条例単独の届出の場合、区域設定がなくなる際の完了時の確認事項</t>
    <rPh sb="0" eb="2">
      <t>ソチ</t>
    </rPh>
    <rPh sb="3" eb="5">
      <t>テキセツ</t>
    </rPh>
    <rPh sb="6" eb="8">
      <t>ジッシ</t>
    </rPh>
    <rPh sb="14" eb="16">
      <t>カクニン</t>
    </rPh>
    <phoneticPr fontId="24"/>
  </si>
  <si>
    <t>検尺等による出来高確認</t>
    <rPh sb="0" eb="2">
      <t>ケンジャク</t>
    </rPh>
    <rPh sb="2" eb="3">
      <t>トウ</t>
    </rPh>
    <rPh sb="6" eb="9">
      <t>デキダカ</t>
    </rPh>
    <rPh sb="9" eb="11">
      <t>カクニン</t>
    </rPh>
    <phoneticPr fontId="24"/>
  </si>
  <si>
    <t>土壌分析（原位置浄化時のチェックボーリング）</t>
    <phoneticPr fontId="24"/>
  </si>
  <si>
    <t>交付者による管理票の確認</t>
    <phoneticPr fontId="24"/>
  </si>
  <si>
    <t>構造物に囲まれた範囲に観測井を設け、地下水等の侵入がないことの確認</t>
    <rPh sb="0" eb="3">
      <t>コウゾウブツ</t>
    </rPh>
    <rPh sb="4" eb="5">
      <t>カコ</t>
    </rPh>
    <rPh sb="8" eb="10">
      <t>ハンイ</t>
    </rPh>
    <rPh sb="11" eb="13">
      <t>カンソク</t>
    </rPh>
    <rPh sb="13" eb="14">
      <t>イ</t>
    </rPh>
    <rPh sb="15" eb="16">
      <t>モウ</t>
    </rPh>
    <rPh sb="18" eb="21">
      <t>チカスイ</t>
    </rPh>
    <rPh sb="21" eb="22">
      <t>トウ</t>
    </rPh>
    <rPh sb="23" eb="25">
      <t>シンニュウ</t>
    </rPh>
    <rPh sb="31" eb="33">
      <t>カクニン</t>
    </rPh>
    <phoneticPr fontId="24"/>
  </si>
  <si>
    <t>その他（備考に記入）</t>
    <rPh sb="2" eb="3">
      <t>タ</t>
    </rPh>
    <rPh sb="4" eb="6">
      <t>ビコウ</t>
    </rPh>
    <rPh sb="7" eb="9">
      <t>キニュウ</t>
    </rPh>
    <phoneticPr fontId="24"/>
  </si>
  <si>
    <t>措置の完了の要件を満たすことの確認</t>
    <rPh sb="0" eb="2">
      <t>ソチ</t>
    </rPh>
    <rPh sb="3" eb="5">
      <t>カンリョウ</t>
    </rPh>
    <rPh sb="6" eb="8">
      <t>ヨウケン</t>
    </rPh>
    <rPh sb="9" eb="10">
      <t>ミ</t>
    </rPh>
    <rPh sb="15" eb="17">
      <t>カクニン</t>
    </rPh>
    <phoneticPr fontId="24"/>
  </si>
  <si>
    <t>①地下水測定（1年に4回以上定期的に地下水を採取し、第二地下水地下水基準以下である状態が2年間継続継続すことの確認）</t>
  </si>
  <si>
    <r>
      <t>②地下水測定（</t>
    </r>
    <r>
      <rPr>
        <sz val="10.5"/>
        <rFont val="Meiryo UI"/>
        <family val="3"/>
        <charset val="128"/>
      </rPr>
      <t>1回以上地下水を採取し、第二地下水基準以下であることの確認）</t>
    </r>
    <rPh sb="1" eb="4">
      <t>チカスイ</t>
    </rPh>
    <rPh sb="4" eb="6">
      <t>ソクテイ</t>
    </rPh>
    <rPh sb="8" eb="11">
      <t>カイイジョウ</t>
    </rPh>
    <rPh sb="11" eb="14">
      <t>チカスイ</t>
    </rPh>
    <rPh sb="15" eb="17">
      <t>サイシュ</t>
    </rPh>
    <rPh sb="19" eb="21">
      <t>ダイニ</t>
    </rPh>
    <rPh sb="21" eb="24">
      <t>チカスイ</t>
    </rPh>
    <rPh sb="24" eb="26">
      <t>キジュン</t>
    </rPh>
    <rPh sb="26" eb="28">
      <t>イカ</t>
    </rPh>
    <rPh sb="34" eb="36">
      <t>カクニン</t>
    </rPh>
    <phoneticPr fontId="77"/>
  </si>
  <si>
    <t>③地下水測定（汚染土壌を全量除去し、汚染土壌がなくなったことの確認として地下水モニタリングを実施）</t>
    <rPh sb="1" eb="4">
      <t>チカスイ</t>
    </rPh>
    <rPh sb="4" eb="6">
      <t>ソクテイ</t>
    </rPh>
    <rPh sb="7" eb="9">
      <t>オセン</t>
    </rPh>
    <rPh sb="9" eb="11">
      <t>ドジョウ</t>
    </rPh>
    <rPh sb="12" eb="14">
      <t>ゼンリョウ</t>
    </rPh>
    <rPh sb="14" eb="16">
      <t>ジョキョ</t>
    </rPh>
    <rPh sb="18" eb="20">
      <t>オセン</t>
    </rPh>
    <rPh sb="20" eb="22">
      <t>ドジョウ</t>
    </rPh>
    <rPh sb="31" eb="33">
      <t>カクニン</t>
    </rPh>
    <rPh sb="36" eb="39">
      <t>チカスイ</t>
    </rPh>
    <rPh sb="46" eb="48">
      <t>ジッシ</t>
    </rPh>
    <phoneticPr fontId="77"/>
  </si>
  <si>
    <t>上記①～③を選択した場合、地下水測定の終期に、対象地境界において地下水を採取し、第二地下水基準以下であることの確認</t>
    <rPh sb="0" eb="2">
      <t>ジョウキ</t>
    </rPh>
    <rPh sb="6" eb="8">
      <t>センタク</t>
    </rPh>
    <rPh sb="10" eb="12">
      <t>バアイ</t>
    </rPh>
    <rPh sb="13" eb="16">
      <t>チカスイ</t>
    </rPh>
    <rPh sb="16" eb="18">
      <t>ソクテイ</t>
    </rPh>
    <rPh sb="19" eb="21">
      <t>シュウキ</t>
    </rPh>
    <rPh sb="23" eb="26">
      <t>タイショウチ</t>
    </rPh>
    <rPh sb="26" eb="28">
      <t>キョウカイ</t>
    </rPh>
    <rPh sb="32" eb="35">
      <t>チカスイ</t>
    </rPh>
    <rPh sb="36" eb="38">
      <t>サイシュ</t>
    </rPh>
    <rPh sb="40" eb="42">
      <t>ダイニ</t>
    </rPh>
    <rPh sb="42" eb="45">
      <t>チカスイ</t>
    </rPh>
    <rPh sb="45" eb="47">
      <t>キジュン</t>
    </rPh>
    <rPh sb="47" eb="49">
      <t>イカ</t>
    </rPh>
    <rPh sb="55" eb="57">
      <t>カクニン</t>
    </rPh>
    <phoneticPr fontId="77"/>
  </si>
  <si>
    <t>④措置として地下水の水質の継続監視を選択したため、引き続き地下水継続監視を行う。</t>
    <rPh sb="1" eb="3">
      <t>ソチ</t>
    </rPh>
    <rPh sb="2" eb="3">
      <t>チ</t>
    </rPh>
    <rPh sb="6" eb="9">
      <t>チカスイ</t>
    </rPh>
    <rPh sb="10" eb="12">
      <t>スイシツ</t>
    </rPh>
    <rPh sb="13" eb="15">
      <t>ケイゾク</t>
    </rPh>
    <rPh sb="15" eb="17">
      <t>カンシ</t>
    </rPh>
    <rPh sb="18" eb="20">
      <t>センタク</t>
    </rPh>
    <rPh sb="25" eb="26">
      <t>ヒ</t>
    </rPh>
    <rPh sb="27" eb="28">
      <t>ツヅ</t>
    </rPh>
    <rPh sb="29" eb="32">
      <t>チカスイ</t>
    </rPh>
    <rPh sb="32" eb="34">
      <t>ケイゾク</t>
    </rPh>
    <rPh sb="34" eb="36">
      <t>カンシ</t>
    </rPh>
    <rPh sb="37" eb="38">
      <t>オコナ</t>
    </rPh>
    <phoneticPr fontId="77"/>
  </si>
  <si>
    <t>措置完了後に条例上の区域が要管理区域に設定される区画</t>
    <rPh sb="0" eb="2">
      <t>ソチ</t>
    </rPh>
    <rPh sb="2" eb="4">
      <t>カンリョウ</t>
    </rPh>
    <rPh sb="4" eb="5">
      <t>ゴ</t>
    </rPh>
    <rPh sb="6" eb="8">
      <t>ジョウレイ</t>
    </rPh>
    <rPh sb="8" eb="9">
      <t>ジョウ</t>
    </rPh>
    <rPh sb="10" eb="12">
      <t>クイキ</t>
    </rPh>
    <rPh sb="13" eb="14">
      <t>ヨウ</t>
    </rPh>
    <rPh sb="14" eb="16">
      <t>カンリ</t>
    </rPh>
    <rPh sb="16" eb="18">
      <t>クイキ</t>
    </rPh>
    <rPh sb="19" eb="21">
      <t>セッテイ</t>
    </rPh>
    <rPh sb="24" eb="26">
      <t>クカク</t>
    </rPh>
    <phoneticPr fontId="24"/>
  </si>
  <si>
    <t>区画名：</t>
    <rPh sb="0" eb="2">
      <t>クカク</t>
    </rPh>
    <rPh sb="2" eb="3">
      <t>メイ</t>
    </rPh>
    <phoneticPr fontId="24"/>
  </si>
  <si>
    <t>措置完了後に条例上の区域設定がなくなる区画</t>
    <rPh sb="0" eb="2">
      <t>ソチ</t>
    </rPh>
    <rPh sb="2" eb="4">
      <t>カンリョウ</t>
    </rPh>
    <rPh sb="4" eb="5">
      <t>ゴ</t>
    </rPh>
    <rPh sb="6" eb="8">
      <t>ジョウレイ</t>
    </rPh>
    <rPh sb="8" eb="9">
      <t>ジョウ</t>
    </rPh>
    <rPh sb="10" eb="12">
      <t>クイキ</t>
    </rPh>
    <rPh sb="12" eb="14">
      <t>セッテイ</t>
    </rPh>
    <rPh sb="19" eb="21">
      <t>クカク</t>
    </rPh>
    <phoneticPr fontId="24"/>
  </si>
  <si>
    <t>（法、条例共通）</t>
    <rPh sb="1" eb="2">
      <t>ホウ</t>
    </rPh>
    <rPh sb="3" eb="5">
      <t>ジョウレイ</t>
    </rPh>
    <rPh sb="5" eb="7">
      <t>キョウツウ</t>
    </rPh>
    <phoneticPr fontId="44"/>
  </si>
  <si>
    <t>内部用</t>
    <rPh sb="0" eb="3">
      <t>ナイブヨウ</t>
    </rPh>
    <phoneticPr fontId="24"/>
  </si>
  <si>
    <t>条例の届出</t>
  </si>
  <si>
    <t>汚染土壌の区域外（敷地外）搬出確認シート</t>
    <rPh sb="0" eb="2">
      <t>オセン</t>
    </rPh>
    <rPh sb="2" eb="4">
      <t>ドジョウ</t>
    </rPh>
    <rPh sb="5" eb="7">
      <t>クイキ</t>
    </rPh>
    <rPh sb="7" eb="8">
      <t>ガイ</t>
    </rPh>
    <rPh sb="9" eb="11">
      <t>シキチ</t>
    </rPh>
    <rPh sb="11" eb="12">
      <t>ガイ</t>
    </rPh>
    <rPh sb="13" eb="15">
      <t>ハンシュツ</t>
    </rPh>
    <rPh sb="15" eb="17">
      <t>カクニン</t>
    </rPh>
    <phoneticPr fontId="44"/>
  </si>
  <si>
    <t>有（条例第117条第3項代用）</t>
    <rPh sb="0" eb="1">
      <t>ア</t>
    </rPh>
    <rPh sb="2" eb="4">
      <t>ジョウレイ</t>
    </rPh>
    <rPh sb="4" eb="5">
      <t>ダイ</t>
    </rPh>
    <rPh sb="8" eb="9">
      <t>ジョウ</t>
    </rPh>
    <rPh sb="9" eb="10">
      <t>ダイ</t>
    </rPh>
    <rPh sb="11" eb="12">
      <t>コウ</t>
    </rPh>
    <rPh sb="12" eb="14">
      <t>ダイヨウ</t>
    </rPh>
    <phoneticPr fontId="24"/>
  </si>
  <si>
    <t>有（条例のみの届出）</t>
    <rPh sb="0" eb="1">
      <t>ア</t>
    </rPh>
    <rPh sb="2" eb="4">
      <t>ジョウレイ</t>
    </rPh>
    <rPh sb="7" eb="9">
      <t>トドケデ</t>
    </rPh>
    <phoneticPr fontId="24"/>
  </si>
  <si>
    <t>条例の届出（第117条第3項代用の有無）</t>
    <phoneticPr fontId="44"/>
  </si>
  <si>
    <t>※要措置区域に係る届出の場合は、
「無（法律のみ）」を選択してください。
（代用不可）</t>
    <rPh sb="1" eb="2">
      <t>ヨウ</t>
    </rPh>
    <rPh sb="2" eb="4">
      <t>ソチ</t>
    </rPh>
    <rPh sb="4" eb="6">
      <t>クイキ</t>
    </rPh>
    <rPh sb="7" eb="8">
      <t>カカワ</t>
    </rPh>
    <rPh sb="9" eb="11">
      <t>トドケデ</t>
    </rPh>
    <rPh sb="12" eb="14">
      <t>バアイ</t>
    </rPh>
    <rPh sb="18" eb="19">
      <t>ナシ</t>
    </rPh>
    <rPh sb="20" eb="22">
      <t>ホウリツ</t>
    </rPh>
    <rPh sb="27" eb="29">
      <t>センタク</t>
    </rPh>
    <rPh sb="38" eb="40">
      <t>ダイヨウ</t>
    </rPh>
    <rPh sb="40" eb="42">
      <t>フカ</t>
    </rPh>
    <phoneticPr fontId="24"/>
  </si>
  <si>
    <t>※要措置区域に係る届出の場合は、「無（法律のみ）」を選択してください。（代用不可）</t>
    <rPh sb="1" eb="2">
      <t>ヨウ</t>
    </rPh>
    <rPh sb="2" eb="4">
      <t>ソチ</t>
    </rPh>
    <rPh sb="4" eb="6">
      <t>クイキ</t>
    </rPh>
    <rPh sb="7" eb="8">
      <t>カカワ</t>
    </rPh>
    <rPh sb="9" eb="11">
      <t>トドケデ</t>
    </rPh>
    <rPh sb="12" eb="14">
      <t>バアイ</t>
    </rPh>
    <rPh sb="17" eb="18">
      <t>ナシ</t>
    </rPh>
    <rPh sb="19" eb="21">
      <t>ホウリツ</t>
    </rPh>
    <rPh sb="26" eb="28">
      <t>センタク</t>
    </rPh>
    <rPh sb="36" eb="38">
      <t>ダイヨウ</t>
    </rPh>
    <rPh sb="38" eb="40">
      <t>フカ</t>
    </rPh>
    <phoneticPr fontId="75"/>
  </si>
  <si>
    <t>無（法律のみの届出）</t>
    <rPh sb="0" eb="1">
      <t>ナ</t>
    </rPh>
    <rPh sb="2" eb="4">
      <t>ホウリツ</t>
    </rPh>
    <rPh sb="7" eb="9">
      <t>トドケデ</t>
    </rPh>
    <phoneticPr fontId="24"/>
  </si>
  <si>
    <t>無（旧条例下における特例適用のため）</t>
    <rPh sb="0" eb="1">
      <t>ナ</t>
    </rPh>
    <rPh sb="2" eb="3">
      <t>キュウ</t>
    </rPh>
    <rPh sb="3" eb="5">
      <t>ジョウレイ</t>
    </rPh>
    <rPh sb="5" eb="6">
      <t>シタ</t>
    </rPh>
    <rPh sb="10" eb="12">
      <t>トクレイ</t>
    </rPh>
    <rPh sb="12" eb="14">
      <t>テキヨウ</t>
    </rPh>
    <phoneticPr fontId="24"/>
  </si>
  <si>
    <t>運搬等の方法　※該当する項目にリストより「●」を選択してください。</t>
    <rPh sb="0" eb="2">
      <t>ウンパン</t>
    </rPh>
    <rPh sb="2" eb="3">
      <t>トウ</t>
    </rPh>
    <rPh sb="4" eb="6">
      <t>ホウホウ</t>
    </rPh>
    <phoneticPr fontId="44"/>
  </si>
  <si>
    <t>運搬に伴う有害物質等の飛散及び地下浸透を防止するための措置（法施行規則　第65条第1号イ）</t>
    <rPh sb="0" eb="2">
      <t>ウンパン</t>
    </rPh>
    <rPh sb="3" eb="4">
      <t>トモナ</t>
    </rPh>
    <rPh sb="5" eb="7">
      <t>ユウガイ</t>
    </rPh>
    <rPh sb="7" eb="9">
      <t>ブッシツ</t>
    </rPh>
    <rPh sb="9" eb="10">
      <t>トウ</t>
    </rPh>
    <rPh sb="11" eb="13">
      <t>ヒサン</t>
    </rPh>
    <rPh sb="13" eb="14">
      <t>オヨ</t>
    </rPh>
    <rPh sb="15" eb="17">
      <t>チカ</t>
    </rPh>
    <rPh sb="17" eb="19">
      <t>シントウ</t>
    </rPh>
    <rPh sb="20" eb="22">
      <t>ボウシ</t>
    </rPh>
    <rPh sb="27" eb="29">
      <t>ソチ</t>
    </rPh>
    <rPh sb="30" eb="31">
      <t>ホウ</t>
    </rPh>
    <rPh sb="31" eb="33">
      <t>セコウ</t>
    </rPh>
    <rPh sb="33" eb="35">
      <t>キソク</t>
    </rPh>
    <rPh sb="36" eb="37">
      <t>ダイ</t>
    </rPh>
    <rPh sb="39" eb="40">
      <t>ジョウ</t>
    </rPh>
    <rPh sb="40" eb="41">
      <t>ダイ</t>
    </rPh>
    <rPh sb="42" eb="43">
      <t>ゴウ</t>
    </rPh>
    <phoneticPr fontId="44"/>
  </si>
  <si>
    <t>仮囲い</t>
    <rPh sb="0" eb="1">
      <t>カリ</t>
    </rPh>
    <rPh sb="1" eb="2">
      <t>カコ</t>
    </rPh>
    <phoneticPr fontId="44"/>
  </si>
  <si>
    <t>散水</t>
    <rPh sb="0" eb="2">
      <t>サンスイ</t>
    </rPh>
    <phoneticPr fontId="44"/>
  </si>
  <si>
    <t>個別条件</t>
    <rPh sb="0" eb="4">
      <t>コベツジョウケン</t>
    </rPh>
    <phoneticPr fontId="24"/>
  </si>
  <si>
    <t>第一種特定有害物質または水銀の場合は</t>
    <phoneticPr fontId="75"/>
  </si>
  <si>
    <t>シート養生</t>
    <rPh sb="3" eb="5">
      <t>ヨウジョウ</t>
    </rPh>
    <phoneticPr fontId="44"/>
  </si>
  <si>
    <t>「フレコンバッグ（内袋付）」「JIS等密閉型コンテナ」「その他」の</t>
    <rPh sb="30" eb="31">
      <t>ホカ</t>
    </rPh>
    <phoneticPr fontId="24"/>
  </si>
  <si>
    <t>浸出防止シート</t>
    <phoneticPr fontId="24"/>
  </si>
  <si>
    <t>いずれかを必ず選択してください。</t>
  </si>
  <si>
    <t>敷鉄板</t>
    <rPh sb="0" eb="3">
      <t>シキテッパン</t>
    </rPh>
    <phoneticPr fontId="44"/>
  </si>
  <si>
    <t>洗車</t>
    <rPh sb="0" eb="2">
      <t>センシャ</t>
    </rPh>
    <phoneticPr fontId="44"/>
  </si>
  <si>
    <t>フレコンバッグ</t>
    <phoneticPr fontId="44"/>
  </si>
  <si>
    <t>フレコンバッグ（内袋付）</t>
    <phoneticPr fontId="24"/>
  </si>
  <si>
    <t>JIS等密閉型コンテナ</t>
    <phoneticPr fontId="24"/>
  </si>
  <si>
    <t>ハッチカバー（船運）</t>
  </si>
  <si>
    <t>荒天時の積み込み作業中止</t>
  </si>
  <si>
    <t>その他(備考欄に詳細を記入すること)</t>
    <rPh sb="2" eb="3">
      <t>タ</t>
    </rPh>
    <rPh sb="4" eb="6">
      <t>ビコウ</t>
    </rPh>
    <rPh sb="6" eb="7">
      <t>ラン</t>
    </rPh>
    <rPh sb="8" eb="10">
      <t>ショウサイ</t>
    </rPh>
    <rPh sb="11" eb="13">
      <t>キニュウ</t>
    </rPh>
    <phoneticPr fontId="44"/>
  </si>
  <si>
    <t>備考</t>
    <rPh sb="0" eb="2">
      <t>ビコウ</t>
    </rPh>
    <phoneticPr fontId="44"/>
  </si>
  <si>
    <t>その他選択時は備考を必ず記入してください。</t>
    <rPh sb="2" eb="6">
      <t>タセンタクジ</t>
    </rPh>
    <rPh sb="7" eb="9">
      <t>ビコウ</t>
    </rPh>
    <rPh sb="10" eb="11">
      <t>カナラ</t>
    </rPh>
    <rPh sb="12" eb="14">
      <t>キニュウ</t>
    </rPh>
    <phoneticPr fontId="24"/>
  </si>
  <si>
    <t>運搬に伴う悪臭、騒音及び振動による生活環境保全上への支障を防ぐ措置（法施行規則　第65条第1号ロ）</t>
    <rPh sb="0" eb="2">
      <t>ウンパン</t>
    </rPh>
    <rPh sb="3" eb="4">
      <t>トモナ</t>
    </rPh>
    <rPh sb="5" eb="7">
      <t>アクシュウ</t>
    </rPh>
    <rPh sb="8" eb="10">
      <t>ソウオン</t>
    </rPh>
    <rPh sb="10" eb="11">
      <t>オヨ</t>
    </rPh>
    <rPh sb="12" eb="14">
      <t>シンドウ</t>
    </rPh>
    <rPh sb="17" eb="19">
      <t>セイカツ</t>
    </rPh>
    <rPh sb="19" eb="21">
      <t>カンキョウ</t>
    </rPh>
    <rPh sb="21" eb="23">
      <t>ホゼン</t>
    </rPh>
    <rPh sb="23" eb="24">
      <t>ジョウ</t>
    </rPh>
    <rPh sb="26" eb="28">
      <t>シショウ</t>
    </rPh>
    <rPh sb="29" eb="30">
      <t>フセ</t>
    </rPh>
    <rPh sb="31" eb="33">
      <t>ソチ</t>
    </rPh>
    <rPh sb="34" eb="35">
      <t>ホウ</t>
    </rPh>
    <rPh sb="35" eb="37">
      <t>セコウ</t>
    </rPh>
    <rPh sb="37" eb="39">
      <t>キソク</t>
    </rPh>
    <rPh sb="40" eb="41">
      <t>ダイ</t>
    </rPh>
    <rPh sb="43" eb="44">
      <t>ジョウ</t>
    </rPh>
    <rPh sb="44" eb="45">
      <t>ダイ</t>
    </rPh>
    <rPh sb="46" eb="47">
      <t>ゴウ</t>
    </rPh>
    <phoneticPr fontId="44"/>
  </si>
  <si>
    <t>低騒音、低振動型機械の使用</t>
  </si>
  <si>
    <t>フレコンバッグ（内袋付）</t>
  </si>
  <si>
    <t>自動車の最大積載重量及び法定速度の順守</t>
  </si>
  <si>
    <t>その他(備考欄に詳細を記入すること)</t>
    <rPh sb="2" eb="3">
      <t>タ</t>
    </rPh>
    <phoneticPr fontId="44"/>
  </si>
  <si>
    <t>緊急時の対応（法施行規則　第65条第2号）</t>
    <rPh sb="0" eb="3">
      <t>キンキュウジ</t>
    </rPh>
    <rPh sb="4" eb="6">
      <t>タイオウ</t>
    </rPh>
    <rPh sb="7" eb="8">
      <t>ホウ</t>
    </rPh>
    <rPh sb="8" eb="10">
      <t>セコウ</t>
    </rPh>
    <rPh sb="10" eb="12">
      <t>キソク</t>
    </rPh>
    <rPh sb="13" eb="14">
      <t>ダイ</t>
    </rPh>
    <rPh sb="16" eb="17">
      <t>ジョウ</t>
    </rPh>
    <rPh sb="17" eb="18">
      <t>ダイ</t>
    </rPh>
    <rPh sb="19" eb="20">
      <t>ゴウ</t>
    </rPh>
    <phoneticPr fontId="44"/>
  </si>
  <si>
    <t>作業員への教育</t>
    <rPh sb="0" eb="3">
      <t>サギョウイン</t>
    </rPh>
    <rPh sb="5" eb="7">
      <t>キョウイク</t>
    </rPh>
    <phoneticPr fontId="44"/>
  </si>
  <si>
    <t>緊急連絡体制の整備</t>
    <rPh sb="0" eb="2">
      <t>キンキュウ</t>
    </rPh>
    <rPh sb="2" eb="4">
      <t>レンラク</t>
    </rPh>
    <rPh sb="4" eb="6">
      <t>タイセイ</t>
    </rPh>
    <rPh sb="7" eb="9">
      <t>セイビ</t>
    </rPh>
    <phoneticPr fontId="44"/>
  </si>
  <si>
    <t>自動車等の及び運搬容器の構造（法施行規則　第65条第3号）</t>
    <rPh sb="0" eb="3">
      <t>ジドウシャ</t>
    </rPh>
    <rPh sb="3" eb="4">
      <t>トウ</t>
    </rPh>
    <rPh sb="5" eb="6">
      <t>オヨ</t>
    </rPh>
    <rPh sb="7" eb="9">
      <t>ウンパン</t>
    </rPh>
    <rPh sb="9" eb="11">
      <t>ヨウキ</t>
    </rPh>
    <rPh sb="12" eb="14">
      <t>コウゾウ</t>
    </rPh>
    <rPh sb="15" eb="16">
      <t>ホウ</t>
    </rPh>
    <rPh sb="16" eb="18">
      <t>セコウ</t>
    </rPh>
    <rPh sb="18" eb="20">
      <t>キソク</t>
    </rPh>
    <rPh sb="21" eb="22">
      <t>ダイ</t>
    </rPh>
    <rPh sb="24" eb="25">
      <t>ジョウ</t>
    </rPh>
    <rPh sb="25" eb="26">
      <t>ダイ</t>
    </rPh>
    <rPh sb="27" eb="28">
      <t>ゴウ</t>
    </rPh>
    <phoneticPr fontId="44"/>
  </si>
  <si>
    <t>シート養生</t>
  </si>
  <si>
    <t>JIS等密閉型コンテナ</t>
  </si>
  <si>
    <t>運搬の用に供する自動車等への表示等（法施行規則　第65条第4号）</t>
    <rPh sb="0" eb="2">
      <t>ウンパン</t>
    </rPh>
    <rPh sb="3" eb="4">
      <t>ヨウ</t>
    </rPh>
    <rPh sb="5" eb="6">
      <t>キョウ</t>
    </rPh>
    <rPh sb="8" eb="11">
      <t>ジドウシャ</t>
    </rPh>
    <rPh sb="11" eb="12">
      <t>トウ</t>
    </rPh>
    <rPh sb="14" eb="16">
      <t>ヒョウジ</t>
    </rPh>
    <rPh sb="16" eb="17">
      <t>トウ</t>
    </rPh>
    <rPh sb="18" eb="19">
      <t>ホウ</t>
    </rPh>
    <rPh sb="19" eb="21">
      <t>セコウ</t>
    </rPh>
    <rPh sb="21" eb="23">
      <t>キソク</t>
    </rPh>
    <rPh sb="24" eb="25">
      <t>ダイ</t>
    </rPh>
    <rPh sb="27" eb="28">
      <t>ジョウ</t>
    </rPh>
    <rPh sb="28" eb="29">
      <t>ダイ</t>
    </rPh>
    <rPh sb="30" eb="31">
      <t>ゴウ</t>
    </rPh>
    <phoneticPr fontId="44"/>
  </si>
  <si>
    <t>使用する自動車・船舶への規格に合った表示の備え付け</t>
    <rPh sb="0" eb="2">
      <t>シヨウ</t>
    </rPh>
    <rPh sb="4" eb="7">
      <t>ジドウシャ</t>
    </rPh>
    <rPh sb="8" eb="10">
      <t>センパク</t>
    </rPh>
    <rPh sb="12" eb="14">
      <t>キカク</t>
    </rPh>
    <rPh sb="15" eb="16">
      <t>ア</t>
    </rPh>
    <rPh sb="18" eb="20">
      <t>ヒョウジ</t>
    </rPh>
    <rPh sb="21" eb="22">
      <t>ソナ</t>
    </rPh>
    <rPh sb="23" eb="24">
      <t>ツ</t>
    </rPh>
    <phoneticPr fontId="44"/>
  </si>
  <si>
    <t>使用する自動車・船舶への管理票の備え付け</t>
    <rPh sb="12" eb="14">
      <t>カンリ</t>
    </rPh>
    <rPh sb="14" eb="15">
      <t>ヒョウ</t>
    </rPh>
    <rPh sb="16" eb="17">
      <t>ソナ</t>
    </rPh>
    <rPh sb="18" eb="19">
      <t>ツ</t>
    </rPh>
    <phoneticPr fontId="44"/>
  </si>
  <si>
    <t>運搬の過程における汚染土壌とその他のものとの混合（法施行規則　第65条第5号イ）</t>
    <rPh sb="0" eb="2">
      <t>ウンパン</t>
    </rPh>
    <rPh sb="3" eb="5">
      <t>カテイ</t>
    </rPh>
    <rPh sb="9" eb="11">
      <t>オセン</t>
    </rPh>
    <rPh sb="11" eb="13">
      <t>ドジョウ</t>
    </rPh>
    <rPh sb="16" eb="17">
      <t>ホカ</t>
    </rPh>
    <rPh sb="22" eb="24">
      <t>コンゴウ</t>
    </rPh>
    <rPh sb="25" eb="26">
      <t>ホウ</t>
    </rPh>
    <rPh sb="26" eb="28">
      <t>セコウ</t>
    </rPh>
    <rPh sb="28" eb="30">
      <t>キソク</t>
    </rPh>
    <rPh sb="31" eb="32">
      <t>ダイ</t>
    </rPh>
    <rPh sb="34" eb="35">
      <t>ジョウ</t>
    </rPh>
    <rPh sb="35" eb="36">
      <t>ダイ</t>
    </rPh>
    <rPh sb="37" eb="38">
      <t>ゴウ</t>
    </rPh>
    <phoneticPr fontId="44"/>
  </si>
  <si>
    <t>汚染土壌との混合はない</t>
    <rPh sb="0" eb="2">
      <t>オセン</t>
    </rPh>
    <rPh sb="2" eb="4">
      <t>ドジョウ</t>
    </rPh>
    <rPh sb="6" eb="8">
      <t>コンゴウ</t>
    </rPh>
    <phoneticPr fontId="44"/>
  </si>
  <si>
    <t>運搬の過程における汚染土壌からのコンクリートくず等の分別（法施行規則　第65条第5号ロ）</t>
    <rPh sb="0" eb="2">
      <t>ウンパン</t>
    </rPh>
    <rPh sb="3" eb="5">
      <t>カテイ</t>
    </rPh>
    <rPh sb="9" eb="11">
      <t>オセン</t>
    </rPh>
    <rPh sb="11" eb="13">
      <t>ドジョウ</t>
    </rPh>
    <rPh sb="24" eb="25">
      <t>トウ</t>
    </rPh>
    <rPh sb="26" eb="28">
      <t>ブンベツ</t>
    </rPh>
    <rPh sb="29" eb="30">
      <t>ホウ</t>
    </rPh>
    <rPh sb="30" eb="32">
      <t>セコウ</t>
    </rPh>
    <rPh sb="32" eb="34">
      <t>キソク</t>
    </rPh>
    <rPh sb="35" eb="36">
      <t>ダイ</t>
    </rPh>
    <rPh sb="38" eb="39">
      <t>ジョウ</t>
    </rPh>
    <rPh sb="39" eb="40">
      <t>ダイ</t>
    </rPh>
    <rPh sb="41" eb="42">
      <t>ゴウ</t>
    </rPh>
    <phoneticPr fontId="44"/>
  </si>
  <si>
    <t>積替え時も含め、分別行為は行わない</t>
    <rPh sb="0" eb="2">
      <t>ツミカ</t>
    </rPh>
    <rPh sb="3" eb="4">
      <t>ジ</t>
    </rPh>
    <rPh sb="5" eb="6">
      <t>フク</t>
    </rPh>
    <rPh sb="8" eb="10">
      <t>ブンベツ</t>
    </rPh>
    <rPh sb="10" eb="12">
      <t>コウイ</t>
    </rPh>
    <rPh sb="13" eb="14">
      <t>オコナ</t>
    </rPh>
    <phoneticPr fontId="44"/>
  </si>
  <si>
    <t>異なる要措置区域等から搬出された汚染土壌との区分（法施行規則　第65条第6号ハ）</t>
    <rPh sb="0" eb="1">
      <t>コト</t>
    </rPh>
    <rPh sb="3" eb="4">
      <t>ヨウ</t>
    </rPh>
    <rPh sb="4" eb="6">
      <t>ソチ</t>
    </rPh>
    <rPh sb="6" eb="8">
      <t>クイキ</t>
    </rPh>
    <rPh sb="8" eb="9">
      <t>トウ</t>
    </rPh>
    <rPh sb="11" eb="13">
      <t>ハンシュツ</t>
    </rPh>
    <rPh sb="16" eb="18">
      <t>オセン</t>
    </rPh>
    <rPh sb="18" eb="20">
      <t>ドジョウ</t>
    </rPh>
    <rPh sb="22" eb="24">
      <t>クブン</t>
    </rPh>
    <rPh sb="25" eb="26">
      <t>ホウ</t>
    </rPh>
    <rPh sb="26" eb="28">
      <t>セコウ</t>
    </rPh>
    <rPh sb="28" eb="30">
      <t>キソク</t>
    </rPh>
    <rPh sb="31" eb="32">
      <t>ダイ</t>
    </rPh>
    <rPh sb="34" eb="35">
      <t>ジョウ</t>
    </rPh>
    <rPh sb="35" eb="36">
      <t>ダイ</t>
    </rPh>
    <rPh sb="37" eb="38">
      <t>ゴウ</t>
    </rPh>
    <phoneticPr fontId="44"/>
  </si>
  <si>
    <t>混載は行わない（使用する自動車等は、当該要措置区域等における汚染土壌の運搬を専属とする。）</t>
  </si>
  <si>
    <t>混載は行わないが、船舶以降の運搬では、同一の汚染土壌処理施設で処理を行う汚染土壌に限り、混載を行う場合がある。</t>
  </si>
  <si>
    <t>積替場所の周囲の囲い及び表示（法施行規則　第65条第6号イ）</t>
    <rPh sb="0" eb="2">
      <t>ツミカ</t>
    </rPh>
    <rPh sb="2" eb="4">
      <t>バショ</t>
    </rPh>
    <rPh sb="5" eb="7">
      <t>シュウイ</t>
    </rPh>
    <rPh sb="8" eb="9">
      <t>カコ</t>
    </rPh>
    <rPh sb="10" eb="11">
      <t>オヨ</t>
    </rPh>
    <rPh sb="12" eb="14">
      <t>ヒョウジ</t>
    </rPh>
    <rPh sb="15" eb="16">
      <t>ホウ</t>
    </rPh>
    <rPh sb="16" eb="18">
      <t>セコウ</t>
    </rPh>
    <rPh sb="18" eb="20">
      <t>キソク</t>
    </rPh>
    <rPh sb="21" eb="22">
      <t>ダイ</t>
    </rPh>
    <rPh sb="24" eb="25">
      <t>ジョウ</t>
    </rPh>
    <rPh sb="25" eb="26">
      <t>ダイ</t>
    </rPh>
    <rPh sb="27" eb="28">
      <t>ゴウ</t>
    </rPh>
    <phoneticPr fontId="44"/>
  </si>
  <si>
    <t>積替有（添付資料のとおり）</t>
    <phoneticPr fontId="24"/>
  </si>
  <si>
    <t>条件必須</t>
    <phoneticPr fontId="75"/>
  </si>
  <si>
    <t>積替行為を行う場合は必ず選択してください。</t>
    <rPh sb="2" eb="4">
      <t>コウイ</t>
    </rPh>
    <rPh sb="5" eb="6">
      <t>オコナ</t>
    </rPh>
    <rPh sb="10" eb="11">
      <t>カナラ</t>
    </rPh>
    <rPh sb="12" eb="14">
      <t>センタク</t>
    </rPh>
    <phoneticPr fontId="24"/>
  </si>
  <si>
    <t>積替場所からの有害物質等の飛散及び地下浸透並びに悪臭の発散を防止するための措置（法施行規則　第65条第6号ロ）</t>
    <rPh sb="0" eb="2">
      <t>ツミカ</t>
    </rPh>
    <rPh sb="2" eb="4">
      <t>バショ</t>
    </rPh>
    <rPh sb="7" eb="9">
      <t>ユウガイ</t>
    </rPh>
    <rPh sb="9" eb="11">
      <t>ブッシツ</t>
    </rPh>
    <rPh sb="11" eb="12">
      <t>トウ</t>
    </rPh>
    <rPh sb="13" eb="15">
      <t>ヒサン</t>
    </rPh>
    <rPh sb="15" eb="16">
      <t>オヨ</t>
    </rPh>
    <rPh sb="17" eb="19">
      <t>チカ</t>
    </rPh>
    <rPh sb="19" eb="21">
      <t>シントウ</t>
    </rPh>
    <rPh sb="21" eb="22">
      <t>ナラ</t>
    </rPh>
    <rPh sb="24" eb="26">
      <t>アクシュウ</t>
    </rPh>
    <rPh sb="27" eb="29">
      <t>ハッサン</t>
    </rPh>
    <rPh sb="30" eb="32">
      <t>ボウシ</t>
    </rPh>
    <rPh sb="37" eb="39">
      <t>ソチ</t>
    </rPh>
    <rPh sb="40" eb="41">
      <t>ホウ</t>
    </rPh>
    <rPh sb="41" eb="43">
      <t>セコウ</t>
    </rPh>
    <rPh sb="43" eb="45">
      <t>キソク</t>
    </rPh>
    <rPh sb="46" eb="47">
      <t>ダイ</t>
    </rPh>
    <rPh sb="49" eb="50">
      <t>ジョウ</t>
    </rPh>
    <rPh sb="50" eb="51">
      <t>ダイ</t>
    </rPh>
    <rPh sb="52" eb="53">
      <t>ゴウ</t>
    </rPh>
    <phoneticPr fontId="44"/>
  </si>
  <si>
    <t>積替有（添付資料のとおり）</t>
  </si>
  <si>
    <t>汚染土壌の保管（法施行規則　第65条第7号）</t>
    <rPh sb="0" eb="2">
      <t>オセン</t>
    </rPh>
    <rPh sb="2" eb="4">
      <t>ドジョウ</t>
    </rPh>
    <rPh sb="5" eb="7">
      <t>ホカン</t>
    </rPh>
    <rPh sb="8" eb="9">
      <t>ホウ</t>
    </rPh>
    <rPh sb="9" eb="11">
      <t>セコウ</t>
    </rPh>
    <rPh sb="11" eb="13">
      <t>キソク</t>
    </rPh>
    <rPh sb="14" eb="15">
      <t>ダイ</t>
    </rPh>
    <rPh sb="17" eb="18">
      <t>ジョウ</t>
    </rPh>
    <rPh sb="18" eb="19">
      <t>ダイ</t>
    </rPh>
    <rPh sb="20" eb="21">
      <t>ゴウ</t>
    </rPh>
    <phoneticPr fontId="44"/>
  </si>
  <si>
    <t>保管有</t>
    <rPh sb="0" eb="2">
      <t>ホカン</t>
    </rPh>
    <rPh sb="2" eb="3">
      <t>アリ</t>
    </rPh>
    <phoneticPr fontId="44"/>
  </si>
  <si>
    <t>保管行為を行う場合は必ず選択してください。</t>
    <rPh sb="0" eb="2">
      <t>ホカン</t>
    </rPh>
    <rPh sb="2" eb="4">
      <t>コウイ</t>
    </rPh>
    <rPh sb="5" eb="6">
      <t>オコナ</t>
    </rPh>
    <rPh sb="10" eb="11">
      <t>カナラ</t>
    </rPh>
    <rPh sb="12" eb="14">
      <t>センタク</t>
    </rPh>
    <phoneticPr fontId="24"/>
  </si>
  <si>
    <t>保管場所の周囲の囲い及び表示（法施行規則　第65条第8号イ（1）（2））</t>
    <phoneticPr fontId="44"/>
  </si>
  <si>
    <t>添付資料のとおり</t>
    <rPh sb="0" eb="2">
      <t>テンプ</t>
    </rPh>
    <rPh sb="2" eb="4">
      <t>シリョウ</t>
    </rPh>
    <phoneticPr fontId="44"/>
  </si>
  <si>
    <t>保管場所の壁面及び床面の構造（法施行規則　第65条第8号ロ（1））</t>
    <rPh sb="0" eb="2">
      <t>ホカン</t>
    </rPh>
    <rPh sb="2" eb="4">
      <t>バショ</t>
    </rPh>
    <rPh sb="5" eb="7">
      <t>ヘキメン</t>
    </rPh>
    <rPh sb="7" eb="8">
      <t>オヨ</t>
    </rPh>
    <rPh sb="9" eb="11">
      <t>ユカメン</t>
    </rPh>
    <rPh sb="12" eb="14">
      <t>コウゾウ</t>
    </rPh>
    <rPh sb="15" eb="16">
      <t>ホウ</t>
    </rPh>
    <rPh sb="16" eb="18">
      <t>セコウ</t>
    </rPh>
    <rPh sb="18" eb="20">
      <t>キソク</t>
    </rPh>
    <rPh sb="21" eb="22">
      <t>ダイ</t>
    </rPh>
    <rPh sb="24" eb="25">
      <t>ジョウ</t>
    </rPh>
    <rPh sb="25" eb="26">
      <t>ダイ</t>
    </rPh>
    <rPh sb="27" eb="28">
      <t>ゴウ</t>
    </rPh>
    <phoneticPr fontId="44"/>
  </si>
  <si>
    <t>公共用水域の汚染を防止するための排水溝等の設備（法施行規則　第65条第8号ロ（2））</t>
    <rPh sb="0" eb="3">
      <t>コウキョウヨウ</t>
    </rPh>
    <rPh sb="3" eb="5">
      <t>スイイキ</t>
    </rPh>
    <rPh sb="6" eb="8">
      <t>オセン</t>
    </rPh>
    <rPh sb="9" eb="11">
      <t>ボウシ</t>
    </rPh>
    <rPh sb="16" eb="19">
      <t>ハイスイコウ</t>
    </rPh>
    <rPh sb="19" eb="20">
      <t>トウ</t>
    </rPh>
    <rPh sb="21" eb="23">
      <t>セツビ</t>
    </rPh>
    <rPh sb="24" eb="25">
      <t>ホウ</t>
    </rPh>
    <rPh sb="25" eb="27">
      <t>セコウ</t>
    </rPh>
    <rPh sb="27" eb="29">
      <t>キソク</t>
    </rPh>
    <rPh sb="30" eb="31">
      <t>ダイ</t>
    </rPh>
    <rPh sb="33" eb="34">
      <t>ジョウ</t>
    </rPh>
    <rPh sb="34" eb="35">
      <t>ダイ</t>
    </rPh>
    <rPh sb="36" eb="37">
      <t>ゴウ</t>
    </rPh>
    <phoneticPr fontId="44"/>
  </si>
  <si>
    <t>排気による健康被害を防止するための設備（法施行規則　第65条第8号ロ（3））</t>
    <rPh sb="0" eb="2">
      <t>ハイキ</t>
    </rPh>
    <rPh sb="5" eb="7">
      <t>ケンコウ</t>
    </rPh>
    <rPh sb="7" eb="9">
      <t>ヒガイ</t>
    </rPh>
    <rPh sb="10" eb="12">
      <t>ボウシ</t>
    </rPh>
    <rPh sb="17" eb="19">
      <t>セツビ</t>
    </rPh>
    <rPh sb="20" eb="21">
      <t>ホウ</t>
    </rPh>
    <rPh sb="21" eb="23">
      <t>セコウ</t>
    </rPh>
    <rPh sb="23" eb="25">
      <t>キソク</t>
    </rPh>
    <rPh sb="26" eb="27">
      <t>ダイ</t>
    </rPh>
    <rPh sb="29" eb="30">
      <t>ジョウ</t>
    </rPh>
    <rPh sb="30" eb="31">
      <t>ダイ</t>
    </rPh>
    <rPh sb="32" eb="33">
      <t>ゴウ</t>
    </rPh>
    <phoneticPr fontId="44"/>
  </si>
  <si>
    <t>積替及び保管に係る汚染土壌の荷卸し等における汚染土壌の飛散を防止するための方法（法施行規則　第65条第9号）</t>
    <rPh sb="0" eb="2">
      <t>ツミカ</t>
    </rPh>
    <rPh sb="2" eb="3">
      <t>オヨ</t>
    </rPh>
    <rPh sb="4" eb="6">
      <t>ホカン</t>
    </rPh>
    <rPh sb="7" eb="8">
      <t>カカ</t>
    </rPh>
    <rPh sb="9" eb="11">
      <t>オセン</t>
    </rPh>
    <rPh sb="11" eb="13">
      <t>ドジョウ</t>
    </rPh>
    <rPh sb="14" eb="16">
      <t>ニオロ</t>
    </rPh>
    <rPh sb="17" eb="18">
      <t>トウ</t>
    </rPh>
    <rPh sb="22" eb="24">
      <t>オセン</t>
    </rPh>
    <rPh sb="24" eb="26">
      <t>ドジョウ</t>
    </rPh>
    <rPh sb="27" eb="29">
      <t>ヒサン</t>
    </rPh>
    <rPh sb="30" eb="32">
      <t>ボウシ</t>
    </rPh>
    <rPh sb="37" eb="39">
      <t>ホウホウ</t>
    </rPh>
    <rPh sb="40" eb="45">
      <t>ホウセコウキソク</t>
    </rPh>
    <rPh sb="46" eb="47">
      <t>ダイ</t>
    </rPh>
    <rPh sb="49" eb="50">
      <t>ジョウ</t>
    </rPh>
    <rPh sb="50" eb="51">
      <t>ダイ</t>
    </rPh>
    <rPh sb="52" eb="53">
      <t>ゴウ</t>
    </rPh>
    <phoneticPr fontId="44"/>
  </si>
  <si>
    <t>仮囲い</t>
  </si>
  <si>
    <t>積替又は保管行為を行う場合は必ず選択してください。</t>
    <rPh sb="0" eb="2">
      <t>ツミカ</t>
    </rPh>
    <rPh sb="2" eb="3">
      <t>マタ</t>
    </rPh>
    <rPh sb="4" eb="6">
      <t>ホカン</t>
    </rPh>
    <rPh sb="6" eb="8">
      <t>コウイ</t>
    </rPh>
    <rPh sb="9" eb="10">
      <t>オコナ</t>
    </rPh>
    <rPh sb="14" eb="15">
      <t>カナラ</t>
    </rPh>
    <rPh sb="16" eb="18">
      <t>センタク</t>
    </rPh>
    <phoneticPr fontId="24"/>
  </si>
  <si>
    <t>散水</t>
  </si>
  <si>
    <t>浸出防止シート</t>
  </si>
  <si>
    <t>敷鉄板</t>
  </si>
  <si>
    <t>洗車</t>
  </si>
  <si>
    <t>フレコンバッグ</t>
  </si>
  <si>
    <t>荒天時の作業中止</t>
  </si>
  <si>
    <t>その他(備考欄に詳細を記入すること)</t>
    <phoneticPr fontId="44"/>
  </si>
  <si>
    <t>汚染土壌の荷卸し
（法施行規則　第65条第10号）</t>
    <rPh sb="5" eb="7">
      <t>ニオロ</t>
    </rPh>
    <rPh sb="10" eb="11">
      <t>ホウ</t>
    </rPh>
    <rPh sb="11" eb="13">
      <t>セコウ</t>
    </rPh>
    <rPh sb="13" eb="15">
      <t>キソク</t>
    </rPh>
    <rPh sb="16" eb="17">
      <t>ダイ</t>
    </rPh>
    <rPh sb="19" eb="20">
      <t>ジョウ</t>
    </rPh>
    <rPh sb="20" eb="21">
      <t>ダイ</t>
    </rPh>
    <rPh sb="23" eb="24">
      <t>ゴウ</t>
    </rPh>
    <phoneticPr fontId="44"/>
  </si>
  <si>
    <t>届出書に記載の施設でのみ実施</t>
    <rPh sb="0" eb="3">
      <t>トドケデショ</t>
    </rPh>
    <rPh sb="4" eb="6">
      <t>キサイ</t>
    </rPh>
    <rPh sb="7" eb="9">
      <t>シセツ</t>
    </rPh>
    <rPh sb="12" eb="14">
      <t>ジッシ</t>
    </rPh>
    <phoneticPr fontId="44"/>
  </si>
  <si>
    <t>汚染土壌の引渡し
（法施行規則　第65条第11号）</t>
    <rPh sb="0" eb="2">
      <t>オセン</t>
    </rPh>
    <rPh sb="2" eb="4">
      <t>ドジョウ</t>
    </rPh>
    <rPh sb="5" eb="6">
      <t>ヒ</t>
    </rPh>
    <rPh sb="6" eb="7">
      <t>ワタ</t>
    </rPh>
    <rPh sb="10" eb="11">
      <t>ホウ</t>
    </rPh>
    <rPh sb="11" eb="13">
      <t>セコウ</t>
    </rPh>
    <rPh sb="13" eb="15">
      <t>キソク</t>
    </rPh>
    <rPh sb="16" eb="17">
      <t>ダイ</t>
    </rPh>
    <rPh sb="19" eb="20">
      <t>ジョウ</t>
    </rPh>
    <rPh sb="20" eb="21">
      <t>ダイ</t>
    </rPh>
    <rPh sb="23" eb="24">
      <t>ゴウ</t>
    </rPh>
    <phoneticPr fontId="44"/>
  </si>
  <si>
    <t>汚染土壌の運搬の期限
（法施行規則　第65条第12条）</t>
    <rPh sb="0" eb="2">
      <t>オセン</t>
    </rPh>
    <rPh sb="2" eb="4">
      <t>ドジョウ</t>
    </rPh>
    <rPh sb="5" eb="7">
      <t>ウンパン</t>
    </rPh>
    <rPh sb="8" eb="10">
      <t>キゲン</t>
    </rPh>
    <rPh sb="12" eb="13">
      <t>ホウ</t>
    </rPh>
    <rPh sb="13" eb="15">
      <t>セコウ</t>
    </rPh>
    <rPh sb="15" eb="17">
      <t>キソク</t>
    </rPh>
    <rPh sb="18" eb="19">
      <t>ダイ</t>
    </rPh>
    <rPh sb="21" eb="22">
      <t>ジョウ</t>
    </rPh>
    <rPh sb="22" eb="23">
      <t>ダイ</t>
    </rPh>
    <rPh sb="25" eb="26">
      <t>ジョウ</t>
    </rPh>
    <phoneticPr fontId="44"/>
  </si>
  <si>
    <t>搬出の日から30日以内に終了する</t>
    <rPh sb="0" eb="2">
      <t>ハンシュツ</t>
    </rPh>
    <rPh sb="3" eb="4">
      <t>ヒ</t>
    </rPh>
    <rPh sb="8" eb="9">
      <t>ニチ</t>
    </rPh>
    <rPh sb="9" eb="11">
      <t>イナイ</t>
    </rPh>
    <rPh sb="12" eb="14">
      <t>シュウリョウ</t>
    </rPh>
    <phoneticPr fontId="44"/>
  </si>
  <si>
    <t>汚染土壌の管理票の交付又は回付
（法施行規則　第65条第13、14号）</t>
    <rPh sb="0" eb="2">
      <t>オセン</t>
    </rPh>
    <rPh sb="2" eb="4">
      <t>ドジョウ</t>
    </rPh>
    <rPh sb="5" eb="7">
      <t>カンリ</t>
    </rPh>
    <rPh sb="7" eb="8">
      <t>ヒョウ</t>
    </rPh>
    <rPh sb="9" eb="11">
      <t>コウフ</t>
    </rPh>
    <rPh sb="11" eb="12">
      <t>マタ</t>
    </rPh>
    <rPh sb="13" eb="15">
      <t>カイフ</t>
    </rPh>
    <rPh sb="17" eb="18">
      <t>ホウ</t>
    </rPh>
    <rPh sb="18" eb="20">
      <t>セコウ</t>
    </rPh>
    <rPh sb="20" eb="22">
      <t>キソク</t>
    </rPh>
    <rPh sb="23" eb="24">
      <t>ダイ</t>
    </rPh>
    <rPh sb="26" eb="27">
      <t>ジョウ</t>
    </rPh>
    <rPh sb="27" eb="28">
      <t>ダイ</t>
    </rPh>
    <rPh sb="33" eb="34">
      <t>ゴウ</t>
    </rPh>
    <phoneticPr fontId="44"/>
  </si>
  <si>
    <t>管理票の交付又は回付を規定</t>
    <rPh sb="0" eb="2">
      <t>カンリ</t>
    </rPh>
    <rPh sb="2" eb="3">
      <t>ヒョウ</t>
    </rPh>
    <rPh sb="4" eb="6">
      <t>コウフ</t>
    </rPh>
    <rPh sb="6" eb="7">
      <t>マタ</t>
    </rPh>
    <rPh sb="8" eb="10">
      <t>カイフ</t>
    </rPh>
    <rPh sb="11" eb="13">
      <t>キテイ</t>
    </rPh>
    <phoneticPr fontId="44"/>
  </si>
  <si>
    <t>運搬の委託
（法施行規則　第65条第15号）</t>
    <rPh sb="0" eb="2">
      <t>ウンパン</t>
    </rPh>
    <rPh sb="3" eb="5">
      <t>イタク</t>
    </rPh>
    <rPh sb="7" eb="8">
      <t>ホウ</t>
    </rPh>
    <rPh sb="8" eb="10">
      <t>セコウ</t>
    </rPh>
    <rPh sb="10" eb="12">
      <t>キソク</t>
    </rPh>
    <rPh sb="13" eb="14">
      <t>ダイ</t>
    </rPh>
    <rPh sb="16" eb="17">
      <t>ジョウ</t>
    </rPh>
    <rPh sb="17" eb="18">
      <t>ダイ</t>
    </rPh>
    <rPh sb="20" eb="21">
      <t>ゴウ</t>
    </rPh>
    <phoneticPr fontId="44"/>
  </si>
  <si>
    <t>委託無</t>
    <rPh sb="0" eb="2">
      <t>イタク</t>
    </rPh>
    <rPh sb="2" eb="3">
      <t>ナシ</t>
    </rPh>
    <phoneticPr fontId="44"/>
  </si>
  <si>
    <t>汚染土壌を処理する場合</t>
    <rPh sb="0" eb="2">
      <t>オセン</t>
    </rPh>
    <rPh sb="2" eb="4">
      <t>ドジョウ</t>
    </rPh>
    <rPh sb="5" eb="7">
      <t>ショリ</t>
    </rPh>
    <rPh sb="9" eb="11">
      <t>バアイ</t>
    </rPh>
    <phoneticPr fontId="44"/>
  </si>
  <si>
    <t>委託先①</t>
    <rPh sb="0" eb="3">
      <t>イタクサキ</t>
    </rPh>
    <phoneticPr fontId="44"/>
  </si>
  <si>
    <t>汚染土壌処理業者名</t>
    <rPh sb="0" eb="2">
      <t>オセン</t>
    </rPh>
    <rPh sb="2" eb="4">
      <t>ドジョウ</t>
    </rPh>
    <rPh sb="4" eb="6">
      <t>ショリ</t>
    </rPh>
    <rPh sb="6" eb="8">
      <t>ギョウシャ</t>
    </rPh>
    <rPh sb="8" eb="9">
      <t>メイ</t>
    </rPh>
    <phoneticPr fontId="2"/>
  </si>
  <si>
    <t>処理施設で処理を行う場合は必ず記入してください。</t>
    <rPh sb="0" eb="2">
      <t>ショリ</t>
    </rPh>
    <rPh sb="2" eb="4">
      <t>シセツ</t>
    </rPh>
    <rPh sb="5" eb="7">
      <t>ショリ</t>
    </rPh>
    <rPh sb="8" eb="9">
      <t>オコナ</t>
    </rPh>
    <rPh sb="10" eb="12">
      <t>バアイ</t>
    </rPh>
    <rPh sb="13" eb="14">
      <t>カナラ</t>
    </rPh>
    <rPh sb="15" eb="17">
      <t>キニュウ</t>
    </rPh>
    <phoneticPr fontId="24"/>
  </si>
  <si>
    <t>汚染土壌を処理する施設の所在地</t>
  </si>
  <si>
    <t>処理予定数量</t>
    <rPh sb="0" eb="2">
      <t>ショリ</t>
    </rPh>
    <rPh sb="2" eb="4">
      <t>ヨテイ</t>
    </rPh>
    <rPh sb="4" eb="6">
      <t>スウリョウ</t>
    </rPh>
    <phoneticPr fontId="44"/>
  </si>
  <si>
    <t>処理施設で処理を行う場合は必ず記入してください。委託先毎の契約数量をご記入ください。</t>
    <rPh sb="0" eb="2">
      <t>ショリ</t>
    </rPh>
    <rPh sb="2" eb="4">
      <t>シセツ</t>
    </rPh>
    <rPh sb="5" eb="7">
      <t>ショリ</t>
    </rPh>
    <rPh sb="8" eb="9">
      <t>オコナ</t>
    </rPh>
    <rPh sb="10" eb="12">
      <t>バアイ</t>
    </rPh>
    <rPh sb="13" eb="14">
      <t>カナラ</t>
    </rPh>
    <rPh sb="15" eb="17">
      <t>キニュウ</t>
    </rPh>
    <phoneticPr fontId="24"/>
  </si>
  <si>
    <t>処理物質</t>
    <rPh sb="0" eb="4">
      <t>ショリブッシツ</t>
    </rPh>
    <phoneticPr fontId="44"/>
  </si>
  <si>
    <t>処理施設で処理を行う場合は必ず記入してください。以下のように記入してください。鉛（含有量基準超過、溶出量基準超過）、水銀（溶出量基準超過）</t>
    <rPh sb="0" eb="2">
      <t>ショリ</t>
    </rPh>
    <rPh sb="2" eb="4">
      <t>シセツ</t>
    </rPh>
    <rPh sb="5" eb="7">
      <t>ショリ</t>
    </rPh>
    <rPh sb="8" eb="9">
      <t>オコナ</t>
    </rPh>
    <rPh sb="10" eb="12">
      <t>バアイ</t>
    </rPh>
    <rPh sb="13" eb="14">
      <t>カナラ</t>
    </rPh>
    <rPh sb="15" eb="17">
      <t>キニュウ</t>
    </rPh>
    <rPh sb="24" eb="26">
      <t>イカ</t>
    </rPh>
    <rPh sb="30" eb="32">
      <t>キニュウ</t>
    </rPh>
    <phoneticPr fontId="24"/>
  </si>
  <si>
    <t>契約期間</t>
    <rPh sb="0" eb="2">
      <t>ケイヤク</t>
    </rPh>
    <rPh sb="2" eb="4">
      <t>キカン</t>
    </rPh>
    <phoneticPr fontId="44"/>
  </si>
  <si>
    <t>～</t>
    <phoneticPr fontId="24"/>
  </si>
  <si>
    <t>汚染土壌処理業許可証の許可番号</t>
    <rPh sb="0" eb="2">
      <t>オセン</t>
    </rPh>
    <rPh sb="2" eb="4">
      <t>ドジョウ</t>
    </rPh>
    <rPh sb="4" eb="6">
      <t>ショリ</t>
    </rPh>
    <rPh sb="6" eb="7">
      <t>ギョウ</t>
    </rPh>
    <rPh sb="7" eb="10">
      <t>キョカショウ</t>
    </rPh>
    <rPh sb="11" eb="13">
      <t>キョカ</t>
    </rPh>
    <rPh sb="13" eb="15">
      <t>バンゴウ</t>
    </rPh>
    <phoneticPr fontId="44"/>
  </si>
  <si>
    <t>委託先②</t>
    <rPh sb="0" eb="3">
      <t>イタクサキ</t>
    </rPh>
    <phoneticPr fontId="44"/>
  </si>
  <si>
    <t>委託先③</t>
    <rPh sb="0" eb="3">
      <t>イタクサキ</t>
    </rPh>
    <phoneticPr fontId="44"/>
  </si>
  <si>
    <t>委託先④</t>
    <rPh sb="0" eb="3">
      <t>イタクサキ</t>
    </rPh>
    <phoneticPr fontId="44"/>
  </si>
  <si>
    <t>委託先⑤</t>
    <rPh sb="0" eb="3">
      <t>イタクサキ</t>
    </rPh>
    <phoneticPr fontId="44"/>
  </si>
  <si>
    <t>区域間移動により形質変更に使用する場合</t>
    <rPh sb="0" eb="2">
      <t>クイキ</t>
    </rPh>
    <rPh sb="2" eb="3">
      <t>カン</t>
    </rPh>
    <rPh sb="3" eb="5">
      <t>イドウ</t>
    </rPh>
    <rPh sb="8" eb="10">
      <t>ケイシツ</t>
    </rPh>
    <rPh sb="10" eb="12">
      <t>ヘンコウ</t>
    </rPh>
    <rPh sb="13" eb="15">
      <t>シヨウ</t>
    </rPh>
    <rPh sb="17" eb="19">
      <t>バアイ</t>
    </rPh>
    <phoneticPr fontId="44"/>
  </si>
  <si>
    <t>搬出先①</t>
    <rPh sb="0" eb="2">
      <t>ハンシュツ</t>
    </rPh>
    <rPh sb="2" eb="3">
      <t>サキ</t>
    </rPh>
    <phoneticPr fontId="44"/>
  </si>
  <si>
    <t>搬出予定数量</t>
    <rPh sb="0" eb="2">
      <t>ハンシュツ</t>
    </rPh>
    <rPh sb="2" eb="4">
      <t>ヨテイ</t>
    </rPh>
    <rPh sb="4" eb="6">
      <t>スウリョウ</t>
    </rPh>
    <phoneticPr fontId="44"/>
  </si>
  <si>
    <t>区域間移動を行う場合は必ず選択してください。</t>
    <rPh sb="0" eb="5">
      <t>クイキカンイドウ</t>
    </rPh>
    <rPh sb="6" eb="7">
      <t>オコナ</t>
    </rPh>
    <rPh sb="8" eb="10">
      <t>バアイ</t>
    </rPh>
    <rPh sb="11" eb="12">
      <t>カナラ</t>
    </rPh>
    <rPh sb="13" eb="15">
      <t>センタク</t>
    </rPh>
    <phoneticPr fontId="24"/>
  </si>
  <si>
    <t>規則第65条の2に規定する要件に該当することを証する書類</t>
    <rPh sb="0" eb="2">
      <t>キソク</t>
    </rPh>
    <rPh sb="2" eb="3">
      <t>ダイ</t>
    </rPh>
    <rPh sb="5" eb="6">
      <t>ジョウ</t>
    </rPh>
    <rPh sb="9" eb="11">
      <t>キテイ</t>
    </rPh>
    <rPh sb="13" eb="15">
      <t>ヨウケン</t>
    </rPh>
    <rPh sb="16" eb="18">
      <t>ガイトウ</t>
    </rPh>
    <rPh sb="23" eb="24">
      <t>ショウ</t>
    </rPh>
    <rPh sb="26" eb="28">
      <t>ショルイ</t>
    </rPh>
    <phoneticPr fontId="44"/>
  </si>
  <si>
    <t>規則第65条の3に規定する要件に該当することを証する書類</t>
    <rPh sb="0" eb="2">
      <t>キソク</t>
    </rPh>
    <rPh sb="2" eb="3">
      <t>ダイ</t>
    </rPh>
    <rPh sb="5" eb="6">
      <t>ジョウ</t>
    </rPh>
    <rPh sb="9" eb="11">
      <t>キテイ</t>
    </rPh>
    <rPh sb="13" eb="15">
      <t>ヨウケン</t>
    </rPh>
    <rPh sb="16" eb="18">
      <t>ガイトウ</t>
    </rPh>
    <rPh sb="23" eb="24">
      <t>ショウ</t>
    </rPh>
    <rPh sb="26" eb="28">
      <t>ショルイ</t>
    </rPh>
    <phoneticPr fontId="44"/>
  </si>
  <si>
    <t>搬出先②</t>
    <rPh sb="0" eb="2">
      <t>ハンシュツ</t>
    </rPh>
    <rPh sb="2" eb="3">
      <t>サキ</t>
    </rPh>
    <phoneticPr fontId="44"/>
  </si>
  <si>
    <t>搬出先③</t>
    <rPh sb="0" eb="2">
      <t>ハンシュツ</t>
    </rPh>
    <rPh sb="2" eb="3">
      <t>サキ</t>
    </rPh>
    <phoneticPr fontId="44"/>
  </si>
  <si>
    <t>搬出先④</t>
    <rPh sb="0" eb="2">
      <t>ハンシュツ</t>
    </rPh>
    <rPh sb="2" eb="3">
      <t>サキ</t>
    </rPh>
    <phoneticPr fontId="44"/>
  </si>
  <si>
    <t>搬出先⑤</t>
    <rPh sb="0" eb="2">
      <t>ハンシュツ</t>
    </rPh>
    <rPh sb="2" eb="3">
      <t>サキ</t>
    </rPh>
    <phoneticPr fontId="44"/>
  </si>
  <si>
    <t>飛び地間移動により形質変更に使用する場合</t>
    <rPh sb="0" eb="1">
      <t>ト</t>
    </rPh>
    <rPh sb="2" eb="3">
      <t>チ</t>
    </rPh>
    <rPh sb="3" eb="4">
      <t>カン</t>
    </rPh>
    <rPh sb="4" eb="6">
      <t>イドウ</t>
    </rPh>
    <rPh sb="9" eb="11">
      <t>ケイシツ</t>
    </rPh>
    <rPh sb="11" eb="13">
      <t>ヘンコウ</t>
    </rPh>
    <rPh sb="14" eb="16">
      <t>シヨウ</t>
    </rPh>
    <rPh sb="18" eb="20">
      <t>バアイ</t>
    </rPh>
    <phoneticPr fontId="44"/>
  </si>
  <si>
    <t>飛び地間移動を行う場合は必ず選択してください。</t>
    <rPh sb="0" eb="1">
      <t>ト</t>
    </rPh>
    <rPh sb="2" eb="3">
      <t>チ</t>
    </rPh>
    <rPh sb="3" eb="4">
      <t>カン</t>
    </rPh>
    <rPh sb="4" eb="6">
      <t>イドウ</t>
    </rPh>
    <rPh sb="7" eb="8">
      <t>オコナ</t>
    </rPh>
    <rPh sb="9" eb="11">
      <t>バアイ</t>
    </rPh>
    <rPh sb="12" eb="13">
      <t>カナラ</t>
    </rPh>
    <rPh sb="14" eb="16">
      <t>センタク</t>
    </rPh>
    <phoneticPr fontId="24"/>
  </si>
  <si>
    <t>積替え施設</t>
    <rPh sb="0" eb="2">
      <t>ツミカ</t>
    </rPh>
    <rPh sb="3" eb="5">
      <t>シセツ</t>
    </rPh>
    <phoneticPr fontId="44"/>
  </si>
  <si>
    <t>施設①</t>
    <rPh sb="0" eb="2">
      <t>シセツ</t>
    </rPh>
    <phoneticPr fontId="24"/>
  </si>
  <si>
    <t>施設名称</t>
    <rPh sb="0" eb="2">
      <t>シセツ</t>
    </rPh>
    <rPh sb="2" eb="4">
      <t>メイショウ</t>
    </rPh>
    <phoneticPr fontId="3"/>
  </si>
  <si>
    <t>積替え施設を利用する場合は必ず選択してください。</t>
    <rPh sb="0" eb="2">
      <t>ツミカ</t>
    </rPh>
    <rPh sb="3" eb="5">
      <t>シセツ</t>
    </rPh>
    <rPh sb="6" eb="8">
      <t>リヨウ</t>
    </rPh>
    <rPh sb="10" eb="12">
      <t>バアイ</t>
    </rPh>
    <rPh sb="13" eb="14">
      <t>カナラ</t>
    </rPh>
    <rPh sb="15" eb="17">
      <t>センタク</t>
    </rPh>
    <phoneticPr fontId="24"/>
  </si>
  <si>
    <t>所在地</t>
    <rPh sb="0" eb="3">
      <t>ショザイチ</t>
    </rPh>
    <phoneticPr fontId="3"/>
  </si>
  <si>
    <t>施設②</t>
    <rPh sb="0" eb="2">
      <t>シセツ</t>
    </rPh>
    <phoneticPr fontId="24"/>
  </si>
  <si>
    <t>施設③</t>
    <rPh sb="0" eb="2">
      <t>シセツ</t>
    </rPh>
    <phoneticPr fontId="24"/>
  </si>
  <si>
    <t>施設④</t>
    <rPh sb="0" eb="2">
      <t>シセツ</t>
    </rPh>
    <phoneticPr fontId="24"/>
  </si>
  <si>
    <t>施設⑤</t>
    <rPh sb="0" eb="2">
      <t>シセツ</t>
    </rPh>
    <phoneticPr fontId="24"/>
  </si>
  <si>
    <t>施設⑥</t>
    <rPh sb="0" eb="2">
      <t>シセツ</t>
    </rPh>
    <phoneticPr fontId="24"/>
  </si>
  <si>
    <t>施設⑦</t>
    <rPh sb="0" eb="2">
      <t>シセツ</t>
    </rPh>
    <phoneticPr fontId="24"/>
  </si>
  <si>
    <t>施設⑧</t>
    <rPh sb="0" eb="2">
      <t>シセツ</t>
    </rPh>
    <phoneticPr fontId="24"/>
  </si>
  <si>
    <t>施設⑨</t>
    <rPh sb="0" eb="2">
      <t>シセツ</t>
    </rPh>
    <phoneticPr fontId="24"/>
  </si>
  <si>
    <t>施設⑩</t>
    <rPh sb="0" eb="2">
      <t>シセツ</t>
    </rPh>
    <phoneticPr fontId="24"/>
  </si>
  <si>
    <t>保管施設</t>
    <rPh sb="0" eb="2">
      <t>ホカン</t>
    </rPh>
    <rPh sb="2" eb="4">
      <t>シセツ</t>
    </rPh>
    <phoneticPr fontId="44"/>
  </si>
  <si>
    <t>保管施設を利用する場合は必ず選択してください。</t>
    <rPh sb="0" eb="2">
      <t>ホカン</t>
    </rPh>
    <rPh sb="2" eb="4">
      <t>シセツ</t>
    </rPh>
    <rPh sb="5" eb="7">
      <t>リヨウ</t>
    </rPh>
    <rPh sb="9" eb="11">
      <t>バアイ</t>
    </rPh>
    <rPh sb="12" eb="13">
      <t>カナラ</t>
    </rPh>
    <rPh sb="14" eb="16">
      <t>センタク</t>
    </rPh>
    <phoneticPr fontId="24"/>
  </si>
  <si>
    <t>条例</t>
    <rPh sb="0" eb="2">
      <t>ジョウレイ</t>
    </rPh>
    <phoneticPr fontId="24"/>
  </si>
  <si>
    <t>参照</t>
    <rPh sb="0" eb="2">
      <t>サンショウ</t>
    </rPh>
    <phoneticPr fontId="24"/>
  </si>
  <si>
    <t>措置の種類</t>
    <rPh sb="0" eb="2">
      <t>ソチ</t>
    </rPh>
    <rPh sb="3" eb="5">
      <t>シュルイ</t>
    </rPh>
    <phoneticPr fontId="1"/>
  </si>
  <si>
    <t>措置の選択理由</t>
    <rPh sb="0" eb="2">
      <t>ソチ</t>
    </rPh>
    <rPh sb="3" eb="5">
      <t>センタク</t>
    </rPh>
    <rPh sb="5" eb="7">
      <t>リユウ</t>
    </rPh>
    <phoneticPr fontId="1"/>
  </si>
  <si>
    <t>汚染土壌処理方法</t>
    <phoneticPr fontId="24"/>
  </si>
  <si>
    <t>届出種別</t>
    <rPh sb="0" eb="2">
      <t>トドケデ</t>
    </rPh>
    <rPh sb="2" eb="4">
      <t>シュベツ</t>
    </rPh>
    <phoneticPr fontId="24"/>
  </si>
  <si>
    <t>第114条第１項</t>
    <phoneticPr fontId="24"/>
  </si>
  <si>
    <t>△別紙（　）のとおり</t>
    <phoneticPr fontId="24"/>
  </si>
  <si>
    <t>土壌汚染の除去（掘削除去）</t>
    <rPh sb="0" eb="2">
      <t>ドジョウ</t>
    </rPh>
    <rPh sb="2" eb="4">
      <t>オセン</t>
    </rPh>
    <rPh sb="5" eb="7">
      <t>ジョキョ</t>
    </rPh>
    <rPh sb="8" eb="10">
      <t>クッサク</t>
    </rPh>
    <rPh sb="10" eb="12">
      <t>ジョキョ</t>
    </rPh>
    <phoneticPr fontId="1"/>
  </si>
  <si>
    <t>有</t>
    <phoneticPr fontId="24"/>
  </si>
  <si>
    <t>別紙「汚染土壌の運搬方法を示した図面」のとおり</t>
    <phoneticPr fontId="24"/>
  </si>
  <si>
    <t>今回措置</t>
    <rPh sb="2" eb="4">
      <t>ソチ</t>
    </rPh>
    <phoneticPr fontId="24"/>
  </si>
  <si>
    <t>第115条第２項</t>
    <phoneticPr fontId="24"/>
  </si>
  <si>
    <t>土壌汚染の除去（原位置浄化）</t>
    <rPh sb="0" eb="2">
      <t>ドジョウ</t>
    </rPh>
    <rPh sb="2" eb="4">
      <t>オセン</t>
    </rPh>
    <rPh sb="5" eb="7">
      <t>ジョキョ</t>
    </rPh>
    <rPh sb="8" eb="11">
      <t>ゲンイチ</t>
    </rPh>
    <rPh sb="11" eb="13">
      <t>ジョウカ</t>
    </rPh>
    <phoneticPr fontId="1"/>
  </si>
  <si>
    <t>無</t>
  </si>
  <si>
    <t>○環改化○第○号のとおり</t>
    <phoneticPr fontId="24"/>
  </si>
  <si>
    <t>第116条第４項</t>
    <phoneticPr fontId="24"/>
  </si>
  <si>
    <t>一定濃度を超える土壌汚染の除去（第二溶出量基準を超える汚染土壌の掘削による除去）</t>
    <rPh sb="0" eb="2">
      <t>イッテイ</t>
    </rPh>
    <rPh sb="2" eb="4">
      <t>ノウド</t>
    </rPh>
    <rPh sb="5" eb="6">
      <t>コ</t>
    </rPh>
    <rPh sb="8" eb="10">
      <t>ドジョウ</t>
    </rPh>
    <rPh sb="10" eb="12">
      <t>オセン</t>
    </rPh>
    <rPh sb="13" eb="15">
      <t>ジョキョ</t>
    </rPh>
    <rPh sb="16" eb="20">
      <t>ダイニヨウシュツ</t>
    </rPh>
    <rPh sb="20" eb="21">
      <t>リョウ</t>
    </rPh>
    <rPh sb="21" eb="23">
      <t>キジュン</t>
    </rPh>
    <rPh sb="24" eb="25">
      <t>コ</t>
    </rPh>
    <rPh sb="27" eb="29">
      <t>オセン</t>
    </rPh>
    <rPh sb="29" eb="31">
      <t>ドジョウ</t>
    </rPh>
    <rPh sb="32" eb="34">
      <t>クッサク</t>
    </rPh>
    <rPh sb="37" eb="39">
      <t>ジョキョ</t>
    </rPh>
    <phoneticPr fontId="1"/>
  </si>
  <si>
    <t>〇環多改○第○号のとおり</t>
    <phoneticPr fontId="24"/>
  </si>
  <si>
    <t>第116条第９項</t>
    <phoneticPr fontId="24"/>
  </si>
  <si>
    <t>一定濃度を超える土壌汚染の除去（第二溶出量基準を超える汚染土壌の原位置での浄化による除去）</t>
    <rPh sb="0" eb="2">
      <t>イッテイ</t>
    </rPh>
    <rPh sb="2" eb="4">
      <t>ノウド</t>
    </rPh>
    <rPh sb="5" eb="6">
      <t>コ</t>
    </rPh>
    <rPh sb="8" eb="10">
      <t>ドジョウ</t>
    </rPh>
    <rPh sb="10" eb="12">
      <t>オセン</t>
    </rPh>
    <rPh sb="13" eb="15">
      <t>ジョキョ</t>
    </rPh>
    <rPh sb="16" eb="20">
      <t>ダイニヨウシュツ</t>
    </rPh>
    <rPh sb="20" eb="21">
      <t>リョウ</t>
    </rPh>
    <rPh sb="21" eb="23">
      <t>キジュン</t>
    </rPh>
    <rPh sb="24" eb="25">
      <t>コ</t>
    </rPh>
    <rPh sb="27" eb="29">
      <t>オセン</t>
    </rPh>
    <rPh sb="29" eb="31">
      <t>ドジョウ</t>
    </rPh>
    <rPh sb="32" eb="35">
      <t>ゲンイチ</t>
    </rPh>
    <rPh sb="37" eb="39">
      <t>ジョウカ</t>
    </rPh>
    <rPh sb="42" eb="44">
      <t>ジョキョ</t>
    </rPh>
    <phoneticPr fontId="1"/>
  </si>
  <si>
    <t>第116条の２第２項で準用する第116条第４項</t>
    <phoneticPr fontId="24"/>
  </si>
  <si>
    <t>一定濃度を超える土壌汚染の除去（第二地下水基準を超える地下水の浄化）</t>
    <rPh sb="0" eb="2">
      <t>イッテイ</t>
    </rPh>
    <rPh sb="2" eb="4">
      <t>ノウド</t>
    </rPh>
    <rPh sb="5" eb="6">
      <t>コ</t>
    </rPh>
    <rPh sb="8" eb="10">
      <t>ドジョウ</t>
    </rPh>
    <rPh sb="10" eb="12">
      <t>オセン</t>
    </rPh>
    <rPh sb="13" eb="15">
      <t>ジョキョ</t>
    </rPh>
    <rPh sb="16" eb="18">
      <t>ダイニ</t>
    </rPh>
    <rPh sb="18" eb="21">
      <t>チカスイ</t>
    </rPh>
    <rPh sb="21" eb="23">
      <t>キジュン</t>
    </rPh>
    <rPh sb="24" eb="25">
      <t>コ</t>
    </rPh>
    <rPh sb="27" eb="30">
      <t>チカスイ</t>
    </rPh>
    <rPh sb="31" eb="33">
      <t>ジョウカ</t>
    </rPh>
    <phoneticPr fontId="1"/>
  </si>
  <si>
    <t>第116条の２第２項で準用する第116条第９項</t>
    <phoneticPr fontId="24"/>
  </si>
  <si>
    <t>その他</t>
  </si>
  <si>
    <t>不溶化（原位置不溶化）</t>
    <rPh sb="0" eb="3">
      <t>フヨウカ</t>
    </rPh>
    <rPh sb="4" eb="7">
      <t>ゲンイチ</t>
    </rPh>
    <rPh sb="7" eb="10">
      <t>フヨウカ</t>
    </rPh>
    <phoneticPr fontId="1"/>
  </si>
  <si>
    <t>不溶化（不溶化埋戻し）</t>
    <rPh sb="0" eb="3">
      <t>フヨウカ</t>
    </rPh>
    <rPh sb="4" eb="7">
      <t>フヨウカ</t>
    </rPh>
    <rPh sb="7" eb="9">
      <t>ウメモド</t>
    </rPh>
    <phoneticPr fontId="1"/>
  </si>
  <si>
    <t>地下水汚染の拡大の防止（用水施設による地下水汚染の拡大の防止）</t>
    <rPh sb="0" eb="3">
      <t>チカスイ</t>
    </rPh>
    <rPh sb="3" eb="5">
      <t>オセン</t>
    </rPh>
    <rPh sb="6" eb="8">
      <t>カクダイ</t>
    </rPh>
    <rPh sb="9" eb="11">
      <t>ボウシ</t>
    </rPh>
    <rPh sb="12" eb="14">
      <t>ヨウスイ</t>
    </rPh>
    <rPh sb="14" eb="16">
      <t>シセツ</t>
    </rPh>
    <rPh sb="19" eb="22">
      <t>チカスイ</t>
    </rPh>
    <rPh sb="22" eb="24">
      <t>オセン</t>
    </rPh>
    <rPh sb="25" eb="27">
      <t>カクダイ</t>
    </rPh>
    <rPh sb="28" eb="30">
      <t>ボウシ</t>
    </rPh>
    <phoneticPr fontId="1"/>
  </si>
  <si>
    <t>地下水の水質の継続監視</t>
    <rPh sb="0" eb="3">
      <t>チカスイ</t>
    </rPh>
    <rPh sb="4" eb="6">
      <t>スイシツ</t>
    </rPh>
    <rPh sb="7" eb="9">
      <t>ケイゾク</t>
    </rPh>
    <rPh sb="9" eb="11">
      <t>カンシ</t>
    </rPh>
    <phoneticPr fontId="1"/>
  </si>
  <si>
    <t>土壌入替え（区域外土壌入替え）</t>
    <rPh sb="0" eb="2">
      <t>ドジョウ</t>
    </rPh>
    <rPh sb="2" eb="3">
      <t>イ</t>
    </rPh>
    <rPh sb="3" eb="4">
      <t>カ</t>
    </rPh>
    <rPh sb="6" eb="9">
      <t>クイキガイ</t>
    </rPh>
    <rPh sb="9" eb="11">
      <t>ドジョウ</t>
    </rPh>
    <rPh sb="11" eb="12">
      <t>イ</t>
    </rPh>
    <rPh sb="12" eb="13">
      <t>カ</t>
    </rPh>
    <phoneticPr fontId="1"/>
  </si>
  <si>
    <t>土壌入替え（区域内土壌入替え）</t>
    <rPh sb="0" eb="2">
      <t>ドジョウ</t>
    </rPh>
    <rPh sb="2" eb="3">
      <t>イ</t>
    </rPh>
    <rPh sb="3" eb="4">
      <t>カ</t>
    </rPh>
    <rPh sb="6" eb="9">
      <t>クイキナイ</t>
    </rPh>
    <rPh sb="9" eb="11">
      <t>ドジョウ</t>
    </rPh>
    <rPh sb="11" eb="13">
      <t>イレカエ</t>
    </rPh>
    <phoneticPr fontId="1"/>
  </si>
  <si>
    <t>盛土</t>
    <rPh sb="0" eb="2">
      <t>モリド</t>
    </rPh>
    <phoneticPr fontId="1"/>
  </si>
  <si>
    <t>舗装</t>
    <rPh sb="0" eb="2">
      <t>ホソウ</t>
    </rPh>
    <phoneticPr fontId="1"/>
  </si>
  <si>
    <t>立入禁止</t>
    <rPh sb="0" eb="2">
      <t>タチイリ</t>
    </rPh>
    <rPh sb="2" eb="4">
      <t>キンシ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</si>
</sst>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quot;）&quot;"/>
    <numFmt numFmtId="177" formatCode="[$-411]ggge&quot;年&quot;m&quot;月&quot;d&quot;日&quot;;@"/>
    <numFmt numFmtId="178" formatCode="#,##0.000;[Red]\-#,##0.000"/>
    <numFmt numFmtId="179" formatCode="0.0"/>
    <numFmt numFmtId="180" formatCode="#,##0_ "/>
    <numFmt numFmtId="181" formatCode="0_ "/>
    <numFmt numFmtId="182" formatCode="#,##0.00_ "/>
  </numFmts>
  <fonts count="8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
      <color theme="1"/>
      <name val="Century"/>
      <family val="1"/>
    </font>
    <font>
      <sz val="14"/>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6"/>
      <name val="游ゴシック"/>
      <family val="2"/>
      <charset val="128"/>
      <scheme val="minor"/>
    </font>
    <font>
      <b/>
      <sz val="10.5"/>
      <color theme="1"/>
      <name val="Meiryo UI"/>
      <family val="3"/>
      <charset val="128"/>
    </font>
    <font>
      <sz val="10.5"/>
      <color rgb="FF000000"/>
      <name val="ＭＳ 明朝"/>
      <family val="1"/>
      <charset val="128"/>
    </font>
    <font>
      <sz val="10.5"/>
      <color theme="1"/>
      <name val="Meiryo UI"/>
      <family val="3"/>
      <charset val="128"/>
    </font>
    <font>
      <b/>
      <sz val="10.5"/>
      <color rgb="FFC00000"/>
      <name val="Meiryo UI"/>
      <family val="3"/>
      <charset val="128"/>
    </font>
    <font>
      <sz val="10.5"/>
      <color rgb="FF242424"/>
      <name val="Meiryo UI"/>
      <family val="3"/>
      <charset val="128"/>
    </font>
    <font>
      <sz val="9"/>
      <color indexed="81"/>
      <name val="MS P ゴシック"/>
      <family val="3"/>
      <charset val="128"/>
    </font>
    <font>
      <sz val="11"/>
      <color theme="1"/>
      <name val="ＭＳ 明朝"/>
      <family val="1"/>
      <charset val="128"/>
    </font>
    <font>
      <sz val="10.5"/>
      <color rgb="FF000000"/>
      <name val="ＭＳ 明朝"/>
      <family val="1"/>
    </font>
    <font>
      <sz val="10.5"/>
      <color theme="1"/>
      <name val="游ゴシック"/>
      <family val="2"/>
      <charset val="128"/>
      <scheme val="minor"/>
    </font>
    <font>
      <sz val="10.5"/>
      <name val="ＭＳ 明朝"/>
      <family val="1"/>
      <charset val="128"/>
    </font>
    <font>
      <b/>
      <sz val="10.5"/>
      <color theme="1"/>
      <name val="ＭＳ 明朝"/>
      <family val="1"/>
      <charset val="128"/>
    </font>
    <font>
      <b/>
      <sz val="11"/>
      <color theme="1"/>
      <name val="Meiryo UI"/>
      <family val="3"/>
      <charset val="128"/>
    </font>
    <font>
      <sz val="10.5"/>
      <color theme="1"/>
      <name val="Century"/>
      <family val="1"/>
    </font>
    <font>
      <b/>
      <sz val="11"/>
      <color theme="1"/>
      <name val="游ゴシック"/>
      <family val="3"/>
      <charset val="128"/>
      <scheme val="minor"/>
    </font>
    <font>
      <sz val="10.5"/>
      <color rgb="FFFF0000"/>
      <name val="Meiryo UI"/>
      <family val="3"/>
      <charset val="128"/>
    </font>
    <font>
      <sz val="10.5"/>
      <name val="Meiryo UI"/>
      <family val="3"/>
      <charset val="128"/>
    </font>
    <font>
      <sz val="11"/>
      <name val="ＭＳ Ｐゴシック"/>
      <family val="3"/>
      <charset val="128"/>
    </font>
    <font>
      <sz val="11"/>
      <color indexed="55"/>
      <name val="ＭＳ Ｐゴシック"/>
      <family val="3"/>
      <charset val="128"/>
    </font>
    <font>
      <sz val="18"/>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sz val="12"/>
      <color indexed="55"/>
      <name val="ＭＳ Ｐゴシック"/>
      <family val="3"/>
      <charset val="128"/>
    </font>
    <font>
      <b/>
      <sz val="11"/>
      <name val="Meiryo UI"/>
      <family val="3"/>
      <charset val="128"/>
    </font>
    <font>
      <sz val="11"/>
      <name val="Meiryo UI"/>
      <family val="3"/>
      <charset val="128"/>
    </font>
    <font>
      <sz val="11"/>
      <color rgb="FFFF0000"/>
      <name val="ＭＳ Ｐゴシック"/>
      <family val="3"/>
      <charset val="128"/>
    </font>
    <font>
      <b/>
      <sz val="11"/>
      <color rgb="FFC00000"/>
      <name val="Meiryo UI"/>
      <family val="3"/>
      <charset val="128"/>
    </font>
    <font>
      <sz val="11"/>
      <color theme="1"/>
      <name val="Meiryo UI"/>
      <family val="3"/>
      <charset val="128"/>
    </font>
    <font>
      <sz val="11"/>
      <color theme="1"/>
      <name val="ＭＳ Ｐゴシック"/>
      <family val="3"/>
      <charset val="128"/>
    </font>
    <font>
      <sz val="10"/>
      <color indexed="9"/>
      <name val="ＭＳ Ｐゴシック"/>
      <family val="3"/>
      <charset val="128"/>
    </font>
    <font>
      <b/>
      <sz val="10.5"/>
      <name val="Meiryo UI"/>
      <family val="3"/>
      <charset val="128"/>
    </font>
    <font>
      <b/>
      <sz val="11"/>
      <color rgb="FFFF0000"/>
      <name val="Meiryo UI"/>
      <family val="3"/>
      <charset val="128"/>
    </font>
    <font>
      <sz val="11"/>
      <color rgb="FFFF0000"/>
      <name val="Meiryo UI"/>
      <family val="3"/>
      <charset val="128"/>
    </font>
    <font>
      <b/>
      <sz val="10.5"/>
      <color rgb="FFFF0000"/>
      <name val="Meiryo UI"/>
      <family val="3"/>
      <charset val="128"/>
    </font>
    <font>
      <sz val="6"/>
      <color theme="1"/>
      <name val="Meiryo UI"/>
      <family val="3"/>
      <charset val="128"/>
    </font>
    <font>
      <b/>
      <sz val="11"/>
      <name val="游ゴシック"/>
      <family val="3"/>
      <charset val="128"/>
      <scheme val="minor"/>
    </font>
    <font>
      <sz val="12"/>
      <color theme="1"/>
      <name val="Meiryo UI"/>
      <family val="3"/>
      <charset val="128"/>
    </font>
    <font>
      <sz val="11"/>
      <name val="游ゴシック"/>
      <family val="3"/>
      <charset val="128"/>
      <scheme val="minor"/>
    </font>
    <font>
      <sz val="11"/>
      <name val="游ゴシック"/>
      <family val="3"/>
      <charset val="128"/>
    </font>
    <font>
      <sz val="14"/>
      <name val="Meiryo UI"/>
      <family val="3"/>
      <charset val="128"/>
    </font>
    <font>
      <b/>
      <sz val="11"/>
      <color indexed="8"/>
      <name val="ＭＳ Ｐゴシック"/>
      <family val="3"/>
      <charset val="128"/>
    </font>
    <font>
      <sz val="10"/>
      <color theme="1"/>
      <name val="Meiryo UI"/>
      <family val="3"/>
      <charset val="128"/>
    </font>
    <font>
      <sz val="10.5"/>
      <name val="Meiryo UI"/>
      <family val="3"/>
    </font>
    <font>
      <sz val="14"/>
      <color theme="1"/>
      <name val="Meiryo UI"/>
      <family val="3"/>
      <charset val="128"/>
    </font>
    <font>
      <b/>
      <sz val="9"/>
      <color indexed="81"/>
      <name val="MS P ゴシック"/>
      <family val="3"/>
      <charset val="128"/>
    </font>
    <font>
      <sz val="11"/>
      <color theme="1"/>
      <name val="游ゴシック"/>
      <family val="2"/>
      <scheme val="minor"/>
    </font>
    <font>
      <sz val="11"/>
      <color indexed="55"/>
      <name val="Meiryo UI"/>
      <family val="3"/>
      <charset val="128"/>
    </font>
    <font>
      <b/>
      <sz val="11"/>
      <color rgb="FF000000"/>
      <name val="游ゴシック"/>
      <family val="3"/>
      <charset val="128"/>
      <scheme val="minor"/>
    </font>
    <font>
      <sz val="18"/>
      <name val="Meiryo UI"/>
      <family val="3"/>
      <charset val="128"/>
    </font>
    <font>
      <sz val="12"/>
      <color indexed="55"/>
      <name val="Meiryo UI"/>
      <family val="3"/>
      <charset val="128"/>
    </font>
    <font>
      <sz val="6"/>
      <name val="游ゴシック"/>
      <family val="3"/>
      <charset val="128"/>
      <scheme val="minor"/>
    </font>
    <font>
      <sz val="10.5"/>
      <name val="ＭＳ Ｐゴシック"/>
      <family val="3"/>
      <charset val="128"/>
    </font>
    <font>
      <sz val="14"/>
      <name val="游ゴシック"/>
      <family val="3"/>
      <charset val="128"/>
      <scheme val="minor"/>
    </font>
    <font>
      <sz val="13"/>
      <name val="ＭＳ Ｐゴシック"/>
      <family val="3"/>
      <charset val="128"/>
    </font>
    <font>
      <b/>
      <sz val="14"/>
      <color theme="1"/>
      <name val="Meiryo UI"/>
      <family val="3"/>
      <charset val="128"/>
    </font>
    <font>
      <sz val="11"/>
      <name val="ＭＳ Ｐ明朝"/>
      <family val="1"/>
      <charset val="128"/>
    </font>
    <font>
      <sz val="14"/>
      <name val="ＭＳ Ｐ明朝"/>
      <family val="1"/>
      <charset val="128"/>
    </font>
    <font>
      <b/>
      <strike/>
      <sz val="10.5"/>
      <color rgb="FFFF0000"/>
      <name val="游ゴシック Light"/>
      <family val="3"/>
      <charset val="128"/>
    </font>
    <font>
      <strike/>
      <sz val="10.5"/>
      <color rgb="FFFF0000"/>
      <name val="游ゴシック Light"/>
      <family val="3"/>
      <charset val="128"/>
    </font>
    <font>
      <sz val="6"/>
      <name val="Meiryo UI"/>
      <family val="2"/>
      <charset val="128"/>
    </font>
    <font>
      <b/>
      <sz val="14"/>
      <name val="Meiryo UI"/>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2CC"/>
        <bgColor rgb="FF000000"/>
      </patternFill>
    </fill>
    <fill>
      <patternFill patternType="solid">
        <fgColor rgb="FFDDEBF7"/>
        <bgColor rgb="FF000000"/>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rgb="FF000000"/>
      </right>
      <top style="thin">
        <color indexed="64"/>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style="thin">
        <color rgb="FF000000"/>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style="thin">
        <color indexed="8"/>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8"/>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8"/>
      </right>
      <top style="hair">
        <color indexed="64"/>
      </top>
      <bottom/>
      <diagonal/>
    </border>
    <border>
      <left/>
      <right style="thin">
        <color indexed="8"/>
      </right>
      <top/>
      <bottom style="thin">
        <color indexed="64"/>
      </bottom>
      <diagonal/>
    </border>
    <border>
      <left/>
      <right style="thin">
        <color indexed="8"/>
      </right>
      <top style="thin">
        <color indexed="64"/>
      </top>
      <bottom style="hair">
        <color indexed="64"/>
      </bottom>
      <diagonal/>
    </border>
    <border>
      <left/>
      <right style="thin">
        <color indexed="8"/>
      </right>
      <top style="hair">
        <color indexed="64"/>
      </top>
      <bottom style="hair">
        <color indexed="64"/>
      </bottom>
      <diagonal/>
    </border>
    <border>
      <left style="thin">
        <color indexed="64"/>
      </left>
      <right/>
      <top/>
      <bottom style="hair">
        <color indexed="64"/>
      </bottom>
      <diagonal/>
    </border>
    <border>
      <left/>
      <right style="thin">
        <color indexed="8"/>
      </right>
      <top style="hair">
        <color indexed="64"/>
      </top>
      <bottom/>
      <diagonal/>
    </border>
    <border>
      <left/>
      <right style="thin">
        <color indexed="8"/>
      </right>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bottom style="hair">
        <color indexed="64"/>
      </bottom>
      <diagonal/>
    </border>
    <border>
      <left/>
      <right style="thin">
        <color indexed="64"/>
      </right>
      <top/>
      <bottom style="hair">
        <color indexed="64"/>
      </bottom>
      <diagonal/>
    </border>
    <border>
      <left style="thin">
        <color indexed="64"/>
      </left>
      <right style="thin">
        <color indexed="8"/>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8"/>
      </right>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auto="1"/>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hair">
        <color indexed="64"/>
      </top>
      <bottom style="thin">
        <color indexed="64"/>
      </bottom>
      <diagonal/>
    </border>
  </borders>
  <cellStyleXfs count="5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1" fillId="0" borderId="0">
      <alignment vertical="center"/>
    </xf>
    <xf numFmtId="0" fontId="1" fillId="0" borderId="0">
      <alignment vertical="center"/>
    </xf>
    <xf numFmtId="0" fontId="1" fillId="0" borderId="0">
      <alignment vertical="center"/>
    </xf>
    <xf numFmtId="0" fontId="7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096">
    <xf numFmtId="0" fontId="0" fillId="0" borderId="0" xfId="0">
      <alignment vertical="center"/>
    </xf>
    <xf numFmtId="0" fontId="18" fillId="0" borderId="0" xfId="0" applyFont="1">
      <alignment vertical="center"/>
    </xf>
    <xf numFmtId="0" fontId="18" fillId="0" borderId="10" xfId="0" applyFont="1" applyBorder="1" applyAlignment="1">
      <alignment vertical="center" wrapText="1"/>
    </xf>
    <xf numFmtId="0" fontId="18" fillId="0" borderId="11" xfId="0" applyFont="1" applyBorder="1" applyAlignment="1">
      <alignment vertical="center" wrapText="1"/>
    </xf>
    <xf numFmtId="0" fontId="18" fillId="0" borderId="12" xfId="0" applyFont="1" applyBorder="1" applyAlignment="1">
      <alignment vertical="center" wrapText="1"/>
    </xf>
    <xf numFmtId="0" fontId="25" fillId="0" borderId="0" xfId="0" applyFont="1" applyAlignment="1">
      <alignment horizontal="center" vertical="center"/>
    </xf>
    <xf numFmtId="0" fontId="18" fillId="0" borderId="13" xfId="0" applyFont="1" applyBorder="1" applyAlignment="1">
      <alignment vertical="center" wrapText="1"/>
    </xf>
    <xf numFmtId="0" fontId="18" fillId="0" borderId="0" xfId="0" applyFont="1" applyAlignment="1">
      <alignment vertical="center" wrapText="1"/>
    </xf>
    <xf numFmtId="0" fontId="18" fillId="0" borderId="14" xfId="0" applyFont="1" applyBorder="1" applyAlignment="1">
      <alignment vertical="center" wrapText="1"/>
    </xf>
    <xf numFmtId="0" fontId="27" fillId="0" borderId="0" xfId="0" applyFont="1">
      <alignment vertical="center"/>
    </xf>
    <xf numFmtId="0" fontId="20" fillId="0" borderId="0" xfId="0" applyFont="1" applyAlignment="1">
      <alignment horizontal="right" vertical="center" wrapText="1"/>
    </xf>
    <xf numFmtId="0" fontId="25" fillId="0" borderId="0" xfId="0" applyFont="1">
      <alignment vertical="center"/>
    </xf>
    <xf numFmtId="0" fontId="18" fillId="0" borderId="0" xfId="0" applyFont="1" applyAlignment="1">
      <alignment horizontal="center" vertical="center" wrapText="1"/>
    </xf>
    <xf numFmtId="0" fontId="28" fillId="0" borderId="0" xfId="0" applyFont="1">
      <alignment vertical="center"/>
    </xf>
    <xf numFmtId="0" fontId="18" fillId="0" borderId="13" xfId="0" applyFont="1" applyBorder="1" applyAlignment="1">
      <alignment horizontal="center" vertical="center" wrapText="1"/>
    </xf>
    <xf numFmtId="0" fontId="26" fillId="0" borderId="0" xfId="0" applyFont="1" applyAlignment="1">
      <alignment vertical="center" wrapText="1"/>
    </xf>
    <xf numFmtId="0" fontId="26" fillId="0" borderId="14" xfId="0" applyFont="1" applyBorder="1" applyAlignment="1">
      <alignment vertical="center" wrapText="1"/>
    </xf>
    <xf numFmtId="0" fontId="26" fillId="0" borderId="13" xfId="0" applyFont="1" applyBorder="1" applyAlignment="1">
      <alignment vertical="center" wrapText="1"/>
    </xf>
    <xf numFmtId="0" fontId="18" fillId="0" borderId="13" xfId="0" applyFont="1" applyBorder="1" applyAlignment="1">
      <alignment vertical="top" wrapText="1"/>
    </xf>
    <xf numFmtId="0" fontId="18" fillId="0" borderId="14" xfId="0" applyFont="1" applyBorder="1" applyAlignment="1">
      <alignment vertical="top" wrapText="1"/>
    </xf>
    <xf numFmtId="0" fontId="29" fillId="0" borderId="0" xfId="0" applyFont="1">
      <alignment vertical="center"/>
    </xf>
    <xf numFmtId="0" fontId="20" fillId="0" borderId="0" xfId="0" applyFont="1" applyAlignment="1">
      <alignment horizontal="center" vertical="center" wrapText="1"/>
    </xf>
    <xf numFmtId="0" fontId="18" fillId="0" borderId="0" xfId="0" applyFont="1" applyAlignment="1">
      <alignment horizontal="right" vertical="center" wrapText="1"/>
    </xf>
    <xf numFmtId="0" fontId="31" fillId="0" borderId="0" xfId="0" applyFont="1">
      <alignment vertical="center"/>
    </xf>
    <xf numFmtId="0" fontId="20" fillId="0" borderId="13" xfId="0" applyFont="1" applyBorder="1" applyAlignment="1">
      <alignment horizontal="center" vertical="center" wrapText="1"/>
    </xf>
    <xf numFmtId="176" fontId="26" fillId="35" borderId="0" xfId="0" applyNumberFormat="1" applyFont="1" applyFill="1" applyAlignment="1" applyProtection="1">
      <alignment vertical="center" wrapText="1"/>
      <protection locked="0"/>
    </xf>
    <xf numFmtId="0" fontId="32" fillId="0" borderId="0" xfId="0" applyFont="1" applyAlignment="1">
      <alignment horizontal="center" vertical="center" wrapText="1"/>
    </xf>
    <xf numFmtId="0" fontId="32" fillId="0" borderId="0" xfId="0" applyFont="1" applyAlignment="1">
      <alignment vertical="center" wrapText="1"/>
    </xf>
    <xf numFmtId="0" fontId="18" fillId="0" borderId="0" xfId="0" applyFont="1" applyAlignment="1">
      <alignment vertical="top" wrapText="1"/>
    </xf>
    <xf numFmtId="0" fontId="22" fillId="0" borderId="14" xfId="0" applyFont="1" applyBorder="1" applyAlignment="1">
      <alignment vertical="center" wrapText="1"/>
    </xf>
    <xf numFmtId="0" fontId="26" fillId="34" borderId="10" xfId="0" applyFont="1" applyFill="1" applyBorder="1" applyAlignment="1" applyProtection="1">
      <alignment vertical="center" wrapText="1"/>
      <protection locked="0"/>
    </xf>
    <xf numFmtId="0" fontId="18" fillId="0" borderId="12" xfId="0" applyFont="1" applyBorder="1" applyAlignment="1">
      <alignment horizontal="left" vertical="center" wrapText="1"/>
    </xf>
    <xf numFmtId="0" fontId="26" fillId="33" borderId="13" xfId="0" applyFont="1" applyFill="1" applyBorder="1" applyAlignment="1" applyProtection="1">
      <alignment vertical="center" wrapText="1"/>
      <protection locked="0"/>
    </xf>
    <xf numFmtId="0" fontId="18" fillId="0" borderId="14" xfId="0" applyFont="1" applyBorder="1" applyAlignment="1">
      <alignment horizontal="left" vertical="center" wrapText="1"/>
    </xf>
    <xf numFmtId="0" fontId="19" fillId="0" borderId="14" xfId="0" applyFont="1" applyBorder="1" applyAlignment="1">
      <alignment vertical="center" wrapText="1"/>
    </xf>
    <xf numFmtId="0" fontId="18" fillId="0" borderId="16" xfId="0" applyFont="1" applyBorder="1" applyAlignment="1">
      <alignment horizontal="center" vertical="center" wrapText="1"/>
    </xf>
    <xf numFmtId="0" fontId="18" fillId="0" borderId="19" xfId="0" applyFont="1" applyBorder="1" applyAlignment="1">
      <alignment vertical="center" wrapText="1"/>
    </xf>
    <xf numFmtId="177" fontId="18" fillId="34" borderId="19" xfId="0" applyNumberFormat="1" applyFont="1" applyFill="1" applyBorder="1" applyAlignment="1" applyProtection="1">
      <alignment vertical="center" wrapText="1"/>
      <protection locked="0"/>
    </xf>
    <xf numFmtId="0" fontId="18" fillId="0" borderId="20" xfId="0" applyFont="1" applyBorder="1" applyAlignment="1">
      <alignment vertical="center" wrapText="1"/>
    </xf>
    <xf numFmtId="0" fontId="22" fillId="0" borderId="13" xfId="0" applyFont="1" applyBorder="1" applyAlignment="1">
      <alignment horizontal="justify" vertical="top" wrapText="1"/>
    </xf>
    <xf numFmtId="0" fontId="18" fillId="0" borderId="11" xfId="0" applyFont="1" applyBorder="1" applyAlignment="1">
      <alignment vertical="top" wrapText="1"/>
    </xf>
    <xf numFmtId="0" fontId="18" fillId="0" borderId="12" xfId="0" applyFont="1" applyBorder="1" applyAlignment="1">
      <alignment vertical="top" wrapText="1"/>
    </xf>
    <xf numFmtId="0" fontId="22" fillId="0" borderId="14" xfId="0" applyFont="1" applyBorder="1" applyAlignment="1">
      <alignment horizontal="justify" vertical="top" wrapText="1"/>
    </xf>
    <xf numFmtId="0" fontId="18" fillId="0" borderId="13" xfId="0" applyFont="1" applyBorder="1" applyAlignment="1">
      <alignment horizontal="left" vertical="top" wrapText="1"/>
    </xf>
    <xf numFmtId="0" fontId="18" fillId="0" borderId="14" xfId="0" applyFont="1" applyBorder="1" applyAlignment="1">
      <alignment horizontal="justify" vertical="top" wrapText="1"/>
    </xf>
    <xf numFmtId="0" fontId="26" fillId="0" borderId="25" xfId="0" applyFont="1" applyBorder="1" applyAlignment="1">
      <alignment horizontal="center" vertical="center" wrapText="1"/>
    </xf>
    <xf numFmtId="0" fontId="32" fillId="36" borderId="29" xfId="0" applyFont="1" applyFill="1" applyBorder="1" applyAlignment="1">
      <alignment vertical="center" wrapText="1"/>
    </xf>
    <xf numFmtId="0" fontId="26" fillId="33" borderId="34" xfId="0" applyFont="1" applyFill="1" applyBorder="1" applyAlignment="1" applyProtection="1">
      <alignment vertical="center" wrapText="1"/>
      <protection locked="0"/>
    </xf>
    <xf numFmtId="0" fontId="22" fillId="0" borderId="13" xfId="0" applyFont="1" applyBorder="1" applyAlignment="1">
      <alignment vertical="top" wrapText="1"/>
    </xf>
    <xf numFmtId="0" fontId="22" fillId="0" borderId="14" xfId="0" applyFont="1" applyBorder="1" applyAlignment="1">
      <alignment vertical="top" wrapText="1"/>
    </xf>
    <xf numFmtId="0" fontId="18" fillId="0" borderId="16" xfId="0" applyFont="1" applyBorder="1" applyAlignment="1">
      <alignment horizontal="justify" vertical="top" wrapText="1"/>
    </xf>
    <xf numFmtId="0" fontId="18" fillId="0" borderId="17" xfId="0" applyFont="1" applyBorder="1" applyAlignment="1">
      <alignment vertical="top"/>
    </xf>
    <xf numFmtId="0" fontId="18" fillId="0" borderId="17" xfId="0" applyFont="1" applyBorder="1" applyAlignment="1">
      <alignment horizontal="justify" vertical="top" wrapText="1"/>
    </xf>
    <xf numFmtId="0" fontId="18" fillId="0" borderId="18" xfId="0" applyFont="1" applyBorder="1">
      <alignment vertical="center"/>
    </xf>
    <xf numFmtId="0" fontId="33" fillId="0" borderId="0" xfId="0" applyFont="1">
      <alignment vertical="center"/>
    </xf>
    <xf numFmtId="0" fontId="18" fillId="0" borderId="0" xfId="0" applyFont="1" applyAlignment="1">
      <alignment horizontal="left" vertical="center"/>
    </xf>
    <xf numFmtId="0" fontId="18" fillId="33" borderId="15" xfId="0" applyFont="1" applyFill="1" applyBorder="1" applyAlignment="1" applyProtection="1">
      <alignment vertical="center" wrapText="1"/>
      <protection locked="0"/>
    </xf>
    <xf numFmtId="0" fontId="18" fillId="0" borderId="17" xfId="0" applyFont="1" applyBorder="1">
      <alignment vertical="center"/>
    </xf>
    <xf numFmtId="0" fontId="18" fillId="0" borderId="15" xfId="0" applyFont="1" applyBorder="1" applyAlignment="1">
      <alignment horizontal="center" vertical="center" wrapText="1"/>
    </xf>
    <xf numFmtId="0" fontId="18" fillId="34" borderId="15" xfId="0" applyFont="1" applyFill="1" applyBorder="1" applyAlignment="1" applyProtection="1">
      <alignment vertical="center" wrapText="1"/>
      <protection locked="0"/>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37" fillId="0" borderId="10" xfId="0" applyFont="1" applyBorder="1" applyAlignment="1">
      <alignment vertical="center" wrapText="1"/>
    </xf>
    <xf numFmtId="0" fontId="37"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37" fillId="0" borderId="13" xfId="0" applyFont="1" applyBorder="1" applyAlignment="1">
      <alignment vertical="center" wrapText="1"/>
    </xf>
    <xf numFmtId="0" fontId="21" fillId="0" borderId="23" xfId="0" applyFont="1" applyBorder="1" applyAlignment="1">
      <alignment vertical="top" wrapText="1"/>
    </xf>
    <xf numFmtId="0" fontId="18" fillId="0" borderId="23" xfId="0" applyFont="1" applyBorder="1" applyAlignment="1">
      <alignment vertical="top" wrapText="1"/>
    </xf>
    <xf numFmtId="0" fontId="18" fillId="0" borderId="18" xfId="0" applyFont="1" applyBorder="1" applyAlignment="1">
      <alignment horizontal="justify" vertical="top" wrapText="1"/>
    </xf>
    <xf numFmtId="0" fontId="18" fillId="0" borderId="23" xfId="0" applyFont="1" applyBorder="1" applyAlignment="1">
      <alignment vertical="center" wrapText="1"/>
    </xf>
    <xf numFmtId="0" fontId="18" fillId="0" borderId="18" xfId="0" applyFont="1" applyBorder="1" applyAlignment="1">
      <alignment horizontal="justify" vertical="center" wrapText="1"/>
    </xf>
    <xf numFmtId="0" fontId="18" fillId="0" borderId="15" xfId="0" applyFont="1" applyBorder="1" applyAlignment="1">
      <alignment horizontal="left" vertical="top" wrapText="1"/>
    </xf>
    <xf numFmtId="177" fontId="18" fillId="33" borderId="10" xfId="0" applyNumberFormat="1" applyFont="1" applyFill="1" applyBorder="1" applyAlignment="1" applyProtection="1">
      <alignment vertical="center" wrapText="1"/>
      <protection locked="0"/>
    </xf>
    <xf numFmtId="0" fontId="18" fillId="0" borderId="11" xfId="0" applyFont="1" applyBorder="1" applyAlignment="1">
      <alignment horizontal="left" vertical="center" wrapText="1"/>
    </xf>
    <xf numFmtId="177" fontId="18" fillId="33" borderId="16" xfId="0" applyNumberFormat="1" applyFont="1" applyFill="1" applyBorder="1" applyAlignment="1" applyProtection="1">
      <alignment vertical="center" wrapText="1"/>
      <protection locked="0"/>
    </xf>
    <xf numFmtId="0" fontId="18" fillId="0" borderId="17" xfId="0" applyFont="1" applyBorder="1" applyAlignment="1">
      <alignment horizontal="left" vertical="center" wrapText="1"/>
    </xf>
    <xf numFmtId="0" fontId="18" fillId="0" borderId="18" xfId="0" applyFont="1" applyBorder="1" applyAlignment="1">
      <alignment horizontal="center" vertical="center" wrapText="1"/>
    </xf>
    <xf numFmtId="0" fontId="18" fillId="0" borderId="13" xfId="0" applyFont="1" applyBorder="1" applyAlignment="1">
      <alignment horizontal="justify" vertical="center" wrapText="1"/>
    </xf>
    <xf numFmtId="0" fontId="18" fillId="33" borderId="10" xfId="0" applyFont="1" applyFill="1" applyBorder="1" applyAlignment="1" applyProtection="1">
      <alignment vertical="center" wrapText="1"/>
      <protection locked="0"/>
    </xf>
    <xf numFmtId="0" fontId="18" fillId="33" borderId="13" xfId="0" applyFont="1" applyFill="1" applyBorder="1" applyAlignment="1" applyProtection="1">
      <alignment vertical="center" wrapText="1"/>
      <protection locked="0"/>
    </xf>
    <xf numFmtId="0" fontId="18" fillId="33" borderId="0" xfId="0" applyFont="1" applyFill="1" applyAlignment="1" applyProtection="1">
      <alignment vertical="center" wrapText="1"/>
      <protection locked="0"/>
    </xf>
    <xf numFmtId="0" fontId="18" fillId="33" borderId="14" xfId="0" applyFont="1" applyFill="1" applyBorder="1" applyAlignment="1" applyProtection="1">
      <alignment vertical="center" wrapText="1"/>
      <protection locked="0"/>
    </xf>
    <xf numFmtId="0" fontId="18" fillId="33" borderId="13" xfId="0" applyFont="1" applyFill="1" applyBorder="1" applyAlignment="1">
      <alignment vertical="center" wrapText="1"/>
    </xf>
    <xf numFmtId="0" fontId="18" fillId="33" borderId="0" xfId="0" applyFont="1" applyFill="1" applyAlignment="1">
      <alignment vertical="center" wrapText="1"/>
    </xf>
    <xf numFmtId="0" fontId="18" fillId="33" borderId="14" xfId="0" applyFont="1" applyFill="1" applyBorder="1" applyAlignment="1">
      <alignment vertical="center" wrapText="1"/>
    </xf>
    <xf numFmtId="0" fontId="18" fillId="33" borderId="16" xfId="0" applyFont="1" applyFill="1" applyBorder="1" applyAlignment="1">
      <alignment vertical="center" wrapText="1"/>
    </xf>
    <xf numFmtId="0" fontId="18" fillId="33" borderId="17" xfId="0" applyFont="1" applyFill="1" applyBorder="1" applyAlignment="1">
      <alignment vertical="center" wrapText="1"/>
    </xf>
    <xf numFmtId="0" fontId="18" fillId="33" borderId="18" xfId="0" applyFont="1" applyFill="1" applyBorder="1" applyAlignment="1">
      <alignment vertical="center" wrapText="1"/>
    </xf>
    <xf numFmtId="0" fontId="18" fillId="39" borderId="15" xfId="0" applyFont="1" applyFill="1" applyBorder="1" applyAlignment="1">
      <alignment horizontal="center" vertical="center" wrapText="1"/>
    </xf>
    <xf numFmtId="0" fontId="18" fillId="34" borderId="15" xfId="0" applyFont="1" applyFill="1" applyBorder="1" applyAlignment="1" applyProtection="1">
      <alignment horizontal="justify" vertical="center" wrapText="1"/>
      <protection locked="0"/>
    </xf>
    <xf numFmtId="49" fontId="18" fillId="35" borderId="15" xfId="0" applyNumberFormat="1" applyFont="1" applyFill="1" applyBorder="1" applyAlignment="1" applyProtection="1">
      <alignment vertical="center" wrapText="1"/>
      <protection locked="0"/>
    </xf>
    <xf numFmtId="0" fontId="18" fillId="33" borderId="15" xfId="0" applyFont="1" applyFill="1" applyBorder="1" applyAlignment="1" applyProtection="1">
      <alignment horizontal="justify" vertical="center" wrapText="1"/>
      <protection locked="0"/>
    </xf>
    <xf numFmtId="179" fontId="0" fillId="0" borderId="0" xfId="0" applyNumberFormat="1">
      <alignment vertical="center"/>
    </xf>
    <xf numFmtId="0" fontId="18" fillId="0" borderId="15" xfId="0" applyFont="1" applyBorder="1" applyAlignment="1">
      <alignment vertical="top" wrapText="1"/>
    </xf>
    <xf numFmtId="0" fontId="26" fillId="0" borderId="0" xfId="0" applyFont="1" applyAlignment="1">
      <alignment horizontal="right" vertical="center" wrapText="1"/>
    </xf>
    <xf numFmtId="0" fontId="18" fillId="0" borderId="21" xfId="0" applyFont="1" applyBorder="1" applyAlignment="1">
      <alignment vertical="top" wrapText="1"/>
    </xf>
    <xf numFmtId="0" fontId="25" fillId="0" borderId="0" xfId="0" applyFont="1" applyAlignment="1">
      <alignment vertical="center" shrinkToFit="1"/>
    </xf>
    <xf numFmtId="49" fontId="32" fillId="36" borderId="29" xfId="0" applyNumberFormat="1" applyFont="1" applyFill="1" applyBorder="1" applyAlignment="1">
      <alignment vertical="center" wrapText="1"/>
    </xf>
    <xf numFmtId="49" fontId="26" fillId="33" borderId="34" xfId="0" applyNumberFormat="1" applyFont="1" applyFill="1" applyBorder="1" applyAlignment="1" applyProtection="1">
      <alignment vertical="center" wrapText="1"/>
      <protection locked="0"/>
    </xf>
    <xf numFmtId="0" fontId="27" fillId="0" borderId="0" xfId="0" applyFont="1" applyAlignment="1">
      <alignment vertical="center" shrinkToFit="1"/>
    </xf>
    <xf numFmtId="0" fontId="25" fillId="0" borderId="0" xfId="0" applyFont="1" applyAlignment="1">
      <alignment horizontal="center" vertical="center" shrinkToFit="1"/>
    </xf>
    <xf numFmtId="0" fontId="18" fillId="38" borderId="21" xfId="0" applyFont="1" applyFill="1" applyBorder="1" applyAlignment="1">
      <alignment vertical="top" shrinkToFit="1"/>
    </xf>
    <xf numFmtId="0" fontId="18" fillId="38" borderId="12" xfId="0" applyFont="1" applyFill="1" applyBorder="1" applyAlignment="1">
      <alignment horizontal="justify" vertical="top" shrinkToFit="1"/>
    </xf>
    <xf numFmtId="0" fontId="18" fillId="38" borderId="22" xfId="0" applyFont="1" applyFill="1" applyBorder="1" applyAlignment="1">
      <alignment vertical="top" shrinkToFit="1"/>
    </xf>
    <xf numFmtId="0" fontId="18" fillId="38" borderId="14" xfId="0" applyFont="1" applyFill="1" applyBorder="1" applyAlignment="1">
      <alignment horizontal="justify" vertical="top" shrinkToFit="1"/>
    </xf>
    <xf numFmtId="0" fontId="18" fillId="38" borderId="22" xfId="0" applyFont="1" applyFill="1" applyBorder="1" applyAlignment="1">
      <alignment vertical="center" shrinkToFit="1"/>
    </xf>
    <xf numFmtId="0" fontId="18" fillId="38" borderId="22" xfId="0" applyFont="1" applyFill="1" applyBorder="1" applyAlignment="1">
      <alignment horizontal="justify" vertical="center" shrinkToFit="1"/>
    </xf>
    <xf numFmtId="0" fontId="18" fillId="0" borderId="15" xfId="0" applyFont="1" applyBorder="1" applyAlignment="1">
      <alignment horizontal="center" vertical="center" shrinkToFit="1"/>
    </xf>
    <xf numFmtId="0" fontId="18" fillId="0" borderId="17" xfId="0" applyFont="1" applyBorder="1" applyAlignment="1">
      <alignment vertical="center" shrinkToFit="1"/>
    </xf>
    <xf numFmtId="0" fontId="18" fillId="0" borderId="11" xfId="0" applyFont="1" applyBorder="1">
      <alignment vertical="center"/>
    </xf>
    <xf numFmtId="0" fontId="18" fillId="38" borderId="19" xfId="0" applyFont="1" applyFill="1" applyBorder="1" applyAlignment="1" applyProtection="1">
      <alignment horizontal="justify" vertical="center" wrapText="1"/>
      <protection locked="0"/>
    </xf>
    <xf numFmtId="0" fontId="18" fillId="38" borderId="19" xfId="0" applyFont="1" applyFill="1" applyBorder="1" applyAlignment="1" applyProtection="1">
      <alignment vertical="center" wrapText="1"/>
      <protection locked="0"/>
    </xf>
    <xf numFmtId="178" fontId="18" fillId="38" borderId="19" xfId="42" applyNumberFormat="1" applyFont="1" applyFill="1" applyBorder="1" applyAlignment="1" applyProtection="1">
      <alignment vertical="center" wrapText="1"/>
      <protection locked="0"/>
    </xf>
    <xf numFmtId="40" fontId="18" fillId="38" borderId="19" xfId="42" applyNumberFormat="1" applyFont="1" applyFill="1" applyBorder="1" applyAlignment="1" applyProtection="1">
      <alignment vertical="center" wrapText="1"/>
      <protection locked="0"/>
    </xf>
    <xf numFmtId="180" fontId="18" fillId="38" borderId="19" xfId="42" applyNumberFormat="1" applyFont="1" applyFill="1" applyBorder="1" applyAlignment="1" applyProtection="1">
      <alignment vertical="center" wrapText="1"/>
      <protection locked="0"/>
    </xf>
    <xf numFmtId="49" fontId="18" fillId="38" borderId="20" xfId="0" applyNumberFormat="1" applyFont="1" applyFill="1" applyBorder="1" applyAlignment="1" applyProtection="1">
      <alignment vertical="center" wrapText="1"/>
      <protection locked="0"/>
    </xf>
    <xf numFmtId="49" fontId="18" fillId="33" borderId="15" xfId="42" applyNumberFormat="1" applyFont="1" applyFill="1" applyBorder="1" applyAlignment="1" applyProtection="1">
      <alignment horizontal="right" vertical="center" wrapText="1"/>
      <protection locked="0"/>
    </xf>
    <xf numFmtId="181" fontId="18" fillId="33" borderId="15" xfId="42" applyNumberFormat="1" applyFont="1" applyFill="1" applyBorder="1" applyAlignment="1" applyProtection="1">
      <alignment vertical="center" wrapText="1"/>
      <protection locked="0"/>
    </xf>
    <xf numFmtId="182" fontId="18" fillId="33" borderId="15" xfId="42" applyNumberFormat="1" applyFont="1" applyFill="1" applyBorder="1" applyAlignment="1" applyProtection="1">
      <alignment horizontal="right" vertical="center" wrapText="1"/>
      <protection locked="0"/>
    </xf>
    <xf numFmtId="4" fontId="18" fillId="33" borderId="11" xfId="42" applyNumberFormat="1" applyFont="1" applyFill="1" applyBorder="1" applyAlignment="1" applyProtection="1">
      <alignment horizontal="right" vertical="center" wrapText="1"/>
      <protection locked="0"/>
    </xf>
    <xf numFmtId="0" fontId="38" fillId="0" borderId="0" xfId="0" applyFont="1">
      <alignment vertical="center"/>
    </xf>
    <xf numFmtId="0" fontId="18" fillId="0" borderId="10" xfId="0" applyFont="1" applyBorder="1" applyAlignment="1">
      <alignment horizontal="left" vertical="center"/>
    </xf>
    <xf numFmtId="0" fontId="18" fillId="0" borderId="12" xfId="0" applyFont="1" applyBorder="1">
      <alignment vertical="center"/>
    </xf>
    <xf numFmtId="0" fontId="39" fillId="0" borderId="0" xfId="0" applyFont="1">
      <alignment vertical="center"/>
    </xf>
    <xf numFmtId="0" fontId="18" fillId="0" borderId="17" xfId="43" applyFont="1" applyBorder="1" applyAlignment="1">
      <alignment horizontal="left" vertical="center"/>
    </xf>
    <xf numFmtId="0" fontId="18" fillId="0" borderId="17" xfId="43" applyFont="1" applyBorder="1">
      <alignment vertical="center"/>
    </xf>
    <xf numFmtId="0" fontId="18" fillId="0" borderId="0" xfId="43" applyFont="1">
      <alignment vertical="center"/>
    </xf>
    <xf numFmtId="0" fontId="18" fillId="0" borderId="13" xfId="43" applyFont="1" applyBorder="1" applyAlignment="1">
      <alignment vertical="center" wrapText="1"/>
    </xf>
    <xf numFmtId="0" fontId="18" fillId="0" borderId="0" xfId="43" applyFont="1" applyAlignment="1">
      <alignment vertical="center" wrapText="1"/>
    </xf>
    <xf numFmtId="0" fontId="18" fillId="0" borderId="14" xfId="43" applyFont="1" applyBorder="1" applyAlignment="1">
      <alignment vertical="center" wrapText="1"/>
    </xf>
    <xf numFmtId="0" fontId="36" fillId="0" borderId="0" xfId="43" applyFont="1" applyAlignment="1">
      <alignment horizontal="center" vertical="center"/>
    </xf>
    <xf numFmtId="0" fontId="18" fillId="0" borderId="0" xfId="43" applyFont="1" applyAlignment="1">
      <alignment horizontal="right" vertical="center"/>
    </xf>
    <xf numFmtId="0" fontId="28" fillId="0" borderId="0" xfId="43" applyFont="1">
      <alignment vertical="center"/>
    </xf>
    <xf numFmtId="0" fontId="25" fillId="0" borderId="0" xfId="43" applyFont="1" applyAlignment="1">
      <alignment vertical="center" shrinkToFit="1"/>
    </xf>
    <xf numFmtId="0" fontId="25" fillId="0" borderId="0" xfId="43" applyFont="1">
      <alignment vertical="center"/>
    </xf>
    <xf numFmtId="0" fontId="27" fillId="0" borderId="0" xfId="43" applyFont="1">
      <alignment vertical="center"/>
    </xf>
    <xf numFmtId="0" fontId="18" fillId="34" borderId="15" xfId="43" applyFont="1" applyFill="1" applyBorder="1" applyAlignment="1" applyProtection="1">
      <alignment vertical="center" wrapText="1"/>
      <protection locked="0"/>
    </xf>
    <xf numFmtId="0" fontId="18" fillId="33" borderId="15" xfId="43" applyFont="1" applyFill="1" applyBorder="1" applyAlignment="1" applyProtection="1">
      <alignment vertical="center" wrapText="1"/>
      <protection locked="0"/>
    </xf>
    <xf numFmtId="49" fontId="18" fillId="33" borderId="15" xfId="43" applyNumberFormat="1" applyFont="1" applyFill="1" applyBorder="1" applyAlignment="1" applyProtection="1">
      <alignment vertical="center" wrapText="1"/>
      <protection locked="0"/>
    </xf>
    <xf numFmtId="49" fontId="18" fillId="33" borderId="15" xfId="43" quotePrefix="1" applyNumberFormat="1" applyFont="1" applyFill="1" applyBorder="1" applyAlignment="1" applyProtection="1">
      <alignment vertical="center" wrapText="1"/>
      <protection locked="0"/>
    </xf>
    <xf numFmtId="0" fontId="40" fillId="0" borderId="0" xfId="43" applyFont="1">
      <alignment vertical="center"/>
    </xf>
    <xf numFmtId="0" fontId="29" fillId="0" borderId="0" xfId="43" applyFont="1">
      <alignment vertical="center"/>
    </xf>
    <xf numFmtId="0" fontId="18" fillId="38" borderId="19" xfId="43" applyFont="1" applyFill="1" applyBorder="1" applyProtection="1">
      <alignment vertical="center"/>
      <protection locked="0"/>
    </xf>
    <xf numFmtId="0" fontId="18" fillId="38" borderId="20" xfId="43" applyFont="1" applyFill="1" applyBorder="1" applyProtection="1">
      <alignment vertical="center"/>
      <protection locked="0"/>
    </xf>
    <xf numFmtId="0" fontId="18" fillId="0" borderId="16" xfId="43" applyFont="1" applyBorder="1" applyAlignment="1">
      <alignment vertical="center" wrapText="1"/>
    </xf>
    <xf numFmtId="0" fontId="18" fillId="0" borderId="17" xfId="43" applyFont="1" applyBorder="1" applyAlignment="1">
      <alignment vertical="center" wrapText="1"/>
    </xf>
    <xf numFmtId="0" fontId="18" fillId="0" borderId="18" xfId="43" applyFont="1" applyBorder="1" applyAlignment="1">
      <alignment vertical="center" wrapText="1"/>
    </xf>
    <xf numFmtId="0" fontId="35" fillId="0" borderId="0" xfId="43" applyFont="1">
      <alignment vertical="center"/>
    </xf>
    <xf numFmtId="0" fontId="18" fillId="0" borderId="0" xfId="43" applyFont="1" applyAlignment="1">
      <alignment vertical="center" shrinkToFit="1"/>
    </xf>
    <xf numFmtId="0" fontId="18" fillId="0" borderId="0" xfId="43" applyFont="1" applyAlignment="1">
      <alignment horizontal="left" vertical="center"/>
    </xf>
    <xf numFmtId="0" fontId="35" fillId="0" borderId="0" xfId="43" applyFont="1" applyAlignment="1">
      <alignment vertical="center" shrinkToFit="1"/>
    </xf>
    <xf numFmtId="49" fontId="18" fillId="0" borderId="0" xfId="43" applyNumberFormat="1" applyFont="1">
      <alignment vertical="center"/>
    </xf>
    <xf numFmtId="0" fontId="38" fillId="0" borderId="0" xfId="43" applyFont="1">
      <alignment vertical="center"/>
    </xf>
    <xf numFmtId="0" fontId="33" fillId="0" borderId="0" xfId="43" applyFont="1">
      <alignment vertical="center"/>
    </xf>
    <xf numFmtId="0" fontId="1" fillId="0" borderId="0" xfId="43">
      <alignment vertical="center"/>
    </xf>
    <xf numFmtId="0" fontId="18" fillId="0" borderId="10" xfId="43" applyFont="1" applyBorder="1" applyAlignment="1">
      <alignment horizontal="left" vertical="center"/>
    </xf>
    <xf numFmtId="0" fontId="18" fillId="0" borderId="11" xfId="43" applyFont="1" applyBorder="1">
      <alignment vertical="center"/>
    </xf>
    <xf numFmtId="0" fontId="18" fillId="0" borderId="12" xfId="43" applyFont="1" applyBorder="1">
      <alignment vertical="center"/>
    </xf>
    <xf numFmtId="0" fontId="25" fillId="0" borderId="0" xfId="43" applyFont="1" applyAlignment="1">
      <alignment horizontal="center" vertical="center" shrinkToFit="1"/>
    </xf>
    <xf numFmtId="0" fontId="27" fillId="0" borderId="0" xfId="43" applyFont="1" applyAlignment="1">
      <alignment vertical="center" shrinkToFit="1"/>
    </xf>
    <xf numFmtId="0" fontId="18" fillId="39" borderId="15" xfId="43" applyFont="1" applyFill="1" applyBorder="1" applyAlignment="1">
      <alignment horizontal="center" vertical="center" wrapText="1"/>
    </xf>
    <xf numFmtId="0" fontId="18" fillId="0" borderId="15" xfId="43" applyFont="1" applyBorder="1" applyAlignment="1">
      <alignment horizontal="center" vertical="center" shrinkToFit="1"/>
    </xf>
    <xf numFmtId="0" fontId="18" fillId="34" borderId="15" xfId="43" applyFont="1" applyFill="1" applyBorder="1" applyAlignment="1" applyProtection="1">
      <alignment horizontal="justify" vertical="center" wrapText="1"/>
      <protection locked="0"/>
    </xf>
    <xf numFmtId="49" fontId="18" fillId="33" borderId="15" xfId="44" applyNumberFormat="1" applyFont="1" applyFill="1" applyBorder="1" applyAlignment="1" applyProtection="1">
      <alignment horizontal="right" vertical="center" wrapText="1"/>
      <protection locked="0"/>
    </xf>
    <xf numFmtId="182" fontId="18" fillId="33" borderId="15" xfId="44" applyNumberFormat="1" applyFont="1" applyFill="1" applyBorder="1" applyAlignment="1" applyProtection="1">
      <alignment horizontal="right" vertical="center" wrapText="1"/>
      <protection locked="0"/>
    </xf>
    <xf numFmtId="181" fontId="18" fillId="33" borderId="15" xfId="44" applyNumberFormat="1" applyFont="1" applyFill="1" applyBorder="1" applyAlignment="1" applyProtection="1">
      <alignment vertical="center" wrapText="1"/>
      <protection locked="0"/>
    </xf>
    <xf numFmtId="49" fontId="18" fillId="35" borderId="15" xfId="43" applyNumberFormat="1" applyFont="1" applyFill="1" applyBorder="1" applyAlignment="1" applyProtection="1">
      <alignment vertical="center" wrapText="1"/>
      <protection locked="0"/>
    </xf>
    <xf numFmtId="0" fontId="18" fillId="33" borderId="15" xfId="43" applyFont="1" applyFill="1" applyBorder="1" applyAlignment="1" applyProtection="1">
      <alignment horizontal="justify" vertical="center" wrapText="1"/>
      <protection locked="0"/>
    </xf>
    <xf numFmtId="0" fontId="18" fillId="38" borderId="19" xfId="43" applyFont="1" applyFill="1" applyBorder="1" applyAlignment="1" applyProtection="1">
      <alignment horizontal="justify" vertical="center" wrapText="1"/>
      <protection locked="0"/>
    </xf>
    <xf numFmtId="0" fontId="18" fillId="38" borderId="19" xfId="43" applyFont="1" applyFill="1" applyBorder="1" applyAlignment="1" applyProtection="1">
      <alignment vertical="center" wrapText="1"/>
      <protection locked="0"/>
    </xf>
    <xf numFmtId="178" fontId="18" fillId="38" borderId="19" xfId="44" applyNumberFormat="1" applyFont="1" applyFill="1" applyBorder="1" applyAlignment="1" applyProtection="1">
      <alignment vertical="center" wrapText="1"/>
      <protection locked="0"/>
    </xf>
    <xf numFmtId="40" fontId="18" fillId="38" borderId="19" xfId="44" applyNumberFormat="1" applyFont="1" applyFill="1" applyBorder="1" applyAlignment="1" applyProtection="1">
      <alignment vertical="center" wrapText="1"/>
      <protection locked="0"/>
    </xf>
    <xf numFmtId="180" fontId="18" fillId="38" borderId="19" xfId="44" applyNumberFormat="1" applyFont="1" applyFill="1" applyBorder="1" applyAlignment="1" applyProtection="1">
      <alignment vertical="center" wrapText="1"/>
      <protection locked="0"/>
    </xf>
    <xf numFmtId="49" fontId="18" fillId="38" borderId="20" xfId="43" applyNumberFormat="1" applyFont="1" applyFill="1" applyBorder="1" applyAlignment="1" applyProtection="1">
      <alignment vertical="center" wrapText="1"/>
      <protection locked="0"/>
    </xf>
    <xf numFmtId="0" fontId="18" fillId="0" borderId="17" xfId="43" applyFont="1" applyBorder="1" applyAlignment="1">
      <alignment vertical="center" shrinkToFit="1"/>
    </xf>
    <xf numFmtId="0" fontId="25" fillId="0" borderId="0" xfId="43" applyFont="1" applyAlignment="1">
      <alignment horizontal="center" vertical="center"/>
    </xf>
    <xf numFmtId="0" fontId="27" fillId="0" borderId="0" xfId="43" applyFont="1" applyAlignment="1">
      <alignment horizontal="center" vertical="center"/>
    </xf>
    <xf numFmtId="0" fontId="18" fillId="0" borderId="15" xfId="43" applyFont="1" applyBorder="1" applyAlignment="1">
      <alignment horizontal="center" vertical="center" wrapText="1"/>
    </xf>
    <xf numFmtId="0" fontId="42" fillId="0" borderId="0" xfId="45" applyFont="1">
      <alignment vertical="center"/>
    </xf>
    <xf numFmtId="0" fontId="41" fillId="0" borderId="0" xfId="45">
      <alignment vertical="center"/>
    </xf>
    <xf numFmtId="0" fontId="25" fillId="0" borderId="0" xfId="45" applyFont="1" applyAlignment="1">
      <alignment horizontal="center" vertical="center"/>
    </xf>
    <xf numFmtId="0" fontId="25" fillId="0" borderId="0" xfId="45" applyFont="1" applyAlignment="1">
      <alignment horizontal="center" vertical="center" shrinkToFit="1"/>
    </xf>
    <xf numFmtId="0" fontId="40" fillId="0" borderId="0" xfId="45" applyFont="1">
      <alignment vertical="center"/>
    </xf>
    <xf numFmtId="0" fontId="43" fillId="0" borderId="0" xfId="45" applyFont="1" applyAlignment="1">
      <alignment horizontal="left" vertical="center"/>
    </xf>
    <xf numFmtId="0" fontId="43" fillId="0" borderId="0" xfId="45" applyFont="1" applyAlignment="1">
      <alignment horizontal="center" vertical="center" wrapText="1"/>
    </xf>
    <xf numFmtId="0" fontId="45" fillId="0" borderId="0" xfId="45" applyFont="1">
      <alignment vertical="center"/>
    </xf>
    <xf numFmtId="0" fontId="38" fillId="0" borderId="0" xfId="45" applyFont="1">
      <alignment vertical="center"/>
    </xf>
    <xf numFmtId="0" fontId="47" fillId="0" borderId="0" xfId="45" applyFont="1" applyAlignment="1">
      <alignment vertical="center" wrapText="1"/>
    </xf>
    <xf numFmtId="0" fontId="48" fillId="0" borderId="0" xfId="45" applyFont="1">
      <alignment vertical="center"/>
    </xf>
    <xf numFmtId="0" fontId="49" fillId="0" borderId="0" xfId="45" applyFont="1" applyAlignment="1">
      <alignment vertical="center" shrinkToFit="1"/>
    </xf>
    <xf numFmtId="0" fontId="41" fillId="0" borderId="43" xfId="45" applyBorder="1" applyAlignment="1">
      <alignment horizontal="left" vertical="center"/>
    </xf>
    <xf numFmtId="0" fontId="50" fillId="0" borderId="0" xfId="45" applyFont="1" applyAlignment="1">
      <alignment horizontal="center" vertical="center"/>
    </xf>
    <xf numFmtId="0" fontId="41" fillId="0" borderId="20" xfId="45" applyBorder="1" applyAlignment="1">
      <alignment horizontal="center" vertical="center"/>
    </xf>
    <xf numFmtId="0" fontId="41" fillId="0" borderId="45" xfId="45" applyBorder="1" applyAlignment="1">
      <alignment horizontal="center" vertical="center"/>
    </xf>
    <xf numFmtId="0" fontId="41" fillId="0" borderId="46" xfId="45" applyBorder="1" applyAlignment="1">
      <alignment horizontal="center" vertical="center"/>
    </xf>
    <xf numFmtId="0" fontId="51" fillId="0" borderId="0" xfId="45" applyFont="1">
      <alignment vertical="center"/>
    </xf>
    <xf numFmtId="0" fontId="25" fillId="0" borderId="0" xfId="45" applyFont="1" applyAlignment="1">
      <alignment vertical="center" shrinkToFit="1"/>
    </xf>
    <xf numFmtId="0" fontId="41" fillId="34" borderId="10" xfId="45" applyFill="1" applyBorder="1" applyAlignment="1">
      <alignment horizontal="center" vertical="center"/>
    </xf>
    <xf numFmtId="0" fontId="28" fillId="0" borderId="0" xfId="45" applyFont="1">
      <alignment vertical="center"/>
    </xf>
    <xf numFmtId="0" fontId="41" fillId="0" borderId="11" xfId="45" applyBorder="1">
      <alignment vertical="center"/>
    </xf>
    <xf numFmtId="0" fontId="52" fillId="0" borderId="15" xfId="45" applyFont="1" applyBorder="1" applyAlignment="1">
      <alignment horizontal="center" vertical="center"/>
    </xf>
    <xf numFmtId="0" fontId="46" fillId="34" borderId="30" xfId="45" applyFont="1" applyFill="1" applyBorder="1" applyAlignment="1">
      <alignment horizontal="center" vertical="center"/>
    </xf>
    <xf numFmtId="0" fontId="41" fillId="33" borderId="27" xfId="45" applyFill="1" applyBorder="1" applyAlignment="1">
      <alignment vertical="center" wrapText="1"/>
    </xf>
    <xf numFmtId="0" fontId="41" fillId="33" borderId="49" xfId="45" applyFill="1" applyBorder="1" applyAlignment="1">
      <alignment vertical="center" wrapText="1"/>
    </xf>
    <xf numFmtId="0" fontId="25" fillId="0" borderId="0" xfId="45" applyFont="1">
      <alignment vertical="center"/>
    </xf>
    <xf numFmtId="0" fontId="46" fillId="34" borderId="50" xfId="45" applyFont="1" applyFill="1" applyBorder="1" applyAlignment="1">
      <alignment horizontal="center" vertical="center"/>
    </xf>
    <xf numFmtId="0" fontId="41" fillId="33" borderId="51" xfId="45" applyFill="1" applyBorder="1" applyAlignment="1">
      <alignment vertical="center" wrapText="1"/>
    </xf>
    <xf numFmtId="0" fontId="41" fillId="33" borderId="52" xfId="45" applyFill="1" applyBorder="1" applyAlignment="1">
      <alignment vertical="center" wrapText="1"/>
    </xf>
    <xf numFmtId="0" fontId="46" fillId="34" borderId="53" xfId="45" applyFont="1" applyFill="1" applyBorder="1" applyAlignment="1">
      <alignment horizontal="center" vertical="center"/>
    </xf>
    <xf numFmtId="0" fontId="46" fillId="34" borderId="54" xfId="45" applyFont="1" applyFill="1" applyBorder="1" applyAlignment="1">
      <alignment horizontal="center" vertical="center"/>
    </xf>
    <xf numFmtId="0" fontId="41" fillId="33" borderId="55" xfId="45" applyFill="1" applyBorder="1" applyAlignment="1">
      <alignment vertical="center" wrapText="1"/>
    </xf>
    <xf numFmtId="0" fontId="41" fillId="33" borderId="56" xfId="45" applyFill="1" applyBorder="1" applyAlignment="1">
      <alignment vertical="center" wrapText="1"/>
    </xf>
    <xf numFmtId="0" fontId="41" fillId="0" borderId="17" xfId="45" quotePrefix="1" applyBorder="1" applyAlignment="1">
      <alignment horizontal="center" vertical="center" wrapText="1"/>
    </xf>
    <xf numFmtId="0" fontId="27" fillId="0" borderId="0" xfId="45" applyFont="1">
      <alignment vertical="center"/>
    </xf>
    <xf numFmtId="0" fontId="46" fillId="34" borderId="27" xfId="45" applyFont="1" applyFill="1" applyBorder="1" applyAlignment="1">
      <alignment horizontal="center" vertical="center"/>
    </xf>
    <xf numFmtId="0" fontId="46" fillId="34" borderId="51" xfId="45" applyFont="1" applyFill="1" applyBorder="1" applyAlignment="1">
      <alignment horizontal="center" vertical="center"/>
    </xf>
    <xf numFmtId="0" fontId="46" fillId="34" borderId="60" xfId="45" applyFont="1" applyFill="1" applyBorder="1" applyAlignment="1">
      <alignment horizontal="center" vertical="center"/>
    </xf>
    <xf numFmtId="0" fontId="46" fillId="34" borderId="55" xfId="45" applyFont="1" applyFill="1" applyBorder="1" applyAlignment="1">
      <alignment horizontal="center" vertical="center"/>
    </xf>
    <xf numFmtId="0" fontId="41" fillId="0" borderId="16" xfId="45" quotePrefix="1" applyBorder="1" applyAlignment="1">
      <alignment horizontal="center" vertical="center" wrapText="1"/>
    </xf>
    <xf numFmtId="0" fontId="46" fillId="33" borderId="27" xfId="45" applyFont="1" applyFill="1" applyBorder="1" applyAlignment="1">
      <alignment horizontal="center" vertical="center"/>
    </xf>
    <xf numFmtId="0" fontId="46" fillId="33" borderId="51" xfId="45" applyFont="1" applyFill="1" applyBorder="1" applyAlignment="1">
      <alignment horizontal="center" vertical="center"/>
    </xf>
    <xf numFmtId="0" fontId="46" fillId="33" borderId="55" xfId="45" applyFont="1" applyFill="1" applyBorder="1" applyAlignment="1">
      <alignment horizontal="center" vertical="center"/>
    </xf>
    <xf numFmtId="0" fontId="41" fillId="34" borderId="16" xfId="45" applyFill="1" applyBorder="1" applyAlignment="1">
      <alignment horizontal="center" vertical="center" wrapText="1"/>
    </xf>
    <xf numFmtId="0" fontId="41" fillId="0" borderId="30" xfId="45" applyBorder="1" applyAlignment="1">
      <alignment horizontal="right" vertical="center" wrapText="1"/>
    </xf>
    <xf numFmtId="0" fontId="41" fillId="0" borderId="64" xfId="45" applyBorder="1" applyAlignment="1">
      <alignment vertical="center" wrapText="1"/>
    </xf>
    <xf numFmtId="0" fontId="41" fillId="0" borderId="50" xfId="45" applyBorder="1" applyAlignment="1">
      <alignment horizontal="right" vertical="center" wrapText="1"/>
    </xf>
    <xf numFmtId="0" fontId="41" fillId="0" borderId="65" xfId="45" applyBorder="1" applyAlignment="1">
      <alignment vertical="center" wrapText="1"/>
    </xf>
    <xf numFmtId="0" fontId="41" fillId="0" borderId="15" xfId="45" applyBorder="1" applyAlignment="1">
      <alignment vertical="center" wrapText="1"/>
    </xf>
    <xf numFmtId="0" fontId="41" fillId="33" borderId="67" xfId="45" applyFill="1" applyBorder="1" applyAlignment="1">
      <alignment vertical="center" wrapText="1"/>
    </xf>
    <xf numFmtId="0" fontId="41" fillId="0" borderId="70" xfId="45" quotePrefix="1" applyBorder="1" applyAlignment="1">
      <alignment vertical="center" wrapText="1"/>
    </xf>
    <xf numFmtId="0" fontId="49" fillId="0" borderId="0" xfId="45" applyFont="1">
      <alignment vertical="center"/>
    </xf>
    <xf numFmtId="0" fontId="41" fillId="0" borderId="11" xfId="45" quotePrefix="1" applyBorder="1" applyAlignment="1">
      <alignment horizontal="center" vertical="center" wrapText="1"/>
    </xf>
    <xf numFmtId="0" fontId="41" fillId="0" borderId="11" xfId="45" quotePrefix="1" applyBorder="1" applyAlignment="1">
      <alignment vertical="center" wrapText="1"/>
    </xf>
    <xf numFmtId="0" fontId="41" fillId="0" borderId="13" xfId="45" applyBorder="1" applyAlignment="1">
      <alignment vertical="center" wrapText="1"/>
    </xf>
    <xf numFmtId="0" fontId="55" fillId="0" borderId="0" xfId="45" applyFont="1">
      <alignment vertical="center"/>
    </xf>
    <xf numFmtId="0" fontId="56" fillId="0" borderId="0" xfId="45" applyFont="1">
      <alignment vertical="center"/>
    </xf>
    <xf numFmtId="0" fontId="41" fillId="0" borderId="11" xfId="45" applyBorder="1" applyAlignment="1">
      <alignment vertical="center" wrapText="1"/>
    </xf>
    <xf numFmtId="0" fontId="41" fillId="0" borderId="17" xfId="45" applyBorder="1" applyAlignment="1">
      <alignment vertical="center" wrapText="1"/>
    </xf>
    <xf numFmtId="0" fontId="46" fillId="33" borderId="60" xfId="45" applyFont="1" applyFill="1" applyBorder="1" applyAlignment="1">
      <alignment horizontal="center" vertical="center"/>
    </xf>
    <xf numFmtId="0" fontId="52" fillId="0" borderId="0" xfId="45" applyFont="1">
      <alignment vertical="center"/>
    </xf>
    <xf numFmtId="0" fontId="52" fillId="0" borderId="0" xfId="45" applyFont="1" applyAlignment="1">
      <alignment vertical="center" wrapText="1"/>
    </xf>
    <xf numFmtId="0" fontId="57" fillId="0" borderId="0" xfId="45" applyFont="1" applyAlignment="1">
      <alignment vertical="center" wrapText="1"/>
    </xf>
    <xf numFmtId="0" fontId="57" fillId="0" borderId="0" xfId="45" applyFont="1">
      <alignment vertical="center"/>
    </xf>
    <xf numFmtId="0" fontId="41" fillId="0" borderId="53" xfId="45" applyBorder="1" applyAlignment="1">
      <alignment horizontal="right" vertical="center" wrapText="1"/>
    </xf>
    <xf numFmtId="0" fontId="41" fillId="33" borderId="29" xfId="45" applyFill="1" applyBorder="1" applyAlignment="1">
      <alignment vertical="center" wrapText="1"/>
    </xf>
    <xf numFmtId="0" fontId="41" fillId="0" borderId="14" xfId="45" applyBorder="1" applyAlignment="1">
      <alignment vertical="center" wrapText="1"/>
    </xf>
    <xf numFmtId="0" fontId="58" fillId="0" borderId="0" xfId="45" applyFont="1">
      <alignment vertical="center"/>
    </xf>
    <xf numFmtId="0" fontId="41" fillId="33" borderId="72" xfId="45" applyFill="1" applyBorder="1" applyAlignment="1">
      <alignment vertical="center" wrapText="1"/>
    </xf>
    <xf numFmtId="0" fontId="41" fillId="0" borderId="73" xfId="45" applyBorder="1">
      <alignment vertical="center"/>
    </xf>
    <xf numFmtId="0" fontId="41" fillId="0" borderId="60" xfId="45" applyBorder="1" applyAlignment="1">
      <alignment vertical="center" wrapText="1"/>
    </xf>
    <xf numFmtId="0" fontId="41" fillId="33" borderId="74" xfId="45" applyFill="1" applyBorder="1" applyAlignment="1">
      <alignment vertical="center" wrapText="1"/>
    </xf>
    <xf numFmtId="0" fontId="41" fillId="0" borderId="17" xfId="45" applyBorder="1" applyAlignment="1">
      <alignment horizontal="center" vertical="center"/>
    </xf>
    <xf numFmtId="0" fontId="46" fillId="33" borderId="10" xfId="45" applyFont="1" applyFill="1" applyBorder="1" applyAlignment="1">
      <alignment horizontal="center" vertical="center"/>
    </xf>
    <xf numFmtId="0" fontId="41" fillId="0" borderId="30" xfId="45" applyBorder="1">
      <alignment vertical="center"/>
    </xf>
    <xf numFmtId="0" fontId="41" fillId="0" borderId="71" xfId="45" applyBorder="1">
      <alignment vertical="center"/>
    </xf>
    <xf numFmtId="0" fontId="41" fillId="0" borderId="53" xfId="45" applyBorder="1">
      <alignment vertical="center"/>
    </xf>
    <xf numFmtId="0" fontId="41" fillId="0" borderId="66" xfId="45" applyBorder="1">
      <alignment vertical="center"/>
    </xf>
    <xf numFmtId="0" fontId="41" fillId="0" borderId="14" xfId="45" applyBorder="1">
      <alignment vertical="center"/>
    </xf>
    <xf numFmtId="0" fontId="41" fillId="0" borderId="13" xfId="45" applyBorder="1" applyAlignment="1">
      <alignment horizontal="left" vertical="center"/>
    </xf>
    <xf numFmtId="0" fontId="41" fillId="0" borderId="16" xfId="45" applyBorder="1" applyAlignment="1">
      <alignment horizontal="left" vertical="center"/>
    </xf>
    <xf numFmtId="0" fontId="41" fillId="0" borderId="19" xfId="45" applyBorder="1" applyAlignment="1">
      <alignment horizontal="right" vertical="center" wrapText="1"/>
    </xf>
    <xf numFmtId="0" fontId="40" fillId="0" borderId="19" xfId="45" applyFont="1" applyBorder="1" applyAlignment="1">
      <alignment horizontal="center" vertical="center" wrapText="1"/>
    </xf>
    <xf numFmtId="0" fontId="40" fillId="33" borderId="30" xfId="45" applyFont="1" applyFill="1" applyBorder="1" applyAlignment="1" applyProtection="1">
      <alignment horizontal="left" vertical="center" wrapText="1"/>
      <protection locked="0"/>
    </xf>
    <xf numFmtId="0" fontId="40" fillId="33" borderId="50" xfId="45" applyFont="1" applyFill="1" applyBorder="1" applyAlignment="1" applyProtection="1">
      <alignment horizontal="left" vertical="center" wrapText="1"/>
      <protection locked="0"/>
    </xf>
    <xf numFmtId="0" fontId="40" fillId="0" borderId="55" xfId="45" applyFont="1" applyBorder="1" applyAlignment="1">
      <alignment horizontal="center" vertical="center" wrapText="1"/>
    </xf>
    <xf numFmtId="0" fontId="40" fillId="0" borderId="79" xfId="45" applyFont="1" applyBorder="1" applyAlignment="1">
      <alignment horizontal="center" vertical="center" wrapText="1"/>
    </xf>
    <xf numFmtId="0" fontId="40" fillId="0" borderId="51" xfId="45" applyFont="1" applyBorder="1" applyAlignment="1">
      <alignment horizontal="center" vertical="center" wrapText="1"/>
    </xf>
    <xf numFmtId="0" fontId="40" fillId="33" borderId="68" xfId="45" applyFont="1" applyFill="1" applyBorder="1" applyAlignment="1" applyProtection="1">
      <alignment horizontal="left" vertical="center" wrapText="1"/>
      <protection locked="0"/>
    </xf>
    <xf numFmtId="0" fontId="40" fillId="33" borderId="69" xfId="45" applyFont="1" applyFill="1" applyBorder="1" applyAlignment="1" applyProtection="1">
      <alignment horizontal="left" vertical="center" wrapText="1"/>
      <protection locked="0"/>
    </xf>
    <xf numFmtId="0" fontId="40" fillId="0" borderId="18" xfId="45" applyFont="1" applyBorder="1" applyAlignment="1">
      <alignment horizontal="center" vertical="center" wrapText="1"/>
    </xf>
    <xf numFmtId="0" fontId="40" fillId="0" borderId="15" xfId="45" applyFont="1" applyBorder="1" applyAlignment="1">
      <alignment horizontal="center" vertical="center" wrapText="1"/>
    </xf>
    <xf numFmtId="0" fontId="40" fillId="33" borderId="77" xfId="45" applyFont="1" applyFill="1" applyBorder="1" applyAlignment="1" applyProtection="1">
      <alignment horizontal="left" vertical="center" wrapText="1"/>
      <protection locked="0"/>
    </xf>
    <xf numFmtId="0" fontId="40" fillId="0" borderId="71" xfId="45" applyFont="1" applyBorder="1" applyAlignment="1">
      <alignment vertical="center" wrapText="1"/>
    </xf>
    <xf numFmtId="0" fontId="40" fillId="0" borderId="68" xfId="45" applyFont="1" applyBorder="1" applyAlignment="1">
      <alignment vertical="center" wrapText="1"/>
    </xf>
    <xf numFmtId="0" fontId="39" fillId="0" borderId="68" xfId="45" applyFont="1" applyBorder="1" applyAlignment="1">
      <alignment vertical="center" wrapText="1"/>
    </xf>
    <xf numFmtId="0" fontId="39" fillId="0" borderId="69" xfId="45" applyFont="1" applyBorder="1" applyAlignment="1">
      <alignment vertical="center" wrapText="1"/>
    </xf>
    <xf numFmtId="0" fontId="40" fillId="0" borderId="10" xfId="45" applyFont="1" applyBorder="1" applyAlignment="1">
      <alignment vertical="top" wrapText="1"/>
    </xf>
    <xf numFmtId="0" fontId="40" fillId="0" borderId="54" xfId="45" applyFont="1" applyBorder="1" applyAlignment="1">
      <alignment horizontal="center" vertical="center" wrapText="1"/>
    </xf>
    <xf numFmtId="0" fontId="40" fillId="0" borderId="11" xfId="45" applyFont="1" applyBorder="1" applyAlignment="1">
      <alignment horizontal="center" vertical="center" wrapText="1"/>
    </xf>
    <xf numFmtId="0" fontId="71" fillId="0" borderId="0" xfId="48" applyFont="1" applyAlignment="1">
      <alignment vertical="center"/>
    </xf>
    <xf numFmtId="0" fontId="52" fillId="0" borderId="0" xfId="48" applyFont="1" applyAlignment="1">
      <alignment vertical="center" wrapText="1"/>
    </xf>
    <xf numFmtId="0" fontId="27" fillId="0" borderId="0" xfId="48" applyFont="1"/>
    <xf numFmtId="0" fontId="25" fillId="0" borderId="0" xfId="48" applyFont="1" applyAlignment="1">
      <alignment horizontal="center" vertical="center"/>
    </xf>
    <xf numFmtId="0" fontId="73" fillId="0" borderId="0" xfId="48" applyFont="1" applyAlignment="1">
      <alignment horizontal="left" vertical="center"/>
    </xf>
    <xf numFmtId="0" fontId="73" fillId="0" borderId="0" xfId="48" applyFont="1" applyAlignment="1">
      <alignment horizontal="center" vertical="center" wrapText="1"/>
    </xf>
    <xf numFmtId="0" fontId="27" fillId="38" borderId="0" xfId="48" applyFont="1" applyFill="1"/>
    <xf numFmtId="0" fontId="25" fillId="0" borderId="0" xfId="48" applyFont="1" applyAlignment="1">
      <alignment horizontal="center" vertical="center" shrinkToFit="1"/>
    </xf>
    <xf numFmtId="0" fontId="52" fillId="0" borderId="0" xfId="48" applyFont="1" applyAlignment="1">
      <alignment vertical="center"/>
    </xf>
    <xf numFmtId="0" fontId="74" fillId="0" borderId="0" xfId="48" applyFont="1" applyAlignment="1">
      <alignment vertical="center" wrapText="1"/>
    </xf>
    <xf numFmtId="0" fontId="27" fillId="0" borderId="10" xfId="48" applyFont="1" applyBorder="1" applyAlignment="1">
      <alignment vertical="center"/>
    </xf>
    <xf numFmtId="0" fontId="27" fillId="0" borderId="11" xfId="48" applyFont="1" applyBorder="1" applyAlignment="1">
      <alignment vertical="center"/>
    </xf>
    <xf numFmtId="0" fontId="27" fillId="38" borderId="0" xfId="48" applyFont="1" applyFill="1" applyProtection="1">
      <protection locked="0"/>
    </xf>
    <xf numFmtId="0" fontId="28" fillId="0" borderId="0" xfId="48" applyFont="1" applyAlignment="1">
      <alignment vertical="center"/>
    </xf>
    <xf numFmtId="0" fontId="25" fillId="0" borderId="0" xfId="48" applyFont="1" applyAlignment="1">
      <alignment vertical="center" shrinkToFit="1"/>
    </xf>
    <xf numFmtId="0" fontId="40" fillId="0" borderId="0" xfId="48" applyFont="1" applyAlignment="1">
      <alignment wrapText="1"/>
    </xf>
    <xf numFmtId="0" fontId="27" fillId="0" borderId="16" xfId="48" applyFont="1" applyBorder="1" applyAlignment="1">
      <alignment vertical="center"/>
    </xf>
    <xf numFmtId="0" fontId="27" fillId="0" borderId="17" xfId="48" applyFont="1" applyBorder="1" applyAlignment="1">
      <alignment vertical="center"/>
    </xf>
    <xf numFmtId="0" fontId="68" fillId="34" borderId="87" xfId="48" applyFont="1" applyFill="1" applyBorder="1" applyAlignment="1">
      <alignment horizontal="center" vertical="center" wrapText="1"/>
    </xf>
    <xf numFmtId="0" fontId="27" fillId="0" borderId="0" xfId="48" applyFont="1" applyAlignment="1">
      <alignment vertical="center"/>
    </xf>
    <xf numFmtId="0" fontId="68" fillId="34" borderId="77" xfId="48" applyFont="1" applyFill="1" applyBorder="1" applyAlignment="1">
      <alignment horizontal="center" vertical="center" wrapText="1"/>
    </xf>
    <xf numFmtId="0" fontId="25" fillId="0" borderId="0" xfId="48" applyFont="1" applyAlignment="1">
      <alignment vertical="center"/>
    </xf>
    <xf numFmtId="0" fontId="25" fillId="0" borderId="0" xfId="48" applyFont="1"/>
    <xf numFmtId="0" fontId="27" fillId="0" borderId="78" xfId="48" applyFont="1" applyBorder="1" applyAlignment="1">
      <alignment vertical="center" wrapText="1"/>
    </xf>
    <xf numFmtId="0" fontId="68" fillId="34" borderId="76" xfId="48" applyFont="1" applyFill="1" applyBorder="1" applyAlignment="1">
      <alignment horizontal="center" vertical="center" wrapText="1"/>
    </xf>
    <xf numFmtId="0" fontId="27" fillId="0" borderId="91" xfId="48" applyFont="1" applyBorder="1" applyAlignment="1">
      <alignment vertical="center" wrapText="1"/>
    </xf>
    <xf numFmtId="0" fontId="68" fillId="34" borderId="79" xfId="48" applyFont="1" applyFill="1" applyBorder="1" applyAlignment="1">
      <alignment horizontal="center" vertical="center" wrapText="1"/>
    </xf>
    <xf numFmtId="0" fontId="68" fillId="34" borderId="78" xfId="48" applyFont="1" applyFill="1" applyBorder="1" applyAlignment="1">
      <alignment horizontal="center" vertical="center" wrapText="1"/>
    </xf>
    <xf numFmtId="0" fontId="68" fillId="33" borderId="23" xfId="48" applyFont="1" applyFill="1" applyBorder="1" applyAlignment="1">
      <alignment horizontal="center" vertical="center" wrapText="1"/>
    </xf>
    <xf numFmtId="0" fontId="27" fillId="0" borderId="19" xfId="48" applyFont="1" applyBorder="1" applyAlignment="1">
      <alignment horizontal="center" vertical="top"/>
    </xf>
    <xf numFmtId="0" fontId="27" fillId="0" borderId="20" xfId="48" applyFont="1" applyBorder="1" applyAlignment="1">
      <alignment horizontal="left" vertical="top" wrapText="1"/>
    </xf>
    <xf numFmtId="0" fontId="27" fillId="0" borderId="20" xfId="48" applyFont="1" applyBorder="1" applyAlignment="1">
      <alignment vertical="top" wrapText="1"/>
    </xf>
    <xf numFmtId="0" fontId="68" fillId="33" borderId="15" xfId="48" applyFont="1" applyFill="1" applyBorder="1" applyAlignment="1">
      <alignment horizontal="center" vertical="center" wrapText="1"/>
    </xf>
    <xf numFmtId="0" fontId="68" fillId="33" borderId="76" xfId="48" applyFont="1" applyFill="1" applyBorder="1" applyAlignment="1">
      <alignment horizontal="center" vertical="center" wrapText="1"/>
    </xf>
    <xf numFmtId="0" fontId="68" fillId="33" borderId="77" xfId="48" applyFont="1" applyFill="1" applyBorder="1" applyAlignment="1">
      <alignment horizontal="center" vertical="center" wrapText="1"/>
    </xf>
    <xf numFmtId="0" fontId="68" fillId="34" borderId="15" xfId="48" applyFont="1" applyFill="1" applyBorder="1" applyAlignment="1">
      <alignment horizontal="center" vertical="center" wrapText="1"/>
    </xf>
    <xf numFmtId="0" fontId="27" fillId="0" borderId="0" xfId="48" applyFont="1" applyAlignment="1">
      <alignment vertical="center" wrapText="1"/>
    </xf>
    <xf numFmtId="0" fontId="27" fillId="0" borderId="97" xfId="48" applyFont="1" applyBorder="1" applyAlignment="1">
      <alignment vertical="center"/>
    </xf>
    <xf numFmtId="0" fontId="27" fillId="0" borderId="20" xfId="48" applyFont="1" applyBorder="1" applyAlignment="1">
      <alignment vertical="center"/>
    </xf>
    <xf numFmtId="0" fontId="40" fillId="0" borderId="17" xfId="48" applyFont="1" applyBorder="1" applyAlignment="1">
      <alignment vertical="top" wrapText="1"/>
    </xf>
    <xf numFmtId="0" fontId="40" fillId="0" borderId="18" xfId="48" applyFont="1" applyBorder="1" applyAlignment="1">
      <alignment vertical="top" wrapText="1"/>
    </xf>
    <xf numFmtId="0" fontId="40" fillId="0" borderId="30" xfId="48" applyFont="1" applyBorder="1" applyAlignment="1">
      <alignment horizontal="center" vertical="top" wrapText="1"/>
    </xf>
    <xf numFmtId="177" fontId="40" fillId="33" borderId="71" xfId="48" applyNumberFormat="1" applyFont="1" applyFill="1" applyBorder="1" applyAlignment="1" applyProtection="1">
      <alignment horizontal="center" vertical="top" wrapText="1"/>
      <protection locked="0"/>
    </xf>
    <xf numFmtId="0" fontId="27" fillId="0" borderId="20" xfId="48" applyFont="1" applyBorder="1" applyAlignment="1">
      <alignment vertical="center" wrapText="1"/>
    </xf>
    <xf numFmtId="0" fontId="27" fillId="0" borderId="14" xfId="48" applyFont="1" applyBorder="1" applyAlignment="1">
      <alignment vertical="center"/>
    </xf>
    <xf numFmtId="0" fontId="40" fillId="0" borderId="20" xfId="48" applyFont="1" applyBorder="1" applyAlignment="1">
      <alignment vertical="top" wrapText="1"/>
    </xf>
    <xf numFmtId="177" fontId="40" fillId="33" borderId="20" xfId="48" applyNumberFormat="1" applyFont="1" applyFill="1" applyBorder="1" applyAlignment="1" applyProtection="1">
      <alignment horizontal="center" vertical="top" wrapText="1"/>
      <protection locked="0"/>
    </xf>
    <xf numFmtId="0" fontId="27" fillId="0" borderId="12" xfId="48" applyFont="1" applyBorder="1" applyAlignment="1">
      <alignment vertical="center" wrapText="1"/>
    </xf>
    <xf numFmtId="0" fontId="27" fillId="0" borderId="20" xfId="48" applyFont="1" applyBorder="1" applyAlignment="1">
      <alignment wrapText="1"/>
    </xf>
    <xf numFmtId="0" fontId="27" fillId="0" borderId="94" xfId="48" applyFont="1" applyBorder="1" applyAlignment="1">
      <alignment vertical="top" wrapText="1"/>
    </xf>
    <xf numFmtId="0" fontId="40" fillId="0" borderId="93" xfId="48" applyFont="1" applyBorder="1" applyAlignment="1">
      <alignment vertical="top" wrapText="1"/>
    </xf>
    <xf numFmtId="0" fontId="40" fillId="0" borderId="94" xfId="48" applyFont="1" applyBorder="1" applyAlignment="1">
      <alignment vertical="top" wrapText="1"/>
    </xf>
    <xf numFmtId="0" fontId="52" fillId="0" borderId="20" xfId="48" applyFont="1" applyBorder="1" applyAlignment="1">
      <alignment vertical="top" wrapText="1"/>
    </xf>
    <xf numFmtId="0" fontId="52" fillId="0" borderId="20" xfId="48" applyFont="1" applyBorder="1" applyAlignment="1">
      <alignment wrapText="1"/>
    </xf>
    <xf numFmtId="0" fontId="52" fillId="0" borderId="0" xfId="48" applyFont="1"/>
    <xf numFmtId="0" fontId="27" fillId="0" borderId="0" xfId="48" applyFont="1" applyAlignment="1">
      <alignment vertical="center" shrinkToFit="1"/>
    </xf>
    <xf numFmtId="0" fontId="78" fillId="0" borderId="0" xfId="45" applyFont="1" applyAlignment="1">
      <alignment horizontal="left" vertical="center"/>
    </xf>
    <xf numFmtId="0" fontId="1" fillId="0" borderId="0" xfId="50">
      <alignment vertical="center"/>
    </xf>
    <xf numFmtId="0" fontId="41" fillId="34" borderId="104" xfId="45" applyFill="1" applyBorder="1" applyAlignment="1">
      <alignment horizontal="center" vertical="center" wrapText="1"/>
    </xf>
    <xf numFmtId="0" fontId="41" fillId="0" borderId="104" xfId="45" applyBorder="1" applyAlignment="1">
      <alignment vertical="center" wrapText="1"/>
    </xf>
    <xf numFmtId="0" fontId="41" fillId="33" borderId="104" xfId="45" applyFill="1" applyBorder="1">
      <alignment vertical="center"/>
    </xf>
    <xf numFmtId="0" fontId="27" fillId="0" borderId="104" xfId="48" applyFont="1" applyBorder="1" applyAlignment="1">
      <alignment horizontal="center" vertical="top"/>
    </xf>
    <xf numFmtId="0" fontId="18" fillId="34" borderId="104" xfId="0" applyFont="1" applyFill="1" applyBorder="1" applyAlignment="1" applyProtection="1">
      <alignment vertical="center" wrapText="1"/>
      <protection locked="0"/>
    </xf>
    <xf numFmtId="177" fontId="18" fillId="34" borderId="104" xfId="0" applyNumberFormat="1" applyFont="1" applyFill="1" applyBorder="1" applyAlignment="1" applyProtection="1">
      <alignment vertical="center" wrapText="1"/>
      <protection locked="0"/>
    </xf>
    <xf numFmtId="0" fontId="18" fillId="38" borderId="104" xfId="43" applyFont="1" applyFill="1" applyBorder="1" applyAlignment="1">
      <alignment horizontal="left" vertical="center"/>
    </xf>
    <xf numFmtId="0" fontId="18" fillId="38" borderId="104" xfId="43" applyFont="1" applyFill="1" applyBorder="1" applyProtection="1">
      <alignment vertical="center"/>
      <protection locked="0"/>
    </xf>
    <xf numFmtId="0" fontId="18" fillId="38" borderId="104" xfId="0" applyFont="1" applyFill="1" applyBorder="1" applyProtection="1">
      <alignment vertical="center"/>
      <protection locked="0"/>
    </xf>
    <xf numFmtId="0" fontId="40" fillId="33" borderId="104" xfId="48" applyFont="1" applyFill="1" applyBorder="1" applyAlignment="1" applyProtection="1">
      <alignment horizontal="left" vertical="center"/>
      <protection locked="0"/>
    </xf>
    <xf numFmtId="0" fontId="40" fillId="33" borderId="19" xfId="48" applyFont="1" applyFill="1" applyBorder="1" applyAlignment="1" applyProtection="1">
      <alignment horizontal="left" vertical="center"/>
      <protection locked="0"/>
    </xf>
    <xf numFmtId="0" fontId="40" fillId="33" borderId="20" xfId="48" applyFont="1" applyFill="1" applyBorder="1" applyAlignment="1" applyProtection="1">
      <alignment horizontal="left" vertical="center"/>
      <protection locked="0"/>
    </xf>
    <xf numFmtId="0" fontId="27" fillId="0" borderId="10" xfId="48" applyFont="1" applyBorder="1" applyAlignment="1">
      <alignment horizontal="center" vertical="top"/>
    </xf>
    <xf numFmtId="0" fontId="27" fillId="0" borderId="16" xfId="48" applyFont="1" applyBorder="1" applyAlignment="1">
      <alignment horizontal="center" vertical="top"/>
    </xf>
    <xf numFmtId="0" fontId="27" fillId="0" borderId="11" xfId="48" applyFont="1" applyBorder="1" applyAlignment="1">
      <alignment horizontal="center" vertical="top"/>
    </xf>
    <xf numFmtId="0" fontId="27" fillId="0" borderId="0" xfId="48" applyFont="1" applyAlignment="1">
      <alignment horizontal="center" vertical="top"/>
    </xf>
    <xf numFmtId="0" fontId="27" fillId="0" borderId="17" xfId="48" applyFont="1" applyBorder="1" applyAlignment="1">
      <alignment horizontal="center" vertical="top"/>
    </xf>
    <xf numFmtId="0" fontId="27" fillId="0" borderId="12" xfId="48" applyFont="1" applyBorder="1" applyAlignment="1">
      <alignment horizontal="left" vertical="top" wrapText="1"/>
    </xf>
    <xf numFmtId="0" fontId="27" fillId="0" borderId="12" xfId="48" applyFont="1" applyBorder="1" applyAlignment="1">
      <alignment vertical="top" wrapText="1"/>
    </xf>
    <xf numFmtId="0" fontId="27" fillId="0" borderId="18" xfId="48" applyFont="1" applyBorder="1" applyAlignment="1">
      <alignment vertical="top" wrapText="1"/>
    </xf>
    <xf numFmtId="0" fontId="72" fillId="0" borderId="0" xfId="50" applyFont="1">
      <alignment vertical="center"/>
    </xf>
    <xf numFmtId="0" fontId="79" fillId="0" borderId="0" xfId="0" applyFont="1">
      <alignment vertical="center"/>
    </xf>
    <xf numFmtId="0" fontId="27"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center" vertical="center" wrapText="1"/>
    </xf>
    <xf numFmtId="0" fontId="40" fillId="0" borderId="0" xfId="0" applyFont="1">
      <alignment vertical="center"/>
    </xf>
    <xf numFmtId="0" fontId="55" fillId="0" borderId="105" xfId="0" applyFont="1" applyBorder="1" applyAlignment="1">
      <alignment horizontal="left" vertical="center"/>
    </xf>
    <xf numFmtId="0" fontId="55" fillId="0" borderId="106" xfId="0" applyFont="1" applyBorder="1" applyAlignment="1">
      <alignment horizontal="left" vertical="center" wrapText="1"/>
    </xf>
    <xf numFmtId="0" fontId="55" fillId="0" borderId="107" xfId="0" applyFont="1" applyBorder="1" applyAlignment="1">
      <alignment horizontal="center" vertical="center" wrapText="1"/>
    </xf>
    <xf numFmtId="0" fontId="55" fillId="0" borderId="108" xfId="0" applyFont="1" applyBorder="1" applyAlignment="1">
      <alignment horizontal="center" vertical="center"/>
    </xf>
    <xf numFmtId="0" fontId="80" fillId="0" borderId="0" xfId="0" applyFont="1">
      <alignment vertical="center"/>
    </xf>
    <xf numFmtId="0" fontId="40" fillId="0" borderId="109" xfId="0" applyFont="1" applyBorder="1" applyAlignment="1">
      <alignment horizontal="left" vertical="center"/>
    </xf>
    <xf numFmtId="0" fontId="40" fillId="0" borderId="22" xfId="0" applyFont="1" applyBorder="1" applyAlignment="1">
      <alignment horizontal="center" vertical="center" wrapText="1"/>
    </xf>
    <xf numFmtId="0" fontId="81" fillId="35" borderId="110" xfId="0" applyFont="1" applyFill="1" applyBorder="1" applyAlignment="1">
      <alignment horizontal="center" vertical="center"/>
    </xf>
    <xf numFmtId="0" fontId="40" fillId="0" borderId="111" xfId="0" applyFont="1" applyBorder="1">
      <alignment vertical="center"/>
    </xf>
    <xf numFmtId="0" fontId="40" fillId="0" borderId="53" xfId="0" applyFont="1" applyBorder="1" applyAlignment="1">
      <alignment vertical="center" wrapText="1"/>
    </xf>
    <xf numFmtId="0" fontId="40" fillId="0" borderId="79" xfId="0" applyFont="1" applyBorder="1" applyAlignment="1">
      <alignment horizontal="center" vertical="center" wrapText="1"/>
    </xf>
    <xf numFmtId="0" fontId="40" fillId="0" borderId="112" xfId="0" applyFont="1" applyBorder="1">
      <alignment vertical="center"/>
    </xf>
    <xf numFmtId="0" fontId="40" fillId="0" borderId="109" xfId="0" applyFont="1" applyBorder="1">
      <alignment vertical="center"/>
    </xf>
    <xf numFmtId="0" fontId="40" fillId="0" borderId="0" xfId="0" applyFont="1" applyAlignment="1">
      <alignment vertical="center" wrapText="1"/>
    </xf>
    <xf numFmtId="0" fontId="40" fillId="0" borderId="110" xfId="0" applyFont="1" applyBorder="1">
      <alignment vertical="center"/>
    </xf>
    <xf numFmtId="0" fontId="55" fillId="0" borderId="113" xfId="0" applyFont="1" applyBorder="1" applyAlignment="1">
      <alignment horizontal="left" vertical="center"/>
    </xf>
    <xf numFmtId="0" fontId="55" fillId="0" borderId="19" xfId="0" applyFont="1" applyBorder="1" applyAlignment="1">
      <alignment horizontal="left" vertical="center" wrapText="1"/>
    </xf>
    <xf numFmtId="0" fontId="55" fillId="0" borderId="15" xfId="0" applyFont="1" applyBorder="1" applyAlignment="1">
      <alignment horizontal="center" vertical="center" wrapText="1"/>
    </xf>
    <xf numFmtId="0" fontId="55" fillId="0" borderId="114" xfId="0" applyFont="1" applyBorder="1" applyAlignment="1">
      <alignment horizontal="center" vertical="center"/>
    </xf>
    <xf numFmtId="0" fontId="55" fillId="0" borderId="115" xfId="0" applyFont="1" applyBorder="1" applyAlignment="1">
      <alignment horizontal="left" vertical="center"/>
    </xf>
    <xf numFmtId="0" fontId="55" fillId="0" borderId="116" xfId="0" applyFont="1" applyBorder="1" applyAlignment="1">
      <alignment horizontal="left" vertical="center"/>
    </xf>
    <xf numFmtId="0" fontId="55" fillId="0" borderId="23" xfId="0" applyFont="1" applyBorder="1" applyAlignment="1">
      <alignment horizontal="center" vertical="center" wrapText="1"/>
    </xf>
    <xf numFmtId="0" fontId="55" fillId="0" borderId="117" xfId="0" applyFont="1" applyBorder="1" applyAlignment="1">
      <alignment horizontal="center" vertical="center"/>
    </xf>
    <xf numFmtId="0" fontId="40" fillId="0" borderId="118" xfId="0" applyFont="1" applyBorder="1">
      <alignment vertical="center"/>
    </xf>
    <xf numFmtId="0" fontId="40" fillId="0" borderId="54" xfId="0" applyFont="1" applyBorder="1" applyAlignment="1">
      <alignment vertical="center" wrapText="1"/>
    </xf>
    <xf numFmtId="0" fontId="40" fillId="0" borderId="78" xfId="0" applyFont="1" applyBorder="1" applyAlignment="1">
      <alignment horizontal="center" vertical="center" wrapText="1"/>
    </xf>
    <xf numFmtId="0" fontId="81" fillId="35" borderId="119" xfId="0" applyFont="1" applyFill="1" applyBorder="1" applyAlignment="1">
      <alignment horizontal="center" vertical="center"/>
    </xf>
    <xf numFmtId="0" fontId="82" fillId="0" borderId="0" xfId="0" applyFont="1">
      <alignment vertical="center"/>
    </xf>
    <xf numFmtId="0" fontId="40" fillId="0" borderId="118" xfId="0" applyFont="1" applyBorder="1" applyAlignment="1">
      <alignment horizontal="left" vertical="center"/>
    </xf>
    <xf numFmtId="0" fontId="40" fillId="0" borderId="54" xfId="0" applyFont="1" applyBorder="1" applyAlignment="1">
      <alignment horizontal="left" vertical="center" wrapText="1"/>
    </xf>
    <xf numFmtId="0" fontId="81" fillId="39" borderId="112" xfId="0" applyFont="1" applyFill="1" applyBorder="1">
      <alignment vertical="center"/>
    </xf>
    <xf numFmtId="0" fontId="83" fillId="0" borderId="0" xfId="0" applyFont="1">
      <alignment vertical="center"/>
    </xf>
    <xf numFmtId="0" fontId="81" fillId="35" borderId="112" xfId="0" applyFont="1" applyFill="1" applyBorder="1" applyAlignment="1">
      <alignment horizontal="center" vertical="center"/>
    </xf>
    <xf numFmtId="0" fontId="81" fillId="35" borderId="120" xfId="0" applyFont="1" applyFill="1" applyBorder="1" applyAlignment="1">
      <alignment horizontal="center" vertical="center"/>
    </xf>
    <xf numFmtId="0" fontId="40" fillId="0" borderId="121" xfId="0" applyFont="1" applyBorder="1" applyAlignment="1">
      <alignment horizontal="left" vertical="center"/>
    </xf>
    <xf numFmtId="0" fontId="40" fillId="0" borderId="50" xfId="0" applyFont="1" applyBorder="1" applyAlignment="1">
      <alignment horizontal="left" vertical="center" wrapText="1"/>
    </xf>
    <xf numFmtId="0" fontId="40" fillId="0" borderId="77" xfId="0" applyFont="1" applyBorder="1" applyAlignment="1">
      <alignment horizontal="center" vertical="center" wrapText="1"/>
    </xf>
    <xf numFmtId="0" fontId="40" fillId="0" borderId="122" xfId="0" applyFont="1" applyBorder="1">
      <alignment vertical="center"/>
    </xf>
    <xf numFmtId="0" fontId="40" fillId="0" borderId="123" xfId="0" applyFont="1" applyBorder="1" applyAlignment="1">
      <alignment vertical="center" wrapText="1"/>
    </xf>
    <xf numFmtId="0" fontId="40" fillId="0" borderId="124" xfId="0" applyFont="1" applyBorder="1" applyAlignment="1">
      <alignment horizontal="center" vertical="center" wrapText="1"/>
    </xf>
    <xf numFmtId="0" fontId="40" fillId="0" borderId="125" xfId="0" applyFont="1" applyBorder="1">
      <alignment vertical="center"/>
    </xf>
    <xf numFmtId="0" fontId="25" fillId="0" borderId="0" xfId="53" applyFont="1" applyAlignment="1">
      <alignment vertical="center" shrinkToFit="1"/>
    </xf>
    <xf numFmtId="0" fontId="16" fillId="0" borderId="0" xfId="54" applyFont="1">
      <alignment vertical="center"/>
    </xf>
    <xf numFmtId="0" fontId="1" fillId="0" borderId="0" xfId="54">
      <alignment vertical="center"/>
    </xf>
    <xf numFmtId="0" fontId="49" fillId="0" borderId="104" xfId="54" applyFont="1" applyBorder="1" applyAlignment="1">
      <alignment horizontal="center" vertical="center" wrapText="1"/>
    </xf>
    <xf numFmtId="0" fontId="46" fillId="33" borderId="30" xfId="45" applyFont="1" applyFill="1" applyBorder="1" applyAlignment="1">
      <alignment horizontal="center" vertical="center"/>
    </xf>
    <xf numFmtId="0" fontId="59" fillId="38" borderId="0" xfId="53" applyFont="1" applyFill="1" applyProtection="1">
      <alignment vertical="center"/>
      <protection locked="0"/>
    </xf>
    <xf numFmtId="0" fontId="25" fillId="0" borderId="0" xfId="53" applyFont="1">
      <alignment vertical="center"/>
    </xf>
    <xf numFmtId="0" fontId="27" fillId="0" borderId="0" xfId="53" applyFont="1">
      <alignment vertical="center"/>
    </xf>
    <xf numFmtId="0" fontId="46" fillId="33" borderId="50" xfId="45" applyFont="1" applyFill="1" applyBorder="1" applyAlignment="1">
      <alignment horizontal="center" vertical="center"/>
    </xf>
    <xf numFmtId="0" fontId="59" fillId="38" borderId="0" xfId="53" applyFont="1" applyFill="1">
      <alignment vertical="center"/>
    </xf>
    <xf numFmtId="0" fontId="46" fillId="33" borderId="32" xfId="45" applyFont="1" applyFill="1" applyBorder="1" applyAlignment="1">
      <alignment horizontal="center" vertical="center"/>
    </xf>
    <xf numFmtId="0" fontId="52" fillId="0" borderId="0" xfId="53" applyFont="1">
      <alignment vertical="center"/>
    </xf>
    <xf numFmtId="0" fontId="52" fillId="0" borderId="0" xfId="53" applyFont="1" applyAlignment="1">
      <alignment horizontal="center" vertical="center"/>
    </xf>
    <xf numFmtId="0" fontId="25" fillId="0" borderId="0" xfId="53" applyFont="1" applyAlignment="1">
      <alignment horizontal="center" vertical="center"/>
    </xf>
    <xf numFmtId="0" fontId="25" fillId="0" borderId="0" xfId="53" applyFont="1" applyAlignment="1">
      <alignment horizontal="left" vertical="center"/>
    </xf>
    <xf numFmtId="0" fontId="38" fillId="0" borderId="0" xfId="53" applyFont="1">
      <alignment vertical="center"/>
    </xf>
    <xf numFmtId="0" fontId="49" fillId="0" borderId="0" xfId="53" applyFont="1">
      <alignment vertical="center"/>
    </xf>
    <xf numFmtId="0" fontId="25" fillId="0" borderId="0" xfId="53" applyFont="1" applyAlignment="1">
      <alignment horizontal="center" vertical="center" shrinkToFit="1"/>
    </xf>
    <xf numFmtId="0" fontId="60" fillId="0" borderId="0" xfId="53" applyFont="1">
      <alignment vertical="center"/>
    </xf>
    <xf numFmtId="0" fontId="61" fillId="0" borderId="0" xfId="53" applyFont="1">
      <alignment vertical="center"/>
    </xf>
    <xf numFmtId="0" fontId="1" fillId="0" borderId="0" xfId="53">
      <alignment vertical="center"/>
    </xf>
    <xf numFmtId="0" fontId="62" fillId="0" borderId="0" xfId="53" applyFont="1">
      <alignment vertical="center"/>
    </xf>
    <xf numFmtId="0" fontId="40" fillId="0" borderId="11" xfId="53" applyFont="1" applyBorder="1">
      <alignment vertical="center"/>
    </xf>
    <xf numFmtId="0" fontId="40" fillId="0" borderId="11" xfId="53" applyFont="1" applyBorder="1" applyAlignment="1">
      <alignment horizontal="center" vertical="center"/>
    </xf>
    <xf numFmtId="0" fontId="27" fillId="0" borderId="11" xfId="53" applyFont="1" applyBorder="1" applyAlignment="1">
      <alignment horizontal="center" vertical="center"/>
    </xf>
    <xf numFmtId="0" fontId="28" fillId="0" borderId="0" xfId="53" applyFont="1">
      <alignment vertical="center"/>
    </xf>
    <xf numFmtId="0" fontId="40" fillId="0" borderId="17" xfId="53" applyFont="1" applyBorder="1">
      <alignment vertical="center"/>
    </xf>
    <xf numFmtId="0" fontId="27" fillId="0" borderId="17" xfId="53" applyFont="1" applyBorder="1" applyAlignment="1">
      <alignment horizontal="center" vertical="center"/>
    </xf>
    <xf numFmtId="0" fontId="27" fillId="0" borderId="18" xfId="53" applyFont="1" applyBorder="1">
      <alignment vertical="center"/>
    </xf>
    <xf numFmtId="0" fontId="64" fillId="33" borderId="27" xfId="53" applyFont="1" applyFill="1" applyBorder="1" applyAlignment="1">
      <alignment horizontal="center" vertical="center"/>
    </xf>
    <xf numFmtId="0" fontId="40" fillId="0" borderId="30" xfId="53" applyFont="1" applyBorder="1">
      <alignment vertical="center"/>
    </xf>
    <xf numFmtId="0" fontId="64" fillId="33" borderId="30" xfId="53" applyFont="1" applyFill="1" applyBorder="1" applyAlignment="1">
      <alignment horizontal="center" vertical="center"/>
    </xf>
    <xf numFmtId="0" fontId="27" fillId="0" borderId="30" xfId="53" applyFont="1" applyBorder="1" applyAlignment="1">
      <alignment horizontal="center" vertical="center"/>
    </xf>
    <xf numFmtId="0" fontId="27" fillId="0" borderId="71" xfId="53" applyFont="1" applyBorder="1">
      <alignment vertical="center"/>
    </xf>
    <xf numFmtId="0" fontId="64" fillId="33" borderId="51" xfId="53" applyFont="1" applyFill="1" applyBorder="1" applyAlignment="1">
      <alignment horizontal="center" vertical="center"/>
    </xf>
    <xf numFmtId="0" fontId="40" fillId="0" borderId="50" xfId="53" applyFont="1" applyBorder="1" applyAlignment="1">
      <alignment horizontal="center" vertical="center"/>
    </xf>
    <xf numFmtId="0" fontId="64" fillId="33" borderId="50" xfId="53" applyFont="1" applyFill="1" applyBorder="1" applyAlignment="1">
      <alignment horizontal="center" vertical="center"/>
    </xf>
    <xf numFmtId="0" fontId="40" fillId="0" borderId="50" xfId="53" applyFont="1" applyBorder="1">
      <alignment vertical="center"/>
    </xf>
    <xf numFmtId="0" fontId="27" fillId="0" borderId="50" xfId="53" applyFont="1" applyBorder="1" applyAlignment="1">
      <alignment horizontal="center" vertical="center"/>
    </xf>
    <xf numFmtId="0" fontId="27" fillId="0" borderId="68" xfId="53" applyFont="1" applyBorder="1">
      <alignment vertical="center"/>
    </xf>
    <xf numFmtId="0" fontId="64" fillId="33" borderId="32" xfId="53" applyFont="1" applyFill="1" applyBorder="1" applyAlignment="1">
      <alignment horizontal="center" vertical="center"/>
    </xf>
    <xf numFmtId="0" fontId="40" fillId="0" borderId="75" xfId="53" applyFont="1" applyBorder="1" applyAlignment="1">
      <alignment horizontal="left" vertical="center"/>
    </xf>
    <xf numFmtId="0" fontId="40" fillId="0" borderId="75" xfId="53" applyFont="1" applyBorder="1" applyAlignment="1">
      <alignment horizontal="center" vertical="center"/>
    </xf>
    <xf numFmtId="0" fontId="27" fillId="0" borderId="75" xfId="53" applyFont="1" applyBorder="1" applyAlignment="1">
      <alignment horizontal="center" vertical="center"/>
    </xf>
    <xf numFmtId="0" fontId="27" fillId="0" borderId="36" xfId="53" applyFont="1" applyBorder="1">
      <alignment vertical="center"/>
    </xf>
    <xf numFmtId="0" fontId="25" fillId="0" borderId="0" xfId="53" applyFont="1" applyAlignment="1">
      <alignment vertical="center" wrapText="1"/>
    </xf>
    <xf numFmtId="0" fontId="27" fillId="0" borderId="19" xfId="53" applyFont="1" applyBorder="1">
      <alignment vertical="center"/>
    </xf>
    <xf numFmtId="0" fontId="27" fillId="0" borderId="19" xfId="53" applyFont="1" applyBorder="1" applyAlignment="1">
      <alignment horizontal="center" vertical="center"/>
    </xf>
    <xf numFmtId="0" fontId="27" fillId="0" borderId="20" xfId="53" applyFont="1" applyBorder="1">
      <alignment vertical="center"/>
    </xf>
    <xf numFmtId="0" fontId="27" fillId="0" borderId="22" xfId="53" applyFont="1" applyBorder="1" applyAlignment="1">
      <alignment vertical="top"/>
    </xf>
    <xf numFmtId="0" fontId="27" fillId="0" borderId="13" xfId="53" applyFont="1" applyBorder="1" applyAlignment="1">
      <alignment vertical="top"/>
    </xf>
    <xf numFmtId="0" fontId="64" fillId="33" borderId="55" xfId="53" applyFont="1" applyFill="1" applyBorder="1" applyAlignment="1">
      <alignment horizontal="center" vertical="center"/>
    </xf>
    <xf numFmtId="0" fontId="40" fillId="0" borderId="54" xfId="53" applyFont="1" applyBorder="1" applyAlignment="1">
      <alignment horizontal="center" vertical="center"/>
    </xf>
    <xf numFmtId="0" fontId="40" fillId="0" borderId="54" xfId="53" applyFont="1" applyBorder="1" applyAlignment="1">
      <alignment vertical="center" wrapText="1"/>
    </xf>
    <xf numFmtId="0" fontId="40" fillId="0" borderId="69" xfId="53" applyFont="1" applyBorder="1" applyAlignment="1">
      <alignment horizontal="center" vertical="center"/>
    </xf>
    <xf numFmtId="0" fontId="27" fillId="0" borderId="16" xfId="53" applyFont="1" applyBorder="1" applyAlignment="1">
      <alignment vertical="top"/>
    </xf>
    <xf numFmtId="0" fontId="27" fillId="0" borderId="20" xfId="53" applyFont="1" applyBorder="1" applyAlignment="1">
      <alignment vertical="top"/>
    </xf>
    <xf numFmtId="0" fontId="40" fillId="0" borderId="19" xfId="53" applyFont="1" applyBorder="1">
      <alignment vertical="center"/>
    </xf>
    <xf numFmtId="0" fontId="27" fillId="0" borderId="15" xfId="53" applyFont="1" applyBorder="1" applyAlignment="1">
      <alignment horizontal="center" vertical="center"/>
    </xf>
    <xf numFmtId="0" fontId="27" fillId="33" borderId="76" xfId="53" applyFont="1" applyFill="1" applyBorder="1" applyAlignment="1" applyProtection="1">
      <alignment horizontal="left" vertical="center"/>
      <protection locked="0"/>
    </xf>
    <xf numFmtId="0" fontId="40" fillId="33" borderId="77" xfId="53" applyFont="1" applyFill="1" applyBorder="1" applyAlignment="1" applyProtection="1">
      <alignment horizontal="left" vertical="center"/>
      <protection locked="0"/>
    </xf>
    <xf numFmtId="0" fontId="40" fillId="0" borderId="78" xfId="53" applyFont="1" applyBorder="1" applyAlignment="1">
      <alignment horizontal="center" vertical="center"/>
    </xf>
    <xf numFmtId="0" fontId="40" fillId="0" borderId="66" xfId="53" applyFont="1" applyBorder="1" applyAlignment="1">
      <alignment horizontal="center" vertical="center"/>
    </xf>
    <xf numFmtId="0" fontId="64" fillId="41" borderId="50" xfId="53" applyFont="1" applyFill="1" applyBorder="1" applyAlignment="1">
      <alignment horizontal="center" vertical="center"/>
    </xf>
    <xf numFmtId="0" fontId="27" fillId="33" borderId="68" xfId="53" applyFont="1" applyFill="1" applyBorder="1" applyAlignment="1" applyProtection="1">
      <alignment horizontal="left" vertical="center"/>
      <protection locked="0"/>
    </xf>
    <xf numFmtId="0" fontId="27" fillId="33" borderId="69" xfId="53" applyFont="1" applyFill="1" applyBorder="1" applyAlignment="1" applyProtection="1">
      <alignment horizontal="left" vertical="center"/>
      <protection locked="0"/>
    </xf>
    <xf numFmtId="0" fontId="64" fillId="34" borderId="27" xfId="53" applyFont="1" applyFill="1" applyBorder="1" applyAlignment="1">
      <alignment horizontal="center" vertical="center"/>
    </xf>
    <xf numFmtId="0" fontId="27" fillId="0" borderId="30" xfId="53" applyFont="1" applyBorder="1" applyAlignment="1">
      <alignment horizontal="left" vertical="center"/>
    </xf>
    <xf numFmtId="0" fontId="27" fillId="0" borderId="21" xfId="53" applyFont="1" applyBorder="1" applyAlignment="1">
      <alignment horizontal="center" vertical="center" wrapText="1"/>
    </xf>
    <xf numFmtId="0" fontId="27" fillId="34" borderId="77" xfId="53" applyFont="1" applyFill="1" applyBorder="1" applyProtection="1">
      <alignment vertical="center"/>
      <protection locked="0"/>
    </xf>
    <xf numFmtId="0" fontId="27" fillId="0" borderId="50" xfId="53" applyFont="1" applyBorder="1">
      <alignment vertical="center"/>
    </xf>
    <xf numFmtId="0" fontId="27" fillId="0" borderId="22" xfId="53" applyFont="1" applyBorder="1" applyAlignment="1">
      <alignment horizontal="center" vertical="center" wrapText="1"/>
    </xf>
    <xf numFmtId="0" fontId="27" fillId="0" borderId="21" xfId="53" applyFont="1" applyBorder="1" applyAlignment="1">
      <alignment horizontal="center" vertical="center"/>
    </xf>
    <xf numFmtId="0" fontId="27" fillId="0" borderId="22" xfId="53" applyFont="1" applyBorder="1" applyAlignment="1">
      <alignment horizontal="center" vertical="center"/>
    </xf>
    <xf numFmtId="0" fontId="66" fillId="0" borderId="50" xfId="53" applyFont="1" applyBorder="1">
      <alignment vertical="center"/>
    </xf>
    <xf numFmtId="0" fontId="27" fillId="0" borderId="50" xfId="53" applyFont="1" applyBorder="1" applyAlignment="1">
      <alignment horizontal="left" vertical="center"/>
    </xf>
    <xf numFmtId="0" fontId="27" fillId="0" borderId="54" xfId="53" applyFont="1" applyBorder="1" applyAlignment="1">
      <alignment horizontal="left" vertical="center"/>
    </xf>
    <xf numFmtId="0" fontId="27" fillId="0" borderId="54" xfId="53" applyFont="1" applyBorder="1" applyAlignment="1">
      <alignment horizontal="center" vertical="center"/>
    </xf>
    <xf numFmtId="0" fontId="27" fillId="0" borderId="23" xfId="53" applyFont="1" applyBorder="1" applyAlignment="1">
      <alignment horizontal="center" vertical="center"/>
    </xf>
    <xf numFmtId="0" fontId="27" fillId="0" borderId="23" xfId="53" applyFont="1" applyBorder="1">
      <alignment vertical="center"/>
    </xf>
    <xf numFmtId="0" fontId="27" fillId="0" borderId="15" xfId="53" applyFont="1" applyBorder="1" applyAlignment="1">
      <alignment vertical="top"/>
    </xf>
    <xf numFmtId="0" fontId="27" fillId="0" borderId="30" xfId="53" applyFont="1" applyBorder="1" applyAlignment="1">
      <alignment vertical="center" wrapText="1"/>
    </xf>
    <xf numFmtId="0" fontId="27" fillId="0" borderId="30" xfId="53" applyFont="1" applyBorder="1" applyAlignment="1">
      <alignment horizontal="center" vertical="center" wrapText="1"/>
    </xf>
    <xf numFmtId="0" fontId="27" fillId="0" borderId="71" xfId="53" applyFont="1" applyBorder="1" applyAlignment="1">
      <alignment vertical="center" wrapText="1"/>
    </xf>
    <xf numFmtId="0" fontId="27" fillId="0" borderId="50" xfId="53" applyFont="1" applyBorder="1" applyAlignment="1">
      <alignment horizontal="center" vertical="center" wrapText="1"/>
    </xf>
    <xf numFmtId="0" fontId="27" fillId="0" borderId="68" xfId="53" applyFont="1" applyBorder="1" applyAlignment="1">
      <alignment vertical="center" wrapText="1"/>
    </xf>
    <xf numFmtId="0" fontId="27" fillId="33" borderId="77" xfId="53" applyFont="1" applyFill="1" applyBorder="1" applyAlignment="1" applyProtection="1">
      <alignment horizontal="left" vertical="center"/>
      <protection locked="0"/>
    </xf>
    <xf numFmtId="0" fontId="40" fillId="0" borderId="50" xfId="53" applyFont="1" applyBorder="1" applyAlignment="1">
      <alignment horizontal="center" vertical="center" wrapText="1"/>
    </xf>
    <xf numFmtId="0" fontId="27" fillId="0" borderId="50" xfId="53" applyFont="1" applyBorder="1" applyAlignment="1">
      <alignment vertical="center" wrapText="1"/>
    </xf>
    <xf numFmtId="0" fontId="27" fillId="0" borderId="54" xfId="53" applyFont="1" applyBorder="1">
      <alignment vertical="center"/>
    </xf>
    <xf numFmtId="0" fontId="39" fillId="0" borderId="54" xfId="53" applyFont="1" applyBorder="1">
      <alignment vertical="center"/>
    </xf>
    <xf numFmtId="0" fontId="27" fillId="0" borderId="30" xfId="53" applyFont="1" applyBorder="1">
      <alignment vertical="center"/>
    </xf>
    <xf numFmtId="0" fontId="27" fillId="0" borderId="10" xfId="53" applyFont="1" applyBorder="1" applyAlignment="1">
      <alignment horizontal="center" vertical="center" wrapText="1"/>
    </xf>
    <xf numFmtId="0" fontId="64" fillId="34" borderId="51" xfId="53" applyFont="1" applyFill="1" applyBorder="1" applyAlignment="1">
      <alignment horizontal="center" vertical="center"/>
    </xf>
    <xf numFmtId="0" fontId="27" fillId="0" borderId="13" xfId="53" applyFont="1" applyBorder="1" applyAlignment="1">
      <alignment horizontal="center" vertical="center"/>
    </xf>
    <xf numFmtId="0" fontId="27" fillId="0" borderId="13" xfId="53" applyFont="1" applyBorder="1" applyAlignment="1">
      <alignment horizontal="center" vertical="center" wrapText="1"/>
    </xf>
    <xf numFmtId="0" fontId="39" fillId="0" borderId="50" xfId="53" applyFont="1" applyBorder="1">
      <alignment vertical="center"/>
    </xf>
    <xf numFmtId="0" fontId="40" fillId="0" borderId="54" xfId="53" applyFont="1" applyBorder="1">
      <alignment vertical="center"/>
    </xf>
    <xf numFmtId="0" fontId="27" fillId="33" borderId="78" xfId="53" applyFont="1" applyFill="1" applyBorder="1" applyAlignment="1" applyProtection="1">
      <alignment horizontal="left" vertical="center"/>
      <protection locked="0"/>
    </xf>
    <xf numFmtId="0" fontId="27" fillId="42" borderId="78" xfId="53" applyFont="1" applyFill="1" applyBorder="1" applyAlignment="1" applyProtection="1">
      <alignment horizontal="left" vertical="center"/>
      <protection locked="0"/>
    </xf>
    <xf numFmtId="0" fontId="58" fillId="0" borderId="0" xfId="53" applyFont="1">
      <alignment vertical="center"/>
    </xf>
    <xf numFmtId="0" fontId="64" fillId="34" borderId="55" xfId="53" applyFont="1" applyFill="1" applyBorder="1" applyAlignment="1">
      <alignment horizontal="center" vertical="center"/>
    </xf>
    <xf numFmtId="0" fontId="27" fillId="0" borderId="69" xfId="53" applyFont="1" applyBorder="1" applyAlignment="1">
      <alignment horizontal="center" vertical="center"/>
    </xf>
    <xf numFmtId="0" fontId="40" fillId="0" borderId="17" xfId="53" applyFont="1" applyBorder="1" applyAlignment="1">
      <alignment horizontal="left" vertical="center"/>
    </xf>
    <xf numFmtId="0" fontId="39" fillId="0" borderId="17" xfId="53" applyFont="1" applyBorder="1" applyAlignment="1">
      <alignment horizontal="center" vertical="center"/>
    </xf>
    <xf numFmtId="0" fontId="39" fillId="0" borderId="17" xfId="53" applyFont="1" applyBorder="1">
      <alignment vertical="center"/>
    </xf>
    <xf numFmtId="0" fontId="39" fillId="0" borderId="30" xfId="53" applyFont="1" applyBorder="1" applyAlignment="1">
      <alignment horizontal="center" vertical="center"/>
    </xf>
    <xf numFmtId="0" fontId="40" fillId="0" borderId="50" xfId="53" applyFont="1" applyBorder="1" applyAlignment="1">
      <alignment horizontal="right" vertical="center"/>
    </xf>
    <xf numFmtId="0" fontId="40" fillId="0" borderId="68" xfId="53" applyFont="1" applyBorder="1">
      <alignment vertical="center"/>
    </xf>
    <xf numFmtId="0" fontId="39" fillId="0" borderId="50" xfId="53" applyFont="1" applyBorder="1" applyAlignment="1">
      <alignment horizontal="center" vertical="center"/>
    </xf>
    <xf numFmtId="0" fontId="27" fillId="0" borderId="69" xfId="53" applyFont="1" applyBorder="1">
      <alignment vertical="center"/>
    </xf>
    <xf numFmtId="0" fontId="40" fillId="0" borderId="30" xfId="53" applyFont="1" applyBorder="1" applyAlignment="1">
      <alignment horizontal="center" vertical="center"/>
    </xf>
    <xf numFmtId="0" fontId="40" fillId="0" borderId="75" xfId="53" applyFont="1" applyBorder="1">
      <alignment vertical="center"/>
    </xf>
    <xf numFmtId="0" fontId="49" fillId="0" borderId="0" xfId="53" applyFont="1" applyAlignment="1">
      <alignment vertical="center" wrapText="1"/>
    </xf>
    <xf numFmtId="0" fontId="27" fillId="0" borderId="14" xfId="53" applyFont="1" applyBorder="1">
      <alignment vertical="center"/>
    </xf>
    <xf numFmtId="0" fontId="27" fillId="0" borderId="16" xfId="53" applyFont="1" applyBorder="1" applyAlignment="1">
      <alignment horizontal="center" vertical="center"/>
    </xf>
    <xf numFmtId="0" fontId="25" fillId="0" borderId="0" xfId="53" applyFont="1" applyAlignment="1">
      <alignment vertical="top"/>
    </xf>
    <xf numFmtId="0" fontId="27" fillId="0" borderId="11" xfId="53" applyFont="1" applyBorder="1" applyAlignment="1">
      <alignment vertical="top" wrapText="1"/>
    </xf>
    <xf numFmtId="0" fontId="27" fillId="0" borderId="11" xfId="53" applyFont="1" applyBorder="1" applyProtection="1">
      <alignment vertical="center"/>
      <protection locked="0"/>
    </xf>
    <xf numFmtId="0" fontId="36" fillId="0" borderId="0" xfId="53" applyFont="1">
      <alignment vertical="center"/>
    </xf>
    <xf numFmtId="0" fontId="52" fillId="0" borderId="0" xfId="53" applyFont="1" applyAlignment="1">
      <alignment vertical="center" shrinkToFit="1"/>
    </xf>
    <xf numFmtId="0" fontId="68" fillId="33" borderId="27" xfId="53" applyFont="1" applyFill="1" applyBorder="1" applyAlignment="1">
      <alignment horizontal="center" vertical="center"/>
    </xf>
    <xf numFmtId="0" fontId="68" fillId="33" borderId="51" xfId="53" applyFont="1" applyFill="1" applyBorder="1" applyAlignment="1">
      <alignment horizontal="center" vertical="center"/>
    </xf>
    <xf numFmtId="0" fontId="68" fillId="33" borderId="55" xfId="53" applyFont="1" applyFill="1" applyBorder="1" applyAlignment="1">
      <alignment horizontal="center" vertical="center"/>
    </xf>
    <xf numFmtId="0" fontId="52" fillId="0" borderId="60" xfId="53" applyFont="1" applyBorder="1">
      <alignment vertical="center"/>
    </xf>
    <xf numFmtId="0" fontId="52" fillId="0" borderId="66" xfId="53" applyFont="1" applyBorder="1" applyAlignment="1">
      <alignment vertical="center" wrapText="1"/>
    </xf>
    <xf numFmtId="0" fontId="52" fillId="0" borderId="53" xfId="53" applyFont="1" applyBorder="1" applyAlignment="1">
      <alignment horizontal="center" vertical="center"/>
    </xf>
    <xf numFmtId="0" fontId="52" fillId="0" borderId="32" xfId="53" applyFont="1" applyBorder="1" applyAlignment="1">
      <alignment horizontal="center" vertical="center"/>
    </xf>
    <xf numFmtId="0" fontId="52" fillId="0" borderId="36" xfId="53" applyFont="1" applyBorder="1">
      <alignment vertical="center"/>
    </xf>
    <xf numFmtId="0" fontId="52" fillId="0" borderId="32" xfId="53" applyFont="1" applyBorder="1">
      <alignment vertical="center"/>
    </xf>
    <xf numFmtId="0" fontId="52" fillId="0" borderId="33" xfId="53" applyFont="1" applyBorder="1">
      <alignment vertical="center"/>
    </xf>
    <xf numFmtId="0" fontId="52" fillId="0" borderId="35" xfId="53" applyFont="1" applyBorder="1">
      <alignment vertical="center"/>
    </xf>
    <xf numFmtId="0" fontId="52" fillId="0" borderId="20" xfId="53" applyFont="1" applyBorder="1">
      <alignment vertical="center"/>
    </xf>
    <xf numFmtId="0" fontId="52" fillId="0" borderId="104" xfId="53" applyFont="1" applyBorder="1">
      <alignment vertical="center"/>
    </xf>
    <xf numFmtId="0" fontId="41" fillId="0" borderId="50" xfId="45" applyBorder="1" applyAlignment="1">
      <alignment vertical="center" wrapText="1"/>
    </xf>
    <xf numFmtId="0" fontId="41" fillId="0" borderId="11" xfId="45" applyBorder="1" applyAlignment="1">
      <alignment vertical="top" wrapText="1"/>
    </xf>
    <xf numFmtId="0" fontId="41" fillId="0" borderId="18" xfId="45" applyBorder="1" applyAlignment="1">
      <alignment vertical="top" wrapText="1"/>
    </xf>
    <xf numFmtId="0" fontId="41" fillId="0" borderId="30" xfId="45" applyBorder="1" applyAlignment="1">
      <alignment vertical="center" wrapText="1"/>
    </xf>
    <xf numFmtId="0" fontId="41" fillId="0" borderId="0" xfId="45" applyAlignment="1">
      <alignment vertical="center" wrapText="1"/>
    </xf>
    <xf numFmtId="0" fontId="41" fillId="0" borderId="62" xfId="45" applyBorder="1" applyAlignment="1">
      <alignment vertical="center" wrapText="1"/>
    </xf>
    <xf numFmtId="0" fontId="41" fillId="0" borderId="19" xfId="45" applyBorder="1" applyAlignment="1">
      <alignment vertical="center" wrapText="1"/>
    </xf>
    <xf numFmtId="0" fontId="41" fillId="0" borderId="53" xfId="45" applyBorder="1" applyAlignment="1">
      <alignment vertical="center" wrapText="1"/>
    </xf>
    <xf numFmtId="0" fontId="27" fillId="0" borderId="11" xfId="53" applyFont="1" applyBorder="1">
      <alignment vertical="center"/>
    </xf>
    <xf numFmtId="0" fontId="27" fillId="0" borderId="12" xfId="53" applyFont="1" applyBorder="1">
      <alignment vertical="center"/>
    </xf>
    <xf numFmtId="0" fontId="52" fillId="0" borderId="60" xfId="53" applyFont="1" applyBorder="1" applyAlignment="1">
      <alignment horizontal="center" vertical="center"/>
    </xf>
    <xf numFmtId="0" fontId="40" fillId="0" borderId="16" xfId="45" applyFont="1" applyBorder="1" applyAlignment="1">
      <alignment horizontal="center" vertical="center" wrapText="1"/>
    </xf>
    <xf numFmtId="0" fontId="40" fillId="0" borderId="50" xfId="53" applyFont="1" applyBorder="1" applyAlignment="1">
      <alignment horizontal="left" vertical="center"/>
    </xf>
    <xf numFmtId="0" fontId="40" fillId="0" borderId="30" xfId="53" applyFont="1" applyBorder="1" applyAlignment="1">
      <alignment horizontal="left" vertical="center"/>
    </xf>
    <xf numFmtId="0" fontId="40" fillId="0" borderId="54" xfId="53" applyFont="1" applyBorder="1" applyAlignment="1">
      <alignment horizontal="left" vertical="center"/>
    </xf>
    <xf numFmtId="0" fontId="40" fillId="0" borderId="50" xfId="53" applyFont="1" applyBorder="1" applyAlignment="1">
      <alignment vertical="center" wrapText="1"/>
    </xf>
    <xf numFmtId="0" fontId="40" fillId="0" borderId="68" xfId="53" applyFont="1" applyBorder="1" applyAlignment="1">
      <alignment vertical="center" wrapText="1"/>
    </xf>
    <xf numFmtId="0" fontId="40" fillId="0" borderId="17" xfId="53" applyFont="1" applyBorder="1" applyAlignment="1">
      <alignment horizontal="center" vertical="center"/>
    </xf>
    <xf numFmtId="0" fontId="40" fillId="0" borderId="13" xfId="53" applyFont="1" applyBorder="1" applyAlignment="1">
      <alignment vertical="top"/>
    </xf>
    <xf numFmtId="0" fontId="40" fillId="0" borderId="18" xfId="53" applyFont="1" applyBorder="1" applyAlignment="1">
      <alignment vertical="top"/>
    </xf>
    <xf numFmtId="0" fontId="59" fillId="38" borderId="0" xfId="53" applyFont="1" applyFill="1" applyAlignment="1">
      <alignment horizontal="center" vertical="center"/>
    </xf>
    <xf numFmtId="0" fontId="40" fillId="0" borderId="0" xfId="0" applyFont="1" applyAlignment="1">
      <alignment horizontal="left" vertical="center" wrapText="1"/>
    </xf>
    <xf numFmtId="0" fontId="22" fillId="0" borderId="0" xfId="0" applyFont="1" applyAlignment="1">
      <alignment vertical="center" wrapText="1"/>
    </xf>
    <xf numFmtId="0" fontId="18" fillId="0" borderId="16"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8" xfId="0" applyFont="1" applyBorder="1" applyAlignment="1" applyProtection="1">
      <alignment vertical="top" wrapText="1"/>
      <protection locked="0"/>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0" xfId="0" applyFont="1" applyBorder="1" applyAlignment="1">
      <alignment horizontal="center" vertical="center" wrapText="1"/>
    </xf>
    <xf numFmtId="0" fontId="32" fillId="36" borderId="27" xfId="0" applyFont="1" applyFill="1" applyBorder="1" applyAlignment="1">
      <alignment vertical="center" wrapText="1"/>
    </xf>
    <xf numFmtId="0" fontId="32" fillId="36" borderId="28" xfId="0" applyFont="1" applyFill="1" applyBorder="1" applyAlignment="1">
      <alignment vertical="center" wrapText="1"/>
    </xf>
    <xf numFmtId="0" fontId="32" fillId="36" borderId="30" xfId="0" applyFont="1" applyFill="1" applyBorder="1" applyAlignment="1">
      <alignment vertical="center" wrapText="1"/>
    </xf>
    <xf numFmtId="0" fontId="32" fillId="36" borderId="31" xfId="0" applyFont="1" applyFill="1" applyBorder="1" applyAlignment="1">
      <alignment vertical="center" wrapText="1"/>
    </xf>
    <xf numFmtId="0" fontId="26" fillId="33" borderId="32" xfId="0" applyFont="1" applyFill="1" applyBorder="1" applyAlignment="1" applyProtection="1">
      <alignment vertical="center" wrapText="1"/>
      <protection locked="0"/>
    </xf>
    <xf numFmtId="0" fontId="26" fillId="33" borderId="33" xfId="0" applyFont="1" applyFill="1" applyBorder="1" applyAlignment="1" applyProtection="1">
      <alignment vertical="center" wrapText="1"/>
      <protection locked="0"/>
    </xf>
    <xf numFmtId="0" fontId="26" fillId="33" borderId="35" xfId="0" applyFont="1" applyFill="1" applyBorder="1" applyAlignment="1" applyProtection="1">
      <alignment vertical="center" wrapText="1"/>
      <protection locked="0"/>
    </xf>
    <xf numFmtId="0" fontId="26" fillId="33" borderId="36" xfId="0" applyFont="1" applyFill="1" applyBorder="1" applyAlignment="1" applyProtection="1">
      <alignment vertical="center" wrapText="1"/>
      <protection locked="0"/>
    </xf>
    <xf numFmtId="0" fontId="18" fillId="0" borderId="15" xfId="0" applyFont="1" applyBorder="1" applyAlignment="1">
      <alignment vertical="top" wrapText="1"/>
    </xf>
    <xf numFmtId="0" fontId="18" fillId="33" borderId="104" xfId="0" applyFont="1" applyFill="1" applyBorder="1" applyAlignment="1" applyProtection="1">
      <alignment vertical="center" wrapText="1"/>
      <protection locked="0"/>
    </xf>
    <xf numFmtId="0" fontId="18" fillId="33" borderId="19" xfId="0" applyFont="1" applyFill="1" applyBorder="1" applyAlignment="1" applyProtection="1">
      <alignment vertical="center" wrapText="1"/>
      <protection locked="0"/>
    </xf>
    <xf numFmtId="0" fontId="18" fillId="33" borderId="20" xfId="0" applyFont="1" applyFill="1" applyBorder="1" applyAlignment="1" applyProtection="1">
      <alignment vertical="center" wrapText="1"/>
      <protection locked="0"/>
    </xf>
    <xf numFmtId="0" fontId="18" fillId="34" borderId="104" xfId="0" applyFont="1" applyFill="1" applyBorder="1" applyAlignment="1">
      <alignment vertical="center" wrapText="1"/>
    </xf>
    <xf numFmtId="0" fontId="18" fillId="34" borderId="19" xfId="0" applyFont="1" applyFill="1" applyBorder="1" applyAlignment="1">
      <alignment vertical="center" wrapText="1"/>
    </xf>
    <xf numFmtId="0" fontId="18" fillId="34" borderId="20" xfId="0" applyFont="1" applyFill="1" applyBorder="1" applyAlignment="1">
      <alignment vertical="center" wrapText="1"/>
    </xf>
    <xf numFmtId="0" fontId="34" fillId="33" borderId="16" xfId="0" applyFont="1" applyFill="1" applyBorder="1" applyAlignment="1" applyProtection="1">
      <alignment vertical="center" wrapText="1"/>
      <protection locked="0"/>
    </xf>
    <xf numFmtId="0" fontId="34" fillId="33" borderId="17" xfId="0" applyFont="1" applyFill="1" applyBorder="1" applyAlignment="1" applyProtection="1">
      <alignment vertical="center" wrapText="1"/>
      <protection locked="0"/>
    </xf>
    <xf numFmtId="0" fontId="34" fillId="33" borderId="18" xfId="0" applyFont="1" applyFill="1" applyBorder="1" applyAlignment="1" applyProtection="1">
      <alignment vertical="center" wrapText="1"/>
      <protection locked="0"/>
    </xf>
    <xf numFmtId="0" fontId="34" fillId="33" borderId="13" xfId="0" applyFont="1" applyFill="1" applyBorder="1" applyAlignment="1" applyProtection="1">
      <alignment vertical="center" wrapText="1"/>
      <protection locked="0"/>
    </xf>
    <xf numFmtId="0" fontId="34" fillId="33" borderId="0" xfId="0" applyFont="1" applyFill="1" applyAlignment="1" applyProtection="1">
      <alignment vertical="center" wrapText="1"/>
      <protection locked="0"/>
    </xf>
    <xf numFmtId="0" fontId="34" fillId="33" borderId="14" xfId="0" applyFont="1" applyFill="1" applyBorder="1" applyAlignment="1" applyProtection="1">
      <alignment vertical="center" wrapText="1"/>
      <protection locked="0"/>
    </xf>
    <xf numFmtId="0" fontId="18" fillId="35" borderId="17" xfId="0" applyFont="1" applyFill="1" applyBorder="1" applyAlignment="1" applyProtection="1">
      <alignment vertical="center" wrapText="1"/>
      <protection locked="0"/>
    </xf>
    <xf numFmtId="0" fontId="18" fillId="35" borderId="18" xfId="0" applyFont="1" applyFill="1" applyBorder="1" applyAlignment="1" applyProtection="1">
      <alignment vertical="center" wrapText="1"/>
      <protection locked="0"/>
    </xf>
    <xf numFmtId="0" fontId="18" fillId="34" borderId="104" xfId="0" applyFont="1" applyFill="1" applyBorder="1" applyAlignment="1" applyProtection="1">
      <alignment vertical="top" wrapText="1"/>
      <protection locked="0"/>
    </xf>
    <xf numFmtId="0" fontId="18" fillId="34" borderId="19" xfId="0" applyFont="1" applyFill="1" applyBorder="1" applyAlignment="1" applyProtection="1">
      <alignment vertical="top" wrapText="1"/>
      <protection locked="0"/>
    </xf>
    <xf numFmtId="0" fontId="18" fillId="34" borderId="20" xfId="0" applyFont="1" applyFill="1" applyBorder="1" applyAlignment="1" applyProtection="1">
      <alignment vertical="top" wrapText="1"/>
      <protection locked="0"/>
    </xf>
    <xf numFmtId="0" fontId="18" fillId="33" borderId="13" xfId="0" applyFont="1" applyFill="1" applyBorder="1" applyAlignment="1" applyProtection="1">
      <alignment vertical="center" wrapText="1"/>
      <protection locked="0"/>
    </xf>
    <xf numFmtId="0" fontId="18" fillId="33" borderId="0" xfId="0" applyFont="1" applyFill="1" applyAlignment="1" applyProtection="1">
      <alignment vertical="center" wrapText="1"/>
      <protection locked="0"/>
    </xf>
    <xf numFmtId="0" fontId="18" fillId="33" borderId="14" xfId="0" applyFont="1" applyFill="1" applyBorder="1" applyAlignment="1" applyProtection="1">
      <alignment vertical="center" wrapText="1"/>
      <protection locked="0"/>
    </xf>
    <xf numFmtId="0" fontId="18" fillId="0" borderId="0" xfId="0" applyFont="1" applyAlignment="1">
      <alignment horizontal="justify" vertical="center" wrapText="1"/>
    </xf>
    <xf numFmtId="0" fontId="0" fillId="0" borderId="0" xfId="0" applyAlignment="1">
      <alignment vertical="center"/>
    </xf>
    <xf numFmtId="0" fontId="26" fillId="0" borderId="13" xfId="0" applyFont="1" applyBorder="1" applyAlignment="1">
      <alignment vertical="center" wrapText="1"/>
    </xf>
    <xf numFmtId="0" fontId="26" fillId="0" borderId="0" xfId="0" applyFont="1" applyAlignment="1">
      <alignment vertical="center" wrapText="1"/>
    </xf>
    <xf numFmtId="0" fontId="26" fillId="0" borderId="14" xfId="0" applyFont="1" applyBorder="1" applyAlignment="1">
      <alignment vertical="center" wrapText="1"/>
    </xf>
    <xf numFmtId="0" fontId="18" fillId="0" borderId="0" xfId="0" applyFont="1" applyAlignment="1">
      <alignment horizontal="right" vertical="center" wrapText="1"/>
    </xf>
    <xf numFmtId="0" fontId="18" fillId="0" borderId="0" xfId="0" applyFont="1" applyAlignment="1">
      <alignment horizontal="left" vertical="center" wrapText="1"/>
    </xf>
    <xf numFmtId="0" fontId="18" fillId="34" borderId="104" xfId="0" applyFont="1" applyFill="1" applyBorder="1" applyAlignment="1" applyProtection="1">
      <alignment vertical="center" wrapText="1"/>
      <protection locked="0"/>
    </xf>
    <xf numFmtId="0" fontId="18" fillId="34" borderId="19" xfId="0" applyFont="1" applyFill="1" applyBorder="1" applyAlignment="1" applyProtection="1">
      <alignment vertical="center" wrapText="1"/>
      <protection locked="0"/>
    </xf>
    <xf numFmtId="0" fontId="18" fillId="34" borderId="20" xfId="0" applyFont="1" applyFill="1" applyBorder="1" applyAlignment="1" applyProtection="1">
      <alignment vertical="center" wrapText="1"/>
      <protection locked="0"/>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8" fillId="0" borderId="0" xfId="0" applyFont="1" applyAlignment="1" applyProtection="1">
      <alignment vertical="center" wrapText="1"/>
      <protection locked="0"/>
    </xf>
    <xf numFmtId="58" fontId="32" fillId="36" borderId="0" xfId="0" applyNumberFormat="1" applyFont="1" applyFill="1" applyAlignment="1">
      <alignment horizontal="right" vertical="center" wrapText="1"/>
    </xf>
    <xf numFmtId="0" fontId="26" fillId="0" borderId="13" xfId="0" applyFont="1" applyBorder="1" applyAlignment="1">
      <alignment horizontal="center" vertical="center" wrapText="1"/>
    </xf>
    <xf numFmtId="0" fontId="26" fillId="0" borderId="0" xfId="0" applyFont="1" applyAlignment="1">
      <alignment horizontal="center" vertical="center" wrapText="1"/>
    </xf>
    <xf numFmtId="0" fontId="26" fillId="36" borderId="0" xfId="0" applyFont="1" applyFill="1" applyAlignment="1">
      <alignment vertical="center" wrapText="1"/>
    </xf>
    <xf numFmtId="0" fontId="26" fillId="37" borderId="0" xfId="0" applyFont="1" applyFill="1" applyAlignment="1">
      <alignment vertical="center" wrapText="1"/>
    </xf>
    <xf numFmtId="0" fontId="18" fillId="34" borderId="0" xfId="0" applyFont="1" applyFill="1" applyAlignment="1" applyProtection="1">
      <alignment horizontal="center" vertical="center" wrapText="1"/>
      <protection locked="0"/>
    </xf>
    <xf numFmtId="0" fontId="34" fillId="34" borderId="10" xfId="0" applyFont="1" applyFill="1" applyBorder="1" applyAlignment="1">
      <alignment vertical="center" wrapText="1"/>
    </xf>
    <xf numFmtId="0" fontId="34" fillId="34" borderId="11" xfId="0" applyFont="1" applyFill="1" applyBorder="1" applyAlignment="1">
      <alignment vertical="center" wrapText="1"/>
    </xf>
    <xf numFmtId="0" fontId="34" fillId="34" borderId="12" xfId="0" applyFont="1" applyFill="1" applyBorder="1" applyAlignment="1">
      <alignment vertical="center" wrapText="1"/>
    </xf>
    <xf numFmtId="0" fontId="18" fillId="34" borderId="11" xfId="0" applyFont="1" applyFill="1" applyBorder="1" applyAlignment="1" applyProtection="1">
      <alignment vertical="center" wrapText="1"/>
      <protection locked="0"/>
    </xf>
    <xf numFmtId="0" fontId="26" fillId="33" borderId="0" xfId="0" applyFont="1" applyFill="1" applyAlignment="1" applyProtection="1">
      <alignment vertical="center" wrapText="1"/>
      <protection locked="0"/>
    </xf>
    <xf numFmtId="0" fontId="18" fillId="38" borderId="13" xfId="0" applyFont="1" applyFill="1" applyBorder="1" applyAlignment="1">
      <alignment vertical="center" wrapText="1"/>
    </xf>
    <xf numFmtId="0" fontId="18" fillId="38" borderId="0" xfId="0" applyFont="1" applyFill="1" applyAlignment="1">
      <alignment vertical="center" wrapText="1"/>
    </xf>
    <xf numFmtId="0" fontId="18" fillId="0" borderId="10" xfId="0" applyFont="1" applyBorder="1" applyAlignment="1">
      <alignment vertical="top" wrapText="1"/>
    </xf>
    <xf numFmtId="0" fontId="18" fillId="0" borderId="12" xfId="0" applyFont="1" applyBorder="1" applyAlignment="1">
      <alignment vertical="top" wrapText="1"/>
    </xf>
    <xf numFmtId="0" fontId="18" fillId="0" borderId="13" xfId="0" applyFont="1" applyBorder="1" applyAlignment="1">
      <alignment vertical="top" wrapText="1"/>
    </xf>
    <xf numFmtId="0" fontId="18" fillId="0" borderId="14" xfId="0" applyFont="1" applyBorder="1" applyAlignment="1">
      <alignment vertical="top" wrapText="1"/>
    </xf>
    <xf numFmtId="0" fontId="18" fillId="0" borderId="16" xfId="0" applyFont="1" applyBorder="1" applyAlignment="1">
      <alignment vertical="top" wrapText="1"/>
    </xf>
    <xf numFmtId="0" fontId="18" fillId="0" borderId="18"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34" borderId="13" xfId="0" applyFont="1" applyFill="1" applyBorder="1" applyAlignment="1" applyProtection="1">
      <alignment vertical="center" wrapText="1"/>
      <protection locked="0"/>
    </xf>
    <xf numFmtId="0" fontId="18" fillId="34" borderId="0" xfId="0" applyFont="1" applyFill="1" applyAlignment="1" applyProtection="1">
      <alignment vertical="center" wrapText="1"/>
      <protection locked="0"/>
    </xf>
    <xf numFmtId="0" fontId="18" fillId="34" borderId="14" xfId="0" applyFont="1" applyFill="1" applyBorder="1" applyAlignment="1" applyProtection="1">
      <alignment vertical="center" wrapText="1"/>
      <protection locked="0"/>
    </xf>
    <xf numFmtId="0" fontId="18" fillId="38" borderId="22" xfId="0" applyFont="1" applyFill="1" applyBorder="1" applyAlignment="1">
      <alignment vertical="top" shrinkToFit="1"/>
    </xf>
    <xf numFmtId="0" fontId="18" fillId="0" borderId="11" xfId="0" applyFont="1" applyBorder="1" applyAlignment="1">
      <alignment horizontal="left" vertical="center" wrapText="1"/>
    </xf>
    <xf numFmtId="0" fontId="18" fillId="0" borderId="10" xfId="0" applyFont="1" applyBorder="1" applyAlignment="1">
      <alignment horizontal="left" vertical="top" wrapText="1"/>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18" fillId="0" borderId="16" xfId="0" applyFont="1" applyBorder="1" applyAlignment="1">
      <alignment horizontal="left" vertical="top" wrapText="1"/>
    </xf>
    <xf numFmtId="0" fontId="18" fillId="0" borderId="18" xfId="0" applyFont="1" applyBorder="1" applyAlignment="1">
      <alignment horizontal="left" vertical="top" wrapText="1"/>
    </xf>
    <xf numFmtId="0" fontId="18" fillId="0" borderId="13" xfId="0" applyFont="1" applyBorder="1" applyAlignment="1">
      <alignment vertical="center" wrapText="1"/>
    </xf>
    <xf numFmtId="0" fontId="18" fillId="0" borderId="0" xfId="0" applyFont="1" applyAlignment="1">
      <alignment vertical="center" wrapText="1"/>
    </xf>
    <xf numFmtId="0" fontId="18" fillId="0" borderId="14" xfId="0" applyFont="1" applyBorder="1" applyAlignment="1">
      <alignment vertical="center" wrapText="1"/>
    </xf>
    <xf numFmtId="0" fontId="18" fillId="35" borderId="0" xfId="0" applyFont="1" applyFill="1" applyAlignment="1" applyProtection="1">
      <alignment vertical="center" wrapText="1"/>
      <protection locked="0"/>
    </xf>
    <xf numFmtId="0" fontId="18" fillId="35" borderId="14" xfId="0" applyFont="1" applyFill="1" applyBorder="1" applyAlignment="1" applyProtection="1">
      <alignment vertical="center" wrapText="1"/>
      <protection locked="0"/>
    </xf>
    <xf numFmtId="0" fontId="18" fillId="33" borderId="11" xfId="0" applyFont="1" applyFill="1" applyBorder="1" applyAlignment="1" applyProtection="1">
      <alignment horizontal="left" vertical="center" wrapText="1"/>
      <protection locked="0"/>
    </xf>
    <xf numFmtId="0" fontId="18" fillId="33" borderId="12" xfId="0" applyFont="1" applyFill="1" applyBorder="1" applyAlignment="1" applyProtection="1">
      <alignment horizontal="left" vertical="center" wrapText="1"/>
      <protection locked="0"/>
    </xf>
    <xf numFmtId="0" fontId="18" fillId="33" borderId="0" xfId="0" applyFont="1" applyFill="1" applyAlignment="1" applyProtection="1">
      <alignment horizontal="left" vertical="center" wrapText="1"/>
      <protection locked="0"/>
    </xf>
    <xf numFmtId="0" fontId="18" fillId="33" borderId="14" xfId="0" applyFont="1" applyFill="1" applyBorder="1" applyAlignment="1" applyProtection="1">
      <alignment horizontal="left" vertical="center" wrapText="1"/>
      <protection locked="0"/>
    </xf>
    <xf numFmtId="0" fontId="18" fillId="33" borderId="0" xfId="0" applyFont="1" applyFill="1" applyAlignment="1">
      <alignment horizontal="left" vertical="center" wrapText="1"/>
    </xf>
    <xf numFmtId="0" fontId="18" fillId="33" borderId="14" xfId="0" applyFont="1" applyFill="1" applyBorder="1" applyAlignment="1">
      <alignment horizontal="left" vertical="center" wrapText="1"/>
    </xf>
    <xf numFmtId="0" fontId="25" fillId="0" borderId="0" xfId="0" applyFont="1" applyAlignment="1">
      <alignment horizontal="center" vertical="center"/>
    </xf>
    <xf numFmtId="0" fontId="23" fillId="0" borderId="13" xfId="0" applyFont="1" applyBorder="1" applyAlignment="1">
      <alignment horizontal="center" vertical="center" wrapText="1"/>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37" fillId="0" borderId="13" xfId="0" applyFont="1" applyBorder="1" applyAlignment="1">
      <alignment horizontal="left" vertical="center" wrapText="1" indent="6"/>
    </xf>
    <xf numFmtId="0" fontId="37" fillId="0" borderId="0" xfId="0" applyFont="1" applyAlignment="1">
      <alignment horizontal="left" vertical="center" wrapText="1" indent="6"/>
    </xf>
    <xf numFmtId="0" fontId="37" fillId="0" borderId="14" xfId="0" applyFont="1" applyBorder="1" applyAlignment="1">
      <alignment horizontal="left" vertical="center" wrapText="1" indent="6"/>
    </xf>
    <xf numFmtId="0" fontId="18" fillId="0" borderId="21" xfId="0" applyFont="1" applyBorder="1" applyAlignment="1">
      <alignment horizontal="center" vertical="top" textRotation="255" wrapText="1"/>
    </xf>
    <xf numFmtId="0" fontId="18" fillId="0" borderId="22" xfId="0" applyFont="1" applyBorder="1" applyAlignment="1">
      <alignment horizontal="center" vertical="top" textRotation="255" wrapText="1"/>
    </xf>
    <xf numFmtId="0" fontId="18" fillId="0" borderId="23" xfId="0" applyFont="1" applyBorder="1" applyAlignment="1">
      <alignment horizontal="center" vertical="top" textRotation="255" wrapText="1"/>
    </xf>
    <xf numFmtId="0" fontId="18" fillId="0" borderId="11" xfId="0" applyFont="1" applyBorder="1" applyAlignment="1">
      <alignment horizontal="left" vertical="top" wrapText="1"/>
    </xf>
    <xf numFmtId="0" fontId="18" fillId="0" borderId="0" xfId="0" applyFont="1" applyAlignment="1">
      <alignment vertical="top" wrapText="1"/>
    </xf>
    <xf numFmtId="0" fontId="18" fillId="0" borderId="17" xfId="0" applyFont="1" applyBorder="1" applyAlignment="1">
      <alignment vertical="top" wrapText="1"/>
    </xf>
    <xf numFmtId="0" fontId="18" fillId="0" borderId="11" xfId="0" applyFont="1" applyBorder="1" applyAlignment="1">
      <alignment vertical="top" wrapText="1"/>
    </xf>
    <xf numFmtId="0" fontId="25" fillId="0" borderId="0" xfId="43" applyFont="1" applyAlignment="1">
      <alignment horizontal="center" vertical="center"/>
    </xf>
    <xf numFmtId="0" fontId="18" fillId="0" borderId="21" xfId="43" applyFont="1" applyBorder="1" applyAlignment="1">
      <alignment horizontal="center" vertical="center" wrapText="1"/>
    </xf>
    <xf numFmtId="0" fontId="18" fillId="0" borderId="23" xfId="43" applyFont="1" applyBorder="1" applyAlignment="1">
      <alignment horizontal="center" vertical="center" wrapText="1"/>
    </xf>
    <xf numFmtId="0" fontId="18" fillId="0" borderId="104" xfId="43" applyFont="1" applyBorder="1" applyAlignment="1">
      <alignment horizontal="center" vertical="center" wrapText="1"/>
    </xf>
    <xf numFmtId="0" fontId="18" fillId="0" borderId="19" xfId="43" applyFont="1" applyBorder="1" applyAlignment="1">
      <alignment horizontal="center" vertical="center" wrapText="1"/>
    </xf>
    <xf numFmtId="0" fontId="18" fillId="0" borderId="20" xfId="43" applyFont="1" applyBorder="1" applyAlignment="1">
      <alignment horizontal="center" vertical="center" wrapText="1"/>
    </xf>
    <xf numFmtId="0" fontId="27" fillId="0" borderId="0" xfId="43" applyFont="1" applyAlignment="1">
      <alignment horizontal="center" vertical="center"/>
    </xf>
    <xf numFmtId="0" fontId="18" fillId="0" borderId="22" xfId="43" applyFont="1" applyBorder="1" applyAlignment="1">
      <alignment horizontal="center" vertical="center" wrapText="1"/>
    </xf>
    <xf numFmtId="0" fontId="18" fillId="0" borderId="15" xfId="43" applyFont="1" applyBorder="1" applyAlignment="1">
      <alignment horizontal="center" vertical="center" wrapText="1"/>
    </xf>
    <xf numFmtId="0" fontId="27" fillId="0" borderId="0" xfId="0" applyFont="1" applyAlignment="1">
      <alignment horizontal="center" vertical="center"/>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41" fillId="0" borderId="15" xfId="45" applyBorder="1" applyAlignment="1">
      <alignment horizontal="left" vertical="top" wrapText="1"/>
    </xf>
    <xf numFmtId="0" fontId="41" fillId="33" borderId="19" xfId="45" applyFill="1" applyBorder="1" applyAlignment="1">
      <alignment horizontal="left" vertical="center" wrapText="1"/>
    </xf>
    <xf numFmtId="0" fontId="41" fillId="33" borderId="20" xfId="45" applyFill="1" applyBorder="1" applyAlignment="1">
      <alignment horizontal="left" vertical="center" wrapText="1"/>
    </xf>
    <xf numFmtId="0" fontId="41" fillId="0" borderId="15" xfId="45" applyBorder="1" applyAlignment="1">
      <alignment vertical="top" wrapText="1"/>
    </xf>
    <xf numFmtId="0" fontId="41" fillId="35" borderId="104" xfId="45" applyFill="1" applyBorder="1" applyAlignment="1">
      <alignment horizontal="left" vertical="top" wrapText="1"/>
    </xf>
    <xf numFmtId="0" fontId="41" fillId="35" borderId="19" xfId="45" applyFill="1" applyBorder="1" applyAlignment="1">
      <alignment horizontal="left" vertical="top" wrapText="1"/>
    </xf>
    <xf numFmtId="0" fontId="41" fillId="35" borderId="20" xfId="45" applyFill="1" applyBorder="1" applyAlignment="1">
      <alignment horizontal="left" vertical="top" wrapText="1"/>
    </xf>
    <xf numFmtId="0" fontId="41" fillId="0" borderId="30" xfId="45" applyBorder="1" applyAlignment="1">
      <alignment horizontal="left" vertical="center" wrapText="1"/>
    </xf>
    <xf numFmtId="0" fontId="41" fillId="0" borderId="71" xfId="45" applyBorder="1" applyAlignment="1">
      <alignment horizontal="left" vertical="center" wrapText="1"/>
    </xf>
    <xf numFmtId="0" fontId="41" fillId="0" borderId="50" xfId="45" applyBorder="1" applyAlignment="1">
      <alignment horizontal="left" vertical="center" wrapText="1"/>
    </xf>
    <xf numFmtId="0" fontId="41" fillId="0" borderId="68" xfId="45" applyBorder="1" applyAlignment="1">
      <alignment horizontal="left" vertical="center" wrapText="1"/>
    </xf>
    <xf numFmtId="0" fontId="41" fillId="33" borderId="17" xfId="45" applyFill="1" applyBorder="1" applyAlignment="1">
      <alignment horizontal="left" vertical="center" wrapText="1"/>
    </xf>
    <xf numFmtId="0" fontId="41" fillId="33" borderId="18" xfId="45" applyFill="1" applyBorder="1" applyAlignment="1">
      <alignment horizontal="left" vertical="center" wrapText="1"/>
    </xf>
    <xf numFmtId="0" fontId="41" fillId="0" borderId="54" xfId="45" applyBorder="1" applyAlignment="1">
      <alignment horizontal="left" vertical="center" wrapText="1"/>
    </xf>
    <xf numFmtId="0" fontId="41" fillId="0" borderId="69" xfId="45" applyBorder="1" applyAlignment="1">
      <alignment horizontal="left" vertical="center" wrapText="1"/>
    </xf>
    <xf numFmtId="0" fontId="41" fillId="0" borderId="15" xfId="45" applyBorder="1" applyAlignment="1">
      <alignment horizontal="left" vertical="top"/>
    </xf>
    <xf numFmtId="0" fontId="41" fillId="0" borderId="53" xfId="45" applyBorder="1" applyAlignment="1">
      <alignment horizontal="center" vertical="center" wrapText="1"/>
    </xf>
    <xf numFmtId="0" fontId="41" fillId="0" borderId="50" xfId="45" applyBorder="1" applyAlignment="1">
      <alignment horizontal="center" vertical="center" wrapText="1"/>
    </xf>
    <xf numFmtId="0" fontId="41" fillId="0" borderId="10" xfId="45" applyBorder="1" applyAlignment="1">
      <alignment horizontal="left" vertical="top" wrapText="1"/>
    </xf>
    <xf numFmtId="0" fontId="41" fillId="0" borderId="11" xfId="45" applyBorder="1" applyAlignment="1">
      <alignment horizontal="left" vertical="top" wrapText="1"/>
    </xf>
    <xf numFmtId="0" fontId="41" fillId="0" borderId="12" xfId="45" applyBorder="1" applyAlignment="1">
      <alignment horizontal="left" vertical="top" wrapText="1"/>
    </xf>
    <xf numFmtId="0" fontId="41" fillId="0" borderId="13" xfId="45" applyBorder="1" applyAlignment="1">
      <alignment horizontal="left" vertical="top" wrapText="1"/>
    </xf>
    <xf numFmtId="0" fontId="41" fillId="0" borderId="0" xfId="45" applyAlignment="1">
      <alignment horizontal="left" vertical="top" wrapText="1"/>
    </xf>
    <xf numFmtId="0" fontId="41" fillId="0" borderId="14" xfId="45" applyBorder="1" applyAlignment="1">
      <alignment horizontal="left" vertical="top" wrapText="1"/>
    </xf>
    <xf numFmtId="0" fontId="41" fillId="0" borderId="16" xfId="45" applyBorder="1" applyAlignment="1">
      <alignment horizontal="left" vertical="top" wrapText="1"/>
    </xf>
    <xf numFmtId="0" fontId="41" fillId="0" borderId="17" xfId="45" applyBorder="1" applyAlignment="1">
      <alignment horizontal="left" vertical="top" wrapText="1"/>
    </xf>
    <xf numFmtId="0" fontId="41" fillId="0" borderId="18" xfId="45" applyBorder="1" applyAlignment="1">
      <alignment horizontal="left" vertical="top" wrapText="1"/>
    </xf>
    <xf numFmtId="0" fontId="41" fillId="0" borderId="53" xfId="45" applyBorder="1" applyAlignment="1">
      <alignment horizontal="left" vertical="center" wrapText="1"/>
    </xf>
    <xf numFmtId="0" fontId="41" fillId="0" borderId="66" xfId="45" applyBorder="1" applyAlignment="1">
      <alignment horizontal="left" vertical="center" wrapText="1"/>
    </xf>
    <xf numFmtId="0" fontId="41" fillId="33" borderId="10" xfId="45" applyFill="1" applyBorder="1" applyAlignment="1">
      <alignment horizontal="left" vertical="center" wrapText="1"/>
    </xf>
    <xf numFmtId="0" fontId="41" fillId="33" borderId="11" xfId="45" applyFill="1" applyBorder="1" applyAlignment="1">
      <alignment horizontal="left" vertical="center" wrapText="1"/>
    </xf>
    <xf numFmtId="0" fontId="41" fillId="33" borderId="16" xfId="45" applyFill="1" applyBorder="1" applyAlignment="1">
      <alignment horizontal="left" vertical="center" wrapText="1"/>
    </xf>
    <xf numFmtId="0" fontId="41" fillId="0" borderId="11" xfId="45" applyBorder="1" applyAlignment="1">
      <alignment horizontal="left" vertical="center" wrapText="1"/>
    </xf>
    <xf numFmtId="0" fontId="41" fillId="0" borderId="12" xfId="45" applyBorder="1" applyAlignment="1">
      <alignment horizontal="left" vertical="center" wrapText="1"/>
    </xf>
    <xf numFmtId="0" fontId="41" fillId="0" borderId="17" xfId="45" applyBorder="1" applyAlignment="1">
      <alignment horizontal="left" vertical="center" wrapText="1"/>
    </xf>
    <xf numFmtId="0" fontId="41" fillId="0" borderId="18" xfId="45" applyBorder="1" applyAlignment="1">
      <alignment horizontal="left" vertical="center" wrapText="1"/>
    </xf>
    <xf numFmtId="0" fontId="41" fillId="35" borderId="104" xfId="45" applyFill="1" applyBorder="1" applyAlignment="1">
      <alignment vertical="top" wrapText="1"/>
    </xf>
    <xf numFmtId="0" fontId="41" fillId="35" borderId="19" xfId="45" applyFill="1" applyBorder="1" applyAlignment="1">
      <alignment vertical="top" wrapText="1"/>
    </xf>
    <xf numFmtId="0" fontId="41" fillId="35" borderId="20" xfId="45" applyFill="1" applyBorder="1" applyAlignment="1">
      <alignment vertical="top" wrapText="1"/>
    </xf>
    <xf numFmtId="0" fontId="41" fillId="34" borderId="15" xfId="45" applyFill="1" applyBorder="1" applyAlignment="1">
      <alignment horizontal="left" vertical="center"/>
    </xf>
    <xf numFmtId="0" fontId="41" fillId="0" borderId="10" xfId="45" applyBorder="1" applyAlignment="1">
      <alignment horizontal="left" vertical="center" wrapText="1"/>
    </xf>
    <xf numFmtId="0" fontId="41" fillId="0" borderId="13" xfId="45" applyBorder="1" applyAlignment="1">
      <alignment horizontal="left" vertical="center" wrapText="1"/>
    </xf>
    <xf numFmtId="0" fontId="41" fillId="0" borderId="0" xfId="45" applyAlignment="1">
      <alignment horizontal="left" vertical="center" wrapText="1"/>
    </xf>
    <xf numFmtId="0" fontId="41" fillId="0" borderId="14" xfId="45" applyBorder="1" applyAlignment="1">
      <alignment horizontal="left" vertical="center" wrapText="1"/>
    </xf>
    <xf numFmtId="0" fontId="41" fillId="0" borderId="16" xfId="45" applyBorder="1" applyAlignment="1">
      <alignment horizontal="left" vertical="center" wrapText="1"/>
    </xf>
    <xf numFmtId="0" fontId="41" fillId="0" borderId="104" xfId="45" applyBorder="1" applyAlignment="1">
      <alignment vertical="top" wrapText="1"/>
    </xf>
    <xf numFmtId="0" fontId="41" fillId="0" borderId="19" xfId="45" applyBorder="1" applyAlignment="1">
      <alignment vertical="top" wrapText="1"/>
    </xf>
    <xf numFmtId="0" fontId="41" fillId="0" borderId="20" xfId="45" applyBorder="1" applyAlignment="1">
      <alignment vertical="top" wrapText="1"/>
    </xf>
    <xf numFmtId="0" fontId="41" fillId="0" borderId="53" xfId="45" applyBorder="1" applyAlignment="1">
      <alignment vertical="center" wrapText="1"/>
    </xf>
    <xf numFmtId="0" fontId="41" fillId="0" borderId="66" xfId="45" applyBorder="1" applyAlignment="1">
      <alignment vertical="center" wrapText="1"/>
    </xf>
    <xf numFmtId="0" fontId="41" fillId="0" borderId="50" xfId="45" applyBorder="1" applyAlignment="1">
      <alignment vertical="center" wrapText="1"/>
    </xf>
    <xf numFmtId="0" fontId="41" fillId="0" borderId="68" xfId="45" applyBorder="1" applyAlignment="1">
      <alignment vertical="center" wrapText="1"/>
    </xf>
    <xf numFmtId="0" fontId="41" fillId="0" borderId="54" xfId="45" applyBorder="1" applyAlignment="1">
      <alignment vertical="center" wrapText="1"/>
    </xf>
    <xf numFmtId="0" fontId="41" fillId="0" borderId="69" xfId="45" applyBorder="1" applyAlignment="1">
      <alignment vertical="center" wrapText="1"/>
    </xf>
    <xf numFmtId="0" fontId="41" fillId="33" borderId="17" xfId="45" quotePrefix="1" applyFill="1" applyBorder="1" applyAlignment="1">
      <alignment vertical="center" wrapText="1"/>
    </xf>
    <xf numFmtId="0" fontId="41" fillId="33" borderId="18" xfId="45" quotePrefix="1" applyFill="1" applyBorder="1" applyAlignment="1">
      <alignment vertical="center" wrapText="1"/>
    </xf>
    <xf numFmtId="0" fontId="41" fillId="0" borderId="30" xfId="45" applyBorder="1" applyAlignment="1">
      <alignment horizontal="left" vertical="center"/>
    </xf>
    <xf numFmtId="0" fontId="41" fillId="0" borderId="58" xfId="45" applyBorder="1" applyAlignment="1">
      <alignment horizontal="left" vertical="center"/>
    </xf>
    <xf numFmtId="0" fontId="41" fillId="0" borderId="50" xfId="45" applyBorder="1" applyAlignment="1">
      <alignment horizontal="left" vertical="center"/>
    </xf>
    <xf numFmtId="0" fontId="41" fillId="0" borderId="59" xfId="45" applyBorder="1" applyAlignment="1">
      <alignment horizontal="left" vertical="center"/>
    </xf>
    <xf numFmtId="0" fontId="41" fillId="0" borderId="10" xfId="45" applyBorder="1" applyAlignment="1">
      <alignment vertical="top" wrapText="1"/>
    </xf>
    <xf numFmtId="0" fontId="41" fillId="0" borderId="11" xfId="45" applyBorder="1" applyAlignment="1">
      <alignment vertical="top" wrapText="1"/>
    </xf>
    <xf numFmtId="0" fontId="41" fillId="0" borderId="19" xfId="45" applyBorder="1" applyAlignment="1">
      <alignment vertical="center" wrapText="1"/>
    </xf>
    <xf numFmtId="0" fontId="41" fillId="0" borderId="63" xfId="45" applyBorder="1" applyAlignment="1">
      <alignment vertical="center" wrapText="1"/>
    </xf>
    <xf numFmtId="0" fontId="41" fillId="0" borderId="16" xfId="45" applyBorder="1" applyAlignment="1">
      <alignment horizontal="center" vertical="top" wrapText="1"/>
    </xf>
    <xf numFmtId="0" fontId="41" fillId="0" borderId="18" xfId="45" applyBorder="1" applyAlignment="1">
      <alignment horizontal="center" vertical="top" wrapText="1"/>
    </xf>
    <xf numFmtId="0" fontId="41" fillId="0" borderId="104" xfId="45" applyBorder="1" applyAlignment="1">
      <alignment horizontal="center" vertical="top" wrapText="1"/>
    </xf>
    <xf numFmtId="0" fontId="41" fillId="0" borderId="20" xfId="45" applyBorder="1" applyAlignment="1">
      <alignment horizontal="center" vertical="top" wrapText="1"/>
    </xf>
    <xf numFmtId="0" fontId="41" fillId="33" borderId="30" xfId="45" applyFill="1" applyBorder="1" applyAlignment="1">
      <alignment vertical="center" wrapText="1"/>
    </xf>
    <xf numFmtId="0" fontId="41" fillId="33" borderId="50" xfId="45" applyFill="1" applyBorder="1" applyAlignment="1">
      <alignment vertical="center" wrapText="1"/>
    </xf>
    <xf numFmtId="0" fontId="41" fillId="0" borderId="61" xfId="45" applyBorder="1" applyAlignment="1">
      <alignment vertical="center" wrapText="1"/>
    </xf>
    <xf numFmtId="0" fontId="41" fillId="33" borderId="57" xfId="45" quotePrefix="1" applyFill="1" applyBorder="1" applyAlignment="1">
      <alignment vertical="center" wrapText="1"/>
    </xf>
    <xf numFmtId="0" fontId="41" fillId="0" borderId="75" xfId="45" applyBorder="1" applyAlignment="1">
      <alignment horizontal="left" vertical="center"/>
    </xf>
    <xf numFmtId="0" fontId="41" fillId="0" borderId="126" xfId="45" applyBorder="1" applyAlignment="1">
      <alignment horizontal="left" vertical="center"/>
    </xf>
    <xf numFmtId="0" fontId="41" fillId="0" borderId="12" xfId="45" applyBorder="1" applyAlignment="1">
      <alignment vertical="top" wrapText="1"/>
    </xf>
    <xf numFmtId="0" fontId="41" fillId="0" borderId="0" xfId="45" applyAlignment="1">
      <alignment vertical="center" wrapText="1"/>
    </xf>
    <xf numFmtId="0" fontId="41" fillId="0" borderId="62" xfId="45" applyBorder="1" applyAlignment="1">
      <alignment vertical="center" wrapText="1"/>
    </xf>
    <xf numFmtId="0" fontId="41" fillId="0" borderId="59" xfId="45" applyBorder="1" applyAlignment="1">
      <alignment vertical="center" wrapText="1"/>
    </xf>
    <xf numFmtId="0" fontId="41" fillId="0" borderId="13" xfId="45" applyBorder="1" applyAlignment="1">
      <alignment vertical="top" wrapText="1"/>
    </xf>
    <xf numFmtId="0" fontId="41" fillId="0" borderId="14" xfId="45" applyBorder="1" applyAlignment="1">
      <alignment vertical="top" wrapText="1"/>
    </xf>
    <xf numFmtId="0" fontId="41" fillId="0" borderId="16" xfId="45" applyBorder="1" applyAlignment="1">
      <alignment vertical="top" wrapText="1"/>
    </xf>
    <xf numFmtId="0" fontId="41" fillId="0" borderId="18" xfId="45" applyBorder="1" applyAlignment="1">
      <alignment vertical="top" wrapText="1"/>
    </xf>
    <xf numFmtId="0" fontId="41" fillId="0" borderId="21" xfId="45" applyBorder="1" applyAlignment="1">
      <alignment vertical="top" wrapText="1"/>
    </xf>
    <xf numFmtId="0" fontId="41" fillId="0" borderId="22" xfId="45" applyBorder="1" applyAlignment="1">
      <alignment vertical="top" wrapText="1"/>
    </xf>
    <xf numFmtId="0" fontId="41" fillId="0" borderId="23" xfId="45" applyBorder="1" applyAlignment="1">
      <alignment vertical="top" wrapText="1"/>
    </xf>
    <xf numFmtId="0" fontId="41" fillId="0" borderId="30" xfId="45" applyBorder="1" applyAlignment="1">
      <alignment vertical="center" wrapText="1"/>
    </xf>
    <xf numFmtId="0" fontId="41" fillId="0" borderId="58" xfId="45" applyBorder="1" applyAlignment="1">
      <alignment vertical="center" wrapText="1"/>
    </xf>
    <xf numFmtId="0" fontId="41" fillId="33" borderId="104" xfId="45" quotePrefix="1" applyFill="1" applyBorder="1" applyAlignment="1">
      <alignment vertical="center" wrapText="1"/>
    </xf>
    <xf numFmtId="0" fontId="41" fillId="33" borderId="19" xfId="45" quotePrefix="1" applyFill="1" applyBorder="1" applyAlignment="1">
      <alignment vertical="center" wrapText="1"/>
    </xf>
    <xf numFmtId="0" fontId="41" fillId="33" borderId="63" xfId="45" quotePrefix="1" applyFill="1" applyBorder="1" applyAlignment="1">
      <alignment vertical="center" wrapText="1"/>
    </xf>
    <xf numFmtId="0" fontId="41" fillId="0" borderId="0" xfId="45" applyAlignment="1">
      <alignment vertical="top" wrapText="1"/>
    </xf>
    <xf numFmtId="0" fontId="41" fillId="0" borderId="17" xfId="45" applyBorder="1" applyAlignment="1">
      <alignment vertical="top" wrapText="1"/>
    </xf>
    <xf numFmtId="0" fontId="41" fillId="0" borderId="50" xfId="45" applyFont="1" applyBorder="1" applyAlignment="1">
      <alignment horizontal="left" vertical="center" wrapText="1"/>
    </xf>
    <xf numFmtId="0" fontId="41" fillId="0" borderId="68" xfId="45" applyFont="1" applyBorder="1" applyAlignment="1">
      <alignment horizontal="left" vertical="center" wrapText="1"/>
    </xf>
    <xf numFmtId="0" fontId="41" fillId="0" borderId="37" xfId="45" applyBorder="1" applyAlignment="1">
      <alignment horizontal="center" vertical="center"/>
    </xf>
    <xf numFmtId="0" fontId="41" fillId="0" borderId="38" xfId="45" applyBorder="1" applyAlignment="1">
      <alignment horizontal="center" vertical="center"/>
    </xf>
    <xf numFmtId="0" fontId="41" fillId="0" borderId="39" xfId="45" applyBorder="1" applyAlignment="1">
      <alignment horizontal="center" vertical="center"/>
    </xf>
    <xf numFmtId="0" fontId="41" fillId="0" borderId="40" xfId="45" applyBorder="1" applyAlignment="1">
      <alignment horizontal="center" vertical="center"/>
    </xf>
    <xf numFmtId="0" fontId="41" fillId="0" borderId="41" xfId="45" applyBorder="1" applyAlignment="1">
      <alignment horizontal="center" vertical="center"/>
    </xf>
    <xf numFmtId="0" fontId="41" fillId="0" borderId="42" xfId="45" applyBorder="1" applyAlignment="1">
      <alignment horizontal="center" vertical="center"/>
    </xf>
    <xf numFmtId="0" fontId="41" fillId="34" borderId="44" xfId="45" applyFill="1" applyBorder="1" applyAlignment="1">
      <alignment horizontal="left" vertical="center"/>
    </xf>
    <xf numFmtId="0" fontId="41" fillId="34" borderId="41" xfId="45" applyFill="1" applyBorder="1" applyAlignment="1">
      <alignment horizontal="left" vertical="center"/>
    </xf>
    <xf numFmtId="0" fontId="41" fillId="0" borderId="47" xfId="45" applyBorder="1" applyAlignment="1">
      <alignment vertical="top" wrapText="1"/>
    </xf>
    <xf numFmtId="0" fontId="41" fillId="34" borderId="48" xfId="45" applyFill="1" applyBorder="1" applyAlignment="1">
      <alignment vertical="center" wrapText="1"/>
    </xf>
    <xf numFmtId="0" fontId="41" fillId="34" borderId="38" xfId="45" applyFill="1" applyBorder="1" applyAlignment="1">
      <alignment vertical="center" wrapText="1"/>
    </xf>
    <xf numFmtId="0" fontId="41" fillId="34" borderId="39" xfId="45" applyFill="1" applyBorder="1" applyAlignment="1">
      <alignment vertical="center" wrapText="1"/>
    </xf>
    <xf numFmtId="0" fontId="41" fillId="0" borderId="12" xfId="45" applyBorder="1" applyAlignment="1">
      <alignment vertical="center"/>
    </xf>
    <xf numFmtId="0" fontId="41" fillId="0" borderId="21" xfId="45" applyBorder="1" applyAlignment="1">
      <alignment vertical="center"/>
    </xf>
    <xf numFmtId="0" fontId="27" fillId="39" borderId="15" xfId="53" applyFont="1" applyFill="1" applyBorder="1" applyAlignment="1">
      <alignment vertical="top" wrapText="1"/>
    </xf>
    <xf numFmtId="0" fontId="27" fillId="35" borderId="104" xfId="53" applyFont="1" applyFill="1" applyBorder="1" applyAlignment="1" applyProtection="1">
      <alignment horizontal="left" vertical="top" wrapText="1"/>
      <protection locked="0"/>
    </xf>
    <xf numFmtId="0" fontId="27" fillId="35" borderId="19" xfId="53" applyFont="1" applyFill="1" applyBorder="1" applyAlignment="1" applyProtection="1">
      <alignment horizontal="left" vertical="top" wrapText="1"/>
      <protection locked="0"/>
    </xf>
    <xf numFmtId="0" fontId="27" fillId="35" borderId="20" xfId="53" applyFont="1" applyFill="1" applyBorder="1" applyAlignment="1" applyProtection="1">
      <alignment horizontal="left" vertical="top" wrapText="1"/>
      <protection locked="0"/>
    </xf>
    <xf numFmtId="0" fontId="49" fillId="0" borderId="15" xfId="53" applyFont="1" applyBorder="1" applyAlignment="1">
      <alignment horizontal="left" vertical="center" wrapText="1"/>
    </xf>
    <xf numFmtId="0" fontId="49" fillId="0" borderId="104" xfId="53" applyFont="1" applyBorder="1" applyAlignment="1">
      <alignment horizontal="left" vertical="center" wrapText="1"/>
    </xf>
    <xf numFmtId="0" fontId="52" fillId="33" borderId="104" xfId="53" applyFont="1" applyFill="1" applyBorder="1" applyAlignment="1">
      <alignment horizontal="left" vertical="center" wrapText="1"/>
    </xf>
    <xf numFmtId="0" fontId="52" fillId="33" borderId="19" xfId="53" applyFont="1" applyFill="1" applyBorder="1" applyAlignment="1">
      <alignment horizontal="left" vertical="center" wrapText="1"/>
    </xf>
    <xf numFmtId="0" fontId="52" fillId="33" borderId="19" xfId="53" applyFont="1" applyFill="1" applyBorder="1" applyAlignment="1">
      <alignment horizontal="left" vertical="center"/>
    </xf>
    <xf numFmtId="0" fontId="52" fillId="33" borderId="20" xfId="53" applyFont="1" applyFill="1" applyBorder="1" applyAlignment="1">
      <alignment horizontal="left" vertical="center"/>
    </xf>
    <xf numFmtId="0" fontId="52" fillId="0" borderId="72" xfId="53" applyFont="1" applyBorder="1" applyAlignment="1">
      <alignment horizontal="left" vertical="center"/>
    </xf>
    <xf numFmtId="0" fontId="52" fillId="0" borderId="83" xfId="53" applyFont="1" applyBorder="1" applyAlignment="1">
      <alignment horizontal="left" vertical="center"/>
    </xf>
    <xf numFmtId="0" fontId="52" fillId="0" borderId="73" xfId="53" applyFont="1" applyBorder="1" applyAlignment="1">
      <alignment horizontal="left" vertical="center"/>
    </xf>
    <xf numFmtId="0" fontId="52" fillId="33" borderId="75" xfId="53" applyFont="1" applyFill="1" applyBorder="1" applyAlignment="1">
      <alignment horizontal="left" vertical="center"/>
    </xf>
    <xf numFmtId="0" fontId="52" fillId="33" borderId="36" xfId="53" applyFont="1" applyFill="1" applyBorder="1" applyAlignment="1">
      <alignment horizontal="left" vertical="center"/>
    </xf>
    <xf numFmtId="0" fontId="52" fillId="0" borderId="10" xfId="53" applyFont="1" applyBorder="1" applyAlignment="1">
      <alignment horizontal="left" vertical="top"/>
    </xf>
    <xf numFmtId="0" fontId="52" fillId="0" borderId="12" xfId="53" applyFont="1" applyBorder="1" applyAlignment="1">
      <alignment horizontal="left" vertical="top"/>
    </xf>
    <xf numFmtId="0" fontId="52" fillId="0" borderId="13" xfId="53" applyFont="1" applyBorder="1" applyAlignment="1">
      <alignment horizontal="left" vertical="top"/>
    </xf>
    <xf numFmtId="0" fontId="52" fillId="0" borderId="14" xfId="53" applyFont="1" applyBorder="1" applyAlignment="1">
      <alignment horizontal="left" vertical="top"/>
    </xf>
    <xf numFmtId="0" fontId="49" fillId="0" borderId="30" xfId="53" applyFont="1" applyBorder="1" applyAlignment="1">
      <alignment horizontal="left" vertical="center" wrapText="1"/>
    </xf>
    <xf numFmtId="0" fontId="49" fillId="0" borderId="71" xfId="53" applyFont="1" applyBorder="1" applyAlignment="1">
      <alignment horizontal="left" vertical="center" wrapText="1"/>
    </xf>
    <xf numFmtId="0" fontId="49" fillId="0" borderId="50" xfId="53" applyFont="1" applyBorder="1" applyAlignment="1">
      <alignment horizontal="left" vertical="center" wrapText="1"/>
    </xf>
    <xf numFmtId="0" fontId="49" fillId="0" borderId="68" xfId="53" applyFont="1" applyBorder="1" applyAlignment="1">
      <alignment horizontal="left" vertical="center" wrapText="1"/>
    </xf>
    <xf numFmtId="0" fontId="49" fillId="0" borderId="50" xfId="53" applyFont="1" applyBorder="1" applyAlignment="1">
      <alignment horizontal="left" vertical="center"/>
    </xf>
    <xf numFmtId="0" fontId="49" fillId="0" borderId="68" xfId="53" applyFont="1" applyBorder="1" applyAlignment="1">
      <alignment horizontal="left" vertical="center"/>
    </xf>
    <xf numFmtId="0" fontId="52" fillId="0" borderId="68" xfId="53" applyFont="1" applyBorder="1" applyAlignment="1">
      <alignment horizontal="left" vertical="center"/>
    </xf>
    <xf numFmtId="0" fontId="52" fillId="0" borderId="77" xfId="53" applyFont="1" applyBorder="1" applyAlignment="1">
      <alignment horizontal="left" vertical="center"/>
    </xf>
    <xf numFmtId="0" fontId="49" fillId="0" borderId="10" xfId="53" applyFont="1" applyBorder="1" applyAlignment="1">
      <alignment horizontal="left" vertical="top" wrapText="1"/>
    </xf>
    <xf numFmtId="0" fontId="49" fillId="0" borderId="12" xfId="53" applyFont="1" applyBorder="1" applyAlignment="1">
      <alignment horizontal="left" vertical="top"/>
    </xf>
    <xf numFmtId="0" fontId="49" fillId="0" borderId="13" xfId="53" applyFont="1" applyBorder="1" applyAlignment="1">
      <alignment horizontal="left" vertical="top"/>
    </xf>
    <xf numFmtId="0" fontId="49" fillId="0" borderId="14" xfId="53" applyFont="1" applyBorder="1" applyAlignment="1">
      <alignment horizontal="left" vertical="top"/>
    </xf>
    <xf numFmtId="0" fontId="52" fillId="0" borderId="80" xfId="53" applyFont="1" applyBorder="1" applyAlignment="1">
      <alignment horizontal="left" vertical="center"/>
    </xf>
    <xf numFmtId="0" fontId="52" fillId="0" borderId="81" xfId="53" applyFont="1" applyBorder="1" applyAlignment="1">
      <alignment horizontal="left" vertical="center"/>
    </xf>
    <xf numFmtId="0" fontId="52" fillId="0" borderId="82" xfId="53" applyFont="1" applyBorder="1" applyAlignment="1">
      <alignment horizontal="left" vertical="center"/>
    </xf>
    <xf numFmtId="0" fontId="52" fillId="0" borderId="15" xfId="53" applyFont="1" applyBorder="1" applyAlignment="1">
      <alignment horizontal="left" vertical="center" wrapText="1"/>
    </xf>
    <xf numFmtId="0" fontId="52" fillId="33" borderId="10" xfId="53" applyFont="1" applyFill="1" applyBorder="1" applyAlignment="1">
      <alignment horizontal="left" vertical="center" wrapText="1"/>
    </xf>
    <xf numFmtId="0" fontId="52" fillId="33" borderId="11" xfId="53" applyFont="1" applyFill="1" applyBorder="1" applyAlignment="1">
      <alignment horizontal="left" vertical="center" wrapText="1"/>
    </xf>
    <xf numFmtId="0" fontId="52" fillId="33" borderId="12" xfId="53" applyFont="1" applyFill="1" applyBorder="1" applyAlignment="1">
      <alignment horizontal="left" vertical="center" wrapText="1"/>
    </xf>
    <xf numFmtId="0" fontId="52" fillId="33" borderId="16" xfId="53" applyFont="1" applyFill="1" applyBorder="1" applyAlignment="1">
      <alignment horizontal="left" vertical="center" wrapText="1"/>
    </xf>
    <xf numFmtId="0" fontId="52" fillId="33" borderId="17" xfId="53" applyFont="1" applyFill="1" applyBorder="1" applyAlignment="1">
      <alignment horizontal="left" vertical="center" wrapText="1"/>
    </xf>
    <xf numFmtId="0" fontId="52" fillId="33" borderId="18" xfId="53" applyFont="1" applyFill="1" applyBorder="1" applyAlignment="1">
      <alignment horizontal="left" vertical="center" wrapText="1"/>
    </xf>
    <xf numFmtId="0" fontId="49" fillId="0" borderId="10" xfId="53" applyFont="1" applyBorder="1" applyAlignment="1">
      <alignment horizontal="left" vertical="center" wrapText="1"/>
    </xf>
    <xf numFmtId="0" fontId="49" fillId="0" borderId="11" xfId="53" applyFont="1" applyBorder="1" applyAlignment="1">
      <alignment horizontal="left" vertical="center" wrapText="1"/>
    </xf>
    <xf numFmtId="0" fontId="49" fillId="0" borderId="12" xfId="53" applyFont="1" applyBorder="1" applyAlignment="1">
      <alignment horizontal="left" vertical="center" wrapText="1"/>
    </xf>
    <xf numFmtId="0" fontId="49" fillId="0" borderId="16" xfId="53" applyFont="1" applyBorder="1" applyAlignment="1">
      <alignment horizontal="left" vertical="center" wrapText="1"/>
    </xf>
    <xf numFmtId="0" fontId="49" fillId="0" borderId="17" xfId="53" applyFont="1" applyBorder="1" applyAlignment="1">
      <alignment horizontal="left" vertical="center" wrapText="1"/>
    </xf>
    <xf numFmtId="0" fontId="49" fillId="0" borderId="18" xfId="53" applyFont="1" applyBorder="1" applyAlignment="1">
      <alignment horizontal="left" vertical="center" wrapText="1"/>
    </xf>
    <xf numFmtId="0" fontId="52" fillId="0" borderId="71" xfId="53" applyFont="1" applyBorder="1" applyAlignment="1">
      <alignment horizontal="left" vertical="center"/>
    </xf>
    <xf numFmtId="0" fontId="52" fillId="0" borderId="76" xfId="53" applyFont="1" applyBorder="1" applyAlignment="1">
      <alignment horizontal="left" vertical="center"/>
    </xf>
    <xf numFmtId="0" fontId="52" fillId="0" borderId="69" xfId="53" applyFont="1" applyBorder="1" applyAlignment="1">
      <alignment horizontal="left" vertical="center"/>
    </xf>
    <xf numFmtId="0" fontId="52" fillId="0" borderId="78" xfId="53" applyFont="1" applyBorder="1" applyAlignment="1">
      <alignment horizontal="left" vertical="center"/>
    </xf>
    <xf numFmtId="0" fontId="49" fillId="0" borderId="66" xfId="53" applyFont="1" applyBorder="1" applyAlignment="1">
      <alignment horizontal="center" vertical="center"/>
    </xf>
    <xf numFmtId="0" fontId="49" fillId="0" borderId="79" xfId="53" applyFont="1" applyBorder="1" applyAlignment="1">
      <alignment horizontal="center" vertical="center"/>
    </xf>
    <xf numFmtId="0" fontId="49" fillId="0" borderId="60" xfId="53" applyFont="1" applyBorder="1" applyAlignment="1">
      <alignment horizontal="center" vertical="center"/>
    </xf>
    <xf numFmtId="0" fontId="52" fillId="33" borderId="53" xfId="53" applyFont="1" applyFill="1" applyBorder="1" applyAlignment="1">
      <alignment horizontal="left" vertical="center" wrapText="1"/>
    </xf>
    <xf numFmtId="0" fontId="52" fillId="0" borderId="66" xfId="53" applyFont="1" applyBorder="1" applyAlignment="1">
      <alignment horizontal="center" vertical="center"/>
    </xf>
    <xf numFmtId="0" fontId="52" fillId="0" borderId="79" xfId="53" applyFont="1" applyBorder="1" applyAlignment="1">
      <alignment horizontal="center" vertical="center"/>
    </xf>
    <xf numFmtId="0" fontId="52" fillId="0" borderId="60" xfId="53" applyFont="1" applyBorder="1" applyAlignment="1">
      <alignment horizontal="center" vertical="center"/>
    </xf>
    <xf numFmtId="0" fontId="66" fillId="0" borderId="53" xfId="53" applyFont="1" applyBorder="1" applyAlignment="1">
      <alignment horizontal="left" vertical="center" wrapText="1"/>
    </xf>
    <xf numFmtId="0" fontId="66" fillId="0" borderId="66" xfId="53" applyFont="1" applyBorder="1" applyAlignment="1">
      <alignment horizontal="left" vertical="center" wrapText="1"/>
    </xf>
    <xf numFmtId="0" fontId="49" fillId="0" borderId="10" xfId="53" applyFont="1" applyBorder="1" applyAlignment="1">
      <alignment horizontal="left" vertical="center"/>
    </xf>
    <xf numFmtId="0" fontId="49" fillId="0" borderId="11" xfId="53" applyFont="1" applyBorder="1" applyAlignment="1">
      <alignment horizontal="left" vertical="center"/>
    </xf>
    <xf numFmtId="0" fontId="49" fillId="0" borderId="12" xfId="53" applyFont="1" applyBorder="1" applyAlignment="1">
      <alignment horizontal="left" vertical="center"/>
    </xf>
    <xf numFmtId="0" fontId="49" fillId="0" borderId="16" xfId="53" applyFont="1" applyBorder="1" applyAlignment="1">
      <alignment horizontal="left" vertical="center"/>
    </xf>
    <xf numFmtId="0" fontId="49" fillId="0" borderId="17" xfId="53" applyFont="1" applyBorder="1" applyAlignment="1">
      <alignment horizontal="left" vertical="center"/>
    </xf>
    <xf numFmtId="0" fontId="49" fillId="0" borderId="18" xfId="53" applyFont="1" applyBorder="1" applyAlignment="1">
      <alignment horizontal="left" vertical="center"/>
    </xf>
    <xf numFmtId="0" fontId="67" fillId="39" borderId="15" xfId="53" applyFont="1" applyFill="1" applyBorder="1" applyAlignment="1">
      <alignment vertical="top" wrapText="1"/>
    </xf>
    <xf numFmtId="0" fontId="40" fillId="39" borderId="104" xfId="53" applyFont="1" applyFill="1" applyBorder="1" applyAlignment="1">
      <alignment horizontal="left" vertical="top" wrapText="1"/>
    </xf>
    <xf numFmtId="0" fontId="40" fillId="39" borderId="19" xfId="53" applyFont="1" applyFill="1" applyBorder="1" applyAlignment="1">
      <alignment horizontal="left" vertical="top" wrapText="1"/>
    </xf>
    <xf numFmtId="0" fontId="40" fillId="39" borderId="20" xfId="53" applyFont="1" applyFill="1" applyBorder="1" applyAlignment="1">
      <alignment horizontal="left" vertical="top" wrapText="1"/>
    </xf>
    <xf numFmtId="0" fontId="52" fillId="34" borderId="10" xfId="53" applyFont="1" applyFill="1" applyBorder="1" applyAlignment="1">
      <alignment horizontal="left" vertical="center" wrapText="1"/>
    </xf>
    <xf numFmtId="0" fontId="52" fillId="34" borderId="11" xfId="53" applyFont="1" applyFill="1" applyBorder="1" applyAlignment="1">
      <alignment horizontal="left" vertical="center" wrapText="1"/>
    </xf>
    <xf numFmtId="0" fontId="52" fillId="34" borderId="12" xfId="53" applyFont="1" applyFill="1" applyBorder="1" applyAlignment="1">
      <alignment horizontal="left" vertical="center" wrapText="1"/>
    </xf>
    <xf numFmtId="0" fontId="52" fillId="34" borderId="13" xfId="53" applyFont="1" applyFill="1" applyBorder="1" applyAlignment="1">
      <alignment horizontal="left" vertical="center" wrapText="1"/>
    </xf>
    <xf numFmtId="0" fontId="52" fillId="34" borderId="0" xfId="53" applyFont="1" applyFill="1" applyAlignment="1">
      <alignment horizontal="left" vertical="center" wrapText="1"/>
    </xf>
    <xf numFmtId="0" fontId="52" fillId="34" borderId="14" xfId="53" applyFont="1" applyFill="1" applyBorder="1" applyAlignment="1">
      <alignment horizontal="left" vertical="center" wrapText="1"/>
    </xf>
    <xf numFmtId="0" fontId="52" fillId="34" borderId="16" xfId="53" applyFont="1" applyFill="1" applyBorder="1" applyAlignment="1">
      <alignment horizontal="left" vertical="center" wrapText="1"/>
    </xf>
    <xf numFmtId="0" fontId="52" fillId="34" borderId="17" xfId="53" applyFont="1" applyFill="1" applyBorder="1" applyAlignment="1">
      <alignment horizontal="left" vertical="center" wrapText="1"/>
    </xf>
    <xf numFmtId="0" fontId="52" fillId="34" borderId="18" xfId="53" applyFont="1" applyFill="1" applyBorder="1" applyAlignment="1">
      <alignment horizontal="left" vertical="center" wrapText="1"/>
    </xf>
    <xf numFmtId="0" fontId="49" fillId="0" borderId="13" xfId="53" applyFont="1" applyBorder="1" applyAlignment="1">
      <alignment horizontal="left" vertical="center" wrapText="1"/>
    </xf>
    <xf numFmtId="0" fontId="49" fillId="0" borderId="0" xfId="53" applyFont="1" applyAlignment="1">
      <alignment horizontal="left" vertical="center" wrapText="1"/>
    </xf>
    <xf numFmtId="0" fontId="49" fillId="0" borderId="14" xfId="53" applyFont="1" applyBorder="1" applyAlignment="1">
      <alignment horizontal="left" vertical="center" wrapText="1"/>
    </xf>
    <xf numFmtId="0" fontId="40" fillId="33" borderId="55" xfId="45" applyFont="1" applyFill="1" applyBorder="1" applyAlignment="1" applyProtection="1">
      <alignment vertical="center" wrapText="1"/>
      <protection locked="0"/>
    </xf>
    <xf numFmtId="0" fontId="40" fillId="40" borderId="69" xfId="45" applyFont="1" applyFill="1" applyBorder="1" applyAlignment="1" applyProtection="1">
      <alignment vertical="center" wrapText="1"/>
      <protection locked="0"/>
    </xf>
    <xf numFmtId="0" fontId="40" fillId="0" borderId="16" xfId="45" applyFont="1" applyBorder="1" applyAlignment="1">
      <alignment horizontal="center" vertical="center" wrapText="1"/>
    </xf>
    <xf numFmtId="0" fontId="40" fillId="0" borderId="17" xfId="45" applyFont="1" applyBorder="1" applyAlignment="1">
      <alignment horizontal="center" vertical="center" wrapText="1"/>
    </xf>
    <xf numFmtId="0" fontId="27" fillId="33" borderId="17" xfId="53" applyFont="1" applyFill="1" applyBorder="1" applyAlignment="1" applyProtection="1">
      <alignment horizontal="left" vertical="center"/>
      <protection locked="0"/>
    </xf>
    <xf numFmtId="0" fontId="27" fillId="40" borderId="17" xfId="53" applyFont="1" applyFill="1" applyBorder="1" applyAlignment="1" applyProtection="1">
      <alignment horizontal="left" vertical="center"/>
      <protection locked="0"/>
    </xf>
    <xf numFmtId="0" fontId="27" fillId="40" borderId="18" xfId="53" applyFont="1" applyFill="1" applyBorder="1" applyAlignment="1" applyProtection="1">
      <alignment horizontal="left" vertical="center"/>
      <protection locked="0"/>
    </xf>
    <xf numFmtId="0" fontId="40" fillId="0" borderId="50" xfId="53" applyFont="1" applyBorder="1" applyAlignment="1">
      <alignment horizontal="left" vertical="center"/>
    </xf>
    <xf numFmtId="0" fontId="27" fillId="33" borderId="51" xfId="53" applyFont="1" applyFill="1" applyBorder="1" applyProtection="1">
      <alignment vertical="center"/>
      <protection locked="0"/>
    </xf>
    <xf numFmtId="0" fontId="27" fillId="40" borderId="68" xfId="53" applyFont="1" applyFill="1" applyBorder="1" applyProtection="1">
      <alignment vertical="center"/>
      <protection locked="0"/>
    </xf>
    <xf numFmtId="0" fontId="40" fillId="33" borderId="51" xfId="45" applyFont="1" applyFill="1" applyBorder="1" applyAlignment="1" applyProtection="1">
      <alignment vertical="center" wrapText="1"/>
      <protection locked="0"/>
    </xf>
    <xf numFmtId="0" fontId="40" fillId="40" borderId="68" xfId="45" applyFont="1" applyFill="1" applyBorder="1" applyAlignment="1" applyProtection="1">
      <alignment vertical="center" wrapText="1"/>
      <protection locked="0"/>
    </xf>
    <xf numFmtId="0" fontId="40" fillId="33" borderId="51" xfId="45" applyFont="1" applyFill="1" applyBorder="1" applyAlignment="1" applyProtection="1">
      <alignment horizontal="left" vertical="center" wrapText="1"/>
      <protection locked="0"/>
    </xf>
    <xf numFmtId="0" fontId="40" fillId="40" borderId="68" xfId="45" applyFont="1" applyFill="1" applyBorder="1" applyAlignment="1" applyProtection="1">
      <alignment horizontal="left" vertical="center" wrapText="1"/>
      <protection locked="0"/>
    </xf>
    <xf numFmtId="0" fontId="40" fillId="0" borderId="54" xfId="53" applyFont="1" applyBorder="1" applyAlignment="1">
      <alignment horizontal="left" vertical="center" wrapText="1"/>
    </xf>
    <xf numFmtId="0" fontId="40" fillId="33" borderId="55" xfId="45" applyFont="1" applyFill="1" applyBorder="1" applyAlignment="1" applyProtection="1">
      <alignment horizontal="left" vertical="center" wrapText="1"/>
      <protection locked="0"/>
    </xf>
    <xf numFmtId="0" fontId="40" fillId="40" borderId="69" xfId="45" applyFont="1" applyFill="1" applyBorder="1" applyAlignment="1" applyProtection="1">
      <alignment horizontal="left" vertical="center" wrapText="1"/>
      <protection locked="0"/>
    </xf>
    <xf numFmtId="0" fontId="40" fillId="39" borderId="10" xfId="53" applyFont="1" applyFill="1" applyBorder="1" applyAlignment="1">
      <alignment vertical="top" wrapText="1"/>
    </xf>
    <xf numFmtId="0" fontId="40" fillId="39" borderId="12" xfId="53" applyFont="1" applyFill="1" applyBorder="1" applyAlignment="1">
      <alignment vertical="top" wrapText="1"/>
    </xf>
    <xf numFmtId="0" fontId="40" fillId="39" borderId="13" xfId="53" applyFont="1" applyFill="1" applyBorder="1" applyAlignment="1">
      <alignment vertical="top" wrapText="1"/>
    </xf>
    <xf numFmtId="0" fontId="40" fillId="39" borderId="14" xfId="53" applyFont="1" applyFill="1" applyBorder="1" applyAlignment="1">
      <alignment vertical="top" wrapText="1"/>
    </xf>
    <xf numFmtId="0" fontId="40" fillId="39" borderId="16" xfId="53" applyFont="1" applyFill="1" applyBorder="1" applyAlignment="1">
      <alignment vertical="top" wrapText="1"/>
    </xf>
    <xf numFmtId="0" fontId="40" fillId="39" borderId="18" xfId="53" applyFont="1" applyFill="1" applyBorder="1" applyAlignment="1">
      <alignment vertical="top" wrapText="1"/>
    </xf>
    <xf numFmtId="0" fontId="40" fillId="0" borderId="104" xfId="53" applyFont="1" applyBorder="1" applyAlignment="1">
      <alignment horizontal="center" vertical="center"/>
    </xf>
    <xf numFmtId="0" fontId="40" fillId="0" borderId="19" xfId="53" applyFont="1" applyBorder="1" applyAlignment="1">
      <alignment horizontal="center" vertical="center"/>
    </xf>
    <xf numFmtId="0" fontId="40" fillId="0" borderId="20" xfId="53" applyFont="1" applyBorder="1" applyAlignment="1">
      <alignment horizontal="center" vertical="center"/>
    </xf>
    <xf numFmtId="0" fontId="27" fillId="0" borderId="104" xfId="53" applyFont="1" applyBorder="1" applyAlignment="1">
      <alignment horizontal="center" vertical="center"/>
    </xf>
    <xf numFmtId="0" fontId="27" fillId="0" borderId="20" xfId="53" applyFont="1" applyBorder="1" applyAlignment="1">
      <alignment horizontal="center" vertical="center"/>
    </xf>
    <xf numFmtId="0" fontId="40" fillId="0" borderId="30" xfId="53" applyFont="1" applyBorder="1" applyAlignment="1">
      <alignment horizontal="left" vertical="center"/>
    </xf>
    <xf numFmtId="0" fontId="40" fillId="0" borderId="30" xfId="53" applyFont="1" applyBorder="1" applyAlignment="1">
      <alignment horizontal="left" vertical="center" wrapText="1"/>
    </xf>
    <xf numFmtId="0" fontId="40" fillId="0" borderId="50" xfId="53" applyFont="1" applyBorder="1" applyAlignment="1">
      <alignment horizontal="left" vertical="center" wrapText="1"/>
    </xf>
    <xf numFmtId="0" fontId="27" fillId="33" borderId="51" xfId="53" applyFont="1" applyFill="1" applyBorder="1" applyAlignment="1" applyProtection="1">
      <alignment horizontal="left" vertical="center"/>
      <protection locked="0"/>
    </xf>
    <xf numFmtId="0" fontId="27" fillId="40" borderId="68" xfId="53" applyFont="1" applyFill="1" applyBorder="1" applyAlignment="1" applyProtection="1">
      <alignment horizontal="left" vertical="center"/>
      <protection locked="0"/>
    </xf>
    <xf numFmtId="0" fontId="40" fillId="0" borderId="54" xfId="53" applyFont="1" applyBorder="1" applyAlignment="1">
      <alignment horizontal="left" vertical="center"/>
    </xf>
    <xf numFmtId="0" fontId="27" fillId="39" borderId="10" xfId="53" applyFont="1" applyFill="1" applyBorder="1" applyAlignment="1">
      <alignment vertical="top" wrapText="1"/>
    </xf>
    <xf numFmtId="0" fontId="27" fillId="39" borderId="12" xfId="53" applyFont="1" applyFill="1" applyBorder="1" applyAlignment="1">
      <alignment vertical="top" wrapText="1"/>
    </xf>
    <xf numFmtId="0" fontId="27" fillId="39" borderId="13" xfId="53" applyFont="1" applyFill="1" applyBorder="1" applyAlignment="1">
      <alignment vertical="top" wrapText="1"/>
    </xf>
    <xf numFmtId="0" fontId="27" fillId="39" borderId="14" xfId="53" applyFont="1" applyFill="1" applyBorder="1" applyAlignment="1">
      <alignment vertical="top" wrapText="1"/>
    </xf>
    <xf numFmtId="0" fontId="27" fillId="39" borderId="16" xfId="53" applyFont="1" applyFill="1" applyBorder="1" applyAlignment="1">
      <alignment vertical="top" wrapText="1"/>
    </xf>
    <xf numFmtId="0" fontId="27" fillId="39" borderId="18" xfId="53" applyFont="1" applyFill="1" applyBorder="1" applyAlignment="1">
      <alignment vertical="top" wrapText="1"/>
    </xf>
    <xf numFmtId="0" fontId="40" fillId="0" borderId="30" xfId="45" applyFont="1" applyBorder="1" applyAlignment="1">
      <alignment horizontal="left" vertical="center" wrapText="1"/>
    </xf>
    <xf numFmtId="0" fontId="40" fillId="33" borderId="27" xfId="45" applyFont="1" applyFill="1" applyBorder="1" applyAlignment="1" applyProtection="1">
      <alignment vertical="center" wrapText="1"/>
      <protection locked="0"/>
    </xf>
    <xf numFmtId="0" fontId="40" fillId="40" borderId="71" xfId="45" applyFont="1" applyFill="1" applyBorder="1" applyAlignment="1" applyProtection="1">
      <alignment vertical="center" wrapText="1"/>
      <protection locked="0"/>
    </xf>
    <xf numFmtId="0" fontId="40" fillId="0" borderId="50" xfId="45" applyFont="1" applyBorder="1" applyAlignment="1">
      <alignment horizontal="left" vertical="center" wrapText="1"/>
    </xf>
    <xf numFmtId="0" fontId="40" fillId="0" borderId="54" xfId="45" applyFont="1" applyBorder="1" applyAlignment="1">
      <alignment horizontal="left" vertical="center" wrapText="1"/>
    </xf>
    <xf numFmtId="0" fontId="27" fillId="33" borderId="17" xfId="53" applyFont="1" applyFill="1" applyBorder="1" applyProtection="1">
      <alignment vertical="center"/>
      <protection locked="0"/>
    </xf>
    <xf numFmtId="0" fontId="27" fillId="40" borderId="17" xfId="53" applyFont="1" applyFill="1" applyBorder="1" applyProtection="1">
      <alignment vertical="center"/>
      <protection locked="0"/>
    </xf>
    <xf numFmtId="0" fontId="27" fillId="40" borderId="18" xfId="53" applyFont="1" applyFill="1" applyBorder="1" applyProtection="1">
      <alignment vertical="center"/>
      <protection locked="0"/>
    </xf>
    <xf numFmtId="0" fontId="40" fillId="0" borderId="68" xfId="45" applyFont="1" applyBorder="1" applyAlignment="1">
      <alignment horizontal="left" vertical="center" wrapText="1"/>
    </xf>
    <xf numFmtId="0" fontId="27" fillId="39" borderId="21" xfId="53" applyFont="1" applyFill="1" applyBorder="1" applyAlignment="1">
      <alignment horizontal="center" vertical="top" textRotation="255" wrapText="1"/>
    </xf>
    <xf numFmtId="0" fontId="27" fillId="39" borderId="22" xfId="53" applyFont="1" applyFill="1" applyBorder="1" applyAlignment="1">
      <alignment horizontal="center" vertical="top" textRotation="255" wrapText="1"/>
    </xf>
    <xf numFmtId="0" fontId="27" fillId="39" borderId="23" xfId="53" applyFont="1" applyFill="1" applyBorder="1" applyAlignment="1">
      <alignment horizontal="center" vertical="top" textRotation="255" wrapText="1"/>
    </xf>
    <xf numFmtId="0" fontId="40" fillId="34" borderId="104" xfId="53" applyFont="1" applyFill="1" applyBorder="1" applyAlignment="1" applyProtection="1">
      <alignment horizontal="center" vertical="center"/>
      <protection locked="0"/>
    </xf>
    <xf numFmtId="0" fontId="40" fillId="34" borderId="19" xfId="53" applyFont="1" applyFill="1" applyBorder="1" applyAlignment="1" applyProtection="1">
      <alignment horizontal="center" vertical="center"/>
      <protection locked="0"/>
    </xf>
    <xf numFmtId="0" fontId="40" fillId="0" borderId="21" xfId="45" applyFont="1" applyBorder="1" applyAlignment="1">
      <alignment vertical="top" wrapText="1"/>
    </xf>
    <xf numFmtId="0" fontId="40" fillId="0" borderId="22" xfId="45" applyFont="1" applyBorder="1" applyAlignment="1">
      <alignment vertical="top" wrapText="1"/>
    </xf>
    <xf numFmtId="0" fontId="40" fillId="0" borderId="23" xfId="45" applyFont="1" applyBorder="1" applyAlignment="1">
      <alignment vertical="top" wrapText="1"/>
    </xf>
    <xf numFmtId="0" fontId="39" fillId="0" borderId="104" xfId="45" applyFont="1" applyBorder="1" applyAlignment="1">
      <alignment horizontal="center" vertical="center" wrapText="1"/>
    </xf>
    <xf numFmtId="0" fontId="39" fillId="0" borderId="19" xfId="45" applyFont="1" applyBorder="1" applyAlignment="1">
      <alignment horizontal="center" vertical="center" wrapText="1"/>
    </xf>
    <xf numFmtId="0" fontId="39" fillId="0" borderId="19" xfId="45" applyFont="1" applyBorder="1" applyAlignment="1">
      <alignment horizontal="left" vertical="center" wrapText="1"/>
    </xf>
    <xf numFmtId="0" fontId="39" fillId="0" borderId="20" xfId="45" applyFont="1" applyBorder="1" applyAlignment="1">
      <alignment horizontal="left" vertical="center" wrapText="1"/>
    </xf>
    <xf numFmtId="0" fontId="40" fillId="34" borderId="104" xfId="53" applyFont="1" applyFill="1" applyBorder="1" applyAlignment="1" applyProtection="1">
      <alignment horizontal="left" vertical="center"/>
      <protection locked="0"/>
    </xf>
    <xf numFmtId="0" fontId="40" fillId="34" borderId="19" xfId="53" applyFont="1" applyFill="1" applyBorder="1" applyAlignment="1" applyProtection="1">
      <alignment horizontal="left" vertical="center"/>
      <protection locked="0"/>
    </xf>
    <xf numFmtId="0" fontId="40" fillId="33" borderId="30" xfId="53" applyFont="1" applyFill="1" applyBorder="1" applyAlignment="1" applyProtection="1">
      <alignment horizontal="left" vertical="center"/>
      <protection locked="0"/>
    </xf>
    <xf numFmtId="0" fontId="40" fillId="40" borderId="30" xfId="53" applyFont="1" applyFill="1" applyBorder="1" applyAlignment="1" applyProtection="1">
      <alignment horizontal="left" vertical="center"/>
      <protection locked="0"/>
    </xf>
    <xf numFmtId="0" fontId="40" fillId="33" borderId="50" xfId="53" applyFont="1" applyFill="1" applyBorder="1" applyAlignment="1" applyProtection="1">
      <alignment horizontal="left" vertical="center"/>
      <protection locked="0"/>
    </xf>
    <xf numFmtId="0" fontId="40" fillId="40" borderId="50" xfId="53" applyFont="1" applyFill="1" applyBorder="1" applyAlignment="1" applyProtection="1">
      <alignment horizontal="left" vertical="center"/>
      <protection locked="0"/>
    </xf>
    <xf numFmtId="0" fontId="40" fillId="0" borderId="104" xfId="45" applyFont="1" applyBorder="1" applyAlignment="1">
      <alignment horizontal="left" vertical="center" wrapText="1"/>
    </xf>
    <xf numFmtId="0" fontId="40" fillId="0" borderId="19" xfId="45" applyFont="1" applyBorder="1" applyAlignment="1">
      <alignment horizontal="left" vertical="center" wrapText="1"/>
    </xf>
    <xf numFmtId="0" fontId="40" fillId="0" borderId="20" xfId="45" applyFont="1" applyBorder="1" applyAlignment="1">
      <alignment horizontal="left" vertical="center" wrapText="1"/>
    </xf>
    <xf numFmtId="0" fontId="64" fillId="34" borderId="51" xfId="45" applyFont="1" applyFill="1" applyBorder="1" applyAlignment="1">
      <alignment horizontal="center" vertical="center" wrapText="1"/>
    </xf>
    <xf numFmtId="0" fontId="64" fillId="34" borderId="50" xfId="45" applyFont="1" applyFill="1" applyBorder="1" applyAlignment="1">
      <alignment horizontal="center" vertical="center" wrapText="1"/>
    </xf>
    <xf numFmtId="0" fontId="64" fillId="34" borderId="27" xfId="45" applyFont="1" applyFill="1" applyBorder="1" applyAlignment="1">
      <alignment horizontal="center" vertical="center" wrapText="1"/>
    </xf>
    <xf numFmtId="0" fontId="64" fillId="34" borderId="30" xfId="45" applyFont="1" applyFill="1" applyBorder="1" applyAlignment="1">
      <alignment horizontal="center" vertical="center" wrapText="1"/>
    </xf>
    <xf numFmtId="0" fontId="40" fillId="0" borderId="71" xfId="45" applyFont="1" applyBorder="1" applyAlignment="1">
      <alignment horizontal="left" vertical="center" wrapText="1"/>
    </xf>
    <xf numFmtId="0" fontId="64" fillId="34" borderId="55" xfId="45" applyFont="1" applyFill="1" applyBorder="1" applyAlignment="1">
      <alignment horizontal="center" vertical="center" wrapText="1"/>
    </xf>
    <xf numFmtId="0" fontId="64" fillId="34" borderId="54" xfId="45" applyFont="1" applyFill="1" applyBorder="1" applyAlignment="1">
      <alignment horizontal="center" vertical="center" wrapText="1"/>
    </xf>
    <xf numFmtId="0" fontId="40" fillId="0" borderId="69" xfId="45" applyFont="1" applyBorder="1" applyAlignment="1">
      <alignment horizontal="left" vertical="center" wrapText="1"/>
    </xf>
    <xf numFmtId="0" fontId="40" fillId="0" borderId="21" xfId="53" applyFont="1" applyBorder="1" applyAlignment="1">
      <alignment vertical="top" wrapText="1"/>
    </xf>
    <xf numFmtId="0" fontId="40" fillId="0" borderId="22" xfId="53" applyFont="1" applyBorder="1" applyAlignment="1">
      <alignment vertical="top" wrapText="1"/>
    </xf>
    <xf numFmtId="0" fontId="40" fillId="0" borderId="23" xfId="53" applyFont="1" applyBorder="1" applyAlignment="1">
      <alignment vertical="top" wrapText="1"/>
    </xf>
    <xf numFmtId="0" fontId="40" fillId="0" borderId="30" xfId="53" applyFont="1" applyBorder="1" applyAlignment="1">
      <alignment vertical="center" wrapText="1"/>
    </xf>
    <xf numFmtId="0" fontId="40" fillId="0" borderId="71" xfId="53" applyFont="1" applyBorder="1" applyAlignment="1">
      <alignment vertical="center" wrapText="1"/>
    </xf>
    <xf numFmtId="0" fontId="40" fillId="0" borderId="50" xfId="53" applyFont="1" applyBorder="1" applyAlignment="1">
      <alignment vertical="center" wrapText="1"/>
    </xf>
    <xf numFmtId="0" fontId="40" fillId="0" borderId="68" xfId="53" applyFont="1" applyBorder="1" applyAlignment="1">
      <alignment vertical="center" wrapText="1"/>
    </xf>
    <xf numFmtId="0" fontId="40" fillId="0" borderId="16" xfId="53" applyFont="1" applyBorder="1" applyAlignment="1">
      <alignment horizontal="center" vertical="center"/>
    </xf>
    <xf numFmtId="0" fontId="40" fillId="0" borderId="17" xfId="53" applyFont="1" applyBorder="1" applyAlignment="1">
      <alignment horizontal="center" vertical="center"/>
    </xf>
    <xf numFmtId="0" fontId="40" fillId="33" borderId="17" xfId="53" applyFont="1" applyFill="1" applyBorder="1" applyAlignment="1" applyProtection="1">
      <alignment vertical="center" wrapText="1"/>
      <protection locked="0"/>
    </xf>
    <xf numFmtId="0" fontId="40" fillId="40" borderId="17" xfId="53" applyFont="1" applyFill="1" applyBorder="1" applyAlignment="1" applyProtection="1">
      <alignment vertical="center" wrapText="1"/>
      <protection locked="0"/>
    </xf>
    <xf numFmtId="0" fontId="40" fillId="40" borderId="18" xfId="53" applyFont="1" applyFill="1" applyBorder="1" applyAlignment="1" applyProtection="1">
      <alignment vertical="center" wrapText="1"/>
      <protection locked="0"/>
    </xf>
    <xf numFmtId="0" fontId="40" fillId="0" borderId="10" xfId="53" applyFont="1" applyBorder="1" applyAlignment="1">
      <alignment vertical="top" wrapText="1"/>
    </xf>
    <xf numFmtId="0" fontId="40" fillId="0" borderId="12" xfId="53" applyFont="1" applyBorder="1" applyAlignment="1">
      <alignment vertical="top"/>
    </xf>
    <xf numFmtId="0" fontId="40" fillId="0" borderId="13" xfId="53" applyFont="1" applyBorder="1" applyAlignment="1">
      <alignment vertical="top"/>
    </xf>
    <xf numFmtId="0" fontId="40" fillId="0" borderId="14" xfId="53" applyFont="1" applyBorder="1" applyAlignment="1">
      <alignment vertical="top"/>
    </xf>
    <xf numFmtId="0" fontId="40" fillId="0" borderId="16" xfId="53" applyFont="1" applyBorder="1" applyAlignment="1">
      <alignment vertical="top"/>
    </xf>
    <xf numFmtId="0" fontId="40" fillId="0" borderId="18" xfId="53" applyFont="1" applyBorder="1" applyAlignment="1">
      <alignment vertical="top"/>
    </xf>
    <xf numFmtId="0" fontId="40" fillId="0" borderId="10" xfId="53" applyFont="1" applyBorder="1" applyAlignment="1">
      <alignment vertical="top"/>
    </xf>
    <xf numFmtId="0" fontId="40" fillId="33" borderId="10" xfId="53" applyFont="1" applyFill="1" applyBorder="1" applyAlignment="1" applyProtection="1">
      <alignment horizontal="center" vertical="center"/>
      <protection locked="0"/>
    </xf>
    <xf numFmtId="0" fontId="40" fillId="33" borderId="11" xfId="53" applyFont="1" applyFill="1" applyBorder="1" applyAlignment="1" applyProtection="1">
      <alignment horizontal="center" vertical="center"/>
      <protection locked="0"/>
    </xf>
    <xf numFmtId="0" fontId="40" fillId="33" borderId="16" xfId="53" applyFont="1" applyFill="1" applyBorder="1" applyAlignment="1" applyProtection="1">
      <alignment horizontal="center" vertical="center"/>
      <protection locked="0"/>
    </xf>
    <xf numFmtId="0" fontId="40" fillId="33" borderId="17" xfId="53" applyFont="1" applyFill="1" applyBorder="1" applyAlignment="1" applyProtection="1">
      <alignment horizontal="center" vertical="center"/>
      <protection locked="0"/>
    </xf>
    <xf numFmtId="0" fontId="27" fillId="0" borderId="11" xfId="53" applyFont="1" applyBorder="1">
      <alignment vertical="center"/>
    </xf>
    <xf numFmtId="0" fontId="27" fillId="0" borderId="12" xfId="53" applyFont="1" applyBorder="1">
      <alignment vertical="center"/>
    </xf>
    <xf numFmtId="0" fontId="27" fillId="0" borderId="17" xfId="53" applyFont="1" applyBorder="1" applyAlignment="1">
      <alignment vertical="center" wrapText="1"/>
    </xf>
    <xf numFmtId="0" fontId="27" fillId="0" borderId="18" xfId="53" applyFont="1" applyBorder="1" applyAlignment="1">
      <alignment vertical="center" wrapText="1"/>
    </xf>
    <xf numFmtId="0" fontId="59" fillId="38" borderId="0" xfId="53" applyFont="1" applyFill="1" applyAlignment="1">
      <alignment horizontal="center" vertical="center"/>
    </xf>
    <xf numFmtId="0" fontId="85" fillId="0" borderId="0" xfId="45" applyFont="1" applyAlignment="1">
      <alignment horizontal="left" vertical="center" wrapText="1"/>
    </xf>
    <xf numFmtId="0" fontId="61" fillId="0" borderId="15" xfId="53" applyFont="1" applyBorder="1" applyAlignment="1">
      <alignment horizontal="center" vertical="center"/>
    </xf>
    <xf numFmtId="0" fontId="40" fillId="34" borderId="10" xfId="53" applyFont="1" applyFill="1" applyBorder="1" applyAlignment="1" applyProtection="1">
      <alignment horizontal="center" vertical="center"/>
      <protection locked="0"/>
    </xf>
    <xf numFmtId="0" fontId="40" fillId="34" borderId="11" xfId="53" applyFont="1" applyFill="1" applyBorder="1" applyAlignment="1" applyProtection="1">
      <alignment horizontal="center" vertical="center"/>
      <protection locked="0"/>
    </xf>
    <xf numFmtId="0" fontId="40" fillId="34" borderId="16" xfId="53" applyFont="1" applyFill="1" applyBorder="1" applyAlignment="1" applyProtection="1">
      <alignment horizontal="center" vertical="center"/>
      <protection locked="0"/>
    </xf>
    <xf numFmtId="0" fontId="40" fillId="34" borderId="17" xfId="53" applyFont="1" applyFill="1" applyBorder="1" applyAlignment="1" applyProtection="1">
      <alignment horizontal="center" vertical="center"/>
      <protection locked="0"/>
    </xf>
    <xf numFmtId="0" fontId="52" fillId="0" borderId="10" xfId="48" applyFont="1" applyBorder="1" applyAlignment="1">
      <alignment vertical="top"/>
    </xf>
    <xf numFmtId="0" fontId="52" fillId="0" borderId="11" xfId="48" applyFont="1" applyBorder="1" applyAlignment="1">
      <alignment vertical="top"/>
    </xf>
    <xf numFmtId="0" fontId="52" fillId="0" borderId="16" xfId="48" applyFont="1" applyBorder="1" applyAlignment="1">
      <alignment vertical="top"/>
    </xf>
    <xf numFmtId="0" fontId="52" fillId="0" borderId="17" xfId="48" applyFont="1" applyBorder="1" applyAlignment="1">
      <alignment vertical="top"/>
    </xf>
    <xf numFmtId="0" fontId="49" fillId="33" borderId="104" xfId="48" applyFont="1" applyFill="1" applyBorder="1" applyAlignment="1" applyProtection="1">
      <alignment horizontal="left" vertical="center" wrapText="1"/>
      <protection locked="0"/>
    </xf>
    <xf numFmtId="0" fontId="49" fillId="33" borderId="19" xfId="48" applyFont="1" applyFill="1" applyBorder="1" applyAlignment="1" applyProtection="1">
      <alignment horizontal="left" vertical="center" wrapText="1"/>
      <protection locked="0"/>
    </xf>
    <xf numFmtId="0" fontId="49" fillId="33" borderId="20" xfId="48" applyFont="1" applyFill="1" applyBorder="1" applyAlignment="1" applyProtection="1">
      <alignment horizontal="left" vertical="center" wrapText="1"/>
      <protection locked="0"/>
    </xf>
    <xf numFmtId="0" fontId="49" fillId="33" borderId="104" xfId="48" applyFont="1" applyFill="1" applyBorder="1" applyAlignment="1" applyProtection="1">
      <alignment horizontal="left" vertical="center"/>
      <protection locked="0"/>
    </xf>
    <xf numFmtId="0" fontId="49" fillId="33" borderId="19" xfId="48" applyFont="1" applyFill="1" applyBorder="1" applyAlignment="1" applyProtection="1">
      <alignment horizontal="left" vertical="center"/>
      <protection locked="0"/>
    </xf>
    <xf numFmtId="0" fontId="49" fillId="33" borderId="20" xfId="48" applyFont="1" applyFill="1" applyBorder="1" applyAlignment="1" applyProtection="1">
      <alignment horizontal="left" vertical="center"/>
      <protection locked="0"/>
    </xf>
    <xf numFmtId="0" fontId="27" fillId="0" borderId="10" xfId="48" applyFont="1" applyBorder="1" applyAlignment="1">
      <alignment vertical="top"/>
    </xf>
    <xf numFmtId="0" fontId="27" fillId="0" borderId="11" xfId="48" applyFont="1" applyBorder="1" applyAlignment="1">
      <alignment vertical="top"/>
    </xf>
    <xf numFmtId="0" fontId="27" fillId="0" borderId="16" xfId="48" applyFont="1" applyBorder="1" applyAlignment="1">
      <alignment vertical="top"/>
    </xf>
    <xf numFmtId="0" fontId="27" fillId="0" borderId="17" xfId="48" applyFont="1" applyBorder="1" applyAlignment="1">
      <alignment vertical="top"/>
    </xf>
    <xf numFmtId="0" fontId="40" fillId="33" borderId="104" xfId="48" applyFont="1" applyFill="1" applyBorder="1" applyAlignment="1" applyProtection="1">
      <alignment horizontal="left" vertical="center" wrapText="1"/>
      <protection locked="0"/>
    </xf>
    <xf numFmtId="0" fontId="40" fillId="33" borderId="19" xfId="48" applyFont="1" applyFill="1" applyBorder="1" applyAlignment="1" applyProtection="1">
      <alignment horizontal="left" vertical="center" wrapText="1"/>
      <protection locked="0"/>
    </xf>
    <xf numFmtId="0" fontId="40" fillId="33" borderId="20" xfId="48" applyFont="1" applyFill="1" applyBorder="1" applyAlignment="1" applyProtection="1">
      <alignment horizontal="left" vertical="center" wrapText="1"/>
      <protection locked="0"/>
    </xf>
    <xf numFmtId="0" fontId="40" fillId="33" borderId="104" xfId="48" applyFont="1" applyFill="1" applyBorder="1" applyAlignment="1" applyProtection="1">
      <alignment horizontal="left" vertical="center"/>
      <protection locked="0"/>
    </xf>
    <xf numFmtId="0" fontId="40" fillId="33" borderId="19" xfId="48" applyFont="1" applyFill="1" applyBorder="1" applyAlignment="1" applyProtection="1">
      <alignment horizontal="left" vertical="center"/>
      <protection locked="0"/>
    </xf>
    <xf numFmtId="0" fontId="40" fillId="33" borderId="20" xfId="48" applyFont="1" applyFill="1" applyBorder="1" applyAlignment="1" applyProtection="1">
      <alignment horizontal="left" vertical="center"/>
      <protection locked="0"/>
    </xf>
    <xf numFmtId="0" fontId="27" fillId="0" borderId="101" xfId="48" applyFont="1" applyBorder="1" applyAlignment="1">
      <alignment vertical="center" wrapText="1"/>
    </xf>
    <xf numFmtId="0" fontId="27" fillId="0" borderId="102" xfId="48" applyFont="1" applyBorder="1" applyAlignment="1">
      <alignment vertical="center" wrapText="1"/>
    </xf>
    <xf numFmtId="0" fontId="27" fillId="0" borderId="102" xfId="48" applyFont="1" applyBorder="1" applyAlignment="1">
      <alignment vertical="center"/>
    </xf>
    <xf numFmtId="0" fontId="27" fillId="0" borderId="103" xfId="48" applyFont="1" applyBorder="1" applyAlignment="1">
      <alignment vertical="center"/>
    </xf>
    <xf numFmtId="0" fontId="27" fillId="0" borderId="95" xfId="48" applyFont="1" applyBorder="1" applyAlignment="1">
      <alignment vertical="top"/>
    </xf>
    <xf numFmtId="0" fontId="27" fillId="0" borderId="96" xfId="48" applyFont="1" applyBorder="1" applyAlignment="1">
      <alignment vertical="top"/>
    </xf>
    <xf numFmtId="0" fontId="40" fillId="33" borderId="98" xfId="48" applyFont="1" applyFill="1" applyBorder="1" applyAlignment="1" applyProtection="1">
      <alignment horizontal="left" vertical="center" wrapText="1"/>
      <protection locked="0"/>
    </xf>
    <xf numFmtId="0" fontId="40" fillId="33" borderId="99" xfId="48" applyFont="1" applyFill="1" applyBorder="1" applyAlignment="1" applyProtection="1">
      <alignment horizontal="left" vertical="center" wrapText="1"/>
      <protection locked="0"/>
    </xf>
    <xf numFmtId="0" fontId="40" fillId="33" borderId="100" xfId="48" applyFont="1" applyFill="1" applyBorder="1" applyAlignment="1" applyProtection="1">
      <alignment horizontal="left" vertical="center" wrapText="1"/>
      <protection locked="0"/>
    </xf>
    <xf numFmtId="0" fontId="27" fillId="0" borderId="84" xfId="48" applyFont="1" applyBorder="1" applyAlignment="1">
      <alignment vertical="top"/>
    </xf>
    <xf numFmtId="0" fontId="27" fillId="0" borderId="85" xfId="48" applyFont="1" applyBorder="1" applyAlignment="1">
      <alignment vertical="top"/>
    </xf>
    <xf numFmtId="0" fontId="27" fillId="0" borderId="92" xfId="48" applyFont="1" applyBorder="1" applyAlignment="1">
      <alignment vertical="center"/>
    </xf>
    <xf numFmtId="0" fontId="27" fillId="0" borderId="93" xfId="48" applyFont="1" applyBorder="1" applyAlignment="1">
      <alignment vertical="center"/>
    </xf>
    <xf numFmtId="182" fontId="40" fillId="33" borderId="92" xfId="52" applyNumberFormat="1" applyFont="1" applyFill="1" applyBorder="1" applyAlignment="1" applyProtection="1">
      <alignment vertical="top" wrapText="1"/>
      <protection locked="0"/>
    </xf>
    <xf numFmtId="182" fontId="40" fillId="33" borderId="93" xfId="52" applyNumberFormat="1" applyFont="1" applyFill="1" applyBorder="1" applyAlignment="1" applyProtection="1">
      <alignment vertical="top" wrapText="1"/>
      <protection locked="0"/>
    </xf>
    <xf numFmtId="0" fontId="27" fillId="0" borderId="84" xfId="48" applyFont="1" applyBorder="1" applyAlignment="1">
      <alignment vertical="center" wrapText="1"/>
    </xf>
    <xf numFmtId="0" fontId="27" fillId="0" borderId="85" xfId="48" applyFont="1" applyBorder="1" applyAlignment="1">
      <alignment vertical="center" wrapText="1"/>
    </xf>
    <xf numFmtId="0" fontId="27" fillId="0" borderId="85" xfId="48" applyFont="1" applyBorder="1" applyAlignment="1">
      <alignment vertical="center"/>
    </xf>
    <xf numFmtId="0" fontId="27" fillId="0" borderId="86" xfId="48" applyFont="1" applyBorder="1" applyAlignment="1">
      <alignment vertical="center"/>
    </xf>
    <xf numFmtId="0" fontId="27" fillId="0" borderId="104" xfId="48" applyFont="1" applyBorder="1" applyAlignment="1">
      <alignment vertical="center"/>
    </xf>
    <xf numFmtId="0" fontId="27" fillId="0" borderId="19" xfId="48" applyFont="1" applyBorder="1" applyAlignment="1">
      <alignment vertical="center"/>
    </xf>
    <xf numFmtId="182" fontId="40" fillId="33" borderId="104" xfId="52" applyNumberFormat="1" applyFont="1" applyFill="1" applyBorder="1" applyAlignment="1" applyProtection="1">
      <alignment vertical="top" wrapText="1"/>
      <protection locked="0"/>
    </xf>
    <xf numFmtId="182" fontId="40" fillId="33" borderId="19" xfId="52" applyNumberFormat="1" applyFont="1" applyFill="1" applyBorder="1" applyAlignment="1" applyProtection="1">
      <alignment vertical="top" wrapText="1"/>
      <protection locked="0"/>
    </xf>
    <xf numFmtId="0" fontId="27" fillId="0" borderId="13" xfId="48" applyFont="1" applyBorder="1" applyAlignment="1">
      <alignment vertical="top"/>
    </xf>
    <xf numFmtId="0" fontId="27" fillId="0" borderId="0" xfId="48" applyFont="1" applyAlignment="1">
      <alignment vertical="top"/>
    </xf>
    <xf numFmtId="0" fontId="40" fillId="33" borderId="104" xfId="48" applyFont="1" applyFill="1" applyBorder="1" applyAlignment="1" applyProtection="1">
      <alignment horizontal="left"/>
      <protection locked="0"/>
    </xf>
    <xf numFmtId="0" fontId="40" fillId="33" borderId="19" xfId="48" applyFont="1" applyFill="1" applyBorder="1" applyAlignment="1" applyProtection="1">
      <alignment horizontal="left"/>
      <protection locked="0"/>
    </xf>
    <xf numFmtId="0" fontId="40" fillId="33" borderId="20" xfId="48" applyFont="1" applyFill="1" applyBorder="1" applyAlignment="1" applyProtection="1">
      <alignment horizontal="left"/>
      <protection locked="0"/>
    </xf>
    <xf numFmtId="0" fontId="40" fillId="33" borderId="92" xfId="48" applyFont="1" applyFill="1" applyBorder="1" applyAlignment="1" applyProtection="1">
      <alignment horizontal="left"/>
      <protection locked="0"/>
    </xf>
    <xf numFmtId="0" fontId="40" fillId="33" borderId="93" xfId="48" applyFont="1" applyFill="1" applyBorder="1" applyAlignment="1" applyProtection="1">
      <alignment horizontal="left"/>
      <protection locked="0"/>
    </xf>
    <xf numFmtId="0" fontId="40" fillId="33" borderId="94" xfId="48" applyFont="1" applyFill="1" applyBorder="1" applyAlignment="1" applyProtection="1">
      <alignment horizontal="left"/>
      <protection locked="0"/>
    </xf>
    <xf numFmtId="0" fontId="27" fillId="0" borderId="98" xfId="48" applyFont="1" applyBorder="1" applyAlignment="1">
      <alignment vertical="center"/>
    </xf>
    <xf numFmtId="0" fontId="27" fillId="0" borderId="99" xfId="48" applyFont="1" applyBorder="1" applyAlignment="1">
      <alignment vertical="center"/>
    </xf>
    <xf numFmtId="177" fontId="40" fillId="33" borderId="104" xfId="48" applyNumberFormat="1" applyFont="1" applyFill="1" applyBorder="1" applyAlignment="1" applyProtection="1">
      <alignment horizontal="center" vertical="top" wrapText="1"/>
      <protection locked="0"/>
    </xf>
    <xf numFmtId="177" fontId="40" fillId="33" borderId="19" xfId="48" applyNumberFormat="1" applyFont="1" applyFill="1" applyBorder="1" applyAlignment="1" applyProtection="1">
      <alignment horizontal="center" vertical="top" wrapText="1"/>
      <protection locked="0"/>
    </xf>
    <xf numFmtId="0" fontId="40" fillId="33" borderId="92" xfId="48" applyFont="1" applyFill="1" applyBorder="1" applyAlignment="1" applyProtection="1">
      <alignment horizontal="left" vertical="center" wrapText="1"/>
      <protection locked="0"/>
    </xf>
    <xf numFmtId="0" fontId="40" fillId="33" borderId="93" xfId="48" applyFont="1" applyFill="1" applyBorder="1" applyAlignment="1" applyProtection="1">
      <alignment horizontal="left" vertical="center" wrapText="1"/>
      <protection locked="0"/>
    </xf>
    <xf numFmtId="0" fontId="40" fillId="33" borderId="94" xfId="48" applyFont="1" applyFill="1" applyBorder="1" applyAlignment="1" applyProtection="1">
      <alignment horizontal="left" vertical="center" wrapText="1"/>
      <protection locked="0"/>
    </xf>
    <xf numFmtId="0" fontId="40" fillId="33" borderId="16" xfId="48" applyFont="1" applyFill="1" applyBorder="1" applyAlignment="1" applyProtection="1">
      <alignment horizontal="left" vertical="center" wrapText="1"/>
      <protection locked="0"/>
    </xf>
    <xf numFmtId="0" fontId="40" fillId="33" borderId="17" xfId="48" applyFont="1" applyFill="1" applyBorder="1" applyAlignment="1" applyProtection="1">
      <alignment horizontal="left" vertical="center" wrapText="1"/>
      <protection locked="0"/>
    </xf>
    <xf numFmtId="0" fontId="40" fillId="33" borderId="18" xfId="48" applyFont="1" applyFill="1" applyBorder="1" applyAlignment="1" applyProtection="1">
      <alignment horizontal="left" vertical="center" wrapText="1"/>
      <protection locked="0"/>
    </xf>
    <xf numFmtId="0" fontId="27" fillId="0" borderId="92" xfId="48" applyFont="1" applyBorder="1" applyAlignment="1">
      <alignment vertical="center" wrapText="1"/>
    </xf>
    <xf numFmtId="0" fontId="27" fillId="0" borderId="93" xfId="48" applyFont="1" applyBorder="1" applyAlignment="1">
      <alignment vertical="center" wrapText="1"/>
    </xf>
    <xf numFmtId="0" fontId="27" fillId="0" borderId="94" xfId="48" applyFont="1" applyBorder="1" applyAlignment="1">
      <alignment vertical="center"/>
    </xf>
    <xf numFmtId="0" fontId="40" fillId="33" borderId="10" xfId="48" applyFont="1" applyFill="1" applyBorder="1" applyAlignment="1" applyProtection="1">
      <alignment vertical="center" wrapText="1"/>
      <protection locked="0"/>
    </xf>
    <xf numFmtId="0" fontId="40" fillId="33" borderId="11" xfId="48" applyFont="1" applyFill="1" applyBorder="1" applyAlignment="1" applyProtection="1">
      <alignment vertical="center" wrapText="1"/>
      <protection locked="0"/>
    </xf>
    <xf numFmtId="0" fontId="40" fillId="33" borderId="12" xfId="48" applyFont="1" applyFill="1" applyBorder="1" applyAlignment="1" applyProtection="1">
      <alignment vertical="center" wrapText="1"/>
      <protection locked="0"/>
    </xf>
    <xf numFmtId="0" fontId="27" fillId="33" borderId="32" xfId="48" applyFont="1" applyFill="1" applyBorder="1" applyAlignment="1" applyProtection="1">
      <alignment vertical="center" wrapText="1"/>
      <protection locked="0"/>
    </xf>
    <xf numFmtId="0" fontId="27" fillId="33" borderId="75" xfId="48" applyFont="1" applyFill="1" applyBorder="1" applyAlignment="1" applyProtection="1">
      <alignment vertical="center" wrapText="1"/>
      <protection locked="0"/>
    </xf>
    <xf numFmtId="0" fontId="27" fillId="33" borderId="36" xfId="48" applyFont="1" applyFill="1" applyBorder="1" applyAlignment="1" applyProtection="1">
      <alignment vertical="center" wrapText="1"/>
      <protection locked="0"/>
    </xf>
    <xf numFmtId="0" fontId="40" fillId="0" borderId="104" xfId="48" applyFont="1" applyBorder="1" applyAlignment="1">
      <alignment vertical="center" wrapText="1"/>
    </xf>
    <xf numFmtId="0" fontId="40" fillId="0" borderId="19" xfId="48" applyFont="1" applyBorder="1" applyAlignment="1">
      <alignment vertical="center" wrapText="1"/>
    </xf>
    <xf numFmtId="0" fontId="40" fillId="0" borderId="20" xfId="48" applyFont="1" applyBorder="1" applyAlignment="1">
      <alignment vertical="center" wrapText="1"/>
    </xf>
    <xf numFmtId="0" fontId="40" fillId="0" borderId="51" xfId="48" applyFont="1" applyBorder="1" applyAlignment="1">
      <alignment vertical="center" wrapText="1"/>
    </xf>
    <xf numFmtId="0" fontId="40" fillId="0" borderId="50" xfId="48" applyFont="1" applyBorder="1" applyAlignment="1">
      <alignment vertical="center" wrapText="1"/>
    </xf>
    <xf numFmtId="0" fontId="40" fillId="0" borderId="68" xfId="48" applyFont="1" applyBorder="1" applyAlignment="1">
      <alignment vertical="center" wrapText="1"/>
    </xf>
    <xf numFmtId="0" fontId="27" fillId="0" borderId="10" xfId="48" applyFont="1" applyBorder="1" applyAlignment="1">
      <alignment horizontal="center" vertical="top"/>
    </xf>
    <xf numFmtId="0" fontId="27" fillId="0" borderId="13" xfId="48" applyFont="1" applyBorder="1" applyAlignment="1">
      <alignment horizontal="center" vertical="top"/>
    </xf>
    <xf numFmtId="0" fontId="27" fillId="0" borderId="16" xfId="48" applyFont="1" applyBorder="1" applyAlignment="1">
      <alignment horizontal="center" vertical="top"/>
    </xf>
    <xf numFmtId="0" fontId="27" fillId="0" borderId="11" xfId="48" applyFont="1" applyBorder="1" applyAlignment="1">
      <alignment horizontal="center" vertical="top"/>
    </xf>
    <xf numFmtId="0" fontId="27" fillId="0" borderId="0" xfId="48" applyFont="1" applyAlignment="1">
      <alignment horizontal="center" vertical="top"/>
    </xf>
    <xf numFmtId="0" fontId="27" fillId="0" borderId="17" xfId="48" applyFont="1" applyBorder="1" applyAlignment="1">
      <alignment horizontal="center" vertical="top"/>
    </xf>
    <xf numFmtId="0" fontId="27" fillId="0" borderId="12" xfId="48" applyFont="1" applyBorder="1" applyAlignment="1">
      <alignment horizontal="left" vertical="top" wrapText="1"/>
    </xf>
    <xf numFmtId="0" fontId="27" fillId="0" borderId="14" xfId="48" applyFont="1" applyBorder="1" applyAlignment="1">
      <alignment horizontal="left" vertical="top" wrapText="1"/>
    </xf>
    <xf numFmtId="0" fontId="27" fillId="0" borderId="18" xfId="48" applyFont="1" applyBorder="1" applyAlignment="1">
      <alignment horizontal="left" vertical="top" wrapText="1"/>
    </xf>
    <xf numFmtId="0" fontId="40" fillId="0" borderId="27" xfId="48" applyFont="1" applyBorder="1" applyAlignment="1">
      <alignment vertical="center" wrapText="1"/>
    </xf>
    <xf numFmtId="0" fontId="40" fillId="0" borderId="30" xfId="48" applyFont="1" applyBorder="1" applyAlignment="1">
      <alignment vertical="center" wrapText="1"/>
    </xf>
    <xf numFmtId="0" fontId="40" fillId="0" borderId="71" xfId="48" applyFont="1" applyBorder="1" applyAlignment="1">
      <alignment vertical="center" wrapText="1"/>
    </xf>
    <xf numFmtId="0" fontId="27" fillId="0" borderId="12" xfId="48" applyFont="1" applyBorder="1" applyAlignment="1">
      <alignment vertical="top" wrapText="1"/>
    </xf>
    <xf numFmtId="0" fontId="27" fillId="0" borderId="14" xfId="48" applyFont="1" applyBorder="1" applyAlignment="1">
      <alignment vertical="top" wrapText="1"/>
    </xf>
    <xf numFmtId="0" fontId="27" fillId="0" borderId="18" xfId="48" applyFont="1" applyBorder="1" applyAlignment="1">
      <alignment vertical="top" wrapText="1"/>
    </xf>
    <xf numFmtId="0" fontId="27" fillId="38" borderId="0" xfId="48" applyFont="1" applyFill="1" applyAlignment="1">
      <alignment horizontal="center"/>
    </xf>
    <xf numFmtId="0" fontId="27" fillId="34" borderId="10" xfId="48" applyFont="1" applyFill="1" applyBorder="1" applyAlignment="1">
      <alignment horizontal="center" vertical="center"/>
    </xf>
    <xf numFmtId="0" fontId="27" fillId="34" borderId="11" xfId="48" applyFont="1" applyFill="1" applyBorder="1" applyAlignment="1">
      <alignment horizontal="center" vertical="center"/>
    </xf>
    <xf numFmtId="0" fontId="27" fillId="34" borderId="16" xfId="48" applyFont="1" applyFill="1" applyBorder="1" applyAlignment="1">
      <alignment horizontal="center" vertical="center"/>
    </xf>
    <xf numFmtId="0" fontId="27" fillId="34" borderId="17" xfId="48" applyFont="1" applyFill="1" applyBorder="1" applyAlignment="1">
      <alignment horizontal="center" vertical="center"/>
    </xf>
    <xf numFmtId="0" fontId="27" fillId="0" borderId="11" xfId="48" applyFont="1" applyBorder="1" applyAlignment="1">
      <alignment horizontal="left" vertical="top" wrapText="1"/>
    </xf>
    <xf numFmtId="0" fontId="27" fillId="0" borderId="17" xfId="48" applyFont="1" applyBorder="1" applyAlignment="1">
      <alignment horizontal="left" vertical="top" wrapText="1"/>
    </xf>
    <xf numFmtId="0" fontId="27" fillId="0" borderId="84" xfId="48" applyFont="1" applyBorder="1" applyAlignment="1">
      <alignment vertical="center"/>
    </xf>
    <xf numFmtId="0" fontId="40" fillId="0" borderId="88" xfId="48" applyFont="1" applyBorder="1" applyAlignment="1">
      <alignment vertical="center" wrapText="1"/>
    </xf>
    <xf numFmtId="0" fontId="40" fillId="0" borderId="89" xfId="48" applyFont="1" applyBorder="1" applyAlignment="1">
      <alignment vertical="center" wrapText="1"/>
    </xf>
    <xf numFmtId="0" fontId="40" fillId="0" borderId="90" xfId="48" applyFont="1" applyBorder="1" applyAlignment="1">
      <alignment vertical="center" wrapText="1"/>
    </xf>
  </cellXfs>
  <cellStyles count="5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4" xfId="49" xr:uid="{CF594377-884E-467E-B019-FC8C0FBCF024}"/>
    <cellStyle name="桁区切り 4 2" xfId="52" xr:uid="{859342FF-43D0-4723-8C9D-16EA904B3965}"/>
    <cellStyle name="桁区切り 7" xfId="44" xr:uid="{8C4DD570-E2DC-4484-A0C8-B980380F70A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2" xfId="43" xr:uid="{F2A288D1-8FD8-4C1D-B5FB-DC7B78F8EA4A}"/>
    <cellStyle name="標準 2 2" xfId="48" xr:uid="{EC4BA4B2-61E0-4B13-AA73-8409BA31E161}"/>
    <cellStyle name="標準 2 3" xfId="45" xr:uid="{1B74D8A1-2ED3-464D-9CF2-9C2DEFB6C877}"/>
    <cellStyle name="標準 2 5" xfId="46" xr:uid="{C4DA4C9E-CF67-436B-8777-E81B3557F170}"/>
    <cellStyle name="標準 2 5 2" xfId="50" xr:uid="{6C08604F-6B9B-4155-AB62-30CC2ADDC527}"/>
    <cellStyle name="標準 2 5 2 2" xfId="54" xr:uid="{D3C04E58-50D5-4A2F-8586-52E8FB8CF820}"/>
    <cellStyle name="標準 9" xfId="47" xr:uid="{C4EC6EC0-158C-44A0-AA66-A86496FFF7E0}"/>
    <cellStyle name="標準 9 3" xfId="51" xr:uid="{F5B01B89-E6B3-43CB-8770-298B35CECE7E}"/>
    <cellStyle name="標準 9 3 2" xfId="53" xr:uid="{9FFECD80-9265-472F-A27C-1AAE254626C6}"/>
    <cellStyle name="良い" xfId="6" builtinId="26" customBuiltin="1"/>
  </cellStyles>
  <dxfs count="177">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0" tint="-0.24994659260841701"/>
        </patternFill>
      </fill>
    </dxf>
    <dxf>
      <font>
        <b/>
        <i val="0"/>
        <color rgb="FFFF0000"/>
      </font>
    </dxf>
    <dxf>
      <fill>
        <patternFill>
          <bgColor theme="0" tint="-0.24994659260841701"/>
        </patternFill>
      </fill>
    </dxf>
    <dxf>
      <fill>
        <patternFill>
          <bgColor theme="0" tint="-0.24994659260841701"/>
        </patternFill>
      </fill>
    </dxf>
    <dxf>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theme="0" tint="-0.2499465926084170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dxf>
    <dxf>
      <font>
        <color rgb="FF9C0006"/>
      </font>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104775</xdr:colOff>
      <xdr:row>11</xdr:row>
      <xdr:rowOff>13919</xdr:rowOff>
    </xdr:from>
    <xdr:to>
      <xdr:col>17</xdr:col>
      <xdr:colOff>381000</xdr:colOff>
      <xdr:row>19</xdr:row>
      <xdr:rowOff>248148</xdr:rowOff>
    </xdr:to>
    <xdr:pic>
      <xdr:nvPicPr>
        <xdr:cNvPr id="2" name="図 1">
          <a:extLst>
            <a:ext uri="{FF2B5EF4-FFF2-40B4-BE49-F238E27FC236}">
              <a16:creationId xmlns:a16="http://schemas.microsoft.com/office/drawing/2014/main" id="{F072F668-66DB-406B-AB32-32BDC8D3818B}"/>
            </a:ext>
          </a:extLst>
        </xdr:cNvPr>
        <xdr:cNvPicPr>
          <a:picLocks noChangeAspect="1"/>
        </xdr:cNvPicPr>
      </xdr:nvPicPr>
      <xdr:blipFill>
        <a:blip xmlns:r="http://schemas.openxmlformats.org/officeDocument/2006/relationships" r:embed="rId1"/>
        <a:stretch>
          <a:fillRect/>
        </a:stretch>
      </xdr:blipFill>
      <xdr:spPr>
        <a:xfrm>
          <a:off x="3162300" y="3338144"/>
          <a:ext cx="7458075" cy="2825029"/>
        </a:xfrm>
        <a:prstGeom prst="rect">
          <a:avLst/>
        </a:prstGeom>
        <a:ln w="19050">
          <a:solidFill>
            <a:srgbClr val="002060"/>
          </a:solidFill>
        </a:ln>
      </xdr:spPr>
    </xdr:pic>
    <xdr:clientData/>
  </xdr:twoCellAnchor>
  <xdr:twoCellAnchor>
    <xdr:from>
      <xdr:col>2</xdr:col>
      <xdr:colOff>342900</xdr:colOff>
      <xdr:row>4</xdr:row>
      <xdr:rowOff>552450</xdr:rowOff>
    </xdr:from>
    <xdr:to>
      <xdr:col>5</xdr:col>
      <xdr:colOff>1171575</xdr:colOff>
      <xdr:row>7</xdr:row>
      <xdr:rowOff>28575</xdr:rowOff>
    </xdr:to>
    <xdr:sp macro="" textlink="">
      <xdr:nvSpPr>
        <xdr:cNvPr id="3" name="正方形/長方形 2">
          <a:extLst>
            <a:ext uri="{FF2B5EF4-FFF2-40B4-BE49-F238E27FC236}">
              <a16:creationId xmlns:a16="http://schemas.microsoft.com/office/drawing/2014/main" id="{36F4971F-D222-4894-8295-AB4227BE7CA2}"/>
            </a:ext>
          </a:extLst>
        </xdr:cNvPr>
        <xdr:cNvSpPr/>
      </xdr:nvSpPr>
      <xdr:spPr bwMode="auto">
        <a:xfrm>
          <a:off x="666750" y="1371600"/>
          <a:ext cx="1181100" cy="685800"/>
        </a:xfrm>
        <a:prstGeom prst="rect">
          <a:avLst/>
        </a:prstGeom>
        <a:noFill/>
        <a:ln w="19050" cap="flat" cmpd="sng" algn="ctr">
          <a:solidFill>
            <a:srgbClr val="00206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333375</xdr:colOff>
      <xdr:row>11</xdr:row>
      <xdr:rowOff>9524</xdr:rowOff>
    </xdr:from>
    <xdr:to>
      <xdr:col>9</xdr:col>
      <xdr:colOff>238125</xdr:colOff>
      <xdr:row>16</xdr:row>
      <xdr:rowOff>304799</xdr:rowOff>
    </xdr:to>
    <xdr:sp macro="" textlink="">
      <xdr:nvSpPr>
        <xdr:cNvPr id="4" name="正方形/長方形 3">
          <a:extLst>
            <a:ext uri="{FF2B5EF4-FFF2-40B4-BE49-F238E27FC236}">
              <a16:creationId xmlns:a16="http://schemas.microsoft.com/office/drawing/2014/main" id="{B44D8786-400F-441E-AE96-DB95ADD0F572}"/>
            </a:ext>
          </a:extLst>
        </xdr:cNvPr>
        <xdr:cNvSpPr/>
      </xdr:nvSpPr>
      <xdr:spPr bwMode="auto">
        <a:xfrm>
          <a:off x="3390900" y="3333749"/>
          <a:ext cx="1676400" cy="1914525"/>
        </a:xfrm>
        <a:prstGeom prst="rect">
          <a:avLst/>
        </a:prstGeom>
        <a:noFill/>
        <a:ln w="19050" cap="flat" cmpd="sng" algn="ctr">
          <a:solidFill>
            <a:srgbClr val="00206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9525</xdr:colOff>
      <xdr:row>4</xdr:row>
      <xdr:rowOff>552450</xdr:rowOff>
    </xdr:from>
    <xdr:to>
      <xdr:col>6</xdr:col>
      <xdr:colOff>1171575</xdr:colOff>
      <xdr:row>7</xdr:row>
      <xdr:rowOff>28575</xdr:rowOff>
    </xdr:to>
    <xdr:sp macro="" textlink="">
      <xdr:nvSpPr>
        <xdr:cNvPr id="5" name="正方形/長方形 4">
          <a:extLst>
            <a:ext uri="{FF2B5EF4-FFF2-40B4-BE49-F238E27FC236}">
              <a16:creationId xmlns:a16="http://schemas.microsoft.com/office/drawing/2014/main" id="{1E9D7CA6-B743-4DCD-83E0-A6B7630358B2}"/>
            </a:ext>
          </a:extLst>
        </xdr:cNvPr>
        <xdr:cNvSpPr/>
      </xdr:nvSpPr>
      <xdr:spPr bwMode="auto">
        <a:xfrm>
          <a:off x="1876425" y="1371600"/>
          <a:ext cx="1162050" cy="685800"/>
        </a:xfrm>
        <a:prstGeom prst="rect">
          <a:avLst/>
        </a:prstGeom>
        <a:noFill/>
        <a:ln w="19050" cap="flat" cmpd="sng" algn="ctr">
          <a:solidFill>
            <a:srgbClr val="00206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38100</xdr:colOff>
      <xdr:row>4</xdr:row>
      <xdr:rowOff>552450</xdr:rowOff>
    </xdr:from>
    <xdr:to>
      <xdr:col>12</xdr:col>
      <xdr:colOff>19050</xdr:colOff>
      <xdr:row>7</xdr:row>
      <xdr:rowOff>28575</xdr:rowOff>
    </xdr:to>
    <xdr:sp macro="" textlink="">
      <xdr:nvSpPr>
        <xdr:cNvPr id="6" name="正方形/長方形 5">
          <a:extLst>
            <a:ext uri="{FF2B5EF4-FFF2-40B4-BE49-F238E27FC236}">
              <a16:creationId xmlns:a16="http://schemas.microsoft.com/office/drawing/2014/main" id="{E7FE75FB-E038-489F-8D1E-31DA2C9FF275}"/>
            </a:ext>
          </a:extLst>
        </xdr:cNvPr>
        <xdr:cNvSpPr/>
      </xdr:nvSpPr>
      <xdr:spPr bwMode="auto">
        <a:xfrm>
          <a:off x="3095625" y="1371600"/>
          <a:ext cx="3571875" cy="685800"/>
        </a:xfrm>
        <a:prstGeom prst="rect">
          <a:avLst/>
        </a:prstGeom>
        <a:noFill/>
        <a:ln w="19050" cap="flat" cmpd="sng" algn="ctr">
          <a:solidFill>
            <a:srgbClr val="00206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47625</xdr:colOff>
      <xdr:row>4</xdr:row>
      <xdr:rowOff>552450</xdr:rowOff>
    </xdr:from>
    <xdr:to>
      <xdr:col>17</xdr:col>
      <xdr:colOff>1133475</xdr:colOff>
      <xdr:row>7</xdr:row>
      <xdr:rowOff>28575</xdr:rowOff>
    </xdr:to>
    <xdr:sp macro="" textlink="">
      <xdr:nvSpPr>
        <xdr:cNvPr id="7" name="正方形/長方形 6">
          <a:extLst>
            <a:ext uri="{FF2B5EF4-FFF2-40B4-BE49-F238E27FC236}">
              <a16:creationId xmlns:a16="http://schemas.microsoft.com/office/drawing/2014/main" id="{4E6F01D6-218C-47AE-8DA3-82F800132A12}"/>
            </a:ext>
          </a:extLst>
        </xdr:cNvPr>
        <xdr:cNvSpPr/>
      </xdr:nvSpPr>
      <xdr:spPr bwMode="auto">
        <a:xfrm>
          <a:off x="6696075" y="1371600"/>
          <a:ext cx="4676775" cy="685800"/>
        </a:xfrm>
        <a:prstGeom prst="rect">
          <a:avLst/>
        </a:prstGeom>
        <a:noFill/>
        <a:ln w="19050" cap="flat" cmpd="sng" algn="ctr">
          <a:solidFill>
            <a:srgbClr val="00206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238125</xdr:colOff>
      <xdr:row>11</xdr:row>
      <xdr:rowOff>9524</xdr:rowOff>
    </xdr:from>
    <xdr:to>
      <xdr:col>12</xdr:col>
      <xdr:colOff>95250</xdr:colOff>
      <xdr:row>16</xdr:row>
      <xdr:rowOff>304799</xdr:rowOff>
    </xdr:to>
    <xdr:sp macro="" textlink="">
      <xdr:nvSpPr>
        <xdr:cNvPr id="8" name="正方形/長方形 7">
          <a:extLst>
            <a:ext uri="{FF2B5EF4-FFF2-40B4-BE49-F238E27FC236}">
              <a16:creationId xmlns:a16="http://schemas.microsoft.com/office/drawing/2014/main" id="{34B8ACC3-E3BC-4909-98EF-C1048894DDB1}"/>
            </a:ext>
          </a:extLst>
        </xdr:cNvPr>
        <xdr:cNvSpPr/>
      </xdr:nvSpPr>
      <xdr:spPr bwMode="auto">
        <a:xfrm>
          <a:off x="5067300" y="3333749"/>
          <a:ext cx="1676400" cy="1914525"/>
        </a:xfrm>
        <a:prstGeom prst="rect">
          <a:avLst/>
        </a:prstGeom>
        <a:noFill/>
        <a:ln w="19050" cap="flat" cmpd="sng" algn="ctr">
          <a:solidFill>
            <a:srgbClr val="00206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200025</xdr:colOff>
      <xdr:row>11</xdr:row>
      <xdr:rowOff>9524</xdr:rowOff>
    </xdr:from>
    <xdr:to>
      <xdr:col>14</xdr:col>
      <xdr:colOff>190501</xdr:colOff>
      <xdr:row>16</xdr:row>
      <xdr:rowOff>304799</xdr:rowOff>
    </xdr:to>
    <xdr:sp macro="" textlink="">
      <xdr:nvSpPr>
        <xdr:cNvPr id="9" name="正方形/長方形 8">
          <a:extLst>
            <a:ext uri="{FF2B5EF4-FFF2-40B4-BE49-F238E27FC236}">
              <a16:creationId xmlns:a16="http://schemas.microsoft.com/office/drawing/2014/main" id="{E038B53E-330D-484A-B05F-B99591261FE2}"/>
            </a:ext>
          </a:extLst>
        </xdr:cNvPr>
        <xdr:cNvSpPr/>
      </xdr:nvSpPr>
      <xdr:spPr bwMode="auto">
        <a:xfrm>
          <a:off x="6848475" y="3333749"/>
          <a:ext cx="1762126" cy="1914525"/>
        </a:xfrm>
        <a:prstGeom prst="rect">
          <a:avLst/>
        </a:prstGeom>
        <a:noFill/>
        <a:ln w="19050" cap="flat" cmpd="sng" algn="ctr">
          <a:solidFill>
            <a:srgbClr val="00206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266700</xdr:colOff>
      <xdr:row>11</xdr:row>
      <xdr:rowOff>9524</xdr:rowOff>
    </xdr:from>
    <xdr:to>
      <xdr:col>17</xdr:col>
      <xdr:colOff>209551</xdr:colOff>
      <xdr:row>16</xdr:row>
      <xdr:rowOff>304799</xdr:rowOff>
    </xdr:to>
    <xdr:sp macro="" textlink="">
      <xdr:nvSpPr>
        <xdr:cNvPr id="10" name="正方形/長方形 9">
          <a:extLst>
            <a:ext uri="{FF2B5EF4-FFF2-40B4-BE49-F238E27FC236}">
              <a16:creationId xmlns:a16="http://schemas.microsoft.com/office/drawing/2014/main" id="{EB9927A2-794A-4736-B097-9D55EE92DEA5}"/>
            </a:ext>
          </a:extLst>
        </xdr:cNvPr>
        <xdr:cNvSpPr/>
      </xdr:nvSpPr>
      <xdr:spPr bwMode="auto">
        <a:xfrm>
          <a:off x="8686800" y="3333749"/>
          <a:ext cx="1762126" cy="1914525"/>
        </a:xfrm>
        <a:prstGeom prst="rect">
          <a:avLst/>
        </a:prstGeom>
        <a:noFill/>
        <a:ln w="19050" cap="flat" cmpd="sng" algn="ctr">
          <a:solidFill>
            <a:srgbClr val="00206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465135</xdr:colOff>
      <xdr:row>9</xdr:row>
      <xdr:rowOff>47626</xdr:rowOff>
    </xdr:from>
    <xdr:to>
      <xdr:col>15</xdr:col>
      <xdr:colOff>552449</xdr:colOff>
      <xdr:row>10</xdr:row>
      <xdr:rowOff>85726</xdr:rowOff>
    </xdr:to>
    <xdr:sp macro="" textlink="">
      <xdr:nvSpPr>
        <xdr:cNvPr id="15" name="正方形/長方形 14">
          <a:extLst>
            <a:ext uri="{FF2B5EF4-FFF2-40B4-BE49-F238E27FC236}">
              <a16:creationId xmlns:a16="http://schemas.microsoft.com/office/drawing/2014/main" id="{10739C86-FCC9-40EB-B1F2-B9A3F28A91C8}"/>
            </a:ext>
          </a:extLst>
        </xdr:cNvPr>
        <xdr:cNvSpPr/>
      </xdr:nvSpPr>
      <xdr:spPr bwMode="auto">
        <a:xfrm>
          <a:off x="2332035" y="2724151"/>
          <a:ext cx="7259639" cy="361950"/>
        </a:xfrm>
        <a:prstGeom prst="rect">
          <a:avLst/>
        </a:prstGeom>
        <a:solidFill>
          <a:schemeClr val="accent4">
            <a:lumMod val="20000"/>
            <a:lumOff val="80000"/>
          </a:schemeClr>
        </a:solidFill>
        <a:ln w="9525" cap="flat" cmpd="sng" algn="ctr">
          <a:solidFill>
            <a:srgbClr val="C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Meiryo UI" panose="020B0604030504040204" pitchFamily="50" charset="-128"/>
              <a:ea typeface="Meiryo UI" panose="020B0604030504040204" pitchFamily="50" charset="-128"/>
            </a:rPr>
            <a:t>「第</a:t>
          </a:r>
          <a:r>
            <a:rPr kumimoji="1" lang="en-US" altLang="ja-JP" sz="1100" b="1">
              <a:latin typeface="Meiryo UI" panose="020B0604030504040204" pitchFamily="50" charset="-128"/>
              <a:ea typeface="Meiryo UI" panose="020B0604030504040204" pitchFamily="50" charset="-128"/>
            </a:rPr>
            <a:t>30</a:t>
          </a:r>
          <a:r>
            <a:rPr kumimoji="1" lang="ja-JP" altLang="en-US" sz="1100" b="1">
              <a:latin typeface="Meiryo UI" panose="020B0604030504040204" pitchFamily="50" charset="-128"/>
              <a:ea typeface="Meiryo UI" panose="020B0604030504040204" pitchFamily="50" charset="-128"/>
            </a:rPr>
            <a:t>号様式 </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別紙</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」では、以下のとおり「汚染状況一覧」の記載を参照して表示します</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5</xdr:col>
      <xdr:colOff>266701</xdr:colOff>
      <xdr:row>11</xdr:row>
      <xdr:rowOff>114300</xdr:rowOff>
    </xdr:from>
    <xdr:to>
      <xdr:col>6</xdr:col>
      <xdr:colOff>1114426</xdr:colOff>
      <xdr:row>12</xdr:row>
      <xdr:rowOff>123825</xdr:rowOff>
    </xdr:to>
    <xdr:sp macro="" textlink="">
      <xdr:nvSpPr>
        <xdr:cNvPr id="16" name="正方形/長方形 15">
          <a:extLst>
            <a:ext uri="{FF2B5EF4-FFF2-40B4-BE49-F238E27FC236}">
              <a16:creationId xmlns:a16="http://schemas.microsoft.com/office/drawing/2014/main" id="{B7E3CC82-2643-4C25-841C-CA42A16A29DB}"/>
            </a:ext>
          </a:extLst>
        </xdr:cNvPr>
        <xdr:cNvSpPr/>
      </xdr:nvSpPr>
      <xdr:spPr bwMode="auto">
        <a:xfrm>
          <a:off x="942976" y="3438525"/>
          <a:ext cx="2038350" cy="333375"/>
        </a:xfrm>
        <a:prstGeom prst="rect">
          <a:avLst/>
        </a:prstGeom>
        <a:solidFill>
          <a:schemeClr val="accent4">
            <a:lumMod val="20000"/>
            <a:lumOff val="80000"/>
          </a:schemeClr>
        </a:solidFill>
        <a:ln w="9525" cap="flat" cmpd="sng" algn="ctr">
          <a:solidFill>
            <a:srgbClr val="C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Meiryo UI" panose="020B0604030504040204" pitchFamily="50" charset="-128"/>
              <a:ea typeface="Meiryo UI" panose="020B0604030504040204" pitchFamily="50" charset="-128"/>
            </a:rPr>
            <a:t>「第</a:t>
          </a:r>
          <a:r>
            <a:rPr kumimoji="1" lang="en-US" altLang="ja-JP" sz="1100" b="1">
              <a:latin typeface="Meiryo UI" panose="020B0604030504040204" pitchFamily="50" charset="-128"/>
              <a:ea typeface="Meiryo UI" panose="020B0604030504040204" pitchFamily="50" charset="-128"/>
            </a:rPr>
            <a:t>30</a:t>
          </a:r>
          <a:r>
            <a:rPr kumimoji="1" lang="ja-JP" altLang="en-US" sz="1100" b="1">
              <a:latin typeface="Meiryo UI" panose="020B0604030504040204" pitchFamily="50" charset="-128"/>
              <a:ea typeface="Meiryo UI" panose="020B0604030504040204" pitchFamily="50" charset="-128"/>
            </a:rPr>
            <a:t>号様式 </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別紙</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」（抜粋）</a:t>
          </a:r>
          <a:endParaRPr kumimoji="1" lang="en-US" altLang="ja-JP" sz="1100" b="1">
            <a:latin typeface="Meiryo UI" panose="020B0604030504040204" pitchFamily="50" charset="-128"/>
            <a:ea typeface="Meiryo UI" panose="020B0604030504040204" pitchFamily="50" charset="-128"/>
          </a:endParaRPr>
        </a:p>
      </xdr:txBody>
    </xdr:sp>
    <xdr:clientData/>
  </xdr:twoCellAnchor>
  <xdr:oneCellAnchor>
    <xdr:from>
      <xdr:col>2</xdr:col>
      <xdr:colOff>295275</xdr:colOff>
      <xdr:row>4</xdr:row>
      <xdr:rowOff>190500</xdr:rowOff>
    </xdr:from>
    <xdr:ext cx="389850" cy="431144"/>
    <xdr:sp macro="" textlink="">
      <xdr:nvSpPr>
        <xdr:cNvPr id="19" name="テキスト ボックス 18">
          <a:extLst>
            <a:ext uri="{FF2B5EF4-FFF2-40B4-BE49-F238E27FC236}">
              <a16:creationId xmlns:a16="http://schemas.microsoft.com/office/drawing/2014/main" id="{4B7275DF-8877-4865-8B41-24AF6AA0AE00}"/>
            </a:ext>
          </a:extLst>
        </xdr:cNvPr>
        <xdr:cNvSpPr txBox="1"/>
      </xdr:nvSpPr>
      <xdr:spPr>
        <a:xfrm>
          <a:off x="619125" y="1009650"/>
          <a:ext cx="389850"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2060"/>
              </a:solidFill>
              <a:latin typeface="Meiryo UI" panose="020B0604030504040204" pitchFamily="50" charset="-128"/>
              <a:ea typeface="Meiryo UI" panose="020B0604030504040204" pitchFamily="50" charset="-128"/>
            </a:rPr>
            <a:t>❶</a:t>
          </a:r>
        </a:p>
      </xdr:txBody>
    </xdr:sp>
    <xdr:clientData/>
  </xdr:oneCellAnchor>
  <xdr:oneCellAnchor>
    <xdr:from>
      <xdr:col>5</xdr:col>
      <xdr:colOff>1143000</xdr:colOff>
      <xdr:row>4</xdr:row>
      <xdr:rowOff>190500</xdr:rowOff>
    </xdr:from>
    <xdr:ext cx="389850" cy="431144"/>
    <xdr:sp macro="" textlink="">
      <xdr:nvSpPr>
        <xdr:cNvPr id="20" name="テキスト ボックス 19">
          <a:extLst>
            <a:ext uri="{FF2B5EF4-FFF2-40B4-BE49-F238E27FC236}">
              <a16:creationId xmlns:a16="http://schemas.microsoft.com/office/drawing/2014/main" id="{5D18F832-E229-4061-96FD-D0DEB5C7BE1C}"/>
            </a:ext>
          </a:extLst>
        </xdr:cNvPr>
        <xdr:cNvSpPr txBox="1"/>
      </xdr:nvSpPr>
      <xdr:spPr>
        <a:xfrm>
          <a:off x="1819275" y="1009650"/>
          <a:ext cx="389850"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2060"/>
              </a:solidFill>
              <a:latin typeface="Meiryo UI" panose="020B0604030504040204" pitchFamily="50" charset="-128"/>
              <a:ea typeface="Meiryo UI" panose="020B0604030504040204" pitchFamily="50" charset="-128"/>
            </a:rPr>
            <a:t>❷</a:t>
          </a:r>
        </a:p>
      </xdr:txBody>
    </xdr:sp>
    <xdr:clientData/>
  </xdr:oneCellAnchor>
  <xdr:oneCellAnchor>
    <xdr:from>
      <xdr:col>7</xdr:col>
      <xdr:colOff>0</xdr:colOff>
      <xdr:row>4</xdr:row>
      <xdr:rowOff>190500</xdr:rowOff>
    </xdr:from>
    <xdr:ext cx="389850" cy="431144"/>
    <xdr:sp macro="" textlink="">
      <xdr:nvSpPr>
        <xdr:cNvPr id="21" name="テキスト ボックス 20">
          <a:extLst>
            <a:ext uri="{FF2B5EF4-FFF2-40B4-BE49-F238E27FC236}">
              <a16:creationId xmlns:a16="http://schemas.microsoft.com/office/drawing/2014/main" id="{8453A737-DC79-4D59-B398-1A40100613B0}"/>
            </a:ext>
          </a:extLst>
        </xdr:cNvPr>
        <xdr:cNvSpPr txBox="1"/>
      </xdr:nvSpPr>
      <xdr:spPr>
        <a:xfrm>
          <a:off x="3057525" y="1009650"/>
          <a:ext cx="389850"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2060"/>
              </a:solidFill>
              <a:latin typeface="Meiryo UI" panose="020B0604030504040204" pitchFamily="50" charset="-128"/>
              <a:ea typeface="Meiryo UI" panose="020B0604030504040204" pitchFamily="50" charset="-128"/>
            </a:rPr>
            <a:t>❸</a:t>
          </a:r>
        </a:p>
      </xdr:txBody>
    </xdr:sp>
    <xdr:clientData/>
  </xdr:oneCellAnchor>
  <xdr:oneCellAnchor>
    <xdr:from>
      <xdr:col>11</xdr:col>
      <xdr:colOff>571500</xdr:colOff>
      <xdr:row>4</xdr:row>
      <xdr:rowOff>190500</xdr:rowOff>
    </xdr:from>
    <xdr:ext cx="389850" cy="431144"/>
    <xdr:sp macro="" textlink="">
      <xdr:nvSpPr>
        <xdr:cNvPr id="22" name="テキスト ボックス 21">
          <a:extLst>
            <a:ext uri="{FF2B5EF4-FFF2-40B4-BE49-F238E27FC236}">
              <a16:creationId xmlns:a16="http://schemas.microsoft.com/office/drawing/2014/main" id="{0D356148-B5F4-4921-90C5-98F6AF420C64}"/>
            </a:ext>
          </a:extLst>
        </xdr:cNvPr>
        <xdr:cNvSpPr txBox="1"/>
      </xdr:nvSpPr>
      <xdr:spPr>
        <a:xfrm>
          <a:off x="6638925" y="1009650"/>
          <a:ext cx="389850"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2060"/>
              </a:solidFill>
              <a:latin typeface="Meiryo UI" panose="020B0604030504040204" pitchFamily="50" charset="-128"/>
              <a:ea typeface="Meiryo UI" panose="020B0604030504040204" pitchFamily="50" charset="-128"/>
            </a:rPr>
            <a:t>❹</a:t>
          </a:r>
        </a:p>
      </xdr:txBody>
    </xdr:sp>
    <xdr:clientData/>
  </xdr:oneCellAnchor>
  <xdr:oneCellAnchor>
    <xdr:from>
      <xdr:col>7</xdr:col>
      <xdr:colOff>276225</xdr:colOff>
      <xdr:row>9</xdr:row>
      <xdr:rowOff>314325</xdr:rowOff>
    </xdr:from>
    <xdr:ext cx="389850" cy="431144"/>
    <xdr:sp macro="" textlink="">
      <xdr:nvSpPr>
        <xdr:cNvPr id="27" name="テキスト ボックス 26">
          <a:extLst>
            <a:ext uri="{FF2B5EF4-FFF2-40B4-BE49-F238E27FC236}">
              <a16:creationId xmlns:a16="http://schemas.microsoft.com/office/drawing/2014/main" id="{D695F86B-552A-4CA7-B41E-A1895B2B0BB0}"/>
            </a:ext>
          </a:extLst>
        </xdr:cNvPr>
        <xdr:cNvSpPr txBox="1"/>
      </xdr:nvSpPr>
      <xdr:spPr>
        <a:xfrm>
          <a:off x="3333750" y="2990850"/>
          <a:ext cx="389850"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2060"/>
              </a:solidFill>
              <a:latin typeface="Meiryo UI" panose="020B0604030504040204" pitchFamily="50" charset="-128"/>
              <a:ea typeface="Meiryo UI" panose="020B0604030504040204" pitchFamily="50" charset="-128"/>
            </a:rPr>
            <a:t>❶</a:t>
          </a:r>
        </a:p>
      </xdr:txBody>
    </xdr:sp>
    <xdr:clientData/>
  </xdr:oneCellAnchor>
  <xdr:oneCellAnchor>
    <xdr:from>
      <xdr:col>9</xdr:col>
      <xdr:colOff>161925</xdr:colOff>
      <xdr:row>9</xdr:row>
      <xdr:rowOff>314325</xdr:rowOff>
    </xdr:from>
    <xdr:ext cx="389850" cy="431144"/>
    <xdr:sp macro="" textlink="">
      <xdr:nvSpPr>
        <xdr:cNvPr id="28" name="テキスト ボックス 27">
          <a:extLst>
            <a:ext uri="{FF2B5EF4-FFF2-40B4-BE49-F238E27FC236}">
              <a16:creationId xmlns:a16="http://schemas.microsoft.com/office/drawing/2014/main" id="{0DD07A3A-969D-44F6-AB17-9C725D16AF45}"/>
            </a:ext>
          </a:extLst>
        </xdr:cNvPr>
        <xdr:cNvSpPr txBox="1"/>
      </xdr:nvSpPr>
      <xdr:spPr>
        <a:xfrm>
          <a:off x="4991100" y="2990850"/>
          <a:ext cx="389850"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2060"/>
              </a:solidFill>
              <a:latin typeface="Meiryo UI" panose="020B0604030504040204" pitchFamily="50" charset="-128"/>
              <a:ea typeface="Meiryo UI" panose="020B0604030504040204" pitchFamily="50" charset="-128"/>
            </a:rPr>
            <a:t>❷</a:t>
          </a:r>
        </a:p>
      </xdr:txBody>
    </xdr:sp>
    <xdr:clientData/>
  </xdr:oneCellAnchor>
  <xdr:oneCellAnchor>
    <xdr:from>
      <xdr:col>12</xdr:col>
      <xdr:colOff>142875</xdr:colOff>
      <xdr:row>9</xdr:row>
      <xdr:rowOff>314325</xdr:rowOff>
    </xdr:from>
    <xdr:ext cx="389850" cy="431144"/>
    <xdr:sp macro="" textlink="">
      <xdr:nvSpPr>
        <xdr:cNvPr id="29" name="テキスト ボックス 28">
          <a:extLst>
            <a:ext uri="{FF2B5EF4-FFF2-40B4-BE49-F238E27FC236}">
              <a16:creationId xmlns:a16="http://schemas.microsoft.com/office/drawing/2014/main" id="{D5D82725-7F04-436E-A7E9-90DD0F60606C}"/>
            </a:ext>
          </a:extLst>
        </xdr:cNvPr>
        <xdr:cNvSpPr txBox="1"/>
      </xdr:nvSpPr>
      <xdr:spPr>
        <a:xfrm>
          <a:off x="6791325" y="2990850"/>
          <a:ext cx="389850"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2060"/>
              </a:solidFill>
              <a:latin typeface="Meiryo UI" panose="020B0604030504040204" pitchFamily="50" charset="-128"/>
              <a:ea typeface="Meiryo UI" panose="020B0604030504040204" pitchFamily="50" charset="-128"/>
            </a:rPr>
            <a:t>❸</a:t>
          </a:r>
        </a:p>
      </xdr:txBody>
    </xdr:sp>
    <xdr:clientData/>
  </xdr:oneCellAnchor>
  <xdr:oneCellAnchor>
    <xdr:from>
      <xdr:col>14</xdr:col>
      <xdr:colOff>209550</xdr:colOff>
      <xdr:row>9</xdr:row>
      <xdr:rowOff>314325</xdr:rowOff>
    </xdr:from>
    <xdr:ext cx="389850" cy="431144"/>
    <xdr:sp macro="" textlink="">
      <xdr:nvSpPr>
        <xdr:cNvPr id="30" name="テキスト ボックス 29">
          <a:extLst>
            <a:ext uri="{FF2B5EF4-FFF2-40B4-BE49-F238E27FC236}">
              <a16:creationId xmlns:a16="http://schemas.microsoft.com/office/drawing/2014/main" id="{801FF61D-7AAA-4BAA-BA53-49FA46D8EEFC}"/>
            </a:ext>
          </a:extLst>
        </xdr:cNvPr>
        <xdr:cNvSpPr txBox="1"/>
      </xdr:nvSpPr>
      <xdr:spPr>
        <a:xfrm>
          <a:off x="8629650" y="2990850"/>
          <a:ext cx="389850"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2060"/>
              </a:solidFill>
              <a:latin typeface="Meiryo UI" panose="020B0604030504040204" pitchFamily="50" charset="-128"/>
              <a:ea typeface="Meiryo UI" panose="020B0604030504040204" pitchFamily="50" charset="-128"/>
            </a:rPr>
            <a:t>❹</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0</xdr:colOff>
      <xdr:row>32</xdr:row>
      <xdr:rowOff>0</xdr:rowOff>
    </xdr:from>
    <xdr:to>
      <xdr:col>14</xdr:col>
      <xdr:colOff>1027642</xdr:colOff>
      <xdr:row>33</xdr:row>
      <xdr:rowOff>236008</xdr:rowOff>
    </xdr:to>
    <xdr:cxnSp macro="">
      <xdr:nvCxnSpPr>
        <xdr:cNvPr id="2" name="直線コネクタ 1">
          <a:extLst>
            <a:ext uri="{FF2B5EF4-FFF2-40B4-BE49-F238E27FC236}">
              <a16:creationId xmlns:a16="http://schemas.microsoft.com/office/drawing/2014/main" id="{444C6F9F-09BE-4E35-ACAB-ADCF495B67F7}"/>
            </a:ext>
          </a:extLst>
        </xdr:cNvPr>
        <xdr:cNvCxnSpPr/>
      </xdr:nvCxnSpPr>
      <xdr:spPr>
        <a:xfrm flipH="1">
          <a:off x="7038975" y="8953500"/>
          <a:ext cx="1027642" cy="8202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9525</xdr:colOff>
      <xdr:row>32</xdr:row>
      <xdr:rowOff>0</xdr:rowOff>
    </xdr:from>
    <xdr:to>
      <xdr:col>15</xdr:col>
      <xdr:colOff>1097493</xdr:colOff>
      <xdr:row>34</xdr:row>
      <xdr:rowOff>9525</xdr:rowOff>
    </xdr:to>
    <xdr:cxnSp macro="">
      <xdr:nvCxnSpPr>
        <xdr:cNvPr id="3" name="直線コネクタ 2">
          <a:extLst>
            <a:ext uri="{FF2B5EF4-FFF2-40B4-BE49-F238E27FC236}">
              <a16:creationId xmlns:a16="http://schemas.microsoft.com/office/drawing/2014/main" id="{01786884-E58A-49E3-B4A8-399C0A8B2D80}"/>
            </a:ext>
          </a:extLst>
        </xdr:cNvPr>
        <xdr:cNvCxnSpPr/>
      </xdr:nvCxnSpPr>
      <xdr:spPr>
        <a:xfrm flipH="1">
          <a:off x="8083550" y="8953500"/>
          <a:ext cx="1087968" cy="835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xdr:colOff>
      <xdr:row>46</xdr:row>
      <xdr:rowOff>0</xdr:rowOff>
    </xdr:from>
    <xdr:to>
      <xdr:col>14</xdr:col>
      <xdr:colOff>1027642</xdr:colOff>
      <xdr:row>63</xdr:row>
      <xdr:rowOff>0</xdr:rowOff>
    </xdr:to>
    <xdr:cxnSp macro="">
      <xdr:nvCxnSpPr>
        <xdr:cNvPr id="4" name="直線コネクタ 3">
          <a:extLst>
            <a:ext uri="{FF2B5EF4-FFF2-40B4-BE49-F238E27FC236}">
              <a16:creationId xmlns:a16="http://schemas.microsoft.com/office/drawing/2014/main" id="{151F23E1-19E2-4F74-9520-0304AC531D55}"/>
            </a:ext>
          </a:extLst>
        </xdr:cNvPr>
        <xdr:cNvCxnSpPr/>
      </xdr:nvCxnSpPr>
      <xdr:spPr>
        <a:xfrm flipH="1">
          <a:off x="7045325" y="13687425"/>
          <a:ext cx="1021292" cy="421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73</xdr:row>
      <xdr:rowOff>0</xdr:rowOff>
    </xdr:from>
    <xdr:to>
      <xdr:col>15</xdr:col>
      <xdr:colOff>13138</xdr:colOff>
      <xdr:row>80</xdr:row>
      <xdr:rowOff>244475</xdr:rowOff>
    </xdr:to>
    <xdr:cxnSp macro="">
      <xdr:nvCxnSpPr>
        <xdr:cNvPr id="5" name="直線コネクタ 4">
          <a:extLst>
            <a:ext uri="{FF2B5EF4-FFF2-40B4-BE49-F238E27FC236}">
              <a16:creationId xmlns:a16="http://schemas.microsoft.com/office/drawing/2014/main" id="{F1A94E24-386B-4844-A45B-A089F109799C}"/>
            </a:ext>
          </a:extLst>
        </xdr:cNvPr>
        <xdr:cNvCxnSpPr/>
      </xdr:nvCxnSpPr>
      <xdr:spPr>
        <a:xfrm flipH="1">
          <a:off x="7038975" y="20469225"/>
          <a:ext cx="1048188" cy="1978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A545-CFFE-4ED3-ADB4-4C466CC71F8E}">
  <sheetPr>
    <pageSetUpPr fitToPage="1"/>
  </sheetPr>
  <dimension ref="A1:G51"/>
  <sheetViews>
    <sheetView showGridLines="0" tabSelected="1" zoomScaleNormal="100" zoomScaleSheetLayoutView="85" workbookViewId="0"/>
  </sheetViews>
  <sheetFormatPr defaultColWidth="9" defaultRowHeight="15"/>
  <cols>
    <col min="1" max="1" width="4.5" style="9" customWidth="1"/>
    <col min="2" max="2" width="5.59765625" style="9" customWidth="1"/>
    <col min="3" max="3" width="88.59765625" style="360" customWidth="1"/>
    <col min="4" max="4" width="14.796875" style="361" customWidth="1"/>
    <col min="5" max="5" width="8.09765625" style="9" customWidth="1"/>
    <col min="6" max="6" width="3.59765625" style="9" customWidth="1"/>
    <col min="7" max="7" width="26.5" style="362" customWidth="1"/>
    <col min="8" max="16384" width="9" style="9"/>
  </cols>
  <sheetData>
    <row r="1" spans="1:7" ht="18.600000000000001">
      <c r="A1" s="359" t="s">
        <v>0</v>
      </c>
    </row>
    <row r="2" spans="1:7" ht="8.1" customHeight="1">
      <c r="A2" s="359"/>
    </row>
    <row r="3" spans="1:7" ht="60" customHeight="1">
      <c r="A3" s="359"/>
      <c r="B3" s="563" t="s">
        <v>1</v>
      </c>
      <c r="C3" s="563"/>
      <c r="D3" s="563"/>
      <c r="E3" s="563"/>
    </row>
    <row r="4" spans="1:7" ht="10.050000000000001" customHeight="1" thickBot="1">
      <c r="B4" s="363"/>
      <c r="C4" s="364"/>
      <c r="D4" s="365"/>
      <c r="E4" s="366"/>
    </row>
    <row r="5" spans="1:7" ht="24" customHeight="1">
      <c r="B5" s="367" t="s">
        <v>2</v>
      </c>
      <c r="C5" s="368"/>
      <c r="D5" s="369" t="s">
        <v>3</v>
      </c>
      <c r="E5" s="370" t="s">
        <v>4</v>
      </c>
    </row>
    <row r="6" spans="1:7" s="371" customFormat="1" ht="29.25" customHeight="1">
      <c r="B6" s="372"/>
      <c r="C6" s="364" t="s">
        <v>5</v>
      </c>
      <c r="D6" s="373" t="s">
        <v>6</v>
      </c>
      <c r="E6" s="374"/>
      <c r="G6" s="362" t="s">
        <v>7</v>
      </c>
    </row>
    <row r="7" spans="1:7" ht="24" customHeight="1">
      <c r="B7" s="375"/>
      <c r="C7" s="376" t="s">
        <v>8</v>
      </c>
      <c r="D7" s="377"/>
      <c r="E7" s="378"/>
    </row>
    <row r="8" spans="1:7" s="371" customFormat="1" ht="24" customHeight="1">
      <c r="B8" s="372"/>
      <c r="C8" s="364" t="s">
        <v>9</v>
      </c>
      <c r="D8" s="373" t="s">
        <v>6</v>
      </c>
      <c r="E8" s="374"/>
      <c r="G8" s="362" t="s">
        <v>10</v>
      </c>
    </row>
    <row r="9" spans="1:7" ht="24" customHeight="1">
      <c r="B9" s="379"/>
      <c r="C9" s="380" t="s">
        <v>11</v>
      </c>
      <c r="D9" s="373"/>
      <c r="E9" s="381"/>
    </row>
    <row r="10" spans="1:7" ht="24" customHeight="1">
      <c r="B10" s="375"/>
      <c r="C10" s="376" t="s">
        <v>12</v>
      </c>
      <c r="D10" s="377"/>
      <c r="E10" s="378"/>
    </row>
    <row r="11" spans="1:7" ht="24" customHeight="1">
      <c r="B11" s="379"/>
      <c r="C11" s="380" t="s">
        <v>13</v>
      </c>
      <c r="D11" s="373" t="s">
        <v>6</v>
      </c>
      <c r="E11" s="374"/>
      <c r="G11" s="362" t="s">
        <v>14</v>
      </c>
    </row>
    <row r="12" spans="1:7" s="371" customFormat="1" ht="24" customHeight="1">
      <c r="B12" s="372"/>
      <c r="C12" s="364" t="s">
        <v>15</v>
      </c>
      <c r="D12" s="373"/>
      <c r="E12" s="381"/>
      <c r="G12" s="362"/>
    </row>
    <row r="13" spans="1:7" ht="24" customHeight="1">
      <c r="B13" s="375"/>
      <c r="C13" s="376" t="s">
        <v>16</v>
      </c>
      <c r="D13" s="377"/>
      <c r="E13" s="378"/>
    </row>
    <row r="14" spans="1:7" s="371" customFormat="1" ht="24" customHeight="1">
      <c r="B14" s="372"/>
      <c r="C14" s="364" t="s">
        <v>17</v>
      </c>
      <c r="D14" s="373" t="s">
        <v>6</v>
      </c>
      <c r="E14" s="374"/>
      <c r="G14" s="363" t="s">
        <v>18</v>
      </c>
    </row>
    <row r="15" spans="1:7" ht="24" customHeight="1">
      <c r="B15" s="375"/>
      <c r="C15" s="376" t="s">
        <v>19</v>
      </c>
      <c r="D15" s="377"/>
      <c r="E15" s="378"/>
    </row>
    <row r="16" spans="1:7" s="371" customFormat="1" ht="24" customHeight="1">
      <c r="B16" s="382" t="s">
        <v>20</v>
      </c>
      <c r="C16" s="383"/>
      <c r="D16" s="384" t="s">
        <v>21</v>
      </c>
      <c r="E16" s="385" t="s">
        <v>4</v>
      </c>
      <c r="G16" s="362"/>
    </row>
    <row r="17" spans="2:7" s="371" customFormat="1" ht="24" customHeight="1">
      <c r="B17" s="386"/>
      <c r="C17" s="364" t="s">
        <v>22</v>
      </c>
      <c r="D17" s="373" t="s">
        <v>6</v>
      </c>
      <c r="E17" s="374"/>
      <c r="G17" s="363" t="s">
        <v>23</v>
      </c>
    </row>
    <row r="18" spans="2:7" s="371" customFormat="1" ht="24" customHeight="1">
      <c r="B18" s="372"/>
      <c r="C18" s="364" t="s">
        <v>24</v>
      </c>
      <c r="D18" s="373"/>
      <c r="E18" s="381"/>
      <c r="G18" s="362"/>
    </row>
    <row r="19" spans="2:7" s="371" customFormat="1" ht="24" customHeight="1">
      <c r="B19" s="387"/>
      <c r="C19" s="376" t="s">
        <v>25</v>
      </c>
      <c r="D19" s="388"/>
      <c r="E19" s="389"/>
      <c r="G19" s="362"/>
    </row>
    <row r="20" spans="2:7" s="371" customFormat="1" ht="24" customHeight="1">
      <c r="B20" s="372"/>
      <c r="C20" s="364" t="s">
        <v>26</v>
      </c>
      <c r="D20" s="373" t="s">
        <v>6</v>
      </c>
      <c r="E20" s="374"/>
      <c r="G20" s="363" t="s">
        <v>27</v>
      </c>
    </row>
    <row r="21" spans="2:7" s="371" customFormat="1" ht="24" customHeight="1">
      <c r="B21" s="372"/>
      <c r="C21" s="364" t="s">
        <v>28</v>
      </c>
      <c r="D21" s="373"/>
      <c r="E21" s="381"/>
      <c r="G21" s="362"/>
    </row>
    <row r="22" spans="2:7" ht="24" customHeight="1">
      <c r="B22" s="375"/>
      <c r="C22" s="376" t="s">
        <v>29</v>
      </c>
      <c r="D22" s="377"/>
      <c r="E22" s="378"/>
    </row>
    <row r="23" spans="2:7" s="371" customFormat="1" ht="24" customHeight="1">
      <c r="B23" s="372"/>
      <c r="C23" s="364" t="s">
        <v>30</v>
      </c>
      <c r="D23" s="373" t="s">
        <v>6</v>
      </c>
      <c r="E23" s="374"/>
      <c r="G23" s="363" t="s">
        <v>31</v>
      </c>
    </row>
    <row r="24" spans="2:7" ht="24" customHeight="1">
      <c r="B24" s="375"/>
      <c r="C24" s="376" t="s">
        <v>32</v>
      </c>
      <c r="D24" s="377"/>
      <c r="E24" s="378"/>
    </row>
    <row r="25" spans="2:7" s="371" customFormat="1" ht="24" customHeight="1">
      <c r="B25" s="372"/>
      <c r="C25" s="364" t="s">
        <v>33</v>
      </c>
      <c r="D25" s="373" t="s">
        <v>34</v>
      </c>
      <c r="E25" s="374"/>
      <c r="G25" s="362"/>
    </row>
    <row r="26" spans="2:7" ht="24" customHeight="1">
      <c r="B26" s="375"/>
      <c r="C26" s="376" t="s">
        <v>35</v>
      </c>
      <c r="D26" s="377"/>
      <c r="E26" s="378"/>
    </row>
    <row r="27" spans="2:7" s="371" customFormat="1" ht="24" customHeight="1">
      <c r="B27" s="372"/>
      <c r="C27" s="364" t="s">
        <v>36</v>
      </c>
      <c r="D27" s="373" t="s">
        <v>34</v>
      </c>
      <c r="E27" s="374"/>
      <c r="G27" s="362"/>
    </row>
    <row r="28" spans="2:7" ht="48" customHeight="1">
      <c r="B28" s="379"/>
      <c r="C28" s="380" t="s">
        <v>37</v>
      </c>
      <c r="D28" s="373"/>
      <c r="E28" s="381"/>
    </row>
    <row r="29" spans="2:7" ht="24" customHeight="1">
      <c r="B29" s="375"/>
      <c r="C29" s="376" t="s">
        <v>38</v>
      </c>
      <c r="D29" s="377"/>
      <c r="E29" s="378"/>
    </row>
    <row r="30" spans="2:7" ht="24" customHeight="1">
      <c r="B30" s="390"/>
      <c r="C30" s="391" t="s">
        <v>39</v>
      </c>
      <c r="D30" s="392" t="s">
        <v>40</v>
      </c>
      <c r="E30" s="393"/>
      <c r="G30" s="362" t="s">
        <v>41</v>
      </c>
    </row>
    <row r="31" spans="2:7" ht="24" customHeight="1">
      <c r="B31" s="375"/>
      <c r="C31" s="376" t="s">
        <v>42</v>
      </c>
      <c r="D31" s="377"/>
      <c r="E31" s="378"/>
    </row>
    <row r="32" spans="2:7" s="371" customFormat="1" ht="24" customHeight="1">
      <c r="B32" s="372"/>
      <c r="C32" s="364" t="s">
        <v>43</v>
      </c>
      <c r="D32" s="373" t="s">
        <v>34</v>
      </c>
      <c r="E32" s="374"/>
      <c r="G32" s="362"/>
    </row>
    <row r="33" spans="2:7" ht="24" customHeight="1">
      <c r="B33" s="375"/>
      <c r="C33" s="376" t="s">
        <v>44</v>
      </c>
      <c r="D33" s="377"/>
      <c r="E33" s="378"/>
    </row>
    <row r="34" spans="2:7" ht="24" customHeight="1">
      <c r="B34" s="390"/>
      <c r="C34" s="391" t="s">
        <v>45</v>
      </c>
      <c r="D34" s="392" t="s">
        <v>34</v>
      </c>
      <c r="E34" s="393"/>
      <c r="G34" s="394"/>
    </row>
    <row r="35" spans="2:7" s="371" customFormat="1" ht="36" customHeight="1">
      <c r="B35" s="372"/>
      <c r="C35" s="364" t="s">
        <v>46</v>
      </c>
      <c r="D35" s="373"/>
      <c r="E35" s="381"/>
      <c r="G35" s="362"/>
    </row>
    <row r="36" spans="2:7" s="371" customFormat="1" ht="24" customHeight="1">
      <c r="B36" s="395"/>
      <c r="C36" s="396" t="s">
        <v>47</v>
      </c>
      <c r="D36" s="392" t="s">
        <v>34</v>
      </c>
      <c r="E36" s="393"/>
      <c r="G36" s="394"/>
    </row>
    <row r="37" spans="2:7" ht="36" customHeight="1">
      <c r="B37" s="375"/>
      <c r="C37" s="376" t="s">
        <v>48</v>
      </c>
      <c r="D37" s="377"/>
      <c r="E37" s="397"/>
      <c r="G37" s="398"/>
    </row>
    <row r="38" spans="2:7" ht="24" customHeight="1">
      <c r="B38" s="379"/>
      <c r="C38" s="380" t="s">
        <v>49</v>
      </c>
      <c r="D38" s="373" t="s">
        <v>34</v>
      </c>
      <c r="E38" s="393"/>
      <c r="G38" s="394"/>
    </row>
    <row r="39" spans="2:7" ht="24" customHeight="1">
      <c r="B39" s="375"/>
      <c r="C39" s="376" t="s">
        <v>50</v>
      </c>
      <c r="D39" s="377"/>
      <c r="E39" s="378"/>
      <c r="G39" s="394"/>
    </row>
    <row r="40" spans="2:7" s="371" customFormat="1" ht="24" customHeight="1">
      <c r="B40" s="372"/>
      <c r="C40" s="364" t="s">
        <v>51</v>
      </c>
      <c r="D40" s="373"/>
      <c r="E40" s="381"/>
      <c r="G40" s="362"/>
    </row>
    <row r="41" spans="2:7" ht="24" customHeight="1">
      <c r="B41" s="379"/>
      <c r="C41" s="380" t="s">
        <v>52</v>
      </c>
      <c r="D41" s="373"/>
      <c r="E41" s="381"/>
    </row>
    <row r="42" spans="2:7" ht="24" customHeight="1">
      <c r="B42" s="379"/>
      <c r="C42" s="380" t="s">
        <v>53</v>
      </c>
      <c r="D42" s="373" t="s">
        <v>34</v>
      </c>
      <c r="E42" s="399"/>
    </row>
    <row r="43" spans="2:7" ht="24" customHeight="1">
      <c r="B43" s="379"/>
      <c r="C43" s="380" t="s">
        <v>54</v>
      </c>
      <c r="D43" s="373" t="s">
        <v>34</v>
      </c>
      <c r="E43" s="399"/>
    </row>
    <row r="44" spans="2:7" s="371" customFormat="1" ht="24" customHeight="1">
      <c r="B44" s="372"/>
      <c r="C44" s="364" t="s">
        <v>55</v>
      </c>
      <c r="D44" s="373" t="s">
        <v>34</v>
      </c>
      <c r="E44" s="400"/>
      <c r="G44" s="362"/>
    </row>
    <row r="45" spans="2:7" ht="24" customHeight="1">
      <c r="B45" s="379"/>
      <c r="C45" s="380" t="s">
        <v>56</v>
      </c>
      <c r="D45" s="373"/>
      <c r="E45" s="381"/>
    </row>
    <row r="46" spans="2:7" ht="24" customHeight="1">
      <c r="B46" s="379"/>
      <c r="C46" s="380" t="s">
        <v>57</v>
      </c>
      <c r="D46" s="373"/>
      <c r="E46" s="378"/>
    </row>
    <row r="47" spans="2:7" s="371" customFormat="1" ht="24" customHeight="1">
      <c r="B47" s="401"/>
      <c r="C47" s="402" t="s">
        <v>58</v>
      </c>
      <c r="D47" s="403" t="s">
        <v>34</v>
      </c>
      <c r="E47" s="374"/>
      <c r="G47" s="362"/>
    </row>
    <row r="48" spans="2:7" ht="24" customHeight="1">
      <c r="B48" s="390"/>
      <c r="C48" s="391" t="s">
        <v>59</v>
      </c>
      <c r="D48" s="392" t="s">
        <v>34</v>
      </c>
      <c r="E48" s="393"/>
    </row>
    <row r="49" spans="2:5" ht="24" customHeight="1">
      <c r="B49" s="379"/>
      <c r="C49" s="380" t="s">
        <v>60</v>
      </c>
      <c r="D49" s="373"/>
      <c r="E49" s="381"/>
    </row>
    <row r="50" spans="2:5" ht="48" customHeight="1" thickBot="1">
      <c r="B50" s="404"/>
      <c r="C50" s="405" t="s">
        <v>61</v>
      </c>
      <c r="D50" s="406"/>
      <c r="E50" s="407"/>
    </row>
    <row r="51" spans="2:5" ht="24" customHeight="1">
      <c r="B51" s="366" t="s">
        <v>62</v>
      </c>
    </row>
  </sheetData>
  <mergeCells count="1">
    <mergeCell ref="B3:E3"/>
  </mergeCells>
  <phoneticPr fontId="24"/>
  <dataValidations count="1">
    <dataValidation type="list" allowBlank="1" showInputMessage="1" showErrorMessage="1" sqref="E8 E6 E25 E14 E27 E20 E23 E11 E17 E36 E38 E32 E34 E30 E47:E48 E42:E44" xr:uid="{FD6C316A-B6AB-4DD6-BB29-5F3F6BFF85D6}">
      <formula1>"●"</formula1>
    </dataValidation>
  </dataValidations>
  <printOptions horizontalCentered="1"/>
  <pageMargins left="0.19685039370078741" right="0.19685039370078741" top="0.19685039370078741" bottom="0.19685039370078741" header="0.11811023622047245" footer="0"/>
  <pageSetup paperSize="9" scale="73" fitToHeight="0" orientation="portrait" r:id="rId1"/>
  <headerFooter>
    <oddFooter>&amp;C&amp;"メイリオ,レギュラー"&amp;10&amp;P／&amp;Nページ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3"/>
  <sheetViews>
    <sheetView zoomScaleNormal="100" workbookViewId="0"/>
  </sheetViews>
  <sheetFormatPr defaultColWidth="9" defaultRowHeight="18"/>
  <cols>
    <col min="1" max="1" width="11" bestFit="1" customWidth="1"/>
    <col min="2" max="18" width="14.796875" customWidth="1"/>
    <col min="39" max="41" width="8.59765625" customWidth="1"/>
  </cols>
  <sheetData>
    <row r="1" spans="1:19" s="121" customFormat="1">
      <c r="B1" s="121" t="s">
        <v>845</v>
      </c>
      <c r="C1" s="121" t="s">
        <v>189</v>
      </c>
      <c r="D1" s="121" t="s">
        <v>846</v>
      </c>
      <c r="E1" s="121" t="s">
        <v>847</v>
      </c>
      <c r="F1" s="121" t="s">
        <v>848</v>
      </c>
      <c r="H1" s="121" t="s">
        <v>336</v>
      </c>
      <c r="I1" s="121" t="s">
        <v>846</v>
      </c>
      <c r="J1" s="121" t="s">
        <v>849</v>
      </c>
      <c r="K1" s="121" t="s">
        <v>850</v>
      </c>
      <c r="L1" s="121" t="s">
        <v>178</v>
      </c>
      <c r="M1" s="121" t="s">
        <v>258</v>
      </c>
      <c r="N1" s="121" t="s">
        <v>259</v>
      </c>
      <c r="O1" s="121" t="s">
        <v>260</v>
      </c>
      <c r="P1" s="121" t="s">
        <v>261</v>
      </c>
      <c r="Q1" s="121" t="s">
        <v>262</v>
      </c>
      <c r="R1" s="121" t="s">
        <v>263</v>
      </c>
      <c r="S1" s="121" t="s">
        <v>190</v>
      </c>
    </row>
    <row r="2" spans="1:19">
      <c r="A2" s="93"/>
      <c r="B2" s="93" t="s">
        <v>851</v>
      </c>
      <c r="C2" t="s">
        <v>191</v>
      </c>
      <c r="D2" t="s">
        <v>852</v>
      </c>
      <c r="E2" t="s">
        <v>853</v>
      </c>
      <c r="F2" t="s">
        <v>546</v>
      </c>
      <c r="H2" t="s">
        <v>854</v>
      </c>
      <c r="I2" t="s">
        <v>855</v>
      </c>
      <c r="J2" t="s">
        <v>635</v>
      </c>
      <c r="K2" t="s">
        <v>856</v>
      </c>
      <c r="L2" t="s">
        <v>178</v>
      </c>
      <c r="M2" t="s">
        <v>265</v>
      </c>
      <c r="N2" t="s">
        <v>266</v>
      </c>
      <c r="O2" t="s">
        <v>267</v>
      </c>
      <c r="P2" t="s">
        <v>268</v>
      </c>
      <c r="Q2" t="s">
        <v>269</v>
      </c>
      <c r="R2" t="s">
        <v>270</v>
      </c>
      <c r="S2" t="s">
        <v>192</v>
      </c>
    </row>
    <row r="3" spans="1:19">
      <c r="B3" t="s">
        <v>857</v>
      </c>
      <c r="C3" t="s">
        <v>193</v>
      </c>
      <c r="E3" t="s">
        <v>858</v>
      </c>
      <c r="F3" t="s">
        <v>548</v>
      </c>
      <c r="H3" t="s">
        <v>859</v>
      </c>
      <c r="I3" t="s">
        <v>860</v>
      </c>
      <c r="J3" t="s">
        <v>637</v>
      </c>
      <c r="M3" t="s">
        <v>277</v>
      </c>
      <c r="N3" t="s">
        <v>278</v>
      </c>
      <c r="O3" t="s">
        <v>279</v>
      </c>
      <c r="P3" t="s">
        <v>280</v>
      </c>
      <c r="Q3" t="s">
        <v>281</v>
      </c>
      <c r="R3" t="s">
        <v>282</v>
      </c>
      <c r="S3" t="s">
        <v>194</v>
      </c>
    </row>
    <row r="4" spans="1:19">
      <c r="B4" t="s">
        <v>861</v>
      </c>
      <c r="C4" t="s">
        <v>195</v>
      </c>
      <c r="E4" t="s">
        <v>862</v>
      </c>
      <c r="F4" t="s">
        <v>549</v>
      </c>
      <c r="I4" t="s">
        <v>863</v>
      </c>
      <c r="J4" t="s">
        <v>639</v>
      </c>
      <c r="M4" t="s">
        <v>292</v>
      </c>
      <c r="N4" t="s">
        <v>293</v>
      </c>
      <c r="O4" t="s">
        <v>294</v>
      </c>
      <c r="R4" t="s">
        <v>295</v>
      </c>
      <c r="S4" t="s">
        <v>196</v>
      </c>
    </row>
    <row r="5" spans="1:19">
      <c r="B5" t="s">
        <v>864</v>
      </c>
      <c r="C5" t="s">
        <v>197</v>
      </c>
      <c r="E5" t="s">
        <v>865</v>
      </c>
      <c r="F5" t="s">
        <v>550</v>
      </c>
      <c r="J5" t="s">
        <v>636</v>
      </c>
      <c r="M5" t="s">
        <v>297</v>
      </c>
      <c r="N5" t="s">
        <v>298</v>
      </c>
      <c r="O5" t="s">
        <v>299</v>
      </c>
    </row>
    <row r="6" spans="1:19">
      <c r="B6" t="s">
        <v>866</v>
      </c>
      <c r="C6" t="s">
        <v>198</v>
      </c>
      <c r="E6" t="s">
        <v>867</v>
      </c>
      <c r="F6" t="s">
        <v>551</v>
      </c>
      <c r="J6" t="s">
        <v>638</v>
      </c>
      <c r="N6" t="s">
        <v>301</v>
      </c>
      <c r="O6" t="s">
        <v>302</v>
      </c>
    </row>
    <row r="7" spans="1:19">
      <c r="B7" t="s">
        <v>868</v>
      </c>
      <c r="C7" t="s">
        <v>199</v>
      </c>
      <c r="E7" t="s">
        <v>460</v>
      </c>
      <c r="F7" t="s">
        <v>552</v>
      </c>
      <c r="J7" t="s">
        <v>640</v>
      </c>
      <c r="N7" t="s">
        <v>303</v>
      </c>
    </row>
    <row r="8" spans="1:19">
      <c r="C8" t="s">
        <v>200</v>
      </c>
      <c r="E8" t="s">
        <v>461</v>
      </c>
      <c r="F8" t="s">
        <v>553</v>
      </c>
      <c r="J8" t="s">
        <v>641</v>
      </c>
      <c r="N8" t="s">
        <v>304</v>
      </c>
    </row>
    <row r="9" spans="1:19">
      <c r="C9" t="s">
        <v>201</v>
      </c>
      <c r="E9" t="s">
        <v>462</v>
      </c>
      <c r="F9" t="s">
        <v>869</v>
      </c>
      <c r="J9" t="s">
        <v>642</v>
      </c>
      <c r="N9" t="s">
        <v>305</v>
      </c>
    </row>
    <row r="10" spans="1:19">
      <c r="B10" s="93"/>
      <c r="C10" t="s">
        <v>202</v>
      </c>
      <c r="E10" t="s">
        <v>870</v>
      </c>
      <c r="N10" t="s">
        <v>306</v>
      </c>
    </row>
    <row r="11" spans="1:19">
      <c r="C11" t="s">
        <v>203</v>
      </c>
      <c r="E11" t="s">
        <v>871</v>
      </c>
      <c r="N11" t="s">
        <v>307</v>
      </c>
    </row>
    <row r="12" spans="1:19">
      <c r="C12" t="s">
        <v>204</v>
      </c>
      <c r="E12" t="s">
        <v>872</v>
      </c>
      <c r="N12" t="s">
        <v>308</v>
      </c>
    </row>
    <row r="13" spans="1:19">
      <c r="C13" t="s">
        <v>205</v>
      </c>
      <c r="E13" t="s">
        <v>466</v>
      </c>
      <c r="N13" t="s">
        <v>309</v>
      </c>
    </row>
    <row r="14" spans="1:19">
      <c r="C14" t="s">
        <v>206</v>
      </c>
      <c r="E14" t="s">
        <v>873</v>
      </c>
      <c r="N14" t="s">
        <v>310</v>
      </c>
    </row>
    <row r="15" spans="1:19">
      <c r="C15" t="s">
        <v>207</v>
      </c>
      <c r="E15" t="s">
        <v>874</v>
      </c>
      <c r="N15" t="s">
        <v>311</v>
      </c>
    </row>
    <row r="16" spans="1:19">
      <c r="C16" t="s">
        <v>208</v>
      </c>
      <c r="E16" t="s">
        <v>875</v>
      </c>
      <c r="N16" t="s">
        <v>312</v>
      </c>
    </row>
    <row r="17" spans="3:14">
      <c r="C17" t="s">
        <v>209</v>
      </c>
      <c r="E17" t="s">
        <v>876</v>
      </c>
      <c r="N17" t="s">
        <v>313</v>
      </c>
    </row>
    <row r="18" spans="3:14">
      <c r="C18" t="s">
        <v>210</v>
      </c>
      <c r="E18" t="s">
        <v>877</v>
      </c>
      <c r="N18" t="s">
        <v>314</v>
      </c>
    </row>
    <row r="19" spans="3:14">
      <c r="C19" t="s">
        <v>211</v>
      </c>
      <c r="E19" t="s">
        <v>878</v>
      </c>
      <c r="N19" t="s">
        <v>315</v>
      </c>
    </row>
    <row r="20" spans="3:14">
      <c r="C20" t="s">
        <v>212</v>
      </c>
      <c r="N20" t="s">
        <v>316</v>
      </c>
    </row>
    <row r="21" spans="3:14">
      <c r="C21" t="s">
        <v>213</v>
      </c>
      <c r="N21" t="s">
        <v>317</v>
      </c>
    </row>
    <row r="22" spans="3:14">
      <c r="C22" t="s">
        <v>214</v>
      </c>
      <c r="N22" t="s">
        <v>318</v>
      </c>
    </row>
    <row r="23" spans="3:14">
      <c r="C23" t="s">
        <v>215</v>
      </c>
      <c r="N23" t="s">
        <v>319</v>
      </c>
    </row>
    <row r="24" spans="3:14">
      <c r="C24" t="s">
        <v>216</v>
      </c>
      <c r="N24" t="s">
        <v>320</v>
      </c>
    </row>
    <row r="25" spans="3:14">
      <c r="C25" t="s">
        <v>217</v>
      </c>
      <c r="N25" t="s">
        <v>321</v>
      </c>
    </row>
    <row r="26" spans="3:14">
      <c r="C26" t="s">
        <v>218</v>
      </c>
      <c r="N26" t="s">
        <v>322</v>
      </c>
    </row>
    <row r="27" spans="3:14">
      <c r="C27" t="s">
        <v>219</v>
      </c>
      <c r="N27" t="s">
        <v>323</v>
      </c>
    </row>
    <row r="28" spans="3:14">
      <c r="C28" t="s">
        <v>220</v>
      </c>
    </row>
    <row r="29" spans="3:14">
      <c r="C29" t="s">
        <v>221</v>
      </c>
    </row>
    <row r="30" spans="3:14">
      <c r="C30" t="s">
        <v>222</v>
      </c>
    </row>
    <row r="31" spans="3:14">
      <c r="C31" t="s">
        <v>223</v>
      </c>
    </row>
    <row r="32" spans="3:14">
      <c r="C32" t="s">
        <v>224</v>
      </c>
    </row>
    <row r="33" spans="3:3">
      <c r="C33" t="s">
        <v>225</v>
      </c>
    </row>
    <row r="34" spans="3:3">
      <c r="C34" t="s">
        <v>226</v>
      </c>
    </row>
    <row r="35" spans="3:3">
      <c r="C35" t="s">
        <v>227</v>
      </c>
    </row>
    <row r="36" spans="3:3">
      <c r="C36" t="s">
        <v>228</v>
      </c>
    </row>
    <row r="37" spans="3:3">
      <c r="C37" t="s">
        <v>229</v>
      </c>
    </row>
    <row r="38" spans="3:3">
      <c r="C38" t="s">
        <v>230</v>
      </c>
    </row>
    <row r="39" spans="3:3">
      <c r="C39" t="s">
        <v>231</v>
      </c>
    </row>
    <row r="40" spans="3:3">
      <c r="C40" t="s">
        <v>232</v>
      </c>
    </row>
    <row r="41" spans="3:3">
      <c r="C41" t="s">
        <v>233</v>
      </c>
    </row>
    <row r="42" spans="3:3">
      <c r="C42" t="s">
        <v>234</v>
      </c>
    </row>
    <row r="43" spans="3:3">
      <c r="C43" t="s">
        <v>235</v>
      </c>
    </row>
    <row r="44" spans="3:3">
      <c r="C44" t="s">
        <v>236</v>
      </c>
    </row>
    <row r="45" spans="3:3">
      <c r="C45" t="s">
        <v>237</v>
      </c>
    </row>
    <row r="46" spans="3:3">
      <c r="C46" t="s">
        <v>238</v>
      </c>
    </row>
    <row r="47" spans="3:3">
      <c r="C47" t="s">
        <v>239</v>
      </c>
    </row>
    <row r="48" spans="3:3">
      <c r="C48" t="s">
        <v>240</v>
      </c>
    </row>
    <row r="49" spans="3:3">
      <c r="C49" t="s">
        <v>241</v>
      </c>
    </row>
    <row r="50" spans="3:3">
      <c r="C50" t="s">
        <v>242</v>
      </c>
    </row>
    <row r="51" spans="3:3">
      <c r="C51" t="s">
        <v>243</v>
      </c>
    </row>
    <row r="52" spans="3:3">
      <c r="C52" t="s">
        <v>244</v>
      </c>
    </row>
    <row r="53" spans="3:3">
      <c r="C53" t="s">
        <v>245</v>
      </c>
    </row>
    <row r="54" spans="3:3">
      <c r="C54" t="s">
        <v>246</v>
      </c>
    </row>
    <row r="55" spans="3:3">
      <c r="C55" t="s">
        <v>247</v>
      </c>
    </row>
    <row r="56" spans="3:3">
      <c r="C56" t="s">
        <v>248</v>
      </c>
    </row>
    <row r="57" spans="3:3">
      <c r="C57" t="s">
        <v>249</v>
      </c>
    </row>
    <row r="58" spans="3:3">
      <c r="C58" t="s">
        <v>250</v>
      </c>
    </row>
    <row r="59" spans="3:3">
      <c r="C59" t="s">
        <v>251</v>
      </c>
    </row>
    <row r="60" spans="3:3">
      <c r="C60" t="s">
        <v>252</v>
      </c>
    </row>
    <row r="61" spans="3:3">
      <c r="C61" t="s">
        <v>253</v>
      </c>
    </row>
    <row r="62" spans="3:3">
      <c r="C62" t="s">
        <v>254</v>
      </c>
    </row>
    <row r="63" spans="3:3">
      <c r="C63" t="s">
        <v>255</v>
      </c>
    </row>
  </sheetData>
  <phoneticPr fontId="2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48"/>
  <sheetViews>
    <sheetView showGridLines="0" zoomScaleNormal="100" zoomScaleSheetLayoutView="100" workbookViewId="0"/>
  </sheetViews>
  <sheetFormatPr defaultRowHeight="18" outlineLevelRow="1"/>
  <cols>
    <col min="1" max="2" width="2.59765625" customWidth="1"/>
    <col min="3" max="3" width="12.796875" customWidth="1"/>
    <col min="4" max="5" width="15" customWidth="1"/>
    <col min="6" max="6" width="18.59765625" customWidth="1"/>
    <col min="7" max="7" width="15.59765625" customWidth="1"/>
    <col min="8" max="8" width="7.59765625" customWidth="1"/>
    <col min="9" max="9" width="11.59765625" customWidth="1"/>
    <col min="10" max="10" width="2.59765625" customWidth="1"/>
    <col min="11" max="12" width="2.796875" customWidth="1"/>
    <col min="13" max="13" width="17.296875" style="9" bestFit="1" customWidth="1"/>
    <col min="14" max="14" width="30.59765625" style="100" customWidth="1"/>
    <col min="15" max="15" width="9" style="9"/>
  </cols>
  <sheetData>
    <row r="1" spans="2:16">
      <c r="B1" s="604" t="s">
        <v>63</v>
      </c>
      <c r="C1" s="605"/>
      <c r="D1" s="605"/>
      <c r="E1" s="605"/>
      <c r="F1" s="605"/>
      <c r="G1" s="605"/>
      <c r="H1" s="605"/>
      <c r="I1" s="605"/>
      <c r="J1" s="605"/>
    </row>
    <row r="2" spans="2:16" s="23" customFormat="1" ht="16.2">
      <c r="B2" s="614"/>
      <c r="C2" s="615"/>
      <c r="D2" s="615"/>
      <c r="E2" s="615"/>
      <c r="F2" s="615"/>
      <c r="G2" s="615"/>
      <c r="H2" s="615"/>
      <c r="I2" s="615"/>
      <c r="J2" s="616"/>
      <c r="M2" s="5" t="s">
        <v>64</v>
      </c>
      <c r="N2" s="101" t="s">
        <v>65</v>
      </c>
      <c r="O2" s="9"/>
      <c r="P2" s="9"/>
    </row>
    <row r="3" spans="2:16" s="23" customFormat="1" ht="16.2">
      <c r="B3" s="24"/>
      <c r="C3" s="21"/>
      <c r="D3" s="609" t="s">
        <v>66</v>
      </c>
      <c r="E3" s="609"/>
      <c r="F3" s="609"/>
      <c r="G3" s="25"/>
      <c r="H3" s="7"/>
      <c r="I3" s="7"/>
      <c r="J3" s="8"/>
      <c r="K3" s="1"/>
      <c r="L3" s="1"/>
      <c r="M3" s="11" t="s">
        <v>67</v>
      </c>
      <c r="N3" s="97"/>
      <c r="O3" s="9"/>
      <c r="P3" s="9"/>
    </row>
    <row r="4" spans="2:16" s="23" customFormat="1" ht="7.5" customHeight="1">
      <c r="B4" s="24"/>
      <c r="C4" s="21"/>
      <c r="D4" s="10"/>
      <c r="E4" s="10"/>
      <c r="G4" s="10"/>
      <c r="H4" s="617"/>
      <c r="I4" s="617"/>
      <c r="J4" s="8"/>
      <c r="K4" s="1"/>
      <c r="L4" s="1"/>
      <c r="M4" s="11"/>
      <c r="N4" s="97"/>
      <c r="O4" s="9"/>
      <c r="P4" s="9"/>
    </row>
    <row r="5" spans="2:16" s="1" customFormat="1" ht="15">
      <c r="B5" s="6"/>
      <c r="C5" s="7"/>
      <c r="D5" s="7"/>
      <c r="E5" s="7"/>
      <c r="F5" s="7"/>
      <c r="G5" s="12"/>
      <c r="H5" s="618"/>
      <c r="I5" s="618"/>
      <c r="J5" s="8"/>
      <c r="M5" s="13" t="s">
        <v>68</v>
      </c>
      <c r="N5" s="97" t="str">
        <f>IF(H5="","（エラー）未入力","（正常）入力済み")</f>
        <v>（エラー）未入力</v>
      </c>
      <c r="O5" s="9" t="s">
        <v>69</v>
      </c>
      <c r="P5" s="9"/>
    </row>
    <row r="6" spans="2:16" s="1" customFormat="1" ht="7.5" customHeight="1">
      <c r="B6" s="14"/>
      <c r="C6" s="12"/>
      <c r="D6" s="12"/>
      <c r="E6" s="12"/>
      <c r="F6" s="12"/>
      <c r="G6" s="12"/>
      <c r="H6" s="26"/>
      <c r="I6" s="27"/>
      <c r="J6" s="8"/>
      <c r="M6" s="11"/>
      <c r="N6" s="97"/>
      <c r="O6" s="9"/>
      <c r="P6" s="9"/>
    </row>
    <row r="7" spans="2:16" s="1" customFormat="1" ht="15">
      <c r="B7" s="619" t="s">
        <v>70</v>
      </c>
      <c r="C7" s="620"/>
      <c r="D7" s="15" t="s">
        <v>71</v>
      </c>
      <c r="E7" s="15"/>
      <c r="F7" s="15"/>
      <c r="G7" s="15"/>
      <c r="H7" s="15"/>
      <c r="I7" s="15"/>
      <c r="J7" s="16"/>
      <c r="M7" s="11"/>
      <c r="N7" s="97"/>
      <c r="O7" s="9"/>
      <c r="P7" s="9"/>
    </row>
    <row r="8" spans="2:16" s="1" customFormat="1" ht="15">
      <c r="B8" s="17"/>
      <c r="C8" s="15"/>
      <c r="D8" s="15"/>
      <c r="E8" s="15"/>
      <c r="F8" s="95" t="s">
        <v>72</v>
      </c>
      <c r="G8" s="621"/>
      <c r="H8" s="621"/>
      <c r="I8" s="621"/>
      <c r="J8" s="16"/>
      <c r="M8" s="13" t="s">
        <v>68</v>
      </c>
      <c r="N8" s="97" t="str">
        <f>IF(G8="","（エラー）未入力","（正常）入力済み")</f>
        <v>（エラー）未入力</v>
      </c>
      <c r="O8" s="9" t="s">
        <v>73</v>
      </c>
      <c r="P8" s="9"/>
    </row>
    <row r="9" spans="2:16" s="1" customFormat="1" ht="15">
      <c r="B9" s="17"/>
      <c r="C9" s="15"/>
      <c r="D9" s="15"/>
      <c r="E9" s="15"/>
      <c r="F9" s="95" t="s">
        <v>74</v>
      </c>
      <c r="G9" s="622"/>
      <c r="H9" s="622"/>
      <c r="I9" s="622"/>
      <c r="J9" s="16"/>
      <c r="M9" s="11" t="s">
        <v>75</v>
      </c>
      <c r="N9" s="97" t="str">
        <f>IF(G9="","（注意）未入力","（正常）入力済み")</f>
        <v>（注意）未入力</v>
      </c>
      <c r="O9" s="9" t="s">
        <v>76</v>
      </c>
      <c r="P9" s="9"/>
    </row>
    <row r="10" spans="2:16" s="1" customFormat="1" ht="15">
      <c r="B10" s="17"/>
      <c r="C10" s="15"/>
      <c r="D10" s="15"/>
      <c r="E10" s="15"/>
      <c r="F10" s="95"/>
      <c r="G10" s="621"/>
      <c r="H10" s="621"/>
      <c r="I10" s="621"/>
      <c r="J10" s="16"/>
      <c r="M10" s="13" t="s">
        <v>68</v>
      </c>
      <c r="N10" s="97" t="str">
        <f>IF(G10="","（エラー）未入力","（正常）入力済み")</f>
        <v>（エラー）未入力</v>
      </c>
      <c r="O10" s="9" t="s">
        <v>77</v>
      </c>
      <c r="P10" s="9"/>
    </row>
    <row r="11" spans="2:16" s="1" customFormat="1" ht="15">
      <c r="B11" s="18"/>
      <c r="C11" s="609" t="s">
        <v>78</v>
      </c>
      <c r="D11" s="609"/>
      <c r="E11" s="609"/>
      <c r="F11" s="609"/>
      <c r="G11" s="609"/>
      <c r="H11" s="609"/>
      <c r="I11" s="609"/>
      <c r="J11" s="19"/>
      <c r="M11" s="11"/>
      <c r="N11" s="97"/>
      <c r="O11" s="20" t="s">
        <v>79</v>
      </c>
      <c r="P11" s="9"/>
    </row>
    <row r="12" spans="2:16" s="1" customFormat="1" ht="7.5" customHeight="1">
      <c r="B12" s="18"/>
      <c r="C12" s="22"/>
      <c r="D12" s="22"/>
      <c r="E12" s="22"/>
      <c r="F12" s="22"/>
      <c r="G12" s="22"/>
      <c r="H12" s="22"/>
      <c r="I12" s="22"/>
      <c r="J12" s="19"/>
      <c r="M12" s="9"/>
      <c r="N12" s="100"/>
      <c r="O12" s="9"/>
      <c r="P12" s="9"/>
    </row>
    <row r="13" spans="2:16" s="23" customFormat="1" ht="15" customHeight="1">
      <c r="B13" s="6"/>
      <c r="C13" s="609" t="s">
        <v>80</v>
      </c>
      <c r="D13" s="609"/>
      <c r="E13" s="609"/>
      <c r="F13" s="623"/>
      <c r="G13" s="623"/>
      <c r="H13" s="623"/>
      <c r="I13" s="7" t="s">
        <v>81</v>
      </c>
      <c r="J13" s="8"/>
      <c r="M13" s="13" t="s">
        <v>68</v>
      </c>
      <c r="N13" s="97" t="str">
        <f>IF(F13="","（エラー）未入力","（正常）入力済み")</f>
        <v>（エラー）未入力</v>
      </c>
      <c r="O13" s="9"/>
      <c r="P13" s="9"/>
    </row>
    <row r="14" spans="2:16" s="23" customFormat="1" ht="15">
      <c r="B14" s="6"/>
      <c r="C14" s="610" t="s">
        <v>82</v>
      </c>
      <c r="D14" s="610"/>
      <c r="E14" s="610"/>
      <c r="F14" s="610"/>
      <c r="G14" s="610"/>
      <c r="H14" s="610"/>
      <c r="I14" s="610"/>
      <c r="J14" s="8"/>
      <c r="M14" s="11"/>
      <c r="N14" s="100"/>
      <c r="O14" s="9"/>
      <c r="P14" s="9"/>
    </row>
    <row r="15" spans="2:16" s="23" customFormat="1" ht="7.5" customHeight="1">
      <c r="B15" s="18"/>
      <c r="C15" s="28"/>
      <c r="D15" s="28"/>
      <c r="E15" s="28"/>
      <c r="F15" s="28"/>
      <c r="G15" s="28"/>
      <c r="H15" s="28"/>
      <c r="I15" s="28"/>
      <c r="J15" s="19"/>
      <c r="M15" s="11"/>
      <c r="N15" s="100"/>
      <c r="O15" s="9"/>
      <c r="P15" s="9"/>
    </row>
    <row r="16" spans="2:16">
      <c r="B16" s="6"/>
      <c r="C16" s="583" t="s">
        <v>83</v>
      </c>
      <c r="D16" s="583"/>
      <c r="E16" s="611"/>
      <c r="F16" s="612"/>
      <c r="G16" s="612"/>
      <c r="H16" s="612"/>
      <c r="I16" s="613"/>
      <c r="J16" s="29"/>
      <c r="K16" s="23"/>
      <c r="L16" s="23"/>
      <c r="M16" s="13" t="s">
        <v>68</v>
      </c>
      <c r="N16" s="97" t="str">
        <f>IF(E16="","（エラー）未入力","（正常）入力済み")</f>
        <v>（エラー）未入力</v>
      </c>
      <c r="P16" s="9"/>
    </row>
    <row r="17" spans="2:16" ht="18.75" customHeight="1">
      <c r="B17" s="6"/>
      <c r="C17" s="631" t="s">
        <v>84</v>
      </c>
      <c r="D17" s="632"/>
      <c r="E17" s="30"/>
      <c r="F17" s="627"/>
      <c r="G17" s="627"/>
      <c r="H17" s="627"/>
      <c r="I17" s="31" t="s">
        <v>85</v>
      </c>
      <c r="J17" s="19"/>
      <c r="K17" s="1"/>
      <c r="L17" s="1"/>
      <c r="M17" s="13" t="s">
        <v>68</v>
      </c>
      <c r="N17" s="97" t="str">
        <f>IF(OR(E17="",F17=""),"（エラー）未入力","（正常）入力済み")</f>
        <v>（エラー）未入力</v>
      </c>
      <c r="O17" s="9" t="s">
        <v>86</v>
      </c>
      <c r="P17" s="9"/>
    </row>
    <row r="18" spans="2:16" hidden="1" outlineLevel="1">
      <c r="B18" s="6"/>
      <c r="C18" s="633"/>
      <c r="D18" s="634"/>
      <c r="E18" s="32"/>
      <c r="F18" s="628"/>
      <c r="G18" s="628"/>
      <c r="H18" s="628"/>
      <c r="I18" s="33" t="s">
        <v>85</v>
      </c>
      <c r="J18" s="19"/>
      <c r="K18" s="1"/>
      <c r="L18" s="1"/>
      <c r="M18" s="11" t="s">
        <v>87</v>
      </c>
      <c r="N18" s="97" t="str">
        <f>IF(OR(E18="",F18=""),"（複数入力）未入力","（正常）入力済み")</f>
        <v>（複数入力）未入力</v>
      </c>
      <c r="P18" s="9"/>
    </row>
    <row r="19" spans="2:16" collapsed="1">
      <c r="B19" s="6"/>
      <c r="C19" s="633"/>
      <c r="D19" s="634"/>
      <c r="E19" s="629" t="str">
        <f>筆一覧_地下水!E42</f>
        <v/>
      </c>
      <c r="F19" s="630"/>
      <c r="G19" s="630"/>
      <c r="H19" s="630"/>
      <c r="I19" s="33" t="s">
        <v>88</v>
      </c>
      <c r="J19" s="19"/>
      <c r="K19" s="1"/>
      <c r="L19" s="1"/>
      <c r="M19" s="11" t="s">
        <v>89</v>
      </c>
      <c r="O19" s="9" t="s">
        <v>90</v>
      </c>
      <c r="P19" s="9"/>
    </row>
    <row r="20" spans="2:16">
      <c r="B20" s="18"/>
      <c r="C20" s="635"/>
      <c r="D20" s="636"/>
      <c r="E20" s="606" t="s">
        <v>91</v>
      </c>
      <c r="F20" s="607"/>
      <c r="G20" s="607"/>
      <c r="H20" s="607"/>
      <c r="I20" s="608"/>
      <c r="J20" s="19"/>
      <c r="K20" s="1"/>
      <c r="P20" s="9"/>
    </row>
    <row r="21" spans="2:16">
      <c r="B21" s="6"/>
      <c r="C21" s="583" t="s">
        <v>92</v>
      </c>
      <c r="D21" s="583"/>
      <c r="E21" s="587"/>
      <c r="F21" s="588"/>
      <c r="G21" s="588"/>
      <c r="H21" s="588"/>
      <c r="I21" s="589"/>
      <c r="J21" s="34"/>
      <c r="M21" s="13" t="s">
        <v>68</v>
      </c>
      <c r="N21" s="97" t="str">
        <f>IF(E21="","（エラー）未入力","（正常）入力済み")</f>
        <v>（エラー）未入力</v>
      </c>
      <c r="P21" s="9"/>
    </row>
    <row r="22" spans="2:16">
      <c r="B22" s="6"/>
      <c r="C22" s="583" t="s">
        <v>93</v>
      </c>
      <c r="D22" s="583"/>
      <c r="E22" s="587"/>
      <c r="F22" s="588"/>
      <c r="G22" s="588"/>
      <c r="H22" s="588"/>
      <c r="I22" s="589"/>
      <c r="J22" s="34"/>
      <c r="M22" s="13" t="s">
        <v>68</v>
      </c>
      <c r="N22" s="97" t="str">
        <f>IF(E22="","（エラー）未入力","（正常）入力済み")</f>
        <v>（エラー）未入力</v>
      </c>
      <c r="P22" s="9"/>
    </row>
    <row r="23" spans="2:16" s="1" customFormat="1" ht="30" customHeight="1">
      <c r="B23" s="18"/>
      <c r="C23" s="637" t="s">
        <v>94</v>
      </c>
      <c r="D23" s="637" t="s">
        <v>95</v>
      </c>
      <c r="E23" s="624"/>
      <c r="F23" s="625"/>
      <c r="G23" s="625"/>
      <c r="H23" s="625"/>
      <c r="I23" s="626"/>
      <c r="J23" s="19"/>
      <c r="M23" s="13" t="s">
        <v>68</v>
      </c>
      <c r="N23" s="97" t="str">
        <f>IF(E23="","（エラー）未入力","（正常）入力済み")</f>
        <v>（エラー）未入力</v>
      </c>
      <c r="O23" s="9"/>
      <c r="P23" s="9"/>
    </row>
    <row r="24" spans="2:16" s="1" customFormat="1" ht="15">
      <c r="B24" s="18"/>
      <c r="C24" s="638"/>
      <c r="D24" s="638"/>
      <c r="E24" s="593"/>
      <c r="F24" s="594"/>
      <c r="G24" s="594"/>
      <c r="H24" s="594"/>
      <c r="I24" s="595"/>
      <c r="J24" s="19"/>
      <c r="M24" s="11" t="s">
        <v>87</v>
      </c>
      <c r="N24" s="97" t="str">
        <f>IF(E24="","（複数入力）未入力","（正常）入力済み")</f>
        <v>（複数入力）未入力</v>
      </c>
      <c r="O24" s="9"/>
      <c r="P24" s="9"/>
    </row>
    <row r="25" spans="2:16" s="1" customFormat="1" ht="15">
      <c r="B25" s="18"/>
      <c r="C25" s="638"/>
      <c r="D25" s="638"/>
      <c r="E25" s="593"/>
      <c r="F25" s="594"/>
      <c r="G25" s="594"/>
      <c r="H25" s="594"/>
      <c r="I25" s="595"/>
      <c r="J25" s="19"/>
      <c r="M25" s="11" t="s">
        <v>87</v>
      </c>
      <c r="N25" s="97" t="str">
        <f>IF(E25="","（複数入力）未入力","（正常）入力済み")</f>
        <v>（複数入力）未入力</v>
      </c>
      <c r="O25" s="9"/>
      <c r="P25" s="9"/>
    </row>
    <row r="26" spans="2:16" s="1" customFormat="1" ht="15">
      <c r="B26" s="18"/>
      <c r="C26" s="638"/>
      <c r="D26" s="638"/>
      <c r="E26" s="593"/>
      <c r="F26" s="594"/>
      <c r="G26" s="594"/>
      <c r="H26" s="594"/>
      <c r="I26" s="595"/>
      <c r="J26" s="19"/>
      <c r="M26" s="11" t="s">
        <v>87</v>
      </c>
      <c r="N26" s="97" t="str">
        <f>IF(E26="","（複数入力）未入力","（正常）入力済み")</f>
        <v>（複数入力）未入力</v>
      </c>
      <c r="O26" s="9"/>
      <c r="P26" s="9"/>
    </row>
    <row r="27" spans="2:16" s="1" customFormat="1" ht="15">
      <c r="B27" s="18"/>
      <c r="C27" s="638"/>
      <c r="D27" s="639"/>
      <c r="E27" s="590"/>
      <c r="F27" s="591"/>
      <c r="G27" s="591"/>
      <c r="H27" s="591"/>
      <c r="I27" s="592"/>
      <c r="J27" s="19"/>
      <c r="M27" s="11" t="s">
        <v>87</v>
      </c>
      <c r="N27" s="97" t="str">
        <f>IF(E27="","（複数入力）未入力","（正常）入力済み")</f>
        <v>（複数入力）未入力</v>
      </c>
      <c r="O27" s="9"/>
      <c r="P27" s="9"/>
    </row>
    <row r="28" spans="2:16" ht="30" customHeight="1">
      <c r="B28" s="6"/>
      <c r="C28" s="638"/>
      <c r="D28" s="637" t="s">
        <v>96</v>
      </c>
      <c r="E28" s="640"/>
      <c r="F28" s="641"/>
      <c r="G28" s="641"/>
      <c r="H28" s="641"/>
      <c r="I28" s="642"/>
      <c r="J28" s="34"/>
      <c r="M28" s="11" t="s">
        <v>68</v>
      </c>
      <c r="N28" s="97" t="str">
        <f>IF(E28="","（エラー）未入力","（正常）入力済み")</f>
        <v>（エラー）未入力</v>
      </c>
      <c r="P28" s="9"/>
    </row>
    <row r="29" spans="2:16" hidden="1" outlineLevel="1">
      <c r="B29" s="6"/>
      <c r="C29" s="638"/>
      <c r="D29" s="638"/>
      <c r="E29" s="601"/>
      <c r="F29" s="602"/>
      <c r="G29" s="602"/>
      <c r="H29" s="602"/>
      <c r="I29" s="603"/>
      <c r="J29" s="34"/>
      <c r="M29" s="11" t="s">
        <v>87</v>
      </c>
      <c r="N29" s="97" t="str">
        <f>IF(E29="","（複数入力）未入力","（正常）入力済み")</f>
        <v>（複数入力）未入力</v>
      </c>
      <c r="P29" s="9"/>
    </row>
    <row r="30" spans="2:16" hidden="1" outlineLevel="1">
      <c r="B30" s="6"/>
      <c r="C30" s="638"/>
      <c r="D30" s="638"/>
      <c r="E30" s="601"/>
      <c r="F30" s="602"/>
      <c r="G30" s="602"/>
      <c r="H30" s="602"/>
      <c r="I30" s="603"/>
      <c r="J30" s="34"/>
      <c r="M30" s="11" t="s">
        <v>87</v>
      </c>
      <c r="N30" s="97" t="str">
        <f>IF(E30="","（複数入力）未入力","（正常）入力済み")</f>
        <v>（複数入力）未入力</v>
      </c>
      <c r="P30" s="9"/>
    </row>
    <row r="31" spans="2:16" hidden="1" outlineLevel="1">
      <c r="B31" s="6"/>
      <c r="C31" s="638"/>
      <c r="D31" s="638"/>
      <c r="E31" s="601"/>
      <c r="F31" s="602"/>
      <c r="G31" s="602"/>
      <c r="H31" s="602"/>
      <c r="I31" s="603"/>
      <c r="J31" s="34"/>
      <c r="M31" s="11" t="s">
        <v>87</v>
      </c>
      <c r="N31" s="97" t="str">
        <f>IF(E31="","（複数入力）未入力","（正常）入力済み")</f>
        <v>（複数入力）未入力</v>
      </c>
      <c r="P31" s="9"/>
    </row>
    <row r="32" spans="2:16" hidden="1" outlineLevel="1">
      <c r="B32" s="6"/>
      <c r="C32" s="638"/>
      <c r="D32" s="638"/>
      <c r="E32" s="601"/>
      <c r="F32" s="602"/>
      <c r="G32" s="602"/>
      <c r="H32" s="602"/>
      <c r="I32" s="603"/>
      <c r="J32" s="34"/>
      <c r="M32" s="11" t="s">
        <v>87</v>
      </c>
      <c r="N32" s="97" t="str">
        <f>IF(E32="","（複数入力）未入力","（正常）入力済み")</f>
        <v>（複数入力）未入力</v>
      </c>
      <c r="P32" s="9"/>
    </row>
    <row r="33" spans="2:16" collapsed="1">
      <c r="B33" s="6"/>
      <c r="C33" s="638"/>
      <c r="D33" s="639"/>
      <c r="E33" s="35" t="s">
        <v>97</v>
      </c>
      <c r="F33" s="596"/>
      <c r="G33" s="596"/>
      <c r="H33" s="596"/>
      <c r="I33" s="597"/>
      <c r="J33" s="34"/>
      <c r="M33" s="11" t="s">
        <v>67</v>
      </c>
      <c r="N33" s="97"/>
      <c r="P33" s="9"/>
    </row>
    <row r="34" spans="2:16" ht="26.4">
      <c r="B34" s="6"/>
      <c r="C34" s="638"/>
      <c r="D34" s="94" t="s">
        <v>98</v>
      </c>
      <c r="E34" s="611"/>
      <c r="F34" s="612"/>
      <c r="G34" s="612"/>
      <c r="H34" s="612"/>
      <c r="I34" s="613"/>
      <c r="J34" s="34"/>
      <c r="M34" s="11" t="s">
        <v>68</v>
      </c>
      <c r="N34" s="97" t="str">
        <f>IF(E34="","（エラー）未入力","（正常）入力済み")</f>
        <v>（エラー）未入力</v>
      </c>
      <c r="P34" s="9"/>
    </row>
    <row r="35" spans="2:16" ht="45" customHeight="1">
      <c r="B35" s="6"/>
      <c r="C35" s="638"/>
      <c r="D35" s="96" t="s">
        <v>99</v>
      </c>
      <c r="E35" s="598"/>
      <c r="F35" s="599"/>
      <c r="G35" s="599"/>
      <c r="H35" s="599"/>
      <c r="I35" s="600"/>
      <c r="J35" s="34"/>
      <c r="M35" s="11" t="s">
        <v>68</v>
      </c>
      <c r="N35" s="97" t="str">
        <f>IF(E35="","（エラー）未入力","（正常）入力済み")</f>
        <v>（エラー）未入力</v>
      </c>
      <c r="P35" s="9"/>
    </row>
    <row r="36" spans="2:16" ht="27.75" customHeight="1">
      <c r="B36" s="6"/>
      <c r="C36" s="583" t="s">
        <v>100</v>
      </c>
      <c r="D36" s="583"/>
      <c r="E36" s="343"/>
      <c r="F36" s="36" t="s">
        <v>101</v>
      </c>
      <c r="G36" s="37"/>
      <c r="H36" s="36" t="s">
        <v>102</v>
      </c>
      <c r="I36" s="38"/>
      <c r="J36" s="34"/>
      <c r="M36" s="11" t="s">
        <v>68</v>
      </c>
      <c r="N36" s="97" t="str">
        <f>IF(OR(E36="",G36=""),"（エラー）未入力","（正常）入力済み")</f>
        <v>（エラー）未入力</v>
      </c>
      <c r="O36" s="9" t="s">
        <v>103</v>
      </c>
      <c r="P36" s="9"/>
    </row>
    <row r="37" spans="2:16" ht="27.75" customHeight="1">
      <c r="B37" s="6"/>
      <c r="C37" s="583" t="s">
        <v>104</v>
      </c>
      <c r="D37" s="583"/>
      <c r="E37" s="587"/>
      <c r="F37" s="588"/>
      <c r="G37" s="588"/>
      <c r="H37" s="588"/>
      <c r="I37" s="589"/>
      <c r="J37" s="34"/>
      <c r="M37" s="11" t="s">
        <v>68</v>
      </c>
      <c r="N37" s="97" t="str">
        <f>IF(E37="","（エラー）未入力","（正常）入力済み")</f>
        <v>（エラー）未入力</v>
      </c>
      <c r="P37" s="9"/>
    </row>
    <row r="38" spans="2:16" ht="45" customHeight="1">
      <c r="B38" s="6"/>
      <c r="C38" s="583" t="s">
        <v>105</v>
      </c>
      <c r="D38" s="583"/>
      <c r="E38" s="584"/>
      <c r="F38" s="585"/>
      <c r="G38" s="585"/>
      <c r="H38" s="585"/>
      <c r="I38" s="586"/>
      <c r="J38" s="34"/>
      <c r="M38" s="11" t="s">
        <v>87</v>
      </c>
      <c r="N38" s="97" t="str">
        <f>IF(E38="","（注意）未入力","（正常）入力済み")</f>
        <v>（注意）未入力</v>
      </c>
      <c r="O38" s="9" t="s">
        <v>106</v>
      </c>
      <c r="P38" s="9"/>
    </row>
    <row r="39" spans="2:16" s="1" customFormat="1" ht="15">
      <c r="B39" s="39"/>
      <c r="C39" s="2" t="s">
        <v>107</v>
      </c>
      <c r="D39" s="40"/>
      <c r="E39" s="40"/>
      <c r="F39" s="40"/>
      <c r="G39" s="40"/>
      <c r="H39" s="40"/>
      <c r="I39" s="41"/>
      <c r="J39" s="42"/>
      <c r="M39" s="11"/>
      <c r="N39" s="100"/>
      <c r="O39" s="9"/>
      <c r="P39" s="9"/>
    </row>
    <row r="40" spans="2:16" s="1" customFormat="1" ht="15">
      <c r="B40" s="43"/>
      <c r="C40" s="565"/>
      <c r="D40" s="566"/>
      <c r="E40" s="566"/>
      <c r="F40" s="566"/>
      <c r="G40" s="566"/>
      <c r="H40" s="566"/>
      <c r="I40" s="567"/>
      <c r="J40" s="44"/>
      <c r="M40" s="9"/>
      <c r="N40" s="97"/>
      <c r="O40" s="9"/>
      <c r="P40" s="9"/>
    </row>
    <row r="41" spans="2:16" ht="18.75" customHeight="1">
      <c r="B41" s="18"/>
      <c r="C41" s="568" t="s">
        <v>108</v>
      </c>
      <c r="D41" s="571" t="s">
        <v>109</v>
      </c>
      <c r="E41" s="572"/>
      <c r="F41" s="45" t="s">
        <v>110</v>
      </c>
      <c r="G41" s="45" t="s">
        <v>111</v>
      </c>
      <c r="H41" s="573" t="s">
        <v>112</v>
      </c>
      <c r="I41" s="574"/>
      <c r="J41" s="19"/>
      <c r="M41" s="11"/>
      <c r="N41" s="97"/>
      <c r="P41" s="9"/>
    </row>
    <row r="42" spans="2:16">
      <c r="B42" s="18"/>
      <c r="C42" s="569"/>
      <c r="D42" s="575"/>
      <c r="E42" s="576"/>
      <c r="F42" s="46"/>
      <c r="G42" s="98"/>
      <c r="H42" s="577"/>
      <c r="I42" s="578"/>
      <c r="J42" s="19"/>
      <c r="M42" s="13" t="s">
        <v>68</v>
      </c>
      <c r="N42" s="97" t="str">
        <f>IF(F42="","（エラー）氏名未入力",IF(G42&amp;H42="","（エラー）電話番号又はメールアドレス未入力",IF($G$9&lt;&gt;"",IF(D42="","（エラー）所属未入力","（正常）入力済み"),"（正常）入力済み")))</f>
        <v>（エラー）氏名未入力</v>
      </c>
      <c r="O42" s="9" t="s">
        <v>113</v>
      </c>
      <c r="P42" s="9"/>
    </row>
    <row r="43" spans="2:16">
      <c r="B43" s="18"/>
      <c r="C43" s="570"/>
      <c r="D43" s="579"/>
      <c r="E43" s="580"/>
      <c r="F43" s="47"/>
      <c r="G43" s="99"/>
      <c r="H43" s="581"/>
      <c r="I43" s="582"/>
      <c r="J43" s="19"/>
      <c r="M43" s="11" t="s">
        <v>75</v>
      </c>
      <c r="N43" s="97" t="str">
        <f>IF(F43="","（複数入力）氏名未入力",IF(G43&amp;H43="","（エラー）電話番号又はメールアドレス未入力",IF($G$9&lt;&gt;"",IF(D43="","（エラー）所属未入力","（正常）入力済み"),"（正常）入力済み")))</f>
        <v>（複数入力）氏名未入力</v>
      </c>
      <c r="O43" s="9" t="s">
        <v>114</v>
      </c>
      <c r="P43" s="9"/>
    </row>
    <row r="44" spans="2:16" s="23" customFormat="1" ht="15">
      <c r="B44" s="48"/>
      <c r="C44" s="564" t="s">
        <v>115</v>
      </c>
      <c r="D44" s="564"/>
      <c r="E44" s="564"/>
      <c r="F44" s="564"/>
      <c r="G44" s="564"/>
      <c r="H44" s="564"/>
      <c r="I44" s="564"/>
      <c r="J44" s="49"/>
      <c r="M44" s="9"/>
      <c r="N44" s="100"/>
      <c r="O44" s="9" t="s">
        <v>116</v>
      </c>
      <c r="P44" s="9"/>
    </row>
    <row r="45" spans="2:16" s="23" customFormat="1" ht="15">
      <c r="B45" s="48"/>
      <c r="C45" s="564" t="s">
        <v>117</v>
      </c>
      <c r="D45" s="564"/>
      <c r="E45" s="564"/>
      <c r="F45" s="564"/>
      <c r="G45" s="564"/>
      <c r="H45" s="564"/>
      <c r="I45" s="564"/>
      <c r="J45" s="49"/>
      <c r="M45" s="9"/>
      <c r="N45" s="100"/>
      <c r="O45" s="9"/>
      <c r="P45" s="9"/>
    </row>
    <row r="46" spans="2:16" s="23" customFormat="1" ht="15">
      <c r="B46" s="48"/>
      <c r="C46" s="564" t="s">
        <v>118</v>
      </c>
      <c r="D46" s="564"/>
      <c r="E46" s="564"/>
      <c r="F46" s="564"/>
      <c r="G46" s="564"/>
      <c r="H46" s="564"/>
      <c r="I46" s="564"/>
      <c r="J46" s="49"/>
      <c r="M46" s="9"/>
      <c r="N46" s="100"/>
      <c r="O46" s="9"/>
      <c r="P46" s="9"/>
    </row>
    <row r="47" spans="2:16" s="1" customFormat="1" ht="7.5" customHeight="1">
      <c r="B47" s="50"/>
      <c r="C47" s="51"/>
      <c r="D47" s="51"/>
      <c r="E47" s="51"/>
      <c r="F47" s="51"/>
      <c r="G47" s="51"/>
      <c r="H47" s="51"/>
      <c r="I47" s="52"/>
      <c r="J47" s="53"/>
      <c r="M47" s="11"/>
      <c r="N47" s="100"/>
      <c r="O47" s="9"/>
      <c r="P47" s="9"/>
    </row>
    <row r="48" spans="2:16" s="1" customFormat="1" ht="18" customHeight="1">
      <c r="B48" s="55"/>
      <c r="C48" s="1" t="s">
        <v>119</v>
      </c>
      <c r="M48" s="11"/>
      <c r="N48" s="100"/>
      <c r="O48" s="9"/>
      <c r="P48" s="9"/>
    </row>
  </sheetData>
  <mergeCells count="56">
    <mergeCell ref="C22:D22"/>
    <mergeCell ref="E34:I34"/>
    <mergeCell ref="E23:I23"/>
    <mergeCell ref="E24:I24"/>
    <mergeCell ref="F17:H17"/>
    <mergeCell ref="F18:H18"/>
    <mergeCell ref="E19:H19"/>
    <mergeCell ref="C17:D20"/>
    <mergeCell ref="E22:I22"/>
    <mergeCell ref="C21:D21"/>
    <mergeCell ref="E21:I21"/>
    <mergeCell ref="C23:C35"/>
    <mergeCell ref="D23:D27"/>
    <mergeCell ref="D28:D33"/>
    <mergeCell ref="E28:I28"/>
    <mergeCell ref="E29:I29"/>
    <mergeCell ref="B1:J1"/>
    <mergeCell ref="E20:I20"/>
    <mergeCell ref="C13:E13"/>
    <mergeCell ref="C14:I14"/>
    <mergeCell ref="C16:D16"/>
    <mergeCell ref="E16:I16"/>
    <mergeCell ref="B2:J2"/>
    <mergeCell ref="D3:F3"/>
    <mergeCell ref="H4:I4"/>
    <mergeCell ref="H5:I5"/>
    <mergeCell ref="B7:C7"/>
    <mergeCell ref="C11:I11"/>
    <mergeCell ref="G8:I8"/>
    <mergeCell ref="G9:I9"/>
    <mergeCell ref="G10:I10"/>
    <mergeCell ref="F13:H13"/>
    <mergeCell ref="C36:D36"/>
    <mergeCell ref="E27:I27"/>
    <mergeCell ref="E25:I25"/>
    <mergeCell ref="F33:I33"/>
    <mergeCell ref="C37:D37"/>
    <mergeCell ref="E26:I26"/>
    <mergeCell ref="E35:I35"/>
    <mergeCell ref="E30:I30"/>
    <mergeCell ref="E31:I31"/>
    <mergeCell ref="E32:I32"/>
    <mergeCell ref="C38:D38"/>
    <mergeCell ref="E38:I38"/>
    <mergeCell ref="E37:I37"/>
    <mergeCell ref="C44:I44"/>
    <mergeCell ref="C45:I45"/>
    <mergeCell ref="C46:I46"/>
    <mergeCell ref="C40:I40"/>
    <mergeCell ref="C41:C43"/>
    <mergeCell ref="D41:E41"/>
    <mergeCell ref="H41:I41"/>
    <mergeCell ref="D42:E42"/>
    <mergeCell ref="H42:I42"/>
    <mergeCell ref="D43:E43"/>
    <mergeCell ref="H43:I43"/>
  </mergeCells>
  <phoneticPr fontId="24"/>
  <conditionalFormatting sqref="M14:M15 M28">
    <cfRule type="cellIs" dxfId="176" priority="91" operator="equal">
      <formula>"必須"</formula>
    </cfRule>
  </conditionalFormatting>
  <conditionalFormatting sqref="M38">
    <cfRule type="cellIs" dxfId="175" priority="81" operator="equal">
      <formula>"必須"</formula>
    </cfRule>
  </conditionalFormatting>
  <conditionalFormatting sqref="M38">
    <cfRule type="cellIs" dxfId="174" priority="80" operator="equal">
      <formula>"必須"</formula>
    </cfRule>
  </conditionalFormatting>
  <conditionalFormatting sqref="M36">
    <cfRule type="cellIs" dxfId="173" priority="79" operator="equal">
      <formula>"必須"</formula>
    </cfRule>
  </conditionalFormatting>
  <conditionalFormatting sqref="M36">
    <cfRule type="cellIs" dxfId="172" priority="78" operator="equal">
      <formula>"必須"</formula>
    </cfRule>
  </conditionalFormatting>
  <conditionalFormatting sqref="M19">
    <cfRule type="cellIs" dxfId="171" priority="75" operator="equal">
      <formula>"必須"</formula>
    </cfRule>
  </conditionalFormatting>
  <conditionalFormatting sqref="M37">
    <cfRule type="cellIs" dxfId="170" priority="55" operator="equal">
      <formula>"必須"</formula>
    </cfRule>
  </conditionalFormatting>
  <conditionalFormatting sqref="M34:M35">
    <cfRule type="cellIs" dxfId="169" priority="17" operator="equal">
      <formula>"必須"</formula>
    </cfRule>
  </conditionalFormatting>
  <conditionalFormatting sqref="M24:M27">
    <cfRule type="cellIs" dxfId="168" priority="13" operator="equal">
      <formula>"必須"</formula>
    </cfRule>
  </conditionalFormatting>
  <conditionalFormatting sqref="M24:M27">
    <cfRule type="cellIs" dxfId="167" priority="12" operator="equal">
      <formula>"必須"</formula>
    </cfRule>
  </conditionalFormatting>
  <conditionalFormatting sqref="M29:M32">
    <cfRule type="cellIs" dxfId="166" priority="8" operator="equal">
      <formula>"必須"</formula>
    </cfRule>
  </conditionalFormatting>
  <conditionalFormatting sqref="M29:M32">
    <cfRule type="cellIs" dxfId="165" priority="7" operator="equal">
      <formula>"必須"</formula>
    </cfRule>
  </conditionalFormatting>
  <conditionalFormatting sqref="N1:N1048576">
    <cfRule type="containsText" dxfId="164" priority="1" operator="containsText" text="（正常）">
      <formula>NOT(ISERROR(SEARCH("（正常）",N1)))</formula>
    </cfRule>
    <cfRule type="containsText" dxfId="163" priority="2" operator="containsText" text="（エラー）">
      <formula>NOT(ISERROR(SEARCH("（エラー）",N1)))</formula>
    </cfRule>
    <cfRule type="containsText" dxfId="162" priority="3" operator="containsText" text="（注意）">
      <formula>NOT(ISERROR(SEARCH("（注意）",N1)))</formula>
    </cfRule>
  </conditionalFormatting>
  <printOptions horizontalCentered="1"/>
  <pageMargins left="0.19685039370078741" right="0.19685039370078741" top="0.19685039370078741" bottom="0.19685039370078741" header="0.11811023622047245" footer="0.11811023622047245"/>
  <pageSetup paperSize="9" scale="91" fitToHeight="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マスタ!$B$2:$B$7</xm:f>
          </x14:formula1>
          <xm:sqref>F13</xm:sqref>
        </x14:dataValidation>
        <x14:dataValidation type="list" allowBlank="1" showInputMessage="1" showErrorMessage="1" xr:uid="{00000000-0002-0000-0000-000001000000}">
          <x14:formula1>
            <xm:f>マスタ!$C$2:$C$63</xm:f>
          </x14:formula1>
          <xm:sqref>E17:E18</xm:sqref>
        </x14:dataValidation>
        <x14:dataValidation type="list" allowBlank="1" showInputMessage="1" xr:uid="{00000000-0002-0000-0000-000002000000}">
          <x14:formula1>
            <xm:f>マスタ!$D$2</xm:f>
          </x14:formula1>
          <xm:sqref>E37:I38 E21:I22 E34:I34</xm:sqref>
        </x14:dataValidation>
        <x14:dataValidation type="list" allowBlank="1" showInputMessage="1" showErrorMessage="1" xr:uid="{00000000-0002-0000-0000-000003000000}">
          <x14:formula1>
            <xm:f>マスタ!$E$2:$E$19</xm:f>
          </x14:formula1>
          <xm:sqref>E23:I27</xm:sqref>
        </x14:dataValidation>
        <x14:dataValidation type="list" allowBlank="1" showInputMessage="1" showErrorMessage="1" xr:uid="{00000000-0002-0000-0000-000004000000}">
          <x14:formula1>
            <xm:f>マスタ!$F$2:$F$9</xm:f>
          </x14:formula1>
          <xm:sqref>E28:I32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76"/>
  <sheetViews>
    <sheetView showGridLines="0" zoomScaleNormal="100" zoomScaleSheetLayoutView="100" workbookViewId="0"/>
  </sheetViews>
  <sheetFormatPr defaultColWidth="9" defaultRowHeight="18" outlineLevelRow="1"/>
  <cols>
    <col min="1" max="2" width="2.59765625" style="54" customWidth="1"/>
    <col min="3" max="3" width="3.5" style="1" customWidth="1"/>
    <col min="4" max="4" width="10.59765625" style="1" customWidth="1"/>
    <col min="5" max="5" width="16.09765625" style="1" customWidth="1"/>
    <col min="6" max="8" width="30.59765625" style="1" customWidth="1"/>
    <col min="9" max="9" width="2.59765625" style="1" customWidth="1"/>
    <col min="10" max="12" width="2.59765625" style="54" customWidth="1"/>
    <col min="13" max="13" width="9" style="11"/>
    <col min="14" max="14" width="30.59765625" style="100" customWidth="1"/>
    <col min="15" max="16" width="9" style="9"/>
    <col min="17" max="18" width="9" style="54"/>
    <col min="19" max="24" width="9" style="54" hidden="1" customWidth="1"/>
    <col min="25" max="16384" width="9" style="54"/>
  </cols>
  <sheetData>
    <row r="1" spans="2:24">
      <c r="B1" s="55" t="s">
        <v>120</v>
      </c>
      <c r="M1" s="662" t="s">
        <v>121</v>
      </c>
      <c r="N1" s="662"/>
    </row>
    <row r="2" spans="2:24" ht="7.5" customHeight="1">
      <c r="B2" s="63"/>
      <c r="C2" s="3"/>
      <c r="D2" s="3"/>
      <c r="E2" s="3"/>
      <c r="F2" s="3"/>
      <c r="G2" s="3"/>
      <c r="H2" s="3"/>
      <c r="I2" s="4"/>
    </row>
    <row r="3" spans="2:24" ht="18.75" customHeight="1">
      <c r="B3" s="663" t="s">
        <v>122</v>
      </c>
      <c r="C3" s="664"/>
      <c r="D3" s="664"/>
      <c r="E3" s="664"/>
      <c r="F3" s="664"/>
      <c r="G3" s="664"/>
      <c r="H3" s="664"/>
      <c r="I3" s="665"/>
      <c r="M3" s="5" t="s">
        <v>64</v>
      </c>
      <c r="N3" s="101" t="s">
        <v>65</v>
      </c>
      <c r="O3" s="11" t="s">
        <v>123</v>
      </c>
    </row>
    <row r="4" spans="2:24" ht="7.5" customHeight="1">
      <c r="B4" s="666"/>
      <c r="C4" s="667"/>
      <c r="D4" s="667"/>
      <c r="E4" s="667"/>
      <c r="F4" s="667"/>
      <c r="G4" s="667"/>
      <c r="H4" s="667"/>
      <c r="I4" s="668"/>
    </row>
    <row r="5" spans="2:24" ht="17.100000000000001" customHeight="1">
      <c r="B5" s="64"/>
      <c r="C5" s="669" t="s">
        <v>92</v>
      </c>
      <c r="D5" s="672"/>
      <c r="E5" s="672"/>
      <c r="F5" s="58" t="s">
        <v>124</v>
      </c>
      <c r="G5" s="58" t="s">
        <v>125</v>
      </c>
      <c r="H5" s="58" t="s">
        <v>126</v>
      </c>
      <c r="I5" s="65"/>
    </row>
    <row r="6" spans="2:24" ht="15" customHeight="1">
      <c r="B6" s="66"/>
      <c r="C6" s="670"/>
      <c r="D6" s="631" t="s">
        <v>127</v>
      </c>
      <c r="E6" s="632"/>
      <c r="F6" s="643" t="str">
        <f>_xlfn.IFNA(VLOOKUP(S6&amp;T6,汚染状況一覧!E:R,3,FALSE),"（別紙記載なし）")</f>
        <v>（別紙記載なし）</v>
      </c>
      <c r="G6" s="102" t="str">
        <f>IF(_xlfn.IFNA(VLOOKUP(S6,汚染状況一覧!E:R,4,FALSE),"")&lt;&gt;"",U6&amp;_xlfn.IFNA(VLOOKUP(S6,汚染状況一覧!E:R,4,FALSE)&amp;VLOOKUP(S6,汚染状況一覧!E:R,5,FALSE),""),"")</f>
        <v/>
      </c>
      <c r="H6" s="103" t="str">
        <f>IF(_xlfn.IFNA(VLOOKUP(S6,汚染状況一覧!E:R,9,FALSE),"")&lt;&gt;"",W6&amp;_xlfn.IFNA(VLOOKUP(S6,汚染状況一覧!E:R,9,FALSE)&amp;VLOOKUP(S6,汚染状況一覧!E:R,10,FALSE),""),"")</f>
        <v/>
      </c>
      <c r="I6" s="8"/>
      <c r="M6" s="11" t="s">
        <v>89</v>
      </c>
      <c r="O6" s="9" t="s">
        <v>128</v>
      </c>
      <c r="S6" s="9" t="s">
        <v>129</v>
      </c>
    </row>
    <row r="7" spans="2:24" ht="15" customHeight="1">
      <c r="B7" s="66"/>
      <c r="C7" s="670"/>
      <c r="D7" s="633"/>
      <c r="E7" s="634"/>
      <c r="F7" s="643"/>
      <c r="G7" s="104" t="str">
        <f>IF(_xlfn.IFNA(VLOOKUP(S7,汚染状況一覧!E:R,6,FALSE),"")&lt;&gt;"",U7&amp;_xlfn.IFNA(VLOOKUP(S7,汚染状況一覧!E:R,6,FALSE),"")&amp;V7,"")</f>
        <v/>
      </c>
      <c r="H7" s="105" t="str">
        <f>IF(_xlfn.IFNA(VLOOKUP(S7,汚染状況一覧!E:R,11,FALSE),"")&lt;&gt;"",W7&amp;_xlfn.IFNA(VLOOKUP(S7,汚染状況一覧!E:R,11,FALSE),"")&amp;X7,"")</f>
        <v/>
      </c>
      <c r="I7" s="8"/>
      <c r="M7" s="11" t="s">
        <v>89</v>
      </c>
      <c r="O7" s="9" t="s">
        <v>130</v>
      </c>
      <c r="S7" s="9" t="s">
        <v>129</v>
      </c>
      <c r="U7" s="54" t="s">
        <v>131</v>
      </c>
      <c r="V7" s="54" t="s">
        <v>132</v>
      </c>
      <c r="W7" s="54" t="s">
        <v>131</v>
      </c>
      <c r="X7" s="54" t="s">
        <v>133</v>
      </c>
    </row>
    <row r="8" spans="2:24" ht="15" customHeight="1">
      <c r="B8" s="66"/>
      <c r="C8" s="670"/>
      <c r="D8" s="633"/>
      <c r="E8" s="634"/>
      <c r="F8" s="643"/>
      <c r="G8" s="104" t="str">
        <f>IF(_xlfn.IFNA(VLOOKUP(S8,汚染状況一覧!E:R,7,FALSE),"")&lt;&gt;"",U8&amp;_xlfn.IFNA(VLOOKUP(S8,汚染状況一覧!E:R,7,FALSE),"")&amp;V8,"")</f>
        <v/>
      </c>
      <c r="H8" s="105" t="str">
        <f>IF(_xlfn.IFNA(VLOOKUP(S8,汚染状況一覧!E:R,12,FALSE),"")&lt;&gt;"",W8&amp;_xlfn.IFNA(VLOOKUP(S8,汚染状況一覧!E:R,12,FALSE),"")&amp;X8,"")</f>
        <v/>
      </c>
      <c r="I8" s="8"/>
      <c r="M8" s="11" t="s">
        <v>89</v>
      </c>
      <c r="O8" s="9" t="s">
        <v>130</v>
      </c>
      <c r="S8" s="9" t="s">
        <v>129</v>
      </c>
      <c r="U8" s="54" t="s">
        <v>134</v>
      </c>
      <c r="V8" s="54" t="s">
        <v>135</v>
      </c>
      <c r="W8" s="54" t="s">
        <v>136</v>
      </c>
      <c r="X8" s="54" t="s">
        <v>137</v>
      </c>
    </row>
    <row r="9" spans="2:24" ht="15" customHeight="1">
      <c r="B9" s="66"/>
      <c r="C9" s="670"/>
      <c r="D9" s="633"/>
      <c r="E9" s="634"/>
      <c r="F9" s="643"/>
      <c r="G9" s="104" t="str">
        <f>IF(_xlfn.IFNA(VLOOKUP(S9,汚染状況一覧!E:R,8,FALSE),"")&lt;&gt;"",U9&amp;_xlfn.IFNA(VLOOKUP(S9,汚染状況一覧!E:R,8,FALSE),"")&amp;V9,"")</f>
        <v/>
      </c>
      <c r="H9" s="105" t="str">
        <f>IF(_xlfn.IFNA(VLOOKUP(S9,汚染状況一覧!E:R,13,FALSE),"")&lt;&gt;"",W9&amp;_xlfn.IFNA(VLOOKUP(S9,汚染状況一覧!E:R,13,FALSE),"")&amp;X9,"")</f>
        <v/>
      </c>
      <c r="I9" s="8"/>
      <c r="M9" s="11" t="s">
        <v>89</v>
      </c>
      <c r="O9" s="9" t="s">
        <v>130</v>
      </c>
      <c r="S9" s="9" t="s">
        <v>129</v>
      </c>
      <c r="U9" s="54" t="s">
        <v>138</v>
      </c>
      <c r="V9" s="54" t="s">
        <v>139</v>
      </c>
      <c r="W9" s="54" t="s">
        <v>140</v>
      </c>
      <c r="X9" s="54" t="s">
        <v>141</v>
      </c>
    </row>
    <row r="10" spans="2:24" ht="15" customHeight="1">
      <c r="B10" s="66"/>
      <c r="C10" s="670"/>
      <c r="D10" s="633"/>
      <c r="E10" s="634"/>
      <c r="F10" s="643"/>
      <c r="G10" s="104"/>
      <c r="H10" s="105" t="str">
        <f>IF(_xlfn.IFNA(VLOOKUP(S10,汚染状況一覧!E:R,14,FALSE),"")&lt;&gt;"",W10&amp;_xlfn.IFNA(VLOOKUP(S10,汚染状況一覧!E:R,14,FALSE),"")&amp;X10,"")</f>
        <v/>
      </c>
      <c r="I10" s="8"/>
      <c r="M10" s="11" t="s">
        <v>89</v>
      </c>
      <c r="O10" s="9" t="s">
        <v>130</v>
      </c>
      <c r="S10" s="9"/>
      <c r="W10" s="54" t="s">
        <v>142</v>
      </c>
    </row>
    <row r="11" spans="2:24" ht="15" customHeight="1">
      <c r="B11" s="66"/>
      <c r="C11" s="670"/>
      <c r="D11" s="633"/>
      <c r="E11" s="634"/>
      <c r="F11" s="643" t="str">
        <f>_xlfn.IFNA(VLOOKUP(S11&amp;T11,汚染状況一覧!E:R,3,FALSE),"（別紙記載なし）")</f>
        <v>（別紙記載なし）</v>
      </c>
      <c r="G11" s="104" t="str">
        <f>IF(_xlfn.IFNA(VLOOKUP(S11,汚染状況一覧!E:R,4,FALSE),"")&lt;&gt;"",U11&amp;_xlfn.IFNA(VLOOKUP(S11,汚染状況一覧!E:R,4,FALSE)&amp;VLOOKUP(S11,汚染状況一覧!E:R,5,FALSE),""),"")</f>
        <v/>
      </c>
      <c r="H11" s="105" t="str">
        <f>IF(_xlfn.IFNA(VLOOKUP(S11,汚染状況一覧!E:R,9,FALSE),"")&lt;&gt;"",W11&amp;_xlfn.IFNA(VLOOKUP(S11,汚染状況一覧!E:R,9,FALSE)&amp;VLOOKUP(S11,汚染状況一覧!E:R,10,FALSE),""),"")</f>
        <v/>
      </c>
      <c r="I11" s="8"/>
      <c r="M11" s="11" t="s">
        <v>89</v>
      </c>
      <c r="O11" s="9" t="s">
        <v>130</v>
      </c>
      <c r="S11" s="9" t="s">
        <v>143</v>
      </c>
    </row>
    <row r="12" spans="2:24" ht="15" customHeight="1">
      <c r="B12" s="66"/>
      <c r="C12" s="670"/>
      <c r="D12" s="633"/>
      <c r="E12" s="634"/>
      <c r="F12" s="643"/>
      <c r="G12" s="104" t="str">
        <f>IF(_xlfn.IFNA(VLOOKUP(S12,汚染状況一覧!E:R,6,FALSE),"")&lt;&gt;"",U12&amp;_xlfn.IFNA(VLOOKUP(S12,汚染状況一覧!E:R,6,FALSE),"")&amp;V12,"")</f>
        <v/>
      </c>
      <c r="H12" s="105" t="str">
        <f>IF(_xlfn.IFNA(VLOOKUP(S12,汚染状況一覧!E:R,11,FALSE),"")&lt;&gt;"",W12&amp;_xlfn.IFNA(VLOOKUP(S12,汚染状況一覧!E:R,11,FALSE),"")&amp;X12,"")</f>
        <v/>
      </c>
      <c r="I12" s="8"/>
      <c r="M12" s="11" t="s">
        <v>89</v>
      </c>
      <c r="O12" s="9" t="s">
        <v>130</v>
      </c>
      <c r="S12" s="9" t="s">
        <v>143</v>
      </c>
      <c r="U12" s="54" t="s">
        <v>131</v>
      </c>
      <c r="V12" s="54" t="s">
        <v>132</v>
      </c>
      <c r="W12" s="54" t="s">
        <v>131</v>
      </c>
      <c r="X12" s="54" t="s">
        <v>133</v>
      </c>
    </row>
    <row r="13" spans="2:24" ht="15" customHeight="1">
      <c r="B13" s="66"/>
      <c r="C13" s="670"/>
      <c r="D13" s="633"/>
      <c r="E13" s="634"/>
      <c r="F13" s="643"/>
      <c r="G13" s="104" t="str">
        <f>IF(_xlfn.IFNA(VLOOKUP(S13,汚染状況一覧!E:R,7,FALSE),"")&lt;&gt;"",U13&amp;_xlfn.IFNA(VLOOKUP(S13,汚染状況一覧!E:R,7,FALSE),"")&amp;V13,"")</f>
        <v/>
      </c>
      <c r="H13" s="105" t="str">
        <f>IF(_xlfn.IFNA(VLOOKUP(S13,汚染状況一覧!E:R,12,FALSE),"")&lt;&gt;"",W13&amp;_xlfn.IFNA(VLOOKUP(S13,汚染状況一覧!E:R,12,FALSE),"")&amp;X13,"")</f>
        <v/>
      </c>
      <c r="I13" s="8"/>
      <c r="M13" s="11" t="s">
        <v>89</v>
      </c>
      <c r="O13" s="9" t="s">
        <v>130</v>
      </c>
      <c r="S13" s="9" t="s">
        <v>143</v>
      </c>
      <c r="U13" s="54" t="s">
        <v>134</v>
      </c>
      <c r="V13" s="54" t="s">
        <v>135</v>
      </c>
      <c r="W13" s="54" t="s">
        <v>136</v>
      </c>
      <c r="X13" s="54" t="s">
        <v>137</v>
      </c>
    </row>
    <row r="14" spans="2:24" ht="15" customHeight="1">
      <c r="B14" s="66"/>
      <c r="C14" s="670"/>
      <c r="D14" s="633"/>
      <c r="E14" s="634"/>
      <c r="F14" s="643"/>
      <c r="G14" s="104" t="str">
        <f>IF(_xlfn.IFNA(VLOOKUP(S14,汚染状況一覧!E:R,8,FALSE),"")&lt;&gt;"",U14&amp;_xlfn.IFNA(VLOOKUP(S14,汚染状況一覧!E:R,8,FALSE),"")&amp;V14,"")</f>
        <v/>
      </c>
      <c r="H14" s="105" t="str">
        <f>IF(_xlfn.IFNA(VLOOKUP(S14,汚染状況一覧!E:R,13,FALSE),"")&lt;&gt;"",W14&amp;_xlfn.IFNA(VLOOKUP(S14,汚染状況一覧!E:R,13,FALSE),"")&amp;X14,"")</f>
        <v/>
      </c>
      <c r="I14" s="8"/>
      <c r="M14" s="11" t="s">
        <v>89</v>
      </c>
      <c r="O14" s="9" t="s">
        <v>130</v>
      </c>
      <c r="S14" s="9" t="s">
        <v>143</v>
      </c>
      <c r="U14" s="54" t="s">
        <v>138</v>
      </c>
      <c r="V14" s="54" t="s">
        <v>139</v>
      </c>
      <c r="W14" s="54" t="s">
        <v>140</v>
      </c>
      <c r="X14" s="54" t="s">
        <v>141</v>
      </c>
    </row>
    <row r="15" spans="2:24" ht="15" customHeight="1">
      <c r="B15" s="66"/>
      <c r="C15" s="670"/>
      <c r="D15" s="633"/>
      <c r="E15" s="634"/>
      <c r="F15" s="643"/>
      <c r="G15" s="104"/>
      <c r="H15" s="105" t="str">
        <f>IF(_xlfn.IFNA(VLOOKUP(S15,汚染状況一覧!E:R,14,FALSE),"")&lt;&gt;"",W15&amp;_xlfn.IFNA(VLOOKUP(S15,汚染状況一覧!E:R,14,FALSE),"")&amp;X15,"")</f>
        <v/>
      </c>
      <c r="I15" s="8"/>
      <c r="M15" s="11" t="s">
        <v>89</v>
      </c>
      <c r="O15" s="9" t="s">
        <v>130</v>
      </c>
      <c r="S15" s="9" t="s">
        <v>143</v>
      </c>
      <c r="W15" s="54" t="s">
        <v>142</v>
      </c>
    </row>
    <row r="16" spans="2:24" ht="15" customHeight="1">
      <c r="B16" s="66"/>
      <c r="C16" s="670"/>
      <c r="D16" s="633"/>
      <c r="E16" s="634"/>
      <c r="F16" s="643" t="str">
        <f>_xlfn.IFNA(VLOOKUP(S16&amp;T16,汚染状況一覧!E:R,3,FALSE),"（別紙記載なし）")</f>
        <v>（別紙記載なし）</v>
      </c>
      <c r="G16" s="104" t="str">
        <f>IF(_xlfn.IFNA(VLOOKUP(S16,汚染状況一覧!E:R,4,FALSE),"")&lt;&gt;"",U16&amp;_xlfn.IFNA(VLOOKUP(S16,汚染状況一覧!E:R,4,FALSE)&amp;VLOOKUP(S16,汚染状況一覧!E:R,5,FALSE),""),"")</f>
        <v/>
      </c>
      <c r="H16" s="105" t="str">
        <f>IF(_xlfn.IFNA(VLOOKUP(S16,汚染状況一覧!E:R,9,FALSE),"")&lt;&gt;"",W16&amp;_xlfn.IFNA(VLOOKUP(S16,汚染状況一覧!E:R,9,FALSE)&amp;VLOOKUP(S16,汚染状況一覧!E:R,10,FALSE),""),"")</f>
        <v/>
      </c>
      <c r="I16" s="8"/>
      <c r="M16" s="11" t="s">
        <v>89</v>
      </c>
      <c r="O16" s="9" t="s">
        <v>130</v>
      </c>
      <c r="S16" s="9" t="s">
        <v>144</v>
      </c>
    </row>
    <row r="17" spans="2:24" ht="15" customHeight="1">
      <c r="B17" s="66"/>
      <c r="C17" s="670"/>
      <c r="D17" s="633"/>
      <c r="E17" s="634"/>
      <c r="F17" s="643"/>
      <c r="G17" s="104" t="str">
        <f>IF(_xlfn.IFNA(VLOOKUP(S17,汚染状況一覧!E:R,6,FALSE),"")&lt;&gt;"",U17&amp;_xlfn.IFNA(VLOOKUP(S17,汚染状況一覧!E:R,6,FALSE),"")&amp;V17,"")</f>
        <v/>
      </c>
      <c r="H17" s="105" t="str">
        <f>IF(_xlfn.IFNA(VLOOKUP(S17,汚染状況一覧!E:R,11,FALSE),"")&lt;&gt;"",W17&amp;_xlfn.IFNA(VLOOKUP(S17,汚染状況一覧!E:R,11,FALSE),"")&amp;X17,"")</f>
        <v/>
      </c>
      <c r="I17" s="8"/>
      <c r="M17" s="11" t="s">
        <v>89</v>
      </c>
      <c r="O17" s="9" t="s">
        <v>130</v>
      </c>
      <c r="S17" s="9" t="s">
        <v>144</v>
      </c>
      <c r="U17" s="54" t="s">
        <v>131</v>
      </c>
      <c r="V17" s="54" t="s">
        <v>132</v>
      </c>
      <c r="W17" s="54" t="s">
        <v>131</v>
      </c>
      <c r="X17" s="54" t="s">
        <v>133</v>
      </c>
    </row>
    <row r="18" spans="2:24" ht="15" customHeight="1">
      <c r="B18" s="66"/>
      <c r="C18" s="670"/>
      <c r="D18" s="633"/>
      <c r="E18" s="634"/>
      <c r="F18" s="643"/>
      <c r="G18" s="104" t="str">
        <f>IF(_xlfn.IFNA(VLOOKUP(S18,汚染状況一覧!E:R,7,FALSE),"")&lt;&gt;"",U18&amp;_xlfn.IFNA(VLOOKUP(S18,汚染状況一覧!E:R,7,FALSE),"")&amp;V18,"")</f>
        <v/>
      </c>
      <c r="H18" s="105" t="str">
        <f>IF(_xlfn.IFNA(VLOOKUP(S18,汚染状況一覧!E:R,12,FALSE),"")&lt;&gt;"",W18&amp;_xlfn.IFNA(VLOOKUP(S18,汚染状況一覧!E:R,12,FALSE),"")&amp;X18,"")</f>
        <v/>
      </c>
      <c r="I18" s="8"/>
      <c r="M18" s="11" t="s">
        <v>89</v>
      </c>
      <c r="O18" s="9" t="s">
        <v>130</v>
      </c>
      <c r="S18" s="9" t="s">
        <v>144</v>
      </c>
      <c r="U18" s="54" t="s">
        <v>134</v>
      </c>
      <c r="V18" s="54" t="s">
        <v>135</v>
      </c>
      <c r="W18" s="54" t="s">
        <v>136</v>
      </c>
      <c r="X18" s="54" t="s">
        <v>137</v>
      </c>
    </row>
    <row r="19" spans="2:24" ht="15" customHeight="1">
      <c r="B19" s="66"/>
      <c r="C19" s="670"/>
      <c r="D19" s="633"/>
      <c r="E19" s="634"/>
      <c r="F19" s="643"/>
      <c r="G19" s="104" t="str">
        <f>IF(_xlfn.IFNA(VLOOKUP(S19,汚染状況一覧!E:R,8,FALSE),"")&lt;&gt;"",U19&amp;_xlfn.IFNA(VLOOKUP(S19,汚染状況一覧!E:R,8,FALSE),"")&amp;V19,"")</f>
        <v/>
      </c>
      <c r="H19" s="105" t="str">
        <f>IF(_xlfn.IFNA(VLOOKUP(S19,汚染状況一覧!E:R,13,FALSE),"")&lt;&gt;"",W19&amp;_xlfn.IFNA(VLOOKUP(S19,汚染状況一覧!E:R,13,FALSE),"")&amp;X19,"")</f>
        <v/>
      </c>
      <c r="I19" s="8"/>
      <c r="M19" s="11" t="s">
        <v>89</v>
      </c>
      <c r="O19" s="9" t="s">
        <v>130</v>
      </c>
      <c r="S19" s="9" t="s">
        <v>144</v>
      </c>
      <c r="U19" s="54" t="s">
        <v>138</v>
      </c>
      <c r="V19" s="54" t="s">
        <v>139</v>
      </c>
      <c r="W19" s="54" t="s">
        <v>140</v>
      </c>
      <c r="X19" s="54" t="s">
        <v>141</v>
      </c>
    </row>
    <row r="20" spans="2:24" ht="15" customHeight="1">
      <c r="B20" s="66"/>
      <c r="C20" s="670"/>
      <c r="D20" s="633"/>
      <c r="E20" s="634"/>
      <c r="F20" s="643"/>
      <c r="G20" s="104"/>
      <c r="H20" s="105" t="str">
        <f>IF(_xlfn.IFNA(VLOOKUP(S20,汚染状況一覧!E:R,14,FALSE),"")&lt;&gt;"",W20&amp;_xlfn.IFNA(VLOOKUP(S20,汚染状況一覧!E:R,14,FALSE),"")&amp;X20,"")</f>
        <v/>
      </c>
      <c r="I20" s="8"/>
      <c r="M20" s="11" t="s">
        <v>89</v>
      </c>
      <c r="O20" s="9" t="s">
        <v>130</v>
      </c>
      <c r="S20" s="9" t="s">
        <v>144</v>
      </c>
      <c r="W20" s="54" t="s">
        <v>142</v>
      </c>
    </row>
    <row r="21" spans="2:24" ht="15" customHeight="1">
      <c r="B21" s="66"/>
      <c r="C21" s="670"/>
      <c r="D21" s="633"/>
      <c r="E21" s="673"/>
      <c r="F21" s="104" t="str">
        <f>IF(COUNTIF(汚染状況一覧!F:F,S21)&lt;4,"","※外 "&amp;COUNTIF(汚染状況一覧!F:F,S21)-3&amp;" 件 別紙参照")</f>
        <v/>
      </c>
      <c r="G21" s="104"/>
      <c r="H21" s="105"/>
      <c r="I21" s="8"/>
      <c r="S21" s="9" t="s">
        <v>145</v>
      </c>
    </row>
    <row r="22" spans="2:24">
      <c r="B22" s="66"/>
      <c r="C22" s="670"/>
      <c r="D22" s="635"/>
      <c r="E22" s="674"/>
      <c r="F22" s="67" t="s">
        <v>146</v>
      </c>
      <c r="G22" s="68"/>
      <c r="H22" s="69"/>
      <c r="I22" s="8"/>
      <c r="S22" s="9"/>
    </row>
    <row r="23" spans="2:24" ht="15" customHeight="1">
      <c r="B23" s="66"/>
      <c r="C23" s="670"/>
      <c r="D23" s="631" t="s">
        <v>147</v>
      </c>
      <c r="E23" s="632"/>
      <c r="F23" s="643" t="str">
        <f>_xlfn.IFNA(VLOOKUP(S23&amp;T23,汚染状況一覧!E:R,3,FALSE),"（別紙記載なし）")</f>
        <v>（別紙記載なし）</v>
      </c>
      <c r="G23" s="104" t="str">
        <f>IF(_xlfn.IFNA(VLOOKUP(S23,汚染状況一覧!E:R,4,FALSE),"")&lt;&gt;"",U23&amp;_xlfn.IFNA(VLOOKUP(S23,汚染状況一覧!E:R,4,FALSE)&amp;VLOOKUP(S23,汚染状況一覧!E:R,5,FALSE),""),"")</f>
        <v/>
      </c>
      <c r="H23" s="105" t="str">
        <f>IF(_xlfn.IFNA(VLOOKUP(S23,汚染状況一覧!E:R,9,FALSE),"")&lt;&gt;"",W23&amp;_xlfn.IFNA(VLOOKUP(S23,汚染状況一覧!E:R,9,FALSE)&amp;VLOOKUP(S23,汚染状況一覧!E:R,10,FALSE),""),"")</f>
        <v/>
      </c>
      <c r="I23" s="8"/>
      <c r="M23" s="11" t="s">
        <v>89</v>
      </c>
      <c r="O23" s="9" t="s">
        <v>148</v>
      </c>
      <c r="S23" s="9" t="s">
        <v>149</v>
      </c>
    </row>
    <row r="24" spans="2:24" ht="15" customHeight="1">
      <c r="B24" s="66"/>
      <c r="C24" s="670"/>
      <c r="D24" s="633"/>
      <c r="E24" s="634"/>
      <c r="F24" s="643"/>
      <c r="G24" s="104" t="str">
        <f>IF(_xlfn.IFNA(VLOOKUP(S24,汚染状況一覧!E:R,6,FALSE),"")&lt;&gt;"",U24&amp;_xlfn.IFNA(VLOOKUP(S24,汚染状況一覧!E:R,6,FALSE),"")&amp;V24,"")</f>
        <v/>
      </c>
      <c r="H24" s="105" t="str">
        <f>IF(_xlfn.IFNA(VLOOKUP(S24,汚染状況一覧!E:R,11,FALSE),"")&lt;&gt;"",W24&amp;_xlfn.IFNA(VLOOKUP(S24,汚染状況一覧!E:R,11,FALSE),"")&amp;X24,"")</f>
        <v/>
      </c>
      <c r="I24" s="8"/>
      <c r="M24" s="11" t="s">
        <v>89</v>
      </c>
      <c r="O24" s="9" t="s">
        <v>130</v>
      </c>
      <c r="S24" s="9" t="s">
        <v>149</v>
      </c>
      <c r="U24" s="54" t="s">
        <v>131</v>
      </c>
      <c r="V24" s="54" t="s">
        <v>132</v>
      </c>
      <c r="W24" s="54" t="s">
        <v>131</v>
      </c>
      <c r="X24" s="54" t="s">
        <v>133</v>
      </c>
    </row>
    <row r="25" spans="2:24" ht="15" customHeight="1">
      <c r="B25" s="66"/>
      <c r="C25" s="670"/>
      <c r="D25" s="633"/>
      <c r="E25" s="634"/>
      <c r="F25" s="643"/>
      <c r="G25" s="104" t="str">
        <f>IF(_xlfn.IFNA(VLOOKUP(S25,汚染状況一覧!E:R,7,FALSE),"")&lt;&gt;"",U25&amp;_xlfn.IFNA(VLOOKUP(S25,汚染状況一覧!E:R,7,FALSE),"")&amp;V25,"")</f>
        <v/>
      </c>
      <c r="H25" s="105" t="str">
        <f>IF(_xlfn.IFNA(VLOOKUP(S25,汚染状況一覧!E:R,12,FALSE),"")&lt;&gt;"",W25&amp;_xlfn.IFNA(VLOOKUP(S25,汚染状況一覧!E:R,12,FALSE),"")&amp;X25,"")</f>
        <v/>
      </c>
      <c r="I25" s="8"/>
      <c r="M25" s="11" t="s">
        <v>89</v>
      </c>
      <c r="O25" s="9" t="s">
        <v>130</v>
      </c>
      <c r="S25" s="9" t="s">
        <v>149</v>
      </c>
      <c r="U25" s="54" t="s">
        <v>134</v>
      </c>
      <c r="V25" s="54" t="s">
        <v>135</v>
      </c>
      <c r="W25" s="54" t="s">
        <v>136</v>
      </c>
      <c r="X25" s="54" t="s">
        <v>137</v>
      </c>
    </row>
    <row r="26" spans="2:24" ht="15" customHeight="1">
      <c r="B26" s="66"/>
      <c r="C26" s="670"/>
      <c r="D26" s="633"/>
      <c r="E26" s="634"/>
      <c r="F26" s="643"/>
      <c r="G26" s="104" t="str">
        <f>IF(_xlfn.IFNA(VLOOKUP(S26,汚染状況一覧!E:R,8,FALSE),"")&lt;&gt;"",U26&amp;_xlfn.IFNA(VLOOKUP(S26,汚染状況一覧!E:R,8,FALSE),"")&amp;V26,"")</f>
        <v/>
      </c>
      <c r="H26" s="105" t="str">
        <f>IF(_xlfn.IFNA(VLOOKUP(S26,汚染状況一覧!E:R,13,FALSE),"")&lt;&gt;"",W26&amp;_xlfn.IFNA(VLOOKUP(S26,汚染状況一覧!E:R,13,FALSE),"")&amp;X26,"")</f>
        <v/>
      </c>
      <c r="I26" s="8"/>
      <c r="M26" s="11" t="s">
        <v>89</v>
      </c>
      <c r="O26" s="9" t="s">
        <v>130</v>
      </c>
      <c r="S26" s="9" t="s">
        <v>149</v>
      </c>
      <c r="U26" s="54" t="s">
        <v>138</v>
      </c>
      <c r="V26" s="54" t="s">
        <v>139</v>
      </c>
      <c r="W26" s="54" t="s">
        <v>140</v>
      </c>
      <c r="X26" s="54" t="s">
        <v>141</v>
      </c>
    </row>
    <row r="27" spans="2:24" ht="15" customHeight="1">
      <c r="B27" s="66"/>
      <c r="C27" s="670"/>
      <c r="D27" s="633"/>
      <c r="E27" s="634"/>
      <c r="F27" s="643"/>
      <c r="G27" s="104"/>
      <c r="H27" s="105" t="str">
        <f>IF(_xlfn.IFNA(VLOOKUP(S27,汚染状況一覧!E:R,14,FALSE),"")&lt;&gt;"",W27&amp;_xlfn.IFNA(VLOOKUP(S27,汚染状況一覧!E:R,14,FALSE),"")&amp;X27,"")</f>
        <v/>
      </c>
      <c r="I27" s="8"/>
      <c r="M27" s="11" t="s">
        <v>89</v>
      </c>
      <c r="O27" s="9" t="s">
        <v>130</v>
      </c>
      <c r="S27" s="9" t="s">
        <v>149</v>
      </c>
      <c r="W27" s="54" t="s">
        <v>142</v>
      </c>
    </row>
    <row r="28" spans="2:24" ht="15" customHeight="1">
      <c r="B28" s="66"/>
      <c r="C28" s="670"/>
      <c r="D28" s="633"/>
      <c r="E28" s="634"/>
      <c r="F28" s="643" t="str">
        <f>_xlfn.IFNA(VLOOKUP(S28&amp;T28,汚染状況一覧!E:R,3,FALSE),"（別紙記載なし）")</f>
        <v>（別紙記載なし）</v>
      </c>
      <c r="G28" s="104" t="str">
        <f>IF(_xlfn.IFNA(VLOOKUP(S28,汚染状況一覧!E:R,4,FALSE),"")&lt;&gt;"",U28&amp;_xlfn.IFNA(VLOOKUP(S28,汚染状況一覧!E:R,4,FALSE)&amp;VLOOKUP(S28,汚染状況一覧!E:R,5,FALSE),""),"")</f>
        <v/>
      </c>
      <c r="H28" s="105" t="str">
        <f>IF(_xlfn.IFNA(VLOOKUP(S28,汚染状況一覧!E:R,9,FALSE),"")&lt;&gt;"",W28&amp;_xlfn.IFNA(VLOOKUP(S28,汚染状況一覧!E:R,9,FALSE)&amp;VLOOKUP(S28,汚染状況一覧!E:R,10,FALSE),""),"")</f>
        <v/>
      </c>
      <c r="I28" s="8"/>
      <c r="M28" s="11" t="s">
        <v>89</v>
      </c>
      <c r="O28" s="9" t="s">
        <v>130</v>
      </c>
      <c r="S28" s="9" t="s">
        <v>150</v>
      </c>
    </row>
    <row r="29" spans="2:24" ht="15" customHeight="1">
      <c r="B29" s="66"/>
      <c r="C29" s="670"/>
      <c r="D29" s="633"/>
      <c r="E29" s="634"/>
      <c r="F29" s="643"/>
      <c r="G29" s="104" t="str">
        <f>IF(_xlfn.IFNA(VLOOKUP(S29,汚染状況一覧!E:R,6,FALSE),"")&lt;&gt;"",U29&amp;_xlfn.IFNA(VLOOKUP(S29,汚染状況一覧!E:R,6,FALSE),"")&amp;V29,"")</f>
        <v/>
      </c>
      <c r="H29" s="105" t="str">
        <f>IF(_xlfn.IFNA(VLOOKUP(S29,汚染状況一覧!E:R,11,FALSE),"")&lt;&gt;"",W29&amp;_xlfn.IFNA(VLOOKUP(S29,汚染状況一覧!E:R,11,FALSE),"")&amp;X29,"")</f>
        <v/>
      </c>
      <c r="I29" s="8"/>
      <c r="M29" s="11" t="s">
        <v>89</v>
      </c>
      <c r="O29" s="9" t="s">
        <v>130</v>
      </c>
      <c r="S29" s="9" t="s">
        <v>150</v>
      </c>
      <c r="U29" s="54" t="s">
        <v>131</v>
      </c>
      <c r="V29" s="54" t="s">
        <v>132</v>
      </c>
      <c r="W29" s="54" t="s">
        <v>131</v>
      </c>
      <c r="X29" s="54" t="s">
        <v>133</v>
      </c>
    </row>
    <row r="30" spans="2:24" ht="15" customHeight="1">
      <c r="B30" s="66"/>
      <c r="C30" s="670"/>
      <c r="D30" s="633"/>
      <c r="E30" s="634"/>
      <c r="F30" s="643"/>
      <c r="G30" s="104" t="str">
        <f>IF(_xlfn.IFNA(VLOOKUP(S30,汚染状況一覧!E:R,7,FALSE),"")&lt;&gt;"",U30&amp;_xlfn.IFNA(VLOOKUP(S30,汚染状況一覧!E:R,7,FALSE),"")&amp;V30,"")</f>
        <v/>
      </c>
      <c r="H30" s="105" t="str">
        <f>IF(_xlfn.IFNA(VLOOKUP(S30,汚染状況一覧!E:R,12,FALSE),"")&lt;&gt;"",W30&amp;_xlfn.IFNA(VLOOKUP(S30,汚染状況一覧!E:R,12,FALSE),"")&amp;X30,"")</f>
        <v/>
      </c>
      <c r="I30" s="8"/>
      <c r="M30" s="11" t="s">
        <v>89</v>
      </c>
      <c r="O30" s="9" t="s">
        <v>130</v>
      </c>
      <c r="S30" s="9" t="s">
        <v>150</v>
      </c>
      <c r="U30" s="54" t="s">
        <v>134</v>
      </c>
      <c r="V30" s="54" t="s">
        <v>135</v>
      </c>
      <c r="W30" s="54" t="s">
        <v>136</v>
      </c>
      <c r="X30" s="54" t="s">
        <v>137</v>
      </c>
    </row>
    <row r="31" spans="2:24" ht="15" customHeight="1">
      <c r="B31" s="66"/>
      <c r="C31" s="670"/>
      <c r="D31" s="633"/>
      <c r="E31" s="634"/>
      <c r="F31" s="643"/>
      <c r="G31" s="104" t="str">
        <f>IF(_xlfn.IFNA(VLOOKUP(S31,汚染状況一覧!E:R,8,FALSE),"")&lt;&gt;"",U31&amp;_xlfn.IFNA(VLOOKUP(S31,汚染状況一覧!E:R,8,FALSE),"")&amp;V31,"")</f>
        <v/>
      </c>
      <c r="H31" s="105" t="str">
        <f>IF(_xlfn.IFNA(VLOOKUP(S31,汚染状況一覧!E:R,13,FALSE),"")&lt;&gt;"",W31&amp;_xlfn.IFNA(VLOOKUP(S31,汚染状況一覧!E:R,13,FALSE),"")&amp;X31,"")</f>
        <v/>
      </c>
      <c r="I31" s="8"/>
      <c r="M31" s="11" t="s">
        <v>89</v>
      </c>
      <c r="O31" s="9" t="s">
        <v>130</v>
      </c>
      <c r="S31" s="9" t="s">
        <v>150</v>
      </c>
      <c r="U31" s="54" t="s">
        <v>138</v>
      </c>
      <c r="V31" s="54" t="s">
        <v>139</v>
      </c>
      <c r="W31" s="54" t="s">
        <v>140</v>
      </c>
      <c r="X31" s="54" t="s">
        <v>141</v>
      </c>
    </row>
    <row r="32" spans="2:24" ht="15" customHeight="1">
      <c r="B32" s="66"/>
      <c r="C32" s="670"/>
      <c r="D32" s="633"/>
      <c r="E32" s="634"/>
      <c r="F32" s="643"/>
      <c r="G32" s="104"/>
      <c r="H32" s="105" t="str">
        <f>IF(_xlfn.IFNA(VLOOKUP(S32,汚染状況一覧!E:R,14,FALSE),"")&lt;&gt;"",W32&amp;_xlfn.IFNA(VLOOKUP(S32,汚染状況一覧!E:R,14,FALSE),"")&amp;X32,"")</f>
        <v/>
      </c>
      <c r="I32" s="8"/>
      <c r="M32" s="11" t="s">
        <v>89</v>
      </c>
      <c r="O32" s="9" t="s">
        <v>130</v>
      </c>
      <c r="S32" s="9" t="s">
        <v>150</v>
      </c>
      <c r="W32" s="54" t="s">
        <v>142</v>
      </c>
    </row>
    <row r="33" spans="1:24" ht="15" customHeight="1">
      <c r="B33" s="66"/>
      <c r="C33" s="670"/>
      <c r="D33" s="633"/>
      <c r="E33" s="634"/>
      <c r="F33" s="643" t="str">
        <f>_xlfn.IFNA(VLOOKUP(S33&amp;T33,汚染状況一覧!E:R,3,FALSE),"（別紙記載なし）")</f>
        <v>（別紙記載なし）</v>
      </c>
      <c r="G33" s="104" t="str">
        <f>IF(_xlfn.IFNA(VLOOKUP(S33,汚染状況一覧!E:R,4,FALSE),"")&lt;&gt;"",U33&amp;_xlfn.IFNA(VLOOKUP(S33,汚染状況一覧!E:R,4,FALSE)&amp;VLOOKUP(S33,汚染状況一覧!E:R,5,FALSE),""),"")</f>
        <v/>
      </c>
      <c r="H33" s="105" t="str">
        <f>IF(_xlfn.IFNA(VLOOKUP(S33,汚染状況一覧!E:R,9,FALSE),"")&lt;&gt;"",W33&amp;_xlfn.IFNA(VLOOKUP(S33,汚染状況一覧!E:R,9,FALSE)&amp;VLOOKUP(S33,汚染状況一覧!E:R,10,FALSE),""),"")</f>
        <v/>
      </c>
      <c r="I33" s="8"/>
      <c r="M33" s="11" t="s">
        <v>89</v>
      </c>
      <c r="O33" s="9" t="s">
        <v>130</v>
      </c>
      <c r="S33" s="9" t="s">
        <v>151</v>
      </c>
    </row>
    <row r="34" spans="1:24" ht="15" customHeight="1">
      <c r="B34" s="66"/>
      <c r="C34" s="670"/>
      <c r="D34" s="633"/>
      <c r="E34" s="634"/>
      <c r="F34" s="643"/>
      <c r="G34" s="104" t="str">
        <f>IF(_xlfn.IFNA(VLOOKUP(S34,汚染状況一覧!E:R,6,FALSE),"")&lt;&gt;"",U34&amp;_xlfn.IFNA(VLOOKUP(S34,汚染状況一覧!E:R,6,FALSE),"")&amp;V34,"")</f>
        <v/>
      </c>
      <c r="H34" s="105" t="str">
        <f>IF(_xlfn.IFNA(VLOOKUP(S34,汚染状況一覧!E:R,11,FALSE),"")&lt;&gt;"",W34&amp;_xlfn.IFNA(VLOOKUP(S34,汚染状況一覧!E:R,11,FALSE),"")&amp;X34,"")</f>
        <v/>
      </c>
      <c r="I34" s="8"/>
      <c r="M34" s="11" t="s">
        <v>89</v>
      </c>
      <c r="O34" s="9" t="s">
        <v>130</v>
      </c>
      <c r="S34" s="9" t="s">
        <v>151</v>
      </c>
      <c r="U34" s="54" t="s">
        <v>131</v>
      </c>
      <c r="V34" s="54" t="s">
        <v>132</v>
      </c>
      <c r="W34" s="54" t="s">
        <v>131</v>
      </c>
      <c r="X34" s="54" t="s">
        <v>133</v>
      </c>
    </row>
    <row r="35" spans="1:24" ht="15" customHeight="1">
      <c r="B35" s="66"/>
      <c r="C35" s="670"/>
      <c r="D35" s="633"/>
      <c r="E35" s="634"/>
      <c r="F35" s="643"/>
      <c r="G35" s="104" t="str">
        <f>IF(_xlfn.IFNA(VLOOKUP(S35,汚染状況一覧!E:R,7,FALSE),"")&lt;&gt;"",U35&amp;_xlfn.IFNA(VLOOKUP(S35,汚染状況一覧!E:R,7,FALSE),"")&amp;V35,"")</f>
        <v/>
      </c>
      <c r="H35" s="105" t="str">
        <f>IF(_xlfn.IFNA(VLOOKUP(S35,汚染状況一覧!E:R,12,FALSE),"")&lt;&gt;"",W35&amp;_xlfn.IFNA(VLOOKUP(S35,汚染状況一覧!E:R,12,FALSE),"")&amp;X35,"")</f>
        <v/>
      </c>
      <c r="I35" s="8"/>
      <c r="M35" s="11" t="s">
        <v>89</v>
      </c>
      <c r="O35" s="9" t="s">
        <v>130</v>
      </c>
      <c r="S35" s="9" t="s">
        <v>151</v>
      </c>
      <c r="U35" s="54" t="s">
        <v>134</v>
      </c>
      <c r="V35" s="54" t="s">
        <v>135</v>
      </c>
      <c r="W35" s="54" t="s">
        <v>136</v>
      </c>
      <c r="X35" s="54" t="s">
        <v>137</v>
      </c>
    </row>
    <row r="36" spans="1:24" ht="15" customHeight="1">
      <c r="B36" s="66"/>
      <c r="C36" s="670"/>
      <c r="D36" s="633"/>
      <c r="E36" s="634"/>
      <c r="F36" s="643"/>
      <c r="G36" s="104" t="str">
        <f>IF(_xlfn.IFNA(VLOOKUP(S36,汚染状況一覧!E:R,8,FALSE),"")&lt;&gt;"",U36&amp;_xlfn.IFNA(VLOOKUP(S36,汚染状況一覧!E:R,8,FALSE),"")&amp;V36,"")</f>
        <v/>
      </c>
      <c r="H36" s="105" t="str">
        <f>IF(_xlfn.IFNA(VLOOKUP(S36,汚染状況一覧!E:R,13,FALSE),"")&lt;&gt;"",W36&amp;_xlfn.IFNA(VLOOKUP(S36,汚染状況一覧!E:R,13,FALSE),"")&amp;X36,"")</f>
        <v/>
      </c>
      <c r="I36" s="8"/>
      <c r="M36" s="11" t="s">
        <v>89</v>
      </c>
      <c r="O36" s="9" t="s">
        <v>130</v>
      </c>
      <c r="S36" s="9" t="s">
        <v>151</v>
      </c>
      <c r="U36" s="54" t="s">
        <v>138</v>
      </c>
      <c r="V36" s="54" t="s">
        <v>139</v>
      </c>
      <c r="W36" s="54" t="s">
        <v>140</v>
      </c>
      <c r="X36" s="54" t="s">
        <v>141</v>
      </c>
    </row>
    <row r="37" spans="1:24" ht="15" customHeight="1">
      <c r="B37" s="66"/>
      <c r="C37" s="670"/>
      <c r="D37" s="633"/>
      <c r="E37" s="634"/>
      <c r="F37" s="643"/>
      <c r="G37" s="104"/>
      <c r="H37" s="105" t="str">
        <f>IF(_xlfn.IFNA(VLOOKUP(S37,汚染状況一覧!E:R,14,FALSE),"")&lt;&gt;"",W37&amp;_xlfn.IFNA(VLOOKUP(S37,汚染状況一覧!E:R,14,FALSE),"")&amp;X37,"")</f>
        <v/>
      </c>
      <c r="I37" s="8"/>
      <c r="M37" s="11" t="s">
        <v>89</v>
      </c>
      <c r="O37" s="9" t="s">
        <v>130</v>
      </c>
      <c r="S37" s="9" t="s">
        <v>151</v>
      </c>
      <c r="W37" s="54" t="s">
        <v>142</v>
      </c>
    </row>
    <row r="38" spans="1:24" ht="15" customHeight="1">
      <c r="B38" s="66"/>
      <c r="C38" s="670"/>
      <c r="D38" s="633"/>
      <c r="E38" s="673"/>
      <c r="F38" s="104" t="str">
        <f>IF(COUNTIF(汚染状況一覧!F:F,S38)&lt;4,"","※外 "&amp;COUNTIF(汚染状況一覧!F:F,S38)-3&amp;" 件 別紙参照")</f>
        <v/>
      </c>
      <c r="G38" s="104"/>
      <c r="H38" s="105"/>
      <c r="I38" s="8"/>
      <c r="S38" s="9" t="s">
        <v>152</v>
      </c>
    </row>
    <row r="39" spans="1:24">
      <c r="B39" s="66"/>
      <c r="C39" s="670"/>
      <c r="D39" s="635"/>
      <c r="E39" s="674"/>
      <c r="F39" s="67" t="s">
        <v>146</v>
      </c>
      <c r="G39" s="68"/>
      <c r="H39" s="69"/>
      <c r="I39" s="8"/>
      <c r="S39" s="9"/>
    </row>
    <row r="40" spans="1:24" ht="15" customHeight="1">
      <c r="B40" s="66"/>
      <c r="C40" s="670"/>
      <c r="D40" s="631" t="s">
        <v>153</v>
      </c>
      <c r="E40" s="675"/>
      <c r="F40" s="643" t="str">
        <f>_xlfn.IFNA(VLOOKUP(S40&amp;T40,汚染状況一覧!E:R,3,FALSE),"（別紙記載なし）")</f>
        <v>（別紙記載なし）</v>
      </c>
      <c r="G40" s="102" t="str">
        <f>IF(_xlfn.IFNA(VLOOKUP(S40,汚染状況一覧!E:R,4,FALSE),"")&lt;&gt;"",U40&amp;_xlfn.IFNA(VLOOKUP(S40,汚染状況一覧!E:R,4,FALSE)&amp;VLOOKUP(S40,汚染状況一覧!E:R,5,FALSE),""),"")</f>
        <v/>
      </c>
      <c r="H40" s="103" t="str">
        <f>IF(_xlfn.IFNA(VLOOKUP(S40,汚染状況一覧!E:R,9,FALSE),"")&lt;&gt;"",W40&amp;_xlfn.IFNA(VLOOKUP(S40,汚染状況一覧!E:R,9,FALSE)&amp;VLOOKUP(S40,汚染状況一覧!E:R,10,FALSE),""),"")</f>
        <v/>
      </c>
      <c r="I40" s="8"/>
      <c r="M40" s="11" t="s">
        <v>89</v>
      </c>
      <c r="O40" s="9" t="s">
        <v>154</v>
      </c>
      <c r="S40" s="9" t="s">
        <v>155</v>
      </c>
    </row>
    <row r="41" spans="1:24" ht="15" customHeight="1">
      <c r="B41" s="66"/>
      <c r="C41" s="670"/>
      <c r="D41" s="633"/>
      <c r="E41" s="673"/>
      <c r="F41" s="643"/>
      <c r="G41" s="104" t="str">
        <f>IF(_xlfn.IFNA(VLOOKUP(S41,汚染状況一覧!E:R,6,FALSE),"")&lt;&gt;"",U41&amp;_xlfn.IFNA(VLOOKUP(S41,汚染状況一覧!E:R,6,FALSE),"")&amp;V41,"")</f>
        <v/>
      </c>
      <c r="H41" s="105" t="str">
        <f>IF(_xlfn.IFNA(VLOOKUP(S41,汚染状況一覧!E:R,11,FALSE),"")&lt;&gt;"",W41&amp;_xlfn.IFNA(VLOOKUP(S41,汚染状況一覧!E:R,11,FALSE),"")&amp;X41,"")</f>
        <v/>
      </c>
      <c r="I41" s="8"/>
      <c r="M41" s="11" t="s">
        <v>89</v>
      </c>
      <c r="O41" s="9" t="s">
        <v>130</v>
      </c>
      <c r="S41" s="9" t="s">
        <v>155</v>
      </c>
      <c r="U41" s="54" t="s">
        <v>131</v>
      </c>
      <c r="V41" s="54" t="s">
        <v>132</v>
      </c>
      <c r="W41" s="54" t="s">
        <v>131</v>
      </c>
      <c r="X41" s="54" t="s">
        <v>133</v>
      </c>
    </row>
    <row r="42" spans="1:24" ht="15" customHeight="1">
      <c r="B42" s="66"/>
      <c r="C42" s="670"/>
      <c r="D42" s="633"/>
      <c r="E42" s="673"/>
      <c r="F42" s="643"/>
      <c r="G42" s="104" t="str">
        <f>IF(_xlfn.IFNA(VLOOKUP(S42,汚染状況一覧!E:R,7,FALSE),"")&lt;&gt;"",U42&amp;_xlfn.IFNA(VLOOKUP(S42,汚染状況一覧!E:R,7,FALSE),"")&amp;V42,"")</f>
        <v/>
      </c>
      <c r="H42" s="105" t="str">
        <f>IF(_xlfn.IFNA(VLOOKUP(S42,汚染状況一覧!E:R,12,FALSE),"")&lt;&gt;"",W42&amp;_xlfn.IFNA(VLOOKUP(S42,汚染状況一覧!E:R,12,FALSE),"")&amp;X42,"")</f>
        <v/>
      </c>
      <c r="I42" s="8"/>
      <c r="M42" s="11" t="s">
        <v>89</v>
      </c>
      <c r="O42" s="9" t="s">
        <v>130</v>
      </c>
      <c r="S42" s="9" t="s">
        <v>155</v>
      </c>
      <c r="U42" s="54" t="s">
        <v>134</v>
      </c>
      <c r="V42" s="54" t="s">
        <v>135</v>
      </c>
      <c r="W42" s="54" t="s">
        <v>136</v>
      </c>
      <c r="X42" s="54" t="s">
        <v>137</v>
      </c>
    </row>
    <row r="43" spans="1:24" ht="15" customHeight="1">
      <c r="B43" s="66"/>
      <c r="C43" s="670"/>
      <c r="D43" s="633"/>
      <c r="E43" s="673"/>
      <c r="F43" s="643"/>
      <c r="G43" s="104" t="str">
        <f>IF(_xlfn.IFNA(VLOOKUP(S43,汚染状況一覧!E:R,8,FALSE),"")&lt;&gt;"",U43&amp;_xlfn.IFNA(VLOOKUP(S43,汚染状況一覧!E:R,8,FALSE),"")&amp;V43,"")</f>
        <v/>
      </c>
      <c r="H43" s="105" t="str">
        <f>IF(_xlfn.IFNA(VLOOKUP(S43,汚染状況一覧!E:R,13,FALSE),"")&lt;&gt;"",W43&amp;_xlfn.IFNA(VLOOKUP(S43,汚染状況一覧!E:R,13,FALSE),"")&amp;X43,"")</f>
        <v/>
      </c>
      <c r="I43" s="8"/>
      <c r="M43" s="11" t="s">
        <v>89</v>
      </c>
      <c r="O43" s="9" t="s">
        <v>130</v>
      </c>
      <c r="S43" s="9" t="s">
        <v>155</v>
      </c>
      <c r="U43" s="54" t="s">
        <v>138</v>
      </c>
      <c r="V43" s="54" t="s">
        <v>139</v>
      </c>
      <c r="W43" s="54" t="s">
        <v>140</v>
      </c>
      <c r="X43" s="54" t="s">
        <v>141</v>
      </c>
    </row>
    <row r="44" spans="1:24" ht="15" customHeight="1">
      <c r="B44" s="66"/>
      <c r="C44" s="670"/>
      <c r="D44" s="633"/>
      <c r="E44" s="673"/>
      <c r="F44" s="643"/>
      <c r="G44" s="104"/>
      <c r="H44" s="105" t="str">
        <f>IF(_xlfn.IFNA(VLOOKUP(S44,汚染状況一覧!E:R,14,FALSE),"")&lt;&gt;"",W44&amp;_xlfn.IFNA(VLOOKUP(S44,汚染状況一覧!E:R,14,FALSE),"")&amp;X44,"")</f>
        <v/>
      </c>
      <c r="I44" s="8"/>
      <c r="M44" s="11" t="s">
        <v>89</v>
      </c>
      <c r="O44" s="9" t="s">
        <v>130</v>
      </c>
      <c r="S44" s="9" t="s">
        <v>155</v>
      </c>
      <c r="W44" s="54" t="s">
        <v>142</v>
      </c>
    </row>
    <row r="45" spans="1:24" ht="15" customHeight="1">
      <c r="A45" s="9"/>
      <c r="B45" s="66"/>
      <c r="C45" s="670"/>
      <c r="D45" s="633"/>
      <c r="E45" s="673"/>
      <c r="F45" s="643" t="str">
        <f>_xlfn.IFNA(VLOOKUP(S45&amp;T45,汚染状況一覧!E:R,3,FALSE),"（別紙記載なし）")</f>
        <v>（別紙記載なし）</v>
      </c>
      <c r="G45" s="104" t="str">
        <f>IF(_xlfn.IFNA(VLOOKUP(S45,汚染状況一覧!E:R,4,FALSE),"")&lt;&gt;"",U45&amp;_xlfn.IFNA(VLOOKUP(S45,汚染状況一覧!E:R,4,FALSE)&amp;VLOOKUP(S45,汚染状況一覧!E:R,5,FALSE),""),"")</f>
        <v/>
      </c>
      <c r="H45" s="105" t="str">
        <f>IF(_xlfn.IFNA(VLOOKUP(S45,汚染状況一覧!E:R,9,FALSE),"")&lt;&gt;"",W45&amp;_xlfn.IFNA(VLOOKUP(S45,汚染状況一覧!E:R,9,FALSE)&amp;VLOOKUP(S45,汚染状況一覧!E:R,10,FALSE),""),"")</f>
        <v/>
      </c>
      <c r="I45" s="8"/>
      <c r="M45" s="11" t="s">
        <v>89</v>
      </c>
      <c r="O45" s="9" t="s">
        <v>130</v>
      </c>
      <c r="S45" s="9" t="s">
        <v>156</v>
      </c>
    </row>
    <row r="46" spans="1:24" ht="15" customHeight="1">
      <c r="B46" s="66"/>
      <c r="C46" s="670"/>
      <c r="D46" s="633"/>
      <c r="E46" s="673"/>
      <c r="F46" s="643"/>
      <c r="G46" s="104" t="str">
        <f>IF(_xlfn.IFNA(VLOOKUP(S46,汚染状況一覧!E:R,6,FALSE),"")&lt;&gt;"",U46&amp;_xlfn.IFNA(VLOOKUP(S46,汚染状況一覧!E:R,6,FALSE),"")&amp;V46,"")</f>
        <v/>
      </c>
      <c r="H46" s="105" t="str">
        <f>IF(_xlfn.IFNA(VLOOKUP(S46,汚染状況一覧!E:R,11,FALSE),"")&lt;&gt;"",W46&amp;_xlfn.IFNA(VLOOKUP(S46,汚染状況一覧!E:R,11,FALSE),"")&amp;X46,"")</f>
        <v/>
      </c>
      <c r="I46" s="8"/>
      <c r="M46" s="11" t="s">
        <v>89</v>
      </c>
      <c r="O46" s="9" t="s">
        <v>130</v>
      </c>
      <c r="S46" s="9" t="s">
        <v>156</v>
      </c>
      <c r="U46" s="54" t="s">
        <v>131</v>
      </c>
      <c r="V46" s="54" t="s">
        <v>132</v>
      </c>
      <c r="W46" s="54" t="s">
        <v>131</v>
      </c>
      <c r="X46" s="54" t="s">
        <v>133</v>
      </c>
    </row>
    <row r="47" spans="1:24" ht="15" customHeight="1">
      <c r="B47" s="66"/>
      <c r="C47" s="670"/>
      <c r="D47" s="633"/>
      <c r="E47" s="673"/>
      <c r="F47" s="643"/>
      <c r="G47" s="104" t="str">
        <f>IF(_xlfn.IFNA(VLOOKUP(S47,汚染状況一覧!E:R,7,FALSE),"")&lt;&gt;"",U47&amp;_xlfn.IFNA(VLOOKUP(S47,汚染状況一覧!E:R,7,FALSE),"")&amp;V47,"")</f>
        <v/>
      </c>
      <c r="H47" s="105" t="str">
        <f>IF(_xlfn.IFNA(VLOOKUP(S47,汚染状況一覧!E:R,12,FALSE),"")&lt;&gt;"",W47&amp;_xlfn.IFNA(VLOOKUP(S47,汚染状況一覧!E:R,12,FALSE),"")&amp;X47,"")</f>
        <v/>
      </c>
      <c r="I47" s="8"/>
      <c r="M47" s="11" t="s">
        <v>89</v>
      </c>
      <c r="O47" s="9" t="s">
        <v>130</v>
      </c>
      <c r="S47" s="9" t="s">
        <v>156</v>
      </c>
      <c r="U47" s="54" t="s">
        <v>134</v>
      </c>
      <c r="V47" s="54" t="s">
        <v>135</v>
      </c>
      <c r="W47" s="54" t="s">
        <v>136</v>
      </c>
      <c r="X47" s="54" t="s">
        <v>137</v>
      </c>
    </row>
    <row r="48" spans="1:24" ht="15" customHeight="1">
      <c r="B48" s="66"/>
      <c r="C48" s="670"/>
      <c r="D48" s="633"/>
      <c r="E48" s="673"/>
      <c r="F48" s="643"/>
      <c r="G48" s="104" t="str">
        <f>IF(_xlfn.IFNA(VLOOKUP(S48,汚染状況一覧!E:R,8,FALSE),"")&lt;&gt;"",U48&amp;_xlfn.IFNA(VLOOKUP(S48,汚染状況一覧!E:R,8,FALSE),"")&amp;V48,"")</f>
        <v/>
      </c>
      <c r="H48" s="105" t="str">
        <f>IF(_xlfn.IFNA(VLOOKUP(S48,汚染状況一覧!E:R,13,FALSE),"")&lt;&gt;"",W48&amp;_xlfn.IFNA(VLOOKUP(S48,汚染状況一覧!E:R,13,FALSE),"")&amp;X48,"")</f>
        <v/>
      </c>
      <c r="I48" s="8"/>
      <c r="M48" s="11" t="s">
        <v>89</v>
      </c>
      <c r="O48" s="9" t="s">
        <v>130</v>
      </c>
      <c r="S48" s="9" t="s">
        <v>156</v>
      </c>
      <c r="U48" s="54" t="s">
        <v>138</v>
      </c>
      <c r="V48" s="54" t="s">
        <v>139</v>
      </c>
      <c r="W48" s="54" t="s">
        <v>140</v>
      </c>
      <c r="X48" s="54" t="s">
        <v>141</v>
      </c>
    </row>
    <row r="49" spans="1:24" ht="15" customHeight="1">
      <c r="B49" s="66"/>
      <c r="C49" s="670"/>
      <c r="D49" s="633"/>
      <c r="E49" s="673"/>
      <c r="F49" s="643"/>
      <c r="G49" s="104"/>
      <c r="H49" s="105" t="str">
        <f>IF(_xlfn.IFNA(VLOOKUP(S49,汚染状況一覧!E:R,14,FALSE),"")&lt;&gt;"",W49&amp;_xlfn.IFNA(VLOOKUP(S49,汚染状況一覧!E:R,14,FALSE),"")&amp;X49,"")</f>
        <v/>
      </c>
      <c r="I49" s="8"/>
      <c r="M49" s="11" t="s">
        <v>89</v>
      </c>
      <c r="O49" s="9" t="s">
        <v>130</v>
      </c>
      <c r="S49" s="9" t="s">
        <v>156</v>
      </c>
      <c r="W49" s="54" t="s">
        <v>142</v>
      </c>
    </row>
    <row r="50" spans="1:24" ht="15" customHeight="1">
      <c r="A50" s="9"/>
      <c r="B50" s="66"/>
      <c r="C50" s="670"/>
      <c r="D50" s="633"/>
      <c r="E50" s="673"/>
      <c r="F50" s="643" t="str">
        <f>_xlfn.IFNA(VLOOKUP(S50&amp;T50,汚染状況一覧!E:R,3,FALSE),"（別紙記載なし）")</f>
        <v>（別紙記載なし）</v>
      </c>
      <c r="G50" s="104" t="str">
        <f>IF(_xlfn.IFNA(VLOOKUP(S50,汚染状況一覧!E:R,4,FALSE),"")&lt;&gt;"",U50&amp;_xlfn.IFNA(VLOOKUP(S50,汚染状況一覧!E:R,4,FALSE)&amp;VLOOKUP(S50,汚染状況一覧!E:R,5,FALSE),""),"")</f>
        <v/>
      </c>
      <c r="H50" s="105" t="str">
        <f>IF(_xlfn.IFNA(VLOOKUP(S50,汚染状況一覧!E:R,9,FALSE),"")&lt;&gt;"",W50&amp;_xlfn.IFNA(VLOOKUP(S50,汚染状況一覧!E:R,9,FALSE)&amp;VLOOKUP(S50,汚染状況一覧!E:R,10,FALSE),""),"")</f>
        <v/>
      </c>
      <c r="I50" s="8"/>
      <c r="M50" s="11" t="s">
        <v>89</v>
      </c>
      <c r="O50" s="9" t="s">
        <v>130</v>
      </c>
      <c r="S50" s="9" t="s">
        <v>157</v>
      </c>
    </row>
    <row r="51" spans="1:24" ht="15" customHeight="1">
      <c r="B51" s="66"/>
      <c r="C51" s="670"/>
      <c r="D51" s="633"/>
      <c r="E51" s="673"/>
      <c r="F51" s="643"/>
      <c r="G51" s="104" t="str">
        <f>IF(_xlfn.IFNA(VLOOKUP(S51,汚染状況一覧!E:R,6,FALSE),"")&lt;&gt;"",U51&amp;_xlfn.IFNA(VLOOKUP(S51,汚染状況一覧!E:R,6,FALSE),"")&amp;V51,"")</f>
        <v/>
      </c>
      <c r="H51" s="105" t="str">
        <f>IF(_xlfn.IFNA(VLOOKUP(S51,汚染状況一覧!E:R,11,FALSE),"")&lt;&gt;"",W51&amp;_xlfn.IFNA(VLOOKUP(S51,汚染状況一覧!E:R,11,FALSE),"")&amp;X51,"")</f>
        <v/>
      </c>
      <c r="I51" s="8"/>
      <c r="M51" s="11" t="s">
        <v>89</v>
      </c>
      <c r="O51" s="9" t="s">
        <v>130</v>
      </c>
      <c r="S51" s="9" t="s">
        <v>157</v>
      </c>
      <c r="U51" s="54" t="s">
        <v>131</v>
      </c>
      <c r="V51" s="54" t="s">
        <v>132</v>
      </c>
      <c r="W51" s="54" t="s">
        <v>131</v>
      </c>
      <c r="X51" s="54" t="s">
        <v>133</v>
      </c>
    </row>
    <row r="52" spans="1:24" ht="15" customHeight="1">
      <c r="B52" s="66"/>
      <c r="C52" s="670"/>
      <c r="D52" s="633"/>
      <c r="E52" s="673"/>
      <c r="F52" s="643"/>
      <c r="G52" s="104" t="str">
        <f>IF(_xlfn.IFNA(VLOOKUP(S52,汚染状況一覧!E:R,7,FALSE),"")&lt;&gt;"",U52&amp;_xlfn.IFNA(VLOOKUP(S52,汚染状況一覧!E:R,7,FALSE),"")&amp;V52,"")</f>
        <v/>
      </c>
      <c r="H52" s="105" t="str">
        <f>IF(_xlfn.IFNA(VLOOKUP(S52,汚染状況一覧!E:R,12,FALSE),"")&lt;&gt;"",W52&amp;_xlfn.IFNA(VLOOKUP(S52,汚染状況一覧!E:R,12,FALSE),"")&amp;X52,"")</f>
        <v/>
      </c>
      <c r="I52" s="8"/>
      <c r="M52" s="11" t="s">
        <v>89</v>
      </c>
      <c r="O52" s="9" t="s">
        <v>130</v>
      </c>
      <c r="S52" s="9" t="s">
        <v>157</v>
      </c>
      <c r="U52" s="54" t="s">
        <v>134</v>
      </c>
      <c r="V52" s="54" t="s">
        <v>135</v>
      </c>
      <c r="W52" s="54" t="s">
        <v>136</v>
      </c>
      <c r="X52" s="54" t="s">
        <v>137</v>
      </c>
    </row>
    <row r="53" spans="1:24" ht="15" customHeight="1">
      <c r="B53" s="66"/>
      <c r="C53" s="670"/>
      <c r="D53" s="633"/>
      <c r="E53" s="673"/>
      <c r="F53" s="643"/>
      <c r="G53" s="104" t="str">
        <f>IF(_xlfn.IFNA(VLOOKUP(S53,汚染状況一覧!E:R,8,FALSE),"")&lt;&gt;"",U53&amp;_xlfn.IFNA(VLOOKUP(S53,汚染状況一覧!E:R,8,FALSE),"")&amp;V53,"")</f>
        <v/>
      </c>
      <c r="H53" s="105" t="str">
        <f>IF(_xlfn.IFNA(VLOOKUP(S53,汚染状況一覧!E:R,13,FALSE),"")&lt;&gt;"",W53&amp;_xlfn.IFNA(VLOOKUP(S53,汚染状況一覧!E:R,13,FALSE),"")&amp;X53,"")</f>
        <v/>
      </c>
      <c r="I53" s="8"/>
      <c r="M53" s="11" t="s">
        <v>89</v>
      </c>
      <c r="O53" s="9" t="s">
        <v>130</v>
      </c>
      <c r="S53" s="9" t="s">
        <v>157</v>
      </c>
      <c r="U53" s="54" t="s">
        <v>138</v>
      </c>
      <c r="V53" s="54" t="s">
        <v>139</v>
      </c>
      <c r="W53" s="54" t="s">
        <v>140</v>
      </c>
      <c r="X53" s="54" t="s">
        <v>141</v>
      </c>
    </row>
    <row r="54" spans="1:24" ht="15" customHeight="1">
      <c r="B54" s="66"/>
      <c r="C54" s="670"/>
      <c r="D54" s="633"/>
      <c r="E54" s="673"/>
      <c r="F54" s="643"/>
      <c r="G54" s="104"/>
      <c r="H54" s="105" t="str">
        <f>IF(_xlfn.IFNA(VLOOKUP(S54,汚染状況一覧!E:R,14,FALSE),"")&lt;&gt;"",W54&amp;_xlfn.IFNA(VLOOKUP(S54,汚染状況一覧!E:R,14,FALSE),"")&amp;X54,"")</f>
        <v/>
      </c>
      <c r="I54" s="8"/>
      <c r="M54" s="11" t="s">
        <v>89</v>
      </c>
      <c r="O54" s="9" t="s">
        <v>130</v>
      </c>
      <c r="S54" s="9" t="s">
        <v>157</v>
      </c>
      <c r="W54" s="54" t="s">
        <v>142</v>
      </c>
    </row>
    <row r="55" spans="1:24" ht="15" customHeight="1">
      <c r="B55" s="66"/>
      <c r="C55" s="670"/>
      <c r="D55" s="633"/>
      <c r="E55" s="673"/>
      <c r="F55" s="104" t="str">
        <f>IF(COUNTIF(汚染状況一覧!F:F,S55)&lt;4,"","※外 "&amp;COUNTIF(汚染状況一覧!F:F,S55)-3&amp;" 件 別紙参照")</f>
        <v/>
      </c>
      <c r="G55" s="106"/>
      <c r="H55" s="107"/>
      <c r="I55" s="8"/>
      <c r="S55" s="9" t="s">
        <v>158</v>
      </c>
    </row>
    <row r="56" spans="1:24">
      <c r="B56" s="66"/>
      <c r="C56" s="671"/>
      <c r="D56" s="635"/>
      <c r="E56" s="674"/>
      <c r="F56" s="67" t="s">
        <v>146</v>
      </c>
      <c r="G56" s="70"/>
      <c r="H56" s="71"/>
      <c r="I56" s="8"/>
      <c r="S56" s="9"/>
    </row>
    <row r="57" spans="1:24">
      <c r="B57" s="66"/>
      <c r="C57" s="645" t="s">
        <v>105</v>
      </c>
      <c r="D57" s="646"/>
      <c r="E57" s="72" t="s">
        <v>159</v>
      </c>
      <c r="F57" s="342"/>
      <c r="G57" s="36"/>
      <c r="H57" s="38"/>
      <c r="I57" s="8"/>
      <c r="M57" s="11" t="s">
        <v>68</v>
      </c>
      <c r="N57" s="97" t="str">
        <f>IF(F57="","（エラー）未入力","（正常）入力済み")</f>
        <v>（エラー）未入力</v>
      </c>
    </row>
    <row r="58" spans="1:24">
      <c r="B58" s="66"/>
      <c r="C58" s="647"/>
      <c r="D58" s="648"/>
      <c r="E58" s="637" t="s">
        <v>160</v>
      </c>
      <c r="F58" s="73"/>
      <c r="G58" s="74" t="s">
        <v>101</v>
      </c>
      <c r="H58" s="4"/>
      <c r="I58" s="8"/>
      <c r="M58" s="11" t="s">
        <v>87</v>
      </c>
      <c r="N58" s="97" t="str">
        <f>IF($F$57="有",IF(F58="","（エラー）未入力","（正常）入力済み"),IF($F$57="無","入力不要","（エラー）「搬出の有無」未選択"))</f>
        <v>（エラー）「搬出の有無」未選択</v>
      </c>
      <c r="O58" s="9" t="s">
        <v>161</v>
      </c>
    </row>
    <row r="59" spans="1:24">
      <c r="B59" s="66"/>
      <c r="C59" s="647"/>
      <c r="D59" s="648"/>
      <c r="E59" s="639"/>
      <c r="F59" s="75"/>
      <c r="G59" s="76" t="s">
        <v>102</v>
      </c>
      <c r="H59" s="77"/>
      <c r="I59" s="8"/>
      <c r="M59" s="11" t="s">
        <v>87</v>
      </c>
      <c r="N59" s="97" t="str">
        <f>IF($F$57="有",IF(F59="","（エラー）未入力","（正常）入力済み"),IF($F$57="無","入力不要","（エラー）「搬出の有無」未選択"))</f>
        <v>（エラー）「搬出の有無」未選択</v>
      </c>
      <c r="O59" s="9" t="s">
        <v>161</v>
      </c>
    </row>
    <row r="60" spans="1:24">
      <c r="B60" s="66"/>
      <c r="C60" s="647"/>
      <c r="D60" s="648"/>
      <c r="E60" s="637" t="s">
        <v>162</v>
      </c>
      <c r="F60" s="2" t="s">
        <v>163</v>
      </c>
      <c r="G60" s="120"/>
      <c r="H60" s="4" t="s">
        <v>164</v>
      </c>
      <c r="I60" s="8"/>
      <c r="M60" s="11" t="s">
        <v>87</v>
      </c>
      <c r="N60" s="97" t="str">
        <f>IF($F$57="有",IF(G60="","（エラー）未入力","（正常）入力済み"),IF($F$57="無","入力不要","（エラー）「搬出の有無」未選択"))</f>
        <v>（エラー）「搬出の有無」未選択</v>
      </c>
      <c r="O60" s="9" t="s">
        <v>161</v>
      </c>
    </row>
    <row r="61" spans="1:24" ht="15" customHeight="1">
      <c r="B61" s="66"/>
      <c r="C61" s="647"/>
      <c r="D61" s="648"/>
      <c r="E61" s="638"/>
      <c r="F61" s="651" t="s">
        <v>165</v>
      </c>
      <c r="G61" s="652"/>
      <c r="H61" s="653"/>
      <c r="I61" s="8"/>
      <c r="N61" s="97"/>
    </row>
    <row r="62" spans="1:24" ht="15" customHeight="1">
      <c r="B62" s="66"/>
      <c r="C62" s="647"/>
      <c r="D62" s="648"/>
      <c r="E62" s="638"/>
      <c r="F62" s="78" t="s">
        <v>166</v>
      </c>
      <c r="G62" s="602"/>
      <c r="H62" s="603"/>
      <c r="I62" s="8"/>
      <c r="M62" s="11" t="s">
        <v>87</v>
      </c>
      <c r="N62" s="97" t="str">
        <f>IF($F$57="有",IF(G62="","（エラー）未入力","（正常）入力済み"),IF($F$57="無","入力不要","（エラー）「搬出の有無」未選択"))</f>
        <v>（エラー）「搬出の有無」未選択</v>
      </c>
      <c r="O62" s="9" t="s">
        <v>161</v>
      </c>
    </row>
    <row r="63" spans="1:24">
      <c r="B63" s="66"/>
      <c r="C63" s="647"/>
      <c r="D63" s="648"/>
      <c r="E63" s="638"/>
      <c r="F63" s="78" t="s">
        <v>167</v>
      </c>
      <c r="G63" s="654"/>
      <c r="H63" s="655"/>
      <c r="I63" s="8"/>
      <c r="M63" s="11" t="s">
        <v>67</v>
      </c>
      <c r="N63" s="97"/>
      <c r="O63" s="9" t="s">
        <v>168</v>
      </c>
    </row>
    <row r="64" spans="1:24">
      <c r="B64" s="66"/>
      <c r="C64" s="647"/>
      <c r="D64" s="648"/>
      <c r="E64" s="637" t="s">
        <v>169</v>
      </c>
      <c r="F64" s="79"/>
      <c r="G64" s="656"/>
      <c r="H64" s="657"/>
      <c r="I64" s="8"/>
      <c r="M64" s="11" t="s">
        <v>87</v>
      </c>
      <c r="N64" s="97" t="str">
        <f>IF($F$57="有",IF(OR(F64="",G64="",F65=""),"（エラー）未入力項目あり","（正常）入力済み"),"入力不要")</f>
        <v>入力不要</v>
      </c>
      <c r="O64" s="9" t="s">
        <v>170</v>
      </c>
    </row>
    <row r="65" spans="2:16">
      <c r="B65" s="66"/>
      <c r="C65" s="647"/>
      <c r="D65" s="648"/>
      <c r="E65" s="638"/>
      <c r="F65" s="80"/>
      <c r="G65" s="81"/>
      <c r="H65" s="82"/>
      <c r="I65" s="8"/>
      <c r="N65" s="97"/>
      <c r="O65" s="9" t="s">
        <v>171</v>
      </c>
    </row>
    <row r="66" spans="2:16">
      <c r="B66" s="66"/>
      <c r="C66" s="647"/>
      <c r="D66" s="648"/>
      <c r="E66" s="638"/>
      <c r="F66" s="80"/>
      <c r="G66" s="658"/>
      <c r="H66" s="659"/>
      <c r="I66" s="8"/>
      <c r="M66" s="11" t="s">
        <v>87</v>
      </c>
      <c r="N66" s="97" t="str">
        <f>IF($F$57="有",IF(OR(F66="",G66="",F67=""),"（複数入力）未入力項目あり","（正常）入力済み"),"入力不要")</f>
        <v>入力不要</v>
      </c>
    </row>
    <row r="67" spans="2:16">
      <c r="B67" s="66"/>
      <c r="C67" s="647"/>
      <c r="D67" s="648"/>
      <c r="E67" s="638"/>
      <c r="F67" s="80"/>
      <c r="G67" s="81"/>
      <c r="H67" s="82"/>
      <c r="I67" s="8"/>
      <c r="N67" s="97"/>
    </row>
    <row r="68" spans="2:16" hidden="1" outlineLevel="1">
      <c r="B68" s="66"/>
      <c r="C68" s="647"/>
      <c r="D68" s="648"/>
      <c r="E68" s="638"/>
      <c r="F68" s="83"/>
      <c r="G68" s="660"/>
      <c r="H68" s="661"/>
      <c r="I68" s="8"/>
      <c r="M68" s="11" t="s">
        <v>87</v>
      </c>
      <c r="N68" s="97" t="str">
        <f>IF($F$57="有",IF(OR(F68="",G68="",F69=""),"（複数入力）未入力項目あり","（正常）入力済み"),"入力不要")</f>
        <v>入力不要</v>
      </c>
    </row>
    <row r="69" spans="2:16" hidden="1" outlineLevel="1">
      <c r="B69" s="66"/>
      <c r="C69" s="647"/>
      <c r="D69" s="648"/>
      <c r="E69" s="638"/>
      <c r="F69" s="83"/>
      <c r="G69" s="84"/>
      <c r="H69" s="85"/>
      <c r="I69" s="8"/>
      <c r="N69" s="97"/>
    </row>
    <row r="70" spans="2:16" hidden="1" outlineLevel="1">
      <c r="B70" s="66"/>
      <c r="C70" s="647"/>
      <c r="D70" s="648"/>
      <c r="E70" s="638"/>
      <c r="F70" s="83"/>
      <c r="G70" s="660"/>
      <c r="H70" s="661"/>
      <c r="I70" s="8"/>
      <c r="M70" s="11" t="s">
        <v>87</v>
      </c>
      <c r="N70" s="97" t="str">
        <f>IF($F$57="有",IF(OR(F70="",G70="",F71=""),"（複数入力）未入力項目あり","（正常）入力済み"),"入力不要")</f>
        <v>入力不要</v>
      </c>
    </row>
    <row r="71" spans="2:16" hidden="1" outlineLevel="1">
      <c r="B71" s="66"/>
      <c r="C71" s="647"/>
      <c r="D71" s="648"/>
      <c r="E71" s="638"/>
      <c r="F71" s="83"/>
      <c r="G71" s="84"/>
      <c r="H71" s="85"/>
      <c r="I71" s="8"/>
      <c r="N71" s="97"/>
    </row>
    <row r="72" spans="2:16" hidden="1" outlineLevel="1">
      <c r="B72" s="66"/>
      <c r="C72" s="647"/>
      <c r="D72" s="648"/>
      <c r="E72" s="638"/>
      <c r="F72" s="83"/>
      <c r="G72" s="660"/>
      <c r="H72" s="661"/>
      <c r="I72" s="8"/>
      <c r="M72" s="11" t="s">
        <v>87</v>
      </c>
      <c r="N72" s="97" t="str">
        <f>IF($F$57="有",IF(OR(F72="",G72="",F73=""),"（複数入力）未入力項目あり","（正常）入力済み"),"入力不要")</f>
        <v>入力不要</v>
      </c>
    </row>
    <row r="73" spans="2:16" hidden="1" outlineLevel="1">
      <c r="B73" s="66"/>
      <c r="C73" s="649"/>
      <c r="D73" s="650"/>
      <c r="E73" s="639"/>
      <c r="F73" s="86"/>
      <c r="G73" s="87"/>
      <c r="H73" s="88"/>
      <c r="I73" s="8"/>
      <c r="N73" s="97"/>
    </row>
    <row r="74" spans="2:16" ht="15" customHeight="1" collapsed="1">
      <c r="B74" s="18"/>
      <c r="C74" s="644" t="s">
        <v>172</v>
      </c>
      <c r="D74" s="644"/>
      <c r="E74" s="644"/>
      <c r="F74" s="644"/>
      <c r="G74" s="644"/>
      <c r="H74" s="644"/>
      <c r="I74" s="19"/>
    </row>
    <row r="75" spans="2:16" s="1" customFormat="1" ht="7.5" customHeight="1">
      <c r="B75" s="60"/>
      <c r="C75" s="57"/>
      <c r="D75" s="57"/>
      <c r="E75" s="61"/>
      <c r="F75" s="61"/>
      <c r="G75" s="61"/>
      <c r="H75" s="61"/>
      <c r="I75" s="53"/>
      <c r="M75" s="11"/>
      <c r="N75" s="100"/>
      <c r="O75" s="9"/>
      <c r="P75" s="9"/>
    </row>
    <row r="76" spans="2:16" s="1" customFormat="1" ht="15" customHeight="1">
      <c r="B76" s="55"/>
      <c r="C76" s="1" t="s">
        <v>119</v>
      </c>
      <c r="M76" s="11"/>
      <c r="N76" s="97"/>
      <c r="O76" s="9"/>
      <c r="P76" s="9"/>
    </row>
  </sheetData>
  <mergeCells count="30">
    <mergeCell ref="M1:N1"/>
    <mergeCell ref="B3:I3"/>
    <mergeCell ref="F6:F10"/>
    <mergeCell ref="B4:I4"/>
    <mergeCell ref="C5:C56"/>
    <mergeCell ref="D5:E5"/>
    <mergeCell ref="D6:E22"/>
    <mergeCell ref="F16:F20"/>
    <mergeCell ref="D23:E39"/>
    <mergeCell ref="F11:F15"/>
    <mergeCell ref="F23:F27"/>
    <mergeCell ref="F28:F32"/>
    <mergeCell ref="F33:F37"/>
    <mergeCell ref="D40:E56"/>
    <mergeCell ref="F40:F44"/>
    <mergeCell ref="F45:F49"/>
    <mergeCell ref="F50:F54"/>
    <mergeCell ref="C74:H74"/>
    <mergeCell ref="C57:D73"/>
    <mergeCell ref="E58:E59"/>
    <mergeCell ref="E60:E63"/>
    <mergeCell ref="F61:H61"/>
    <mergeCell ref="G62:H62"/>
    <mergeCell ref="G63:H63"/>
    <mergeCell ref="E64:E73"/>
    <mergeCell ref="G64:H64"/>
    <mergeCell ref="G66:H66"/>
    <mergeCell ref="G68:H68"/>
    <mergeCell ref="G70:H70"/>
    <mergeCell ref="G72:H72"/>
  </mergeCells>
  <phoneticPr fontId="24"/>
  <conditionalFormatting sqref="M1 M3">
    <cfRule type="cellIs" dxfId="161" priority="13" operator="equal">
      <formula>"必須"</formula>
    </cfRule>
  </conditionalFormatting>
  <conditionalFormatting sqref="N1:N1048576">
    <cfRule type="containsText" dxfId="160" priority="1" operator="containsText" text="（正常）">
      <formula>NOT(ISERROR(SEARCH("（正常）",N1)))</formula>
    </cfRule>
    <cfRule type="containsText" dxfId="159" priority="2" operator="containsText" text="（エラー）">
      <formula>NOT(ISERROR(SEARCH("（エラー）",N1)))</formula>
    </cfRule>
    <cfRule type="containsText" dxfId="158" priority="3" operator="containsText" text="（注意）">
      <formula>NOT(ISERROR(SEARCH("（注意）",N1)))</formula>
    </cfRule>
  </conditionalFormatting>
  <dataValidations count="1">
    <dataValidation type="whole" operator="greaterThanOrEqual" allowBlank="1" showInputMessage="1" showErrorMessage="1" sqref="G60" xr:uid="{00000000-0002-0000-0100-000000000000}">
      <formula1>0</formula1>
    </dataValidation>
  </dataValidations>
  <pageMargins left="0.19685039370078741" right="0.19685039370078741" top="0.19685039370078741" bottom="0.19685039370078741" header="0.11811023622047244" footer="0.11811023622047244"/>
  <pageSetup paperSize="9" scale="69" fitToHeight="0"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マスタ!$H$2:$H$3</xm:f>
          </x14:formula1>
          <xm:sqref>F57</xm:sqref>
        </x14:dataValidation>
        <x14:dataValidation type="list" allowBlank="1" showInputMessage="1" xr:uid="{00000000-0002-0000-0100-000002000000}">
          <x14:formula1>
            <xm:f>マスタ!$I$2:$I$4</xm:f>
          </x14:formula1>
          <xm:sqref>G63:H63</xm:sqref>
        </x14:dataValidation>
        <x14:dataValidation type="list" allowBlank="1" showInputMessage="1" showErrorMessage="1" xr:uid="{00000000-0002-0000-0100-000003000000}">
          <x14:formula1>
            <xm:f>マスタ!$J$2:$J$9</xm:f>
          </x14:formula1>
          <xm:sqref>F65:H65 F67:H67 F69:H69 F71:H71 F73:H73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1594E-A5E2-4837-8CE9-F4EFCD07980E}">
  <sheetPr codeName="Sheet28">
    <pageSetUpPr fitToPage="1"/>
  </sheetPr>
  <dimension ref="B1:R109"/>
  <sheetViews>
    <sheetView showGridLines="0" zoomScaleNormal="100" zoomScaleSheetLayoutView="70" workbookViewId="0"/>
  </sheetViews>
  <sheetFormatPr defaultColWidth="9" defaultRowHeight="13.2"/>
  <cols>
    <col min="1" max="2" width="2.59765625" style="127" customWidth="1"/>
    <col min="3" max="3" width="5.59765625" style="127" customWidth="1"/>
    <col min="4" max="7" width="15.59765625" style="127" customWidth="1"/>
    <col min="8" max="8" width="7.59765625" style="127" customWidth="1"/>
    <col min="9" max="9" width="15.59765625" style="127" customWidth="1"/>
    <col min="10" max="11" width="2.59765625" style="127" customWidth="1"/>
    <col min="12" max="12" width="2.796875" style="127" customWidth="1"/>
    <col min="13" max="13" width="10.59765625" style="148" customWidth="1"/>
    <col min="14" max="14" width="30.59765625" style="149" customWidth="1"/>
    <col min="15" max="16384" width="9" style="127"/>
  </cols>
  <sheetData>
    <row r="1" spans="2:18" ht="15">
      <c r="B1" s="125" t="s">
        <v>173</v>
      </c>
      <c r="C1" s="126"/>
      <c r="D1" s="126"/>
      <c r="E1" s="126"/>
      <c r="F1" s="126"/>
      <c r="G1" s="126"/>
      <c r="H1" s="126"/>
      <c r="I1" s="126"/>
      <c r="J1" s="126"/>
      <c r="M1" s="676" t="s">
        <v>121</v>
      </c>
      <c r="N1" s="676"/>
      <c r="O1" s="177"/>
    </row>
    <row r="2" spans="2:18" ht="19.5" customHeight="1">
      <c r="B2" s="128"/>
      <c r="C2" s="127" t="s">
        <v>174</v>
      </c>
      <c r="D2" s="129"/>
      <c r="E2" s="129"/>
      <c r="J2" s="130"/>
      <c r="M2" s="127"/>
      <c r="N2" s="127"/>
      <c r="O2" s="176"/>
      <c r="P2" s="176"/>
      <c r="Q2" s="131"/>
      <c r="R2" s="131"/>
    </row>
    <row r="3" spans="2:18" ht="19.5" customHeight="1">
      <c r="B3" s="128"/>
      <c r="D3" s="129"/>
      <c r="E3" s="129"/>
      <c r="F3" s="129"/>
      <c r="G3" s="132"/>
      <c r="H3" s="132"/>
      <c r="I3" s="132"/>
      <c r="J3" s="130"/>
      <c r="M3" s="133"/>
      <c r="N3" s="134"/>
      <c r="O3" s="176"/>
      <c r="P3" s="176"/>
      <c r="Q3" s="131"/>
      <c r="R3" s="131"/>
    </row>
    <row r="4" spans="2:18" ht="15">
      <c r="B4" s="128"/>
      <c r="C4" s="677" t="s">
        <v>175</v>
      </c>
      <c r="D4" s="679" t="s">
        <v>176</v>
      </c>
      <c r="E4" s="680"/>
      <c r="F4" s="680"/>
      <c r="G4" s="681"/>
      <c r="H4" s="677" t="s">
        <v>177</v>
      </c>
      <c r="I4" s="677" t="s">
        <v>178</v>
      </c>
      <c r="J4" s="130"/>
      <c r="M4" s="135"/>
      <c r="N4" s="134"/>
      <c r="O4" s="136"/>
    </row>
    <row r="5" spans="2:18" ht="15">
      <c r="B5" s="128"/>
      <c r="C5" s="678"/>
      <c r="D5" s="178" t="s">
        <v>179</v>
      </c>
      <c r="E5" s="178" t="s">
        <v>180</v>
      </c>
      <c r="F5" s="178" t="s">
        <v>181</v>
      </c>
      <c r="G5" s="178" t="s">
        <v>182</v>
      </c>
      <c r="H5" s="678"/>
      <c r="I5" s="678"/>
      <c r="J5" s="130"/>
      <c r="M5" s="135"/>
      <c r="N5" s="134"/>
      <c r="O5" s="136"/>
    </row>
    <row r="6" spans="2:18" ht="24" customHeight="1">
      <c r="B6" s="128"/>
      <c r="C6" s="178">
        <f t="shared" ref="C6:C35" si="0">ROW()-5</f>
        <v>1</v>
      </c>
      <c r="D6" s="137"/>
      <c r="E6" s="138"/>
      <c r="F6" s="138"/>
      <c r="G6" s="139"/>
      <c r="H6" s="139"/>
      <c r="I6" s="138"/>
      <c r="J6" s="130"/>
      <c r="M6" s="133" t="s">
        <v>68</v>
      </c>
      <c r="N6" s="134" t="str">
        <f>IF(D6&amp;E6&amp;F6&amp;G6&amp;H6="",
"（エラー）未入力",
IF(OR(D6="",E6="",G6=""),
IF(AND(D6&lt;&gt;"",H6&lt;&gt;""),
IF(AND(E6="",F6="",G6="",I6=""),"（正常）入力済み","（エラー）入力重複"),
"（エラー）一部未入力"),
IF(H6="","（正常）入力済み","（エラー）入力重複")))</f>
        <v>（エラー）未入力</v>
      </c>
      <c r="O6" s="136" t="s">
        <v>183</v>
      </c>
    </row>
    <row r="7" spans="2:18" ht="24" customHeight="1">
      <c r="B7" s="128"/>
      <c r="C7" s="178">
        <f t="shared" si="0"/>
        <v>2</v>
      </c>
      <c r="D7" s="138"/>
      <c r="E7" s="138"/>
      <c r="F7" s="138"/>
      <c r="G7" s="140"/>
      <c r="H7" s="140"/>
      <c r="I7" s="138"/>
      <c r="J7" s="130"/>
      <c r="M7" s="135" t="s">
        <v>75</v>
      </c>
      <c r="N7" s="134" t="str">
        <f t="shared" ref="N7:N35" si="1">IF(D7&amp;E7&amp;F7&amp;G7&amp;H7="",
"（複数入力）未入力",
IF(OR(D7="",E7="",G7=""),
IF(AND(D7&lt;&gt;"",H7&lt;&gt;""),
IF(AND(E7="",F7="",G7="",I7=""),"（正常）入力済み","（エラー）入力重複"),
"（エラー）一部未入力"),
IF(H7="","（正常）入力済み","（エラー）入力重複")))</f>
        <v>（複数入力）未入力</v>
      </c>
      <c r="O7" s="141" t="s">
        <v>184</v>
      </c>
    </row>
    <row r="8" spans="2:18" ht="24" customHeight="1">
      <c r="B8" s="128"/>
      <c r="C8" s="178">
        <f t="shared" si="0"/>
        <v>3</v>
      </c>
      <c r="D8" s="138"/>
      <c r="E8" s="138"/>
      <c r="F8" s="138"/>
      <c r="G8" s="140"/>
      <c r="H8" s="140"/>
      <c r="I8" s="138"/>
      <c r="J8" s="130"/>
      <c r="M8" s="135" t="s">
        <v>75</v>
      </c>
      <c r="N8" s="134" t="str">
        <f t="shared" si="1"/>
        <v>（複数入力）未入力</v>
      </c>
      <c r="O8" s="136" t="s">
        <v>185</v>
      </c>
    </row>
    <row r="9" spans="2:18" ht="24" customHeight="1">
      <c r="B9" s="128"/>
      <c r="C9" s="178">
        <f t="shared" si="0"/>
        <v>4</v>
      </c>
      <c r="D9" s="138"/>
      <c r="E9" s="138"/>
      <c r="F9" s="138"/>
      <c r="G9" s="140"/>
      <c r="H9" s="140"/>
      <c r="I9" s="138"/>
      <c r="J9" s="130"/>
      <c r="M9" s="135" t="s">
        <v>75</v>
      </c>
      <c r="N9" s="134" t="str">
        <f t="shared" si="1"/>
        <v>（複数入力）未入力</v>
      </c>
      <c r="O9" s="142"/>
    </row>
    <row r="10" spans="2:18" ht="24" customHeight="1">
      <c r="B10" s="128"/>
      <c r="C10" s="178">
        <f t="shared" si="0"/>
        <v>5</v>
      </c>
      <c r="D10" s="138"/>
      <c r="E10" s="138"/>
      <c r="F10" s="138"/>
      <c r="G10" s="140"/>
      <c r="H10" s="140"/>
      <c r="I10" s="138"/>
      <c r="J10" s="130"/>
      <c r="M10" s="135" t="s">
        <v>75</v>
      </c>
      <c r="N10" s="134" t="str">
        <f t="shared" si="1"/>
        <v>（複数入力）未入力</v>
      </c>
      <c r="O10" s="136"/>
    </row>
    <row r="11" spans="2:18" ht="24" customHeight="1">
      <c r="B11" s="128"/>
      <c r="C11" s="178">
        <f t="shared" si="0"/>
        <v>6</v>
      </c>
      <c r="D11" s="138"/>
      <c r="E11" s="138"/>
      <c r="F11" s="138"/>
      <c r="G11" s="140"/>
      <c r="H11" s="140"/>
      <c r="I11" s="138"/>
      <c r="J11" s="130"/>
      <c r="M11" s="135" t="s">
        <v>75</v>
      </c>
      <c r="N11" s="134" t="str">
        <f t="shared" si="1"/>
        <v>（複数入力）未入力</v>
      </c>
      <c r="O11" s="136"/>
    </row>
    <row r="12" spans="2:18" ht="24" customHeight="1">
      <c r="B12" s="128"/>
      <c r="C12" s="178">
        <f t="shared" si="0"/>
        <v>7</v>
      </c>
      <c r="D12" s="138"/>
      <c r="E12" s="138"/>
      <c r="F12" s="138"/>
      <c r="G12" s="140"/>
      <c r="H12" s="140"/>
      <c r="I12" s="138"/>
      <c r="J12" s="130"/>
      <c r="M12" s="135" t="s">
        <v>75</v>
      </c>
      <c r="N12" s="134" t="str">
        <f t="shared" si="1"/>
        <v>（複数入力）未入力</v>
      </c>
      <c r="O12" s="136"/>
    </row>
    <row r="13" spans="2:18" ht="24" customHeight="1">
      <c r="B13" s="128"/>
      <c r="C13" s="178">
        <f t="shared" si="0"/>
        <v>8</v>
      </c>
      <c r="D13" s="138"/>
      <c r="E13" s="138"/>
      <c r="F13" s="138"/>
      <c r="G13" s="140"/>
      <c r="H13" s="140"/>
      <c r="I13" s="138"/>
      <c r="J13" s="130"/>
      <c r="M13" s="135" t="s">
        <v>75</v>
      </c>
      <c r="N13" s="134" t="str">
        <f t="shared" si="1"/>
        <v>（複数入力）未入力</v>
      </c>
      <c r="O13" s="142"/>
    </row>
    <row r="14" spans="2:18" ht="24" customHeight="1">
      <c r="B14" s="128"/>
      <c r="C14" s="178">
        <f t="shared" si="0"/>
        <v>9</v>
      </c>
      <c r="D14" s="138"/>
      <c r="E14" s="138"/>
      <c r="F14" s="138"/>
      <c r="G14" s="140"/>
      <c r="H14" s="140"/>
      <c r="I14" s="138"/>
      <c r="J14" s="130"/>
      <c r="M14" s="135" t="s">
        <v>75</v>
      </c>
      <c r="N14" s="134" t="str">
        <f t="shared" si="1"/>
        <v>（複数入力）未入力</v>
      </c>
      <c r="O14" s="136"/>
    </row>
    <row r="15" spans="2:18" ht="24" customHeight="1">
      <c r="B15" s="128"/>
      <c r="C15" s="178">
        <f t="shared" si="0"/>
        <v>10</v>
      </c>
      <c r="D15" s="138"/>
      <c r="E15" s="138"/>
      <c r="F15" s="138"/>
      <c r="G15" s="140"/>
      <c r="H15" s="140"/>
      <c r="I15" s="138"/>
      <c r="J15" s="130"/>
      <c r="M15" s="135" t="s">
        <v>75</v>
      </c>
      <c r="N15" s="134" t="str">
        <f t="shared" si="1"/>
        <v>（複数入力）未入力</v>
      </c>
      <c r="O15" s="136"/>
    </row>
    <row r="16" spans="2:18" ht="24" customHeight="1">
      <c r="B16" s="128"/>
      <c r="C16" s="178">
        <f t="shared" si="0"/>
        <v>11</v>
      </c>
      <c r="D16" s="138"/>
      <c r="E16" s="138"/>
      <c r="F16" s="138"/>
      <c r="G16" s="140"/>
      <c r="H16" s="140"/>
      <c r="I16" s="138"/>
      <c r="J16" s="130"/>
      <c r="M16" s="135" t="s">
        <v>75</v>
      </c>
      <c r="N16" s="134" t="str">
        <f t="shared" si="1"/>
        <v>（複数入力）未入力</v>
      </c>
      <c r="O16" s="136"/>
    </row>
    <row r="17" spans="2:14" ht="24" customHeight="1">
      <c r="B17" s="128"/>
      <c r="C17" s="178">
        <f t="shared" si="0"/>
        <v>12</v>
      </c>
      <c r="D17" s="138"/>
      <c r="E17" s="138"/>
      <c r="F17" s="138"/>
      <c r="G17" s="140"/>
      <c r="H17" s="140"/>
      <c r="I17" s="138"/>
      <c r="J17" s="130"/>
      <c r="M17" s="135" t="s">
        <v>75</v>
      </c>
      <c r="N17" s="134" t="str">
        <f t="shared" si="1"/>
        <v>（複数入力）未入力</v>
      </c>
    </row>
    <row r="18" spans="2:14" ht="24" customHeight="1">
      <c r="B18" s="128"/>
      <c r="C18" s="178">
        <f t="shared" si="0"/>
        <v>13</v>
      </c>
      <c r="D18" s="138"/>
      <c r="E18" s="138"/>
      <c r="F18" s="138"/>
      <c r="G18" s="140"/>
      <c r="H18" s="140"/>
      <c r="I18" s="138"/>
      <c r="J18" s="130"/>
      <c r="M18" s="135" t="s">
        <v>75</v>
      </c>
      <c r="N18" s="134" t="str">
        <f t="shared" si="1"/>
        <v>（複数入力）未入力</v>
      </c>
    </row>
    <row r="19" spans="2:14" ht="24" customHeight="1">
      <c r="B19" s="128"/>
      <c r="C19" s="178">
        <f t="shared" si="0"/>
        <v>14</v>
      </c>
      <c r="D19" s="138"/>
      <c r="E19" s="138"/>
      <c r="F19" s="138"/>
      <c r="G19" s="140"/>
      <c r="H19" s="140"/>
      <c r="I19" s="138"/>
      <c r="J19" s="130"/>
      <c r="M19" s="135" t="s">
        <v>75</v>
      </c>
      <c r="N19" s="134" t="str">
        <f t="shared" si="1"/>
        <v>（複数入力）未入力</v>
      </c>
    </row>
    <row r="20" spans="2:14" ht="24" customHeight="1">
      <c r="B20" s="128"/>
      <c r="C20" s="178">
        <f t="shared" si="0"/>
        <v>15</v>
      </c>
      <c r="D20" s="138"/>
      <c r="E20" s="138"/>
      <c r="F20" s="138"/>
      <c r="G20" s="140"/>
      <c r="H20" s="140"/>
      <c r="I20" s="138"/>
      <c r="J20" s="130"/>
      <c r="M20" s="135" t="s">
        <v>75</v>
      </c>
      <c r="N20" s="134" t="str">
        <f t="shared" si="1"/>
        <v>（複数入力）未入力</v>
      </c>
    </row>
    <row r="21" spans="2:14" ht="24" customHeight="1">
      <c r="B21" s="128"/>
      <c r="C21" s="178">
        <f t="shared" si="0"/>
        <v>16</v>
      </c>
      <c r="D21" s="138"/>
      <c r="E21" s="138"/>
      <c r="F21" s="138"/>
      <c r="G21" s="140"/>
      <c r="H21" s="140"/>
      <c r="I21" s="138"/>
      <c r="J21" s="130"/>
      <c r="M21" s="135" t="s">
        <v>75</v>
      </c>
      <c r="N21" s="134" t="str">
        <f t="shared" si="1"/>
        <v>（複数入力）未入力</v>
      </c>
    </row>
    <row r="22" spans="2:14" ht="24" customHeight="1">
      <c r="B22" s="128"/>
      <c r="C22" s="178">
        <f t="shared" si="0"/>
        <v>17</v>
      </c>
      <c r="D22" s="138"/>
      <c r="E22" s="138"/>
      <c r="F22" s="138"/>
      <c r="G22" s="140"/>
      <c r="H22" s="140"/>
      <c r="I22" s="138"/>
      <c r="J22" s="130"/>
      <c r="M22" s="135" t="s">
        <v>75</v>
      </c>
      <c r="N22" s="134" t="str">
        <f t="shared" si="1"/>
        <v>（複数入力）未入力</v>
      </c>
    </row>
    <row r="23" spans="2:14" ht="24" customHeight="1">
      <c r="B23" s="128"/>
      <c r="C23" s="178">
        <f t="shared" si="0"/>
        <v>18</v>
      </c>
      <c r="D23" s="138"/>
      <c r="E23" s="138"/>
      <c r="F23" s="138"/>
      <c r="G23" s="140"/>
      <c r="H23" s="140"/>
      <c r="I23" s="138"/>
      <c r="J23" s="130"/>
      <c r="M23" s="135" t="s">
        <v>75</v>
      </c>
      <c r="N23" s="134" t="str">
        <f t="shared" si="1"/>
        <v>（複数入力）未入力</v>
      </c>
    </row>
    <row r="24" spans="2:14" ht="24" customHeight="1">
      <c r="B24" s="128"/>
      <c r="C24" s="178">
        <f t="shared" si="0"/>
        <v>19</v>
      </c>
      <c r="D24" s="138"/>
      <c r="E24" s="138"/>
      <c r="F24" s="138"/>
      <c r="G24" s="140"/>
      <c r="H24" s="140"/>
      <c r="I24" s="138"/>
      <c r="J24" s="130"/>
      <c r="M24" s="135" t="s">
        <v>75</v>
      </c>
      <c r="N24" s="134" t="str">
        <f t="shared" si="1"/>
        <v>（複数入力）未入力</v>
      </c>
    </row>
    <row r="25" spans="2:14" ht="24" customHeight="1">
      <c r="B25" s="128"/>
      <c r="C25" s="178">
        <f t="shared" si="0"/>
        <v>20</v>
      </c>
      <c r="D25" s="138"/>
      <c r="E25" s="138"/>
      <c r="F25" s="138"/>
      <c r="G25" s="140"/>
      <c r="H25" s="140"/>
      <c r="I25" s="138"/>
      <c r="J25" s="130"/>
      <c r="M25" s="135" t="s">
        <v>75</v>
      </c>
      <c r="N25" s="134" t="str">
        <f t="shared" si="1"/>
        <v>（複数入力）未入力</v>
      </c>
    </row>
    <row r="26" spans="2:14" ht="24" customHeight="1">
      <c r="B26" s="128"/>
      <c r="C26" s="178">
        <f t="shared" si="0"/>
        <v>21</v>
      </c>
      <c r="D26" s="138"/>
      <c r="E26" s="138"/>
      <c r="F26" s="138"/>
      <c r="G26" s="140"/>
      <c r="H26" s="140"/>
      <c r="I26" s="138"/>
      <c r="J26" s="130"/>
      <c r="M26" s="135" t="s">
        <v>75</v>
      </c>
      <c r="N26" s="134" t="str">
        <f t="shared" si="1"/>
        <v>（複数入力）未入力</v>
      </c>
    </row>
    <row r="27" spans="2:14" ht="24" customHeight="1">
      <c r="B27" s="128"/>
      <c r="C27" s="178">
        <f t="shared" si="0"/>
        <v>22</v>
      </c>
      <c r="D27" s="138"/>
      <c r="E27" s="138"/>
      <c r="F27" s="138"/>
      <c r="G27" s="140"/>
      <c r="H27" s="140"/>
      <c r="I27" s="138"/>
      <c r="J27" s="130"/>
      <c r="M27" s="135" t="s">
        <v>75</v>
      </c>
      <c r="N27" s="134" t="str">
        <f t="shared" si="1"/>
        <v>（複数入力）未入力</v>
      </c>
    </row>
    <row r="28" spans="2:14" ht="24" customHeight="1">
      <c r="B28" s="128"/>
      <c r="C28" s="178">
        <f t="shared" si="0"/>
        <v>23</v>
      </c>
      <c r="D28" s="138"/>
      <c r="E28" s="138"/>
      <c r="F28" s="138"/>
      <c r="G28" s="140"/>
      <c r="H28" s="140"/>
      <c r="I28" s="138"/>
      <c r="J28" s="130"/>
      <c r="M28" s="135" t="s">
        <v>75</v>
      </c>
      <c r="N28" s="134" t="str">
        <f t="shared" si="1"/>
        <v>（複数入力）未入力</v>
      </c>
    </row>
    <row r="29" spans="2:14" ht="24" customHeight="1">
      <c r="B29" s="128"/>
      <c r="C29" s="178">
        <f t="shared" si="0"/>
        <v>24</v>
      </c>
      <c r="D29" s="138"/>
      <c r="E29" s="138"/>
      <c r="F29" s="138"/>
      <c r="G29" s="140"/>
      <c r="H29" s="140"/>
      <c r="I29" s="138"/>
      <c r="J29" s="130"/>
      <c r="M29" s="135" t="s">
        <v>75</v>
      </c>
      <c r="N29" s="134" t="str">
        <f t="shared" si="1"/>
        <v>（複数入力）未入力</v>
      </c>
    </row>
    <row r="30" spans="2:14" ht="24" customHeight="1">
      <c r="B30" s="128"/>
      <c r="C30" s="178">
        <f t="shared" si="0"/>
        <v>25</v>
      </c>
      <c r="D30" s="138"/>
      <c r="E30" s="138"/>
      <c r="F30" s="138"/>
      <c r="G30" s="140"/>
      <c r="H30" s="140"/>
      <c r="I30" s="138"/>
      <c r="J30" s="130"/>
      <c r="M30" s="135" t="s">
        <v>75</v>
      </c>
      <c r="N30" s="134" t="str">
        <f t="shared" si="1"/>
        <v>（複数入力）未入力</v>
      </c>
    </row>
    <row r="31" spans="2:14" ht="24" customHeight="1">
      <c r="B31" s="128"/>
      <c r="C31" s="178">
        <f t="shared" si="0"/>
        <v>26</v>
      </c>
      <c r="D31" s="138"/>
      <c r="E31" s="138"/>
      <c r="F31" s="138"/>
      <c r="G31" s="140"/>
      <c r="H31" s="140"/>
      <c r="I31" s="138"/>
      <c r="J31" s="130"/>
      <c r="M31" s="135" t="s">
        <v>75</v>
      </c>
      <c r="N31" s="134" t="str">
        <f t="shared" si="1"/>
        <v>（複数入力）未入力</v>
      </c>
    </row>
    <row r="32" spans="2:14" ht="24" customHeight="1">
      <c r="B32" s="128"/>
      <c r="C32" s="178">
        <f t="shared" si="0"/>
        <v>27</v>
      </c>
      <c r="D32" s="138"/>
      <c r="E32" s="138"/>
      <c r="F32" s="138"/>
      <c r="G32" s="140"/>
      <c r="H32" s="140"/>
      <c r="I32" s="138"/>
      <c r="J32" s="130"/>
      <c r="M32" s="135" t="s">
        <v>75</v>
      </c>
      <c r="N32" s="134" t="str">
        <f t="shared" si="1"/>
        <v>（複数入力）未入力</v>
      </c>
    </row>
    <row r="33" spans="2:16" ht="24" customHeight="1">
      <c r="B33" s="128"/>
      <c r="C33" s="178">
        <f t="shared" si="0"/>
        <v>28</v>
      </c>
      <c r="D33" s="138"/>
      <c r="E33" s="138"/>
      <c r="F33" s="138"/>
      <c r="G33" s="140"/>
      <c r="H33" s="140"/>
      <c r="I33" s="138"/>
      <c r="J33" s="130"/>
      <c r="M33" s="135" t="s">
        <v>75</v>
      </c>
      <c r="N33" s="134" t="str">
        <f t="shared" si="1"/>
        <v>（複数入力）未入力</v>
      </c>
    </row>
    <row r="34" spans="2:16" ht="24" customHeight="1">
      <c r="B34" s="128"/>
      <c r="C34" s="178">
        <f t="shared" si="0"/>
        <v>29</v>
      </c>
      <c r="D34" s="138"/>
      <c r="E34" s="138"/>
      <c r="F34" s="138"/>
      <c r="G34" s="140"/>
      <c r="H34" s="140"/>
      <c r="I34" s="138"/>
      <c r="J34" s="130"/>
      <c r="M34" s="135" t="s">
        <v>75</v>
      </c>
      <c r="N34" s="134" t="str">
        <f t="shared" si="1"/>
        <v>（複数入力）未入力</v>
      </c>
    </row>
    <row r="35" spans="2:16" ht="24" customHeight="1">
      <c r="B35" s="128"/>
      <c r="C35" s="178">
        <f t="shared" si="0"/>
        <v>30</v>
      </c>
      <c r="D35" s="138"/>
      <c r="E35" s="138"/>
      <c r="F35" s="138"/>
      <c r="G35" s="140"/>
      <c r="H35" s="140"/>
      <c r="I35" s="138"/>
      <c r="J35" s="130"/>
      <c r="M35" s="135" t="s">
        <v>75</v>
      </c>
      <c r="N35" s="134" t="str">
        <f t="shared" si="1"/>
        <v>（複数入力）未入力</v>
      </c>
    </row>
    <row r="36" spans="2:16" ht="15">
      <c r="B36" s="128"/>
      <c r="C36" s="344" t="s">
        <v>186</v>
      </c>
      <c r="D36" s="143"/>
      <c r="E36" s="143"/>
      <c r="F36" s="143"/>
      <c r="G36" s="143"/>
      <c r="H36" s="143"/>
      <c r="I36" s="144"/>
      <c r="J36" s="130"/>
      <c r="M36" s="135"/>
      <c r="N36" s="134"/>
    </row>
    <row r="37" spans="2:16" ht="7.5" customHeight="1">
      <c r="B37" s="145"/>
      <c r="C37" s="146"/>
      <c r="D37" s="126"/>
      <c r="E37" s="126"/>
      <c r="F37" s="126"/>
      <c r="G37" s="126"/>
      <c r="H37" s="126"/>
      <c r="I37" s="146"/>
      <c r="J37" s="147"/>
    </row>
    <row r="38" spans="2:16">
      <c r="B38" s="150"/>
      <c r="C38" s="127" t="s">
        <v>119</v>
      </c>
      <c r="N38" s="151"/>
    </row>
    <row r="40" spans="2:16" hidden="1">
      <c r="C40" s="127" t="s">
        <v>187</v>
      </c>
      <c r="L40" s="148"/>
      <c r="M40" s="127"/>
    </row>
    <row r="41" spans="2:16" ht="12" hidden="1" customHeight="1">
      <c r="E41" s="127" t="str">
        <f>IF(COUNTIF(H6:H36,"無地番")&gt;0," 無地番","")&amp;IF(COUNTIF(H6:H36,"道")&gt;0," 道","")&amp;IF(COUNTIF(H6:H36,"水")&gt;0," 水","")</f>
        <v/>
      </c>
      <c r="F41" s="152">
        <f>COUNTA(D6:D35)-1-(COUNTIF(H6:H35,"無地番")+COUNTIF(H6:H35,"道")+COUNTIF(H6:H35,"水"))</f>
        <v>-1</v>
      </c>
      <c r="N41" s="127"/>
      <c r="O41" s="149"/>
    </row>
    <row r="42" spans="2:16" hidden="1">
      <c r="E42" s="127" t="str">
        <f>D6&amp;E6&amp;F6&amp;G6&amp;IF(I6="","","の一部")&amp;IF(F41&gt;0,IF(COUNTA(D6:D35)&gt;1,"　外 "&amp;COUNTA(D6:D35)-1-(COUNTIF(H6:H35,"無地番")+COUNTIF(H6:H35,"道")+COUNTIF(H6:H35,"水"))&amp;" 筆",""),"")&amp;IF(OR(COUNTIF(E41,"*無地番*")&gt;0,COUNTIF(E41,"*道*")&gt;0,COUNTIF(E41,"*水*")&gt;0),E41,"")</f>
        <v/>
      </c>
      <c r="N42" s="127"/>
      <c r="O42" s="149"/>
    </row>
    <row r="43" spans="2:16">
      <c r="N43" s="127"/>
      <c r="O43" s="149"/>
    </row>
    <row r="44" spans="2:16">
      <c r="N44" s="127"/>
      <c r="O44" s="149"/>
    </row>
    <row r="45" spans="2:16">
      <c r="N45" s="127"/>
      <c r="O45" s="149"/>
    </row>
    <row r="46" spans="2:16" ht="18" hidden="1">
      <c r="C46" s="153" t="s">
        <v>188</v>
      </c>
      <c r="N46" s="127"/>
      <c r="O46" s="149"/>
    </row>
    <row r="47" spans="2:16" ht="18" hidden="1">
      <c r="C47" s="153" t="s">
        <v>189</v>
      </c>
      <c r="D47" s="153" t="s">
        <v>190</v>
      </c>
      <c r="E47" s="153" t="s">
        <v>178</v>
      </c>
      <c r="M47" s="127"/>
      <c r="N47" s="127"/>
      <c r="O47" s="151"/>
      <c r="P47" s="154"/>
    </row>
    <row r="48" spans="2:16" ht="18" hidden="1">
      <c r="C48" s="155" t="s">
        <v>191</v>
      </c>
      <c r="D48" s="155" t="s">
        <v>192</v>
      </c>
      <c r="E48" s="155" t="s">
        <v>178</v>
      </c>
    </row>
    <row r="49" spans="3:4" ht="18" hidden="1">
      <c r="C49" s="155" t="s">
        <v>193</v>
      </c>
      <c r="D49" s="155" t="s">
        <v>194</v>
      </c>
    </row>
    <row r="50" spans="3:4" ht="18" hidden="1">
      <c r="C50" s="155" t="s">
        <v>195</v>
      </c>
      <c r="D50" s="155" t="s">
        <v>196</v>
      </c>
    </row>
    <row r="51" spans="3:4" ht="18" hidden="1">
      <c r="C51" s="155" t="s">
        <v>197</v>
      </c>
    </row>
    <row r="52" spans="3:4" ht="18" hidden="1">
      <c r="C52" s="155" t="s">
        <v>198</v>
      </c>
    </row>
    <row r="53" spans="3:4" ht="18" hidden="1">
      <c r="C53" s="155" t="s">
        <v>199</v>
      </c>
    </row>
    <row r="54" spans="3:4" ht="18" hidden="1">
      <c r="C54" s="155" t="s">
        <v>200</v>
      </c>
    </row>
    <row r="55" spans="3:4" ht="18" hidden="1">
      <c r="C55" s="155" t="s">
        <v>201</v>
      </c>
    </row>
    <row r="56" spans="3:4" ht="18" hidden="1">
      <c r="C56" s="155" t="s">
        <v>202</v>
      </c>
    </row>
    <row r="57" spans="3:4" ht="18" hidden="1">
      <c r="C57" s="155" t="s">
        <v>203</v>
      </c>
    </row>
    <row r="58" spans="3:4" ht="18" hidden="1">
      <c r="C58" s="155" t="s">
        <v>204</v>
      </c>
    </row>
    <row r="59" spans="3:4" ht="18" hidden="1">
      <c r="C59" s="155" t="s">
        <v>205</v>
      </c>
    </row>
    <row r="60" spans="3:4" ht="18" hidden="1">
      <c r="C60" s="155" t="s">
        <v>206</v>
      </c>
    </row>
    <row r="61" spans="3:4" ht="18" hidden="1">
      <c r="C61" s="155" t="s">
        <v>207</v>
      </c>
    </row>
    <row r="62" spans="3:4" ht="18" hidden="1">
      <c r="C62" s="155" t="s">
        <v>208</v>
      </c>
    </row>
    <row r="63" spans="3:4" ht="18" hidden="1">
      <c r="C63" s="155" t="s">
        <v>209</v>
      </c>
    </row>
    <row r="64" spans="3:4" ht="18" hidden="1">
      <c r="C64" s="155" t="s">
        <v>210</v>
      </c>
    </row>
    <row r="65" spans="3:3" ht="18" hidden="1">
      <c r="C65" s="155" t="s">
        <v>211</v>
      </c>
    </row>
    <row r="66" spans="3:3" ht="18" hidden="1">
      <c r="C66" s="155" t="s">
        <v>212</v>
      </c>
    </row>
    <row r="67" spans="3:3" ht="18" hidden="1">
      <c r="C67" s="155" t="s">
        <v>213</v>
      </c>
    </row>
    <row r="68" spans="3:3" ht="18" hidden="1">
      <c r="C68" s="155" t="s">
        <v>214</v>
      </c>
    </row>
    <row r="69" spans="3:3" ht="18" hidden="1">
      <c r="C69" s="155" t="s">
        <v>215</v>
      </c>
    </row>
    <row r="70" spans="3:3" ht="18" hidden="1">
      <c r="C70" s="155" t="s">
        <v>216</v>
      </c>
    </row>
    <row r="71" spans="3:3" ht="18" hidden="1">
      <c r="C71" s="155" t="s">
        <v>217</v>
      </c>
    </row>
    <row r="72" spans="3:3" ht="18" hidden="1">
      <c r="C72" s="155" t="s">
        <v>218</v>
      </c>
    </row>
    <row r="73" spans="3:3" ht="18" hidden="1">
      <c r="C73" s="155" t="s">
        <v>219</v>
      </c>
    </row>
    <row r="74" spans="3:3" ht="18" hidden="1">
      <c r="C74" s="155" t="s">
        <v>220</v>
      </c>
    </row>
    <row r="75" spans="3:3" ht="18" hidden="1">
      <c r="C75" s="155" t="s">
        <v>221</v>
      </c>
    </row>
    <row r="76" spans="3:3" ht="18" hidden="1">
      <c r="C76" s="155" t="s">
        <v>222</v>
      </c>
    </row>
    <row r="77" spans="3:3" ht="18" hidden="1">
      <c r="C77" s="155" t="s">
        <v>223</v>
      </c>
    </row>
    <row r="78" spans="3:3" ht="18" hidden="1">
      <c r="C78" s="155" t="s">
        <v>224</v>
      </c>
    </row>
    <row r="79" spans="3:3" ht="18" hidden="1">
      <c r="C79" s="155" t="s">
        <v>225</v>
      </c>
    </row>
    <row r="80" spans="3:3" ht="18" hidden="1">
      <c r="C80" s="155" t="s">
        <v>226</v>
      </c>
    </row>
    <row r="81" spans="3:3" ht="18" hidden="1">
      <c r="C81" s="155" t="s">
        <v>227</v>
      </c>
    </row>
    <row r="82" spans="3:3" ht="18" hidden="1">
      <c r="C82" s="155" t="s">
        <v>228</v>
      </c>
    </row>
    <row r="83" spans="3:3" ht="18" hidden="1">
      <c r="C83" s="155" t="s">
        <v>229</v>
      </c>
    </row>
    <row r="84" spans="3:3" ht="18" hidden="1">
      <c r="C84" s="155" t="s">
        <v>230</v>
      </c>
    </row>
    <row r="85" spans="3:3" ht="18" hidden="1">
      <c r="C85" s="155" t="s">
        <v>231</v>
      </c>
    </row>
    <row r="86" spans="3:3" ht="18" hidden="1">
      <c r="C86" s="155" t="s">
        <v>232</v>
      </c>
    </row>
    <row r="87" spans="3:3" ht="18" hidden="1">
      <c r="C87" s="155" t="s">
        <v>233</v>
      </c>
    </row>
    <row r="88" spans="3:3" ht="18" hidden="1">
      <c r="C88" s="155" t="s">
        <v>234</v>
      </c>
    </row>
    <row r="89" spans="3:3" ht="18" hidden="1">
      <c r="C89" s="155" t="s">
        <v>235</v>
      </c>
    </row>
    <row r="90" spans="3:3" ht="18" hidden="1">
      <c r="C90" s="155" t="s">
        <v>236</v>
      </c>
    </row>
    <row r="91" spans="3:3" ht="18" hidden="1">
      <c r="C91" s="155" t="s">
        <v>237</v>
      </c>
    </row>
    <row r="92" spans="3:3" ht="18" hidden="1">
      <c r="C92" s="155" t="s">
        <v>238</v>
      </c>
    </row>
    <row r="93" spans="3:3" ht="18" hidden="1">
      <c r="C93" s="155" t="s">
        <v>239</v>
      </c>
    </row>
    <row r="94" spans="3:3" ht="18" hidden="1">
      <c r="C94" s="155" t="s">
        <v>240</v>
      </c>
    </row>
    <row r="95" spans="3:3" ht="18" hidden="1">
      <c r="C95" s="155" t="s">
        <v>241</v>
      </c>
    </row>
    <row r="96" spans="3:3" ht="18" hidden="1">
      <c r="C96" s="155" t="s">
        <v>242</v>
      </c>
    </row>
    <row r="97" spans="3:3" ht="18" hidden="1">
      <c r="C97" s="155" t="s">
        <v>243</v>
      </c>
    </row>
    <row r="98" spans="3:3" ht="18" hidden="1">
      <c r="C98" s="155" t="s">
        <v>244</v>
      </c>
    </row>
    <row r="99" spans="3:3" ht="18" hidden="1">
      <c r="C99" s="155" t="s">
        <v>245</v>
      </c>
    </row>
    <row r="100" spans="3:3" ht="18" hidden="1">
      <c r="C100" s="155" t="s">
        <v>246</v>
      </c>
    </row>
    <row r="101" spans="3:3" ht="18" hidden="1">
      <c r="C101" s="155" t="s">
        <v>247</v>
      </c>
    </row>
    <row r="102" spans="3:3" ht="18" hidden="1">
      <c r="C102" s="155" t="s">
        <v>248</v>
      </c>
    </row>
    <row r="103" spans="3:3" ht="18" hidden="1">
      <c r="C103" s="155" t="s">
        <v>249</v>
      </c>
    </row>
    <row r="104" spans="3:3" ht="18" hidden="1">
      <c r="C104" s="155" t="s">
        <v>250</v>
      </c>
    </row>
    <row r="105" spans="3:3" ht="18" hidden="1">
      <c r="C105" s="155" t="s">
        <v>251</v>
      </c>
    </row>
    <row r="106" spans="3:3" ht="18" hidden="1">
      <c r="C106" s="155" t="s">
        <v>252</v>
      </c>
    </row>
    <row r="107" spans="3:3" ht="18" hidden="1">
      <c r="C107" s="155" t="s">
        <v>253</v>
      </c>
    </row>
    <row r="108" spans="3:3" ht="18" hidden="1">
      <c r="C108" s="155" t="s">
        <v>254</v>
      </c>
    </row>
    <row r="109" spans="3:3" ht="18" hidden="1">
      <c r="C109" s="155" t="s">
        <v>255</v>
      </c>
    </row>
  </sheetData>
  <sheetProtection formatRows="0"/>
  <mergeCells count="5">
    <mergeCell ref="M1:N1"/>
    <mergeCell ref="C4:C5"/>
    <mergeCell ref="D4:G4"/>
    <mergeCell ref="H4:H5"/>
    <mergeCell ref="I4:I5"/>
  </mergeCells>
  <phoneticPr fontId="24"/>
  <conditionalFormatting sqref="O2:O3">
    <cfRule type="cellIs" dxfId="157" priority="4" operator="equal">
      <formula>"必須"</formula>
    </cfRule>
  </conditionalFormatting>
  <conditionalFormatting sqref="N1:N1048576">
    <cfRule type="containsText" dxfId="156" priority="1" operator="containsText" text="（正常）">
      <formula>NOT(ISERROR(SEARCH("（正常）",N1)))</formula>
    </cfRule>
    <cfRule type="containsText" dxfId="155" priority="2" operator="containsText" text="（エラー）">
      <formula>NOT(ISERROR(SEARCH("（エラー）",N1)))</formula>
    </cfRule>
    <cfRule type="containsText" dxfId="154" priority="3" operator="containsText" text="（注意）">
      <formula>NOT(ISERROR(SEARCH("（注意）",N1)))</formula>
    </cfRule>
  </conditionalFormatting>
  <dataValidations count="3">
    <dataValidation type="list" allowBlank="1" showInputMessage="1" showErrorMessage="1" sqref="I6:I35" xr:uid="{C352D33A-BB05-4FB4-8627-17B74F1C0999}">
      <formula1>$E$48</formula1>
    </dataValidation>
    <dataValidation type="list" allowBlank="1" showInputMessage="1" showErrorMessage="1" sqref="D6:D35" xr:uid="{347F861F-AC05-4F32-AA0F-E23E105FC5F6}">
      <formula1>$C$48:$C$109</formula1>
    </dataValidation>
    <dataValidation type="list" allowBlank="1" showInputMessage="1" showErrorMessage="1" sqref="H6:H35" xr:uid="{DEC9D1A8-27BF-4986-9EBC-FDA65A97E541}">
      <formula1>$D$48:$D$50</formula1>
    </dataValidation>
  </dataValidations>
  <pageMargins left="0.19685039370078741" right="0.19685039370078741" top="0.19685039370078741" bottom="0.19685039370078741" header="0.11811023622047245" footer="0.11811023622047245"/>
  <pageSetup paperSize="9" scale="89" fitToHeight="0" orientation="portrait" r:id="rId1"/>
  <headerFooter>
    <oddFooter>&amp;C&amp;P／&amp;Nページ</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EFBD9-1DC8-4DFB-A299-3AE2F11124E5}">
  <sheetPr codeName="Sheet55">
    <pageSetUpPr fitToPage="1"/>
  </sheetPr>
  <dimension ref="B1:AF28"/>
  <sheetViews>
    <sheetView showGridLines="0" zoomScaleNormal="100" zoomScaleSheetLayoutView="70" workbookViewId="0"/>
  </sheetViews>
  <sheetFormatPr defaultColWidth="9" defaultRowHeight="15"/>
  <cols>
    <col min="1" max="1" width="2.59765625" style="127" customWidth="1"/>
    <col min="2" max="2" width="1.59765625" style="127" customWidth="1"/>
    <col min="3" max="3" width="4.59765625" style="127" customWidth="1"/>
    <col min="4" max="5" width="5.59765625" style="127" hidden="1" customWidth="1"/>
    <col min="6" max="8" width="15.59765625" style="127" customWidth="1"/>
    <col min="9" max="9" width="7.59765625" style="127" customWidth="1"/>
    <col min="10" max="11" width="8.09765625" style="127" customWidth="1"/>
    <col min="12" max="12" width="7.59765625" style="127" customWidth="1"/>
    <col min="13" max="13" width="15.59765625" style="127" customWidth="1"/>
    <col min="14" max="14" width="7.59765625" style="127" customWidth="1"/>
    <col min="15" max="16" width="8.09765625" style="127" customWidth="1"/>
    <col min="17" max="17" width="7.59765625" style="127" customWidth="1"/>
    <col min="18" max="18" width="15.59765625" style="127" customWidth="1"/>
    <col min="19" max="19" width="13.09765625" style="127" customWidth="1"/>
    <col min="20" max="20" width="1.59765625" style="127" customWidth="1"/>
    <col min="21" max="21" width="2.59765625" style="127" customWidth="1"/>
    <col min="22" max="22" width="2.796875" style="127" customWidth="1"/>
    <col min="23" max="23" width="9" style="135"/>
    <col min="24" max="24" width="30.59765625" style="160" customWidth="1"/>
    <col min="25" max="25" width="135.296875" style="136" customWidth="1"/>
    <col min="26" max="26" width="9" style="136"/>
    <col min="27" max="27" width="0" style="136" hidden="1" customWidth="1"/>
    <col min="28" max="32" width="0" style="127" hidden="1" customWidth="1"/>
    <col min="33" max="16384" width="9" style="127"/>
  </cols>
  <sheetData>
    <row r="1" spans="2:32" ht="18">
      <c r="B1" s="150" t="s">
        <v>256</v>
      </c>
      <c r="W1" s="676" t="s">
        <v>121</v>
      </c>
      <c r="X1" s="676"/>
      <c r="Y1" s="682"/>
      <c r="AA1" s="153" t="s">
        <v>188</v>
      </c>
    </row>
    <row r="2" spans="2:32" ht="18">
      <c r="B2" s="156"/>
      <c r="C2" s="157" t="s">
        <v>257</v>
      </c>
      <c r="D2" s="157"/>
      <c r="E2" s="157"/>
      <c r="F2" s="157"/>
      <c r="G2" s="157"/>
      <c r="H2" s="157"/>
      <c r="I2" s="157"/>
      <c r="J2" s="157"/>
      <c r="K2" s="157"/>
      <c r="L2" s="157"/>
      <c r="M2" s="157"/>
      <c r="N2" s="157"/>
      <c r="O2" s="157"/>
      <c r="P2" s="157"/>
      <c r="Q2" s="157"/>
      <c r="R2" s="157"/>
      <c r="S2" s="157"/>
      <c r="T2" s="158"/>
      <c r="W2" s="176"/>
      <c r="X2" s="176"/>
      <c r="Y2" s="682"/>
      <c r="AA2" s="153" t="s">
        <v>258</v>
      </c>
      <c r="AB2" s="153" t="s">
        <v>259</v>
      </c>
      <c r="AC2" s="153" t="s">
        <v>260</v>
      </c>
      <c r="AD2" s="153" t="s">
        <v>261</v>
      </c>
      <c r="AE2" s="153" t="s">
        <v>262</v>
      </c>
      <c r="AF2" s="153" t="s">
        <v>263</v>
      </c>
    </row>
    <row r="3" spans="2:32" ht="15" customHeight="1">
      <c r="B3" s="128"/>
      <c r="C3" s="127" t="s">
        <v>264</v>
      </c>
      <c r="D3" s="129"/>
      <c r="E3" s="129"/>
      <c r="F3" s="129"/>
      <c r="G3" s="129"/>
      <c r="H3" s="129"/>
      <c r="I3" s="129"/>
      <c r="J3" s="129"/>
      <c r="K3" s="129"/>
      <c r="L3" s="129"/>
      <c r="M3" s="129"/>
      <c r="N3" s="129"/>
      <c r="O3" s="129"/>
      <c r="P3" s="129"/>
      <c r="Q3" s="129"/>
      <c r="R3" s="129"/>
      <c r="S3" s="129"/>
      <c r="T3" s="130"/>
      <c r="W3" s="176" t="s">
        <v>64</v>
      </c>
      <c r="X3" s="159" t="s">
        <v>65</v>
      </c>
      <c r="Y3" s="682"/>
      <c r="AA3" s="155" t="s">
        <v>265</v>
      </c>
      <c r="AB3" s="155" t="s">
        <v>266</v>
      </c>
      <c r="AC3" s="155" t="s">
        <v>267</v>
      </c>
      <c r="AD3" s="155" t="s">
        <v>268</v>
      </c>
      <c r="AE3" s="155" t="s">
        <v>269</v>
      </c>
      <c r="AF3" s="155" t="s">
        <v>270</v>
      </c>
    </row>
    <row r="4" spans="2:32" ht="20.100000000000001" customHeight="1">
      <c r="B4" s="128"/>
      <c r="C4" s="677" t="s">
        <v>175</v>
      </c>
      <c r="D4" s="677" t="s">
        <v>271</v>
      </c>
      <c r="E4" s="677" t="s">
        <v>272</v>
      </c>
      <c r="F4" s="677" t="s">
        <v>273</v>
      </c>
      <c r="G4" s="677" t="s">
        <v>274</v>
      </c>
      <c r="H4" s="684" t="s">
        <v>275</v>
      </c>
      <c r="I4" s="684"/>
      <c r="J4" s="684"/>
      <c r="K4" s="684"/>
      <c r="L4" s="684"/>
      <c r="M4" s="679" t="s">
        <v>276</v>
      </c>
      <c r="N4" s="680"/>
      <c r="O4" s="680"/>
      <c r="P4" s="680"/>
      <c r="Q4" s="680"/>
      <c r="R4" s="681"/>
      <c r="S4" s="677" t="s">
        <v>97</v>
      </c>
      <c r="T4" s="130"/>
      <c r="AA4" s="155" t="s">
        <v>277</v>
      </c>
      <c r="AB4" s="155" t="s">
        <v>278</v>
      </c>
      <c r="AC4" s="155" t="s">
        <v>279</v>
      </c>
      <c r="AD4" s="155" t="s">
        <v>280</v>
      </c>
      <c r="AE4" s="155" t="s">
        <v>281</v>
      </c>
      <c r="AF4" s="155" t="s">
        <v>282</v>
      </c>
    </row>
    <row r="5" spans="2:32" ht="44.25" customHeight="1">
      <c r="B5" s="128"/>
      <c r="C5" s="683"/>
      <c r="D5" s="683"/>
      <c r="E5" s="683"/>
      <c r="F5" s="683"/>
      <c r="G5" s="683"/>
      <c r="H5" s="161" t="s">
        <v>283</v>
      </c>
      <c r="I5" s="161" t="s">
        <v>284</v>
      </c>
      <c r="J5" s="161" t="s">
        <v>285</v>
      </c>
      <c r="K5" s="161" t="s">
        <v>286</v>
      </c>
      <c r="L5" s="161" t="s">
        <v>287</v>
      </c>
      <c r="M5" s="161" t="s">
        <v>283</v>
      </c>
      <c r="N5" s="161" t="s">
        <v>284</v>
      </c>
      <c r="O5" s="161" t="s">
        <v>288</v>
      </c>
      <c r="P5" s="161" t="s">
        <v>289</v>
      </c>
      <c r="Q5" s="161" t="s">
        <v>290</v>
      </c>
      <c r="R5" s="161" t="s">
        <v>291</v>
      </c>
      <c r="S5" s="683"/>
      <c r="T5" s="130"/>
      <c r="AA5" s="155" t="s">
        <v>292</v>
      </c>
      <c r="AB5" s="155" t="s">
        <v>293</v>
      </c>
      <c r="AC5" s="155" t="s">
        <v>294</v>
      </c>
      <c r="AF5" s="155" t="s">
        <v>295</v>
      </c>
    </row>
    <row r="6" spans="2:32" ht="26.1" customHeight="1">
      <c r="B6" s="128"/>
      <c r="C6" s="178">
        <f>ROW()-5</f>
        <v>1</v>
      </c>
      <c r="D6" s="162">
        <f>COUNTIF(F$6:$F6,F6)</f>
        <v>0</v>
      </c>
      <c r="E6" s="162" t="str">
        <f>F6&amp;D6</f>
        <v>0</v>
      </c>
      <c r="F6" s="137"/>
      <c r="G6" s="163"/>
      <c r="H6" s="137"/>
      <c r="I6" s="137"/>
      <c r="J6" s="164"/>
      <c r="K6" s="165"/>
      <c r="L6" s="166"/>
      <c r="M6" s="138"/>
      <c r="N6" s="138"/>
      <c r="O6" s="164"/>
      <c r="P6" s="165"/>
      <c r="Q6" s="166"/>
      <c r="R6" s="138"/>
      <c r="S6" s="167"/>
      <c r="T6" s="130"/>
      <c r="W6" s="133" t="s">
        <v>68</v>
      </c>
      <c r="X6" s="134" t="str">
        <f>IF(OR(F6="",G6="",H6="",I6=""),IF(AND(F6="",G6="",H6="",I6=""),"（エラー）未入力","（エラー）一部未入力項目あり"),IF(OR(AND(I6="超過",COUNTA(J6:L6)&lt;3),AND(N6="超過",COUNTA(O6:Q6)&lt;3)),"（エラー）超過に伴う入力項目が未入力",IF(AND(AND(AND((COUNTIF(H6,"*溶出*")=1),I6="超過"),AND(COUNTIF(M6,"*地下水*")=1,N6="超過")),R6=""),"（エラー）対象地境界での地下水基準超過が未入力","（正常）入力済み")))</f>
        <v>（エラー）未入力</v>
      </c>
      <c r="Y6" s="141" t="s">
        <v>296</v>
      </c>
      <c r="AA6" s="155" t="s">
        <v>297</v>
      </c>
      <c r="AB6" s="155" t="s">
        <v>298</v>
      </c>
      <c r="AC6" s="155" t="s">
        <v>299</v>
      </c>
    </row>
    <row r="7" spans="2:32" ht="26.1" customHeight="1">
      <c r="B7" s="128"/>
      <c r="C7" s="178">
        <f t="shared" ref="C7:C25" si="0">ROW()-5</f>
        <v>2</v>
      </c>
      <c r="D7" s="162">
        <f>COUNTIF(F$6:$F7,F7)</f>
        <v>0</v>
      </c>
      <c r="E7" s="162" t="str">
        <f t="shared" ref="E7:E25" si="1">F7&amp;D7</f>
        <v>0</v>
      </c>
      <c r="F7" s="138"/>
      <c r="G7" s="168"/>
      <c r="H7" s="138"/>
      <c r="I7" s="138"/>
      <c r="J7" s="164"/>
      <c r="K7" s="165"/>
      <c r="L7" s="166"/>
      <c r="M7" s="138"/>
      <c r="N7" s="138"/>
      <c r="O7" s="164"/>
      <c r="P7" s="165"/>
      <c r="Q7" s="166"/>
      <c r="R7" s="138"/>
      <c r="S7" s="167"/>
      <c r="T7" s="130"/>
      <c r="W7" s="135" t="s">
        <v>75</v>
      </c>
      <c r="X7" s="134" t="str">
        <f>IF(OR(F7="",G7="",H7="",I7=""),IF(AND(F7="",G7="",H7="",I7=""),"（複数入力）未入力","（エラー）一部未入力項目あり"),IF(OR(AND(I7="超過",COUNTA(J7:L7)&lt;3),AND(N7="超過",COUNTA(O7:Q7)&lt;3)),"（エラー）超過に伴う入力項目が未入力",IF(AND(AND(AND((COUNTIF(H7,"*溶出*")=1),I7="超過"),AND(COUNTIF(M7,"*地下水*")=1,N7="超過")),R7=""),"（エラー）対象地境界での地下水基準超過が未入力","（正常）入力済み")))</f>
        <v>（複数入力）未入力</v>
      </c>
      <c r="Y7" s="136" t="s">
        <v>300</v>
      </c>
      <c r="AB7" s="155" t="s">
        <v>301</v>
      </c>
      <c r="AC7" s="155" t="s">
        <v>302</v>
      </c>
    </row>
    <row r="8" spans="2:32" ht="26.1" customHeight="1">
      <c r="B8" s="128"/>
      <c r="C8" s="178">
        <f t="shared" si="0"/>
        <v>3</v>
      </c>
      <c r="D8" s="162">
        <f>COUNTIF(F$6:$F8,F8)</f>
        <v>0</v>
      </c>
      <c r="E8" s="162" t="str">
        <f t="shared" si="1"/>
        <v>0</v>
      </c>
      <c r="F8" s="138"/>
      <c r="G8" s="168"/>
      <c r="H8" s="138"/>
      <c r="I8" s="138"/>
      <c r="J8" s="164"/>
      <c r="K8" s="165"/>
      <c r="L8" s="166"/>
      <c r="M8" s="138"/>
      <c r="N8" s="138"/>
      <c r="O8" s="164"/>
      <c r="P8" s="165"/>
      <c r="Q8" s="166"/>
      <c r="R8" s="138"/>
      <c r="S8" s="167"/>
      <c r="T8" s="130"/>
      <c r="W8" s="135" t="s">
        <v>75</v>
      </c>
      <c r="X8" s="134" t="str">
        <f t="shared" ref="X8:X25" si="2">IF(OR(F8="",G8="",H8="",I8=""),IF(AND(F8="",G8="",H8="",I8=""),"（複数入力）未入力","（エラー）一部未入力項目あり"),IF(OR(AND(I8="超過",COUNTA(J8:L8)&lt;3),AND(N8="超過",COUNTA(O8:Q8)&lt;3)),"（エラー）超過に伴う入力項目が未入力",IF(AND(AND(AND((COUNTIF(H8,"*溶出*")=1),I8="超過"),AND(COUNTIF(M8,"*地下水*")=1,N8="超過")),R8=""),"（エラー）対象地境界での地下水基準超過が未入力","（正常）入力済み")))</f>
        <v>（複数入力）未入力</v>
      </c>
      <c r="AB8" s="155" t="s">
        <v>303</v>
      </c>
    </row>
    <row r="9" spans="2:32" ht="26.1" customHeight="1">
      <c r="B9" s="128"/>
      <c r="C9" s="178">
        <f t="shared" si="0"/>
        <v>4</v>
      </c>
      <c r="D9" s="162">
        <f>COUNTIF(F$6:$F9,F9)</f>
        <v>0</v>
      </c>
      <c r="E9" s="162" t="str">
        <f t="shared" si="1"/>
        <v>0</v>
      </c>
      <c r="F9" s="138"/>
      <c r="G9" s="168"/>
      <c r="H9" s="138"/>
      <c r="I9" s="138"/>
      <c r="J9" s="164"/>
      <c r="K9" s="165"/>
      <c r="L9" s="166"/>
      <c r="M9" s="138"/>
      <c r="N9" s="138"/>
      <c r="O9" s="164"/>
      <c r="P9" s="165"/>
      <c r="Q9" s="166"/>
      <c r="R9" s="138"/>
      <c r="S9" s="167"/>
      <c r="T9" s="130"/>
      <c r="W9" s="135" t="s">
        <v>75</v>
      </c>
      <c r="X9" s="134" t="str">
        <f t="shared" si="2"/>
        <v>（複数入力）未入力</v>
      </c>
      <c r="AB9" s="155" t="s">
        <v>304</v>
      </c>
    </row>
    <row r="10" spans="2:32" ht="26.1" customHeight="1">
      <c r="B10" s="128"/>
      <c r="C10" s="178">
        <f t="shared" si="0"/>
        <v>5</v>
      </c>
      <c r="D10" s="162">
        <f>COUNTIF(F$6:$F10,F10)</f>
        <v>0</v>
      </c>
      <c r="E10" s="162" t="str">
        <f>F10&amp;D10</f>
        <v>0</v>
      </c>
      <c r="F10" s="138"/>
      <c r="G10" s="168"/>
      <c r="H10" s="138"/>
      <c r="I10" s="138"/>
      <c r="J10" s="164"/>
      <c r="K10" s="165"/>
      <c r="L10" s="166"/>
      <c r="M10" s="138"/>
      <c r="N10" s="138"/>
      <c r="O10" s="164"/>
      <c r="P10" s="165"/>
      <c r="Q10" s="166"/>
      <c r="R10" s="138"/>
      <c r="S10" s="167"/>
      <c r="T10" s="130"/>
      <c r="W10" s="135" t="s">
        <v>75</v>
      </c>
      <c r="X10" s="134" t="str">
        <f t="shared" si="2"/>
        <v>（複数入力）未入力</v>
      </c>
      <c r="AB10" s="155" t="s">
        <v>305</v>
      </c>
    </row>
    <row r="11" spans="2:32" ht="26.1" customHeight="1">
      <c r="B11" s="128"/>
      <c r="C11" s="178">
        <f t="shared" si="0"/>
        <v>6</v>
      </c>
      <c r="D11" s="162">
        <f>COUNTIF(F$6:$F11,F11)</f>
        <v>0</v>
      </c>
      <c r="E11" s="162" t="str">
        <f>F11&amp;D11</f>
        <v>0</v>
      </c>
      <c r="F11" s="138"/>
      <c r="G11" s="168"/>
      <c r="H11" s="138"/>
      <c r="I11" s="138"/>
      <c r="J11" s="164"/>
      <c r="K11" s="165"/>
      <c r="L11" s="166"/>
      <c r="M11" s="138"/>
      <c r="N11" s="138"/>
      <c r="O11" s="164"/>
      <c r="P11" s="165"/>
      <c r="Q11" s="166"/>
      <c r="R11" s="138"/>
      <c r="S11" s="167"/>
      <c r="T11" s="130"/>
      <c r="W11" s="135" t="s">
        <v>75</v>
      </c>
      <c r="X11" s="134" t="str">
        <f t="shared" si="2"/>
        <v>（複数入力）未入力</v>
      </c>
      <c r="AB11" s="155" t="s">
        <v>306</v>
      </c>
    </row>
    <row r="12" spans="2:32" ht="26.1" customHeight="1">
      <c r="B12" s="128"/>
      <c r="C12" s="178">
        <f t="shared" si="0"/>
        <v>7</v>
      </c>
      <c r="D12" s="162">
        <f>COUNTIF(F$6:$F12,F12)</f>
        <v>0</v>
      </c>
      <c r="E12" s="162" t="str">
        <f t="shared" si="1"/>
        <v>0</v>
      </c>
      <c r="F12" s="138"/>
      <c r="G12" s="168"/>
      <c r="H12" s="138"/>
      <c r="I12" s="138"/>
      <c r="J12" s="164"/>
      <c r="K12" s="165"/>
      <c r="L12" s="166"/>
      <c r="M12" s="138"/>
      <c r="N12" s="138"/>
      <c r="O12" s="164"/>
      <c r="P12" s="165"/>
      <c r="Q12" s="166"/>
      <c r="R12" s="138"/>
      <c r="S12" s="167"/>
      <c r="T12" s="130"/>
      <c r="W12" s="135" t="s">
        <v>75</v>
      </c>
      <c r="X12" s="134" t="str">
        <f t="shared" si="2"/>
        <v>（複数入力）未入力</v>
      </c>
      <c r="AB12" s="155" t="s">
        <v>307</v>
      </c>
    </row>
    <row r="13" spans="2:32" ht="26.1" customHeight="1">
      <c r="B13" s="128"/>
      <c r="C13" s="178">
        <f t="shared" si="0"/>
        <v>8</v>
      </c>
      <c r="D13" s="162">
        <f>COUNTIF(F$6:$F13,F13)</f>
        <v>0</v>
      </c>
      <c r="E13" s="162" t="str">
        <f t="shared" si="1"/>
        <v>0</v>
      </c>
      <c r="F13" s="138"/>
      <c r="G13" s="168"/>
      <c r="H13" s="138"/>
      <c r="I13" s="138"/>
      <c r="J13" s="164"/>
      <c r="K13" s="165"/>
      <c r="L13" s="166"/>
      <c r="M13" s="138"/>
      <c r="N13" s="138"/>
      <c r="O13" s="164"/>
      <c r="P13" s="165"/>
      <c r="Q13" s="166"/>
      <c r="R13" s="138"/>
      <c r="S13" s="167"/>
      <c r="T13" s="130"/>
      <c r="W13" s="135" t="s">
        <v>75</v>
      </c>
      <c r="X13" s="134" t="str">
        <f t="shared" si="2"/>
        <v>（複数入力）未入力</v>
      </c>
      <c r="AB13" s="155" t="s">
        <v>308</v>
      </c>
    </row>
    <row r="14" spans="2:32" ht="26.1" customHeight="1">
      <c r="B14" s="128"/>
      <c r="C14" s="178">
        <f t="shared" si="0"/>
        <v>9</v>
      </c>
      <c r="D14" s="162">
        <f>COUNTIF(F$6:$F14,F14)</f>
        <v>0</v>
      </c>
      <c r="E14" s="162" t="str">
        <f t="shared" si="1"/>
        <v>0</v>
      </c>
      <c r="F14" s="138"/>
      <c r="G14" s="168"/>
      <c r="H14" s="138"/>
      <c r="I14" s="138"/>
      <c r="J14" s="164"/>
      <c r="K14" s="165"/>
      <c r="L14" s="166"/>
      <c r="M14" s="138"/>
      <c r="N14" s="138"/>
      <c r="O14" s="164"/>
      <c r="P14" s="165"/>
      <c r="Q14" s="166"/>
      <c r="R14" s="138"/>
      <c r="S14" s="167"/>
      <c r="T14" s="130"/>
      <c r="W14" s="135" t="s">
        <v>75</v>
      </c>
      <c r="X14" s="134" t="str">
        <f t="shared" si="2"/>
        <v>（複数入力）未入力</v>
      </c>
      <c r="AB14" s="155" t="s">
        <v>309</v>
      </c>
    </row>
    <row r="15" spans="2:32" ht="26.1" customHeight="1">
      <c r="B15" s="128"/>
      <c r="C15" s="178">
        <f t="shared" si="0"/>
        <v>10</v>
      </c>
      <c r="D15" s="162">
        <f>COUNTIF(F$6:$F15,F15)</f>
        <v>0</v>
      </c>
      <c r="E15" s="162" t="str">
        <f t="shared" si="1"/>
        <v>0</v>
      </c>
      <c r="F15" s="138"/>
      <c r="G15" s="168"/>
      <c r="H15" s="138"/>
      <c r="I15" s="138"/>
      <c r="J15" s="164"/>
      <c r="K15" s="165"/>
      <c r="L15" s="166"/>
      <c r="M15" s="138"/>
      <c r="N15" s="138"/>
      <c r="O15" s="164"/>
      <c r="P15" s="165"/>
      <c r="Q15" s="166"/>
      <c r="R15" s="138"/>
      <c r="S15" s="167"/>
      <c r="T15" s="130"/>
      <c r="W15" s="135" t="s">
        <v>75</v>
      </c>
      <c r="X15" s="134" t="str">
        <f t="shared" si="2"/>
        <v>（複数入力）未入力</v>
      </c>
      <c r="AB15" s="155" t="s">
        <v>310</v>
      </c>
    </row>
    <row r="16" spans="2:32" ht="26.1" customHeight="1">
      <c r="B16" s="128"/>
      <c r="C16" s="178">
        <f t="shared" si="0"/>
        <v>11</v>
      </c>
      <c r="D16" s="162">
        <f>COUNTIF(F$6:$F16,F16)</f>
        <v>0</v>
      </c>
      <c r="E16" s="162" t="str">
        <f t="shared" si="1"/>
        <v>0</v>
      </c>
      <c r="F16" s="138"/>
      <c r="G16" s="168"/>
      <c r="H16" s="138"/>
      <c r="I16" s="138"/>
      <c r="J16" s="164"/>
      <c r="K16" s="165"/>
      <c r="L16" s="166"/>
      <c r="M16" s="138"/>
      <c r="N16" s="138"/>
      <c r="O16" s="164"/>
      <c r="P16" s="165"/>
      <c r="Q16" s="166"/>
      <c r="R16" s="138"/>
      <c r="S16" s="167"/>
      <c r="T16" s="130"/>
      <c r="W16" s="135" t="s">
        <v>75</v>
      </c>
      <c r="X16" s="134" t="str">
        <f t="shared" si="2"/>
        <v>（複数入力）未入力</v>
      </c>
      <c r="AB16" s="155" t="s">
        <v>311</v>
      </c>
    </row>
    <row r="17" spans="2:28" ht="26.1" customHeight="1">
      <c r="B17" s="128"/>
      <c r="C17" s="178">
        <f t="shared" si="0"/>
        <v>12</v>
      </c>
      <c r="D17" s="162">
        <f>COUNTIF(F$6:$F17,F17)</f>
        <v>0</v>
      </c>
      <c r="E17" s="162" t="str">
        <f t="shared" si="1"/>
        <v>0</v>
      </c>
      <c r="F17" s="138"/>
      <c r="G17" s="168"/>
      <c r="H17" s="138"/>
      <c r="I17" s="138"/>
      <c r="J17" s="164"/>
      <c r="K17" s="165"/>
      <c r="L17" s="166"/>
      <c r="M17" s="138"/>
      <c r="N17" s="138"/>
      <c r="O17" s="164"/>
      <c r="P17" s="165"/>
      <c r="Q17" s="166"/>
      <c r="R17" s="138"/>
      <c r="S17" s="167"/>
      <c r="T17" s="130"/>
      <c r="W17" s="135" t="s">
        <v>75</v>
      </c>
      <c r="X17" s="134" t="str">
        <f t="shared" si="2"/>
        <v>（複数入力）未入力</v>
      </c>
      <c r="AB17" s="155" t="s">
        <v>312</v>
      </c>
    </row>
    <row r="18" spans="2:28" ht="26.1" customHeight="1">
      <c r="B18" s="128"/>
      <c r="C18" s="178">
        <f t="shared" si="0"/>
        <v>13</v>
      </c>
      <c r="D18" s="162">
        <f>COUNTIF(F$6:$F18,F18)</f>
        <v>0</v>
      </c>
      <c r="E18" s="162" t="str">
        <f t="shared" si="1"/>
        <v>0</v>
      </c>
      <c r="F18" s="138"/>
      <c r="G18" s="168"/>
      <c r="H18" s="138"/>
      <c r="I18" s="138"/>
      <c r="J18" s="164"/>
      <c r="K18" s="165"/>
      <c r="L18" s="166"/>
      <c r="M18" s="138"/>
      <c r="N18" s="138"/>
      <c r="O18" s="164"/>
      <c r="P18" s="165"/>
      <c r="Q18" s="166"/>
      <c r="R18" s="138"/>
      <c r="S18" s="167"/>
      <c r="T18" s="130"/>
      <c r="W18" s="135" t="s">
        <v>75</v>
      </c>
      <c r="X18" s="134" t="str">
        <f t="shared" si="2"/>
        <v>（複数入力）未入力</v>
      </c>
      <c r="AB18" s="155" t="s">
        <v>313</v>
      </c>
    </row>
    <row r="19" spans="2:28" ht="26.1" customHeight="1">
      <c r="B19" s="128"/>
      <c r="C19" s="178">
        <f t="shared" si="0"/>
        <v>14</v>
      </c>
      <c r="D19" s="162">
        <f>COUNTIF(F$6:$F19,F19)</f>
        <v>0</v>
      </c>
      <c r="E19" s="162" t="str">
        <f t="shared" si="1"/>
        <v>0</v>
      </c>
      <c r="F19" s="138"/>
      <c r="G19" s="168"/>
      <c r="H19" s="138"/>
      <c r="I19" s="138"/>
      <c r="J19" s="164"/>
      <c r="K19" s="165"/>
      <c r="L19" s="166"/>
      <c r="M19" s="138"/>
      <c r="N19" s="138"/>
      <c r="O19" s="164"/>
      <c r="P19" s="165"/>
      <c r="Q19" s="166"/>
      <c r="R19" s="138"/>
      <c r="S19" s="167"/>
      <c r="T19" s="130"/>
      <c r="W19" s="135" t="s">
        <v>75</v>
      </c>
      <c r="X19" s="134" t="str">
        <f t="shared" si="2"/>
        <v>（複数入力）未入力</v>
      </c>
      <c r="AB19" s="155" t="s">
        <v>314</v>
      </c>
    </row>
    <row r="20" spans="2:28" ht="26.1" customHeight="1">
      <c r="B20" s="128"/>
      <c r="C20" s="178">
        <f t="shared" si="0"/>
        <v>15</v>
      </c>
      <c r="D20" s="162">
        <f>COUNTIF(F$6:$F20,F20)</f>
        <v>0</v>
      </c>
      <c r="E20" s="162" t="str">
        <f t="shared" si="1"/>
        <v>0</v>
      </c>
      <c r="F20" s="138"/>
      <c r="G20" s="168"/>
      <c r="H20" s="138"/>
      <c r="I20" s="138"/>
      <c r="J20" s="164"/>
      <c r="K20" s="165"/>
      <c r="L20" s="166"/>
      <c r="M20" s="138"/>
      <c r="N20" s="138"/>
      <c r="O20" s="164"/>
      <c r="P20" s="165"/>
      <c r="Q20" s="166"/>
      <c r="R20" s="138"/>
      <c r="S20" s="167"/>
      <c r="T20" s="130"/>
      <c r="W20" s="135" t="s">
        <v>75</v>
      </c>
      <c r="X20" s="134" t="str">
        <f t="shared" si="2"/>
        <v>（複数入力）未入力</v>
      </c>
      <c r="AB20" s="155" t="s">
        <v>315</v>
      </c>
    </row>
    <row r="21" spans="2:28" ht="26.1" customHeight="1">
      <c r="B21" s="128"/>
      <c r="C21" s="178">
        <f t="shared" si="0"/>
        <v>16</v>
      </c>
      <c r="D21" s="162">
        <f>COUNTIF(F$6:$F21,F21)</f>
        <v>0</v>
      </c>
      <c r="E21" s="162" t="str">
        <f>F21&amp;D21</f>
        <v>0</v>
      </c>
      <c r="F21" s="138"/>
      <c r="G21" s="168"/>
      <c r="H21" s="138"/>
      <c r="I21" s="138"/>
      <c r="J21" s="164"/>
      <c r="K21" s="165"/>
      <c r="L21" s="166"/>
      <c r="M21" s="138"/>
      <c r="N21" s="138"/>
      <c r="O21" s="164"/>
      <c r="P21" s="165"/>
      <c r="Q21" s="166"/>
      <c r="R21" s="138"/>
      <c r="S21" s="167"/>
      <c r="T21" s="130"/>
      <c r="W21" s="135" t="s">
        <v>75</v>
      </c>
      <c r="X21" s="134" t="str">
        <f t="shared" si="2"/>
        <v>（複数入力）未入力</v>
      </c>
      <c r="AB21" s="155" t="s">
        <v>316</v>
      </c>
    </row>
    <row r="22" spans="2:28" ht="26.1" customHeight="1">
      <c r="B22" s="128"/>
      <c r="C22" s="178">
        <f t="shared" si="0"/>
        <v>17</v>
      </c>
      <c r="D22" s="162">
        <f>COUNTIF(F$6:$F22,F22)</f>
        <v>0</v>
      </c>
      <c r="E22" s="162" t="str">
        <f>F22&amp;D22</f>
        <v>0</v>
      </c>
      <c r="F22" s="138"/>
      <c r="G22" s="168"/>
      <c r="H22" s="138"/>
      <c r="I22" s="138"/>
      <c r="J22" s="164"/>
      <c r="K22" s="165"/>
      <c r="L22" s="166"/>
      <c r="M22" s="138"/>
      <c r="N22" s="138"/>
      <c r="O22" s="164"/>
      <c r="P22" s="165"/>
      <c r="Q22" s="166"/>
      <c r="R22" s="138"/>
      <c r="S22" s="167"/>
      <c r="T22" s="130"/>
      <c r="W22" s="135" t="s">
        <v>75</v>
      </c>
      <c r="X22" s="134" t="str">
        <f t="shared" si="2"/>
        <v>（複数入力）未入力</v>
      </c>
      <c r="AB22" s="155" t="s">
        <v>317</v>
      </c>
    </row>
    <row r="23" spans="2:28" ht="26.1" customHeight="1">
      <c r="B23" s="128"/>
      <c r="C23" s="178">
        <f t="shared" si="0"/>
        <v>18</v>
      </c>
      <c r="D23" s="162">
        <f>COUNTIF(F$6:$F23,F23)</f>
        <v>0</v>
      </c>
      <c r="E23" s="162" t="str">
        <f t="shared" si="1"/>
        <v>0</v>
      </c>
      <c r="F23" s="138"/>
      <c r="G23" s="168"/>
      <c r="H23" s="138"/>
      <c r="I23" s="138"/>
      <c r="J23" s="164"/>
      <c r="K23" s="165"/>
      <c r="L23" s="166"/>
      <c r="M23" s="138"/>
      <c r="N23" s="138"/>
      <c r="O23" s="164"/>
      <c r="P23" s="165"/>
      <c r="Q23" s="166"/>
      <c r="R23" s="138"/>
      <c r="S23" s="167"/>
      <c r="T23" s="130"/>
      <c r="W23" s="135" t="s">
        <v>75</v>
      </c>
      <c r="X23" s="134" t="str">
        <f t="shared" si="2"/>
        <v>（複数入力）未入力</v>
      </c>
      <c r="AB23" s="155" t="s">
        <v>318</v>
      </c>
    </row>
    <row r="24" spans="2:28" ht="26.1" customHeight="1">
      <c r="B24" s="128"/>
      <c r="C24" s="178">
        <f t="shared" si="0"/>
        <v>19</v>
      </c>
      <c r="D24" s="162">
        <f>COUNTIF(F$6:$F24,F24)</f>
        <v>0</v>
      </c>
      <c r="E24" s="162" t="str">
        <f t="shared" si="1"/>
        <v>0</v>
      </c>
      <c r="F24" s="138"/>
      <c r="G24" s="168"/>
      <c r="H24" s="138"/>
      <c r="I24" s="138"/>
      <c r="J24" s="164"/>
      <c r="K24" s="165"/>
      <c r="L24" s="166"/>
      <c r="M24" s="138"/>
      <c r="N24" s="138"/>
      <c r="O24" s="164"/>
      <c r="P24" s="165"/>
      <c r="Q24" s="166"/>
      <c r="R24" s="138"/>
      <c r="S24" s="167"/>
      <c r="T24" s="130"/>
      <c r="W24" s="135" t="s">
        <v>75</v>
      </c>
      <c r="X24" s="134" t="str">
        <f t="shared" si="2"/>
        <v>（複数入力）未入力</v>
      </c>
      <c r="AB24" s="155" t="s">
        <v>319</v>
      </c>
    </row>
    <row r="25" spans="2:28" ht="26.1" customHeight="1">
      <c r="B25" s="128"/>
      <c r="C25" s="178">
        <f t="shared" si="0"/>
        <v>20</v>
      </c>
      <c r="D25" s="162">
        <f>COUNTIF(F$6:$F25,F25)</f>
        <v>0</v>
      </c>
      <c r="E25" s="162" t="str">
        <f t="shared" si="1"/>
        <v>0</v>
      </c>
      <c r="F25" s="138"/>
      <c r="G25" s="168"/>
      <c r="H25" s="138"/>
      <c r="I25" s="138"/>
      <c r="J25" s="164"/>
      <c r="K25" s="165"/>
      <c r="L25" s="166"/>
      <c r="M25" s="138"/>
      <c r="N25" s="138"/>
      <c r="O25" s="164"/>
      <c r="P25" s="165"/>
      <c r="Q25" s="166"/>
      <c r="R25" s="138"/>
      <c r="S25" s="167"/>
      <c r="T25" s="130"/>
      <c r="W25" s="135" t="s">
        <v>75</v>
      </c>
      <c r="X25" s="134" t="str">
        <f t="shared" si="2"/>
        <v>（複数入力）未入力</v>
      </c>
      <c r="AB25" s="155" t="s">
        <v>320</v>
      </c>
    </row>
    <row r="26" spans="2:28" ht="18">
      <c r="B26" s="128"/>
      <c r="C26" s="345" t="s">
        <v>186</v>
      </c>
      <c r="D26" s="169"/>
      <c r="E26" s="170"/>
      <c r="F26" s="170"/>
      <c r="G26" s="169"/>
      <c r="H26" s="170"/>
      <c r="I26" s="170"/>
      <c r="J26" s="171"/>
      <c r="K26" s="172"/>
      <c r="L26" s="173"/>
      <c r="M26" s="170"/>
      <c r="N26" s="170"/>
      <c r="O26" s="171"/>
      <c r="P26" s="172"/>
      <c r="Q26" s="173"/>
      <c r="R26" s="170"/>
      <c r="S26" s="174"/>
      <c r="T26" s="130"/>
      <c r="X26" s="134"/>
      <c r="AB26" s="155" t="s">
        <v>321</v>
      </c>
    </row>
    <row r="27" spans="2:28" ht="7.5" customHeight="1">
      <c r="B27" s="145"/>
      <c r="C27" s="146"/>
      <c r="D27" s="175"/>
      <c r="E27" s="175"/>
      <c r="F27" s="146"/>
      <c r="G27" s="146"/>
      <c r="H27" s="146"/>
      <c r="I27" s="146"/>
      <c r="J27" s="146"/>
      <c r="K27" s="146"/>
      <c r="L27" s="146"/>
      <c r="M27" s="146"/>
      <c r="N27" s="146"/>
      <c r="O27" s="146"/>
      <c r="P27" s="146"/>
      <c r="Q27" s="146"/>
      <c r="R27" s="146"/>
      <c r="S27" s="146"/>
      <c r="T27" s="147"/>
      <c r="X27" s="134"/>
      <c r="AB27" s="155" t="s">
        <v>322</v>
      </c>
    </row>
    <row r="28" spans="2:28" ht="18">
      <c r="B28" s="150"/>
      <c r="C28" s="127" t="s">
        <v>119</v>
      </c>
      <c r="X28" s="134"/>
      <c r="AB28" s="155" t="s">
        <v>323</v>
      </c>
    </row>
  </sheetData>
  <mergeCells count="10">
    <mergeCell ref="W1:X1"/>
    <mergeCell ref="Y1:Y3"/>
    <mergeCell ref="C4:C5"/>
    <mergeCell ref="D4:D5"/>
    <mergeCell ref="E4:E5"/>
    <mergeCell ref="F4:F5"/>
    <mergeCell ref="G4:G5"/>
    <mergeCell ref="H4:L4"/>
    <mergeCell ref="M4:R4"/>
    <mergeCell ref="S4:S5"/>
  </mergeCells>
  <phoneticPr fontId="24"/>
  <conditionalFormatting sqref="W1:W3">
    <cfRule type="cellIs" dxfId="153" priority="4" operator="equal">
      <formula>"必須"</formula>
    </cfRule>
  </conditionalFormatting>
  <conditionalFormatting sqref="X1:X1048576">
    <cfRule type="containsText" dxfId="152" priority="1" operator="containsText" text="（正常）">
      <formula>NOT(ISERROR(SEARCH("（正常）",X1)))</formula>
    </cfRule>
    <cfRule type="containsText" dxfId="151" priority="2" operator="containsText" text="（エラー）">
      <formula>NOT(ISERROR(SEARCH("（エラー）",X1)))</formula>
    </cfRule>
    <cfRule type="containsText" dxfId="150" priority="3" operator="containsText" text="（注意）">
      <formula>NOT(ISERROR(SEARCH("（注意）",X1)))</formula>
    </cfRule>
  </conditionalFormatting>
  <dataValidations count="9">
    <dataValidation type="list" allowBlank="1" showInputMessage="1" showErrorMessage="1" sqref="D6:D25" xr:uid="{0C808F49-9170-42BC-B8C0-D2423B2D2754}">
      <formula1>区域指定</formula1>
    </dataValidation>
    <dataValidation operator="greaterThanOrEqual" allowBlank="1" showInputMessage="1" showErrorMessage="1" sqref="P6:P25 K6:K25" xr:uid="{D29CF0DF-72B2-4213-BFB8-F6A8810C3ED9}"/>
    <dataValidation type="whole" operator="greaterThanOrEqual" allowBlank="1" showInputMessage="1" showErrorMessage="1" sqref="L6:L25 Q6:Q25" xr:uid="{E9F63E36-7F96-40DF-90EE-60DACED7EFBC}">
      <formula1>0</formula1>
    </dataValidation>
    <dataValidation type="list" allowBlank="1" showInputMessage="1" showErrorMessage="1" sqref="G6:G25" xr:uid="{2B49E20B-D010-472E-9789-073084FD5A9C}">
      <formula1>$AB$3:$AB$28</formula1>
    </dataValidation>
    <dataValidation type="list" allowBlank="1" showInputMessage="1" showErrorMessage="1" sqref="H6:H25" xr:uid="{566E9372-94FE-4F2B-A46F-CAE4520D4055}">
      <formula1>$AC$3:$AC$7</formula1>
    </dataValidation>
    <dataValidation type="list" allowBlank="1" showInputMessage="1" showErrorMessage="1" sqref="N6:N25 I6:I25" xr:uid="{E538F039-B949-445B-B85B-EEBC605BE97A}">
      <formula1>$AD$3:$AD$4</formula1>
    </dataValidation>
    <dataValidation type="list" allowBlank="1" showInputMessage="1" showErrorMessage="1" sqref="M6:M25" xr:uid="{FB47EAF9-9A04-400D-8B1C-3D44C7631577}">
      <formula1>$AE$3:$AE$4</formula1>
    </dataValidation>
    <dataValidation type="list" allowBlank="1" showInputMessage="1" showErrorMessage="1" sqref="R6:R25" xr:uid="{7C9F80FE-6396-4FF5-9947-CA5C8E90134A}">
      <formula1>$AF$3:$AF$5</formula1>
    </dataValidation>
    <dataValidation type="list" allowBlank="1" showInputMessage="1" showErrorMessage="1" sqref="F6:F25" xr:uid="{81A543E0-DF52-4F34-94E9-7CB3A8C074A1}">
      <formula1>$AA$3:$AA$6</formula1>
    </dataValidation>
  </dataValidations>
  <pageMargins left="0.19685039370078741" right="0.19685039370078741" top="0.19685039370078741" bottom="0.19685039370078741" header="0.11811023622047245" footer="0.11811023622047245"/>
  <pageSetup paperSize="9" scale="80" fitToHeight="0" orientation="landscape" r:id="rId1"/>
  <headerFooter>
    <oddFooter>&amp;C&amp;P／&amp;Nページ</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28"/>
  <sheetViews>
    <sheetView showGridLines="0" zoomScaleNormal="100" zoomScaleSheetLayoutView="70" workbookViewId="0"/>
  </sheetViews>
  <sheetFormatPr defaultColWidth="9" defaultRowHeight="15"/>
  <cols>
    <col min="1" max="1" width="2.59765625" style="1" customWidth="1"/>
    <col min="2" max="2" width="1.59765625" style="1" customWidth="1"/>
    <col min="3" max="3" width="4.59765625" style="1" customWidth="1"/>
    <col min="4" max="5" width="5.59765625" style="1" hidden="1" customWidth="1"/>
    <col min="6" max="8" width="15.59765625" style="1" customWidth="1"/>
    <col min="9" max="9" width="7.59765625" style="1" customWidth="1"/>
    <col min="10" max="11" width="8.09765625" style="1" customWidth="1"/>
    <col min="12" max="12" width="7.59765625" style="1" customWidth="1"/>
    <col min="13" max="13" width="15.59765625" style="1" customWidth="1"/>
    <col min="14" max="14" width="7.59765625" style="1" customWidth="1"/>
    <col min="15" max="16" width="8.09765625" style="1" customWidth="1"/>
    <col min="17" max="17" width="7.59765625" style="1" customWidth="1"/>
    <col min="18" max="18" width="15.59765625" style="1" customWidth="1"/>
    <col min="19" max="19" width="13.09765625" style="1" customWidth="1"/>
    <col min="20" max="20" width="1.59765625" style="1" customWidth="1"/>
    <col min="21" max="21" width="2.59765625" style="1" customWidth="1"/>
    <col min="22" max="22" width="2.796875" style="1" customWidth="1"/>
    <col min="23" max="23" width="9" style="11"/>
    <col min="24" max="24" width="30.59765625" style="100" customWidth="1"/>
    <col min="25" max="27" width="9" style="9"/>
    <col min="28" max="16384" width="9" style="1"/>
  </cols>
  <sheetData>
    <row r="1" spans="2:25">
      <c r="B1" s="55" t="s">
        <v>256</v>
      </c>
      <c r="W1" s="662" t="s">
        <v>121</v>
      </c>
      <c r="X1" s="662"/>
      <c r="Y1" s="685"/>
    </row>
    <row r="2" spans="2:25">
      <c r="B2" s="122"/>
      <c r="C2" s="110" t="s">
        <v>257</v>
      </c>
      <c r="D2" s="110"/>
      <c r="E2" s="110"/>
      <c r="F2" s="110"/>
      <c r="G2" s="110"/>
      <c r="H2" s="110"/>
      <c r="I2" s="110"/>
      <c r="J2" s="110"/>
      <c r="K2" s="110"/>
      <c r="L2" s="110"/>
      <c r="M2" s="110"/>
      <c r="N2" s="110"/>
      <c r="O2" s="110"/>
      <c r="P2" s="110"/>
      <c r="Q2" s="110"/>
      <c r="R2" s="110"/>
      <c r="S2" s="110"/>
      <c r="T2" s="123"/>
      <c r="W2" s="5"/>
      <c r="X2" s="5"/>
      <c r="Y2" s="685"/>
    </row>
    <row r="3" spans="2:25" ht="15" customHeight="1">
      <c r="B3" s="6"/>
      <c r="C3" s="1" t="s">
        <v>264</v>
      </c>
      <c r="D3" s="7"/>
      <c r="E3" s="7"/>
      <c r="F3" s="7"/>
      <c r="G3" s="7"/>
      <c r="H3" s="7"/>
      <c r="I3" s="7"/>
      <c r="J3" s="7"/>
      <c r="K3" s="7"/>
      <c r="L3" s="7"/>
      <c r="M3" s="7"/>
      <c r="N3" s="7"/>
      <c r="O3" s="7"/>
      <c r="P3" s="7"/>
      <c r="Q3" s="7"/>
      <c r="R3" s="7"/>
      <c r="S3" s="7"/>
      <c r="T3" s="8"/>
      <c r="W3" s="5" t="s">
        <v>64</v>
      </c>
      <c r="X3" s="101" t="s">
        <v>65</v>
      </c>
      <c r="Y3" s="685"/>
    </row>
    <row r="4" spans="2:25" ht="20.100000000000001" customHeight="1">
      <c r="B4" s="6"/>
      <c r="C4" s="686" t="s">
        <v>175</v>
      </c>
      <c r="D4" s="686" t="s">
        <v>271</v>
      </c>
      <c r="E4" s="686" t="s">
        <v>272</v>
      </c>
      <c r="F4" s="686" t="s">
        <v>273</v>
      </c>
      <c r="G4" s="686" t="s">
        <v>274</v>
      </c>
      <c r="H4" s="688" t="s">
        <v>275</v>
      </c>
      <c r="I4" s="688"/>
      <c r="J4" s="688"/>
      <c r="K4" s="688"/>
      <c r="L4" s="688"/>
      <c r="M4" s="689" t="s">
        <v>276</v>
      </c>
      <c r="N4" s="690"/>
      <c r="O4" s="690"/>
      <c r="P4" s="690"/>
      <c r="Q4" s="690"/>
      <c r="R4" s="691"/>
      <c r="S4" s="686" t="s">
        <v>97</v>
      </c>
      <c r="T4" s="8"/>
    </row>
    <row r="5" spans="2:25" ht="44.25" customHeight="1">
      <c r="B5" s="6"/>
      <c r="C5" s="687"/>
      <c r="D5" s="687"/>
      <c r="E5" s="687"/>
      <c r="F5" s="687"/>
      <c r="G5" s="687"/>
      <c r="H5" s="89" t="s">
        <v>283</v>
      </c>
      <c r="I5" s="89" t="s">
        <v>284</v>
      </c>
      <c r="J5" s="89" t="s">
        <v>285</v>
      </c>
      <c r="K5" s="89" t="s">
        <v>286</v>
      </c>
      <c r="L5" s="89" t="s">
        <v>287</v>
      </c>
      <c r="M5" s="89" t="s">
        <v>283</v>
      </c>
      <c r="N5" s="89" t="s">
        <v>284</v>
      </c>
      <c r="O5" s="89" t="s">
        <v>288</v>
      </c>
      <c r="P5" s="89" t="s">
        <v>289</v>
      </c>
      <c r="Q5" s="89" t="s">
        <v>290</v>
      </c>
      <c r="R5" s="89" t="s">
        <v>291</v>
      </c>
      <c r="S5" s="687"/>
      <c r="T5" s="8"/>
    </row>
    <row r="6" spans="2:25" ht="26.1" customHeight="1">
      <c r="B6" s="6"/>
      <c r="C6" s="58">
        <f>ROW()-5</f>
        <v>1</v>
      </c>
      <c r="D6" s="108">
        <f>COUNTIF(F$6:$F6,F6)</f>
        <v>1</v>
      </c>
      <c r="E6" s="108" t="str">
        <f>F6&amp;D6</f>
        <v>要対策区域1</v>
      </c>
      <c r="F6" s="59" t="s">
        <v>265</v>
      </c>
      <c r="G6" s="90" t="s">
        <v>318</v>
      </c>
      <c r="H6" s="59" t="s">
        <v>324</v>
      </c>
      <c r="I6" s="59" t="s">
        <v>325</v>
      </c>
      <c r="J6" s="117">
        <v>2</v>
      </c>
      <c r="K6" s="119">
        <v>5</v>
      </c>
      <c r="L6" s="118">
        <v>2</v>
      </c>
      <c r="M6" s="56" t="s">
        <v>326</v>
      </c>
      <c r="N6" s="56" t="s">
        <v>327</v>
      </c>
      <c r="O6" s="117"/>
      <c r="P6" s="119"/>
      <c r="Q6" s="118"/>
      <c r="R6" s="56"/>
      <c r="S6" s="91"/>
      <c r="T6" s="8"/>
      <c r="W6" s="13" t="s">
        <v>68</v>
      </c>
      <c r="X6" s="97" t="str">
        <f>IF(OR(F6="",G6="",H6="",I6=""),IF(AND(F6="",G6="",H6="",I6=""),"（エラー）未入力","（エラー）一部未入力項目あり"),IF(OR(AND(I6="超過",COUNTA(J6:L6)&lt;3),AND(N6="超過",COUNTA(O6:Q6)&lt;3)),"（エラー）超過に伴う入力項目が未入力",IF(AND(AND(AND((COUNTIF(H6,"*溶出*")=1),I6="超過"),AND(COUNTIF(M6,"*地下水*")=1,N6="超過")),R6=""),"（エラー）対象地境界での地下水基準超過が未入力","（正常）入力済み")))</f>
        <v>（正常）入力済み</v>
      </c>
      <c r="Y6" s="124" t="s">
        <v>328</v>
      </c>
    </row>
    <row r="7" spans="2:25" ht="26.1" customHeight="1">
      <c r="B7" s="6"/>
      <c r="C7" s="58">
        <f t="shared" ref="C7:C25" si="0">ROW()-5</f>
        <v>2</v>
      </c>
      <c r="D7" s="108">
        <f>COUNTIF(F$6:$F7,F7)</f>
        <v>2</v>
      </c>
      <c r="E7" s="108" t="str">
        <f t="shared" ref="E7:E25" si="1">F7&amp;D7</f>
        <v>要対策区域2</v>
      </c>
      <c r="F7" s="56" t="s">
        <v>265</v>
      </c>
      <c r="G7" s="92" t="s">
        <v>309</v>
      </c>
      <c r="H7" s="56" t="s">
        <v>329</v>
      </c>
      <c r="I7" s="56" t="s">
        <v>325</v>
      </c>
      <c r="J7" s="117">
        <v>0.2</v>
      </c>
      <c r="K7" s="119">
        <v>3</v>
      </c>
      <c r="L7" s="118">
        <v>1</v>
      </c>
      <c r="M7" s="56" t="s">
        <v>330</v>
      </c>
      <c r="N7" s="56" t="s">
        <v>325</v>
      </c>
      <c r="O7" s="117">
        <v>0.15</v>
      </c>
      <c r="P7" s="119" t="s">
        <v>331</v>
      </c>
      <c r="Q7" s="118">
        <v>1</v>
      </c>
      <c r="R7" s="56" t="s">
        <v>270</v>
      </c>
      <c r="S7" s="91"/>
      <c r="T7" s="8"/>
      <c r="W7" s="11" t="s">
        <v>75</v>
      </c>
      <c r="X7" s="97" t="str">
        <f>IF(OR(F7="",G7="",H7="",I7=""),IF(AND(F7="",G7="",H7="",I7=""),"（複数入力）未入力","（エラー）一部未入力項目あり"),IF(OR(AND(I7="超過",COUNTA(J7:L7)&lt;3),AND(N7="超過",COUNTA(O7:Q7)&lt;3)),"（エラー）超過に伴う入力項目が未入力",IF(AND(AND(AND((COUNTIF(H7,"*溶出*")=1),I7="超過"),AND(COUNTIF(M7,"*地下水*")=1,N7="超過")),R7=""),"（エラー）対象地境界での地下水基準超過が未入力","（正常）入力済み")))</f>
        <v>（正常）入力済み</v>
      </c>
      <c r="Y7" s="9" t="s">
        <v>300</v>
      </c>
    </row>
    <row r="8" spans="2:25" ht="26.1" customHeight="1">
      <c r="B8" s="6"/>
      <c r="C8" s="58">
        <f t="shared" si="0"/>
        <v>3</v>
      </c>
      <c r="D8" s="108">
        <f>COUNTIF(F$6:$F8,F8)</f>
        <v>1</v>
      </c>
      <c r="E8" s="108" t="str">
        <f t="shared" si="1"/>
        <v>地下水汚染拡大防止区域1</v>
      </c>
      <c r="F8" s="56" t="s">
        <v>277</v>
      </c>
      <c r="G8" s="92" t="s">
        <v>309</v>
      </c>
      <c r="H8" s="56" t="s">
        <v>329</v>
      </c>
      <c r="I8" s="56" t="s">
        <v>325</v>
      </c>
      <c r="J8" s="117">
        <v>0.2</v>
      </c>
      <c r="K8" s="119">
        <v>3</v>
      </c>
      <c r="L8" s="118">
        <v>1</v>
      </c>
      <c r="M8" s="56" t="s">
        <v>330</v>
      </c>
      <c r="N8" s="56" t="s">
        <v>325</v>
      </c>
      <c r="O8" s="117">
        <v>0.15</v>
      </c>
      <c r="P8" s="119" t="s">
        <v>331</v>
      </c>
      <c r="Q8" s="118">
        <v>1</v>
      </c>
      <c r="R8" s="56" t="s">
        <v>270</v>
      </c>
      <c r="S8" s="91"/>
      <c r="T8" s="8"/>
      <c r="W8" s="11" t="s">
        <v>75</v>
      </c>
      <c r="X8" s="97" t="str">
        <f t="shared" ref="X8:X25" si="2">IF(OR(F8="",G8="",H8="",I8=""),IF(AND(F8="",G8="",H8="",I8=""),"（複数入力）未入力","（エラー）一部未入力項目あり"),IF(OR(AND(I8="超過",COUNTA(J8:L8)&lt;3),AND(N8="超過",COUNTA(O8:Q8)&lt;3)),"（エラー）超過に伴う入力項目が未入力",IF(AND(AND(AND((COUNTIF(H8,"*溶出*")=1),I8="超過"),AND(COUNTIF(M8,"*地下水*")=1,N8="超過")),R8=""),"（エラー）対象地境界での地下水基準超過が未入力","（正常）入力済み")))</f>
        <v>（正常）入力済み</v>
      </c>
    </row>
    <row r="9" spans="2:25" ht="26.1" customHeight="1">
      <c r="B9" s="6"/>
      <c r="C9" s="58">
        <f t="shared" si="0"/>
        <v>4</v>
      </c>
      <c r="D9" s="108">
        <f>COUNTIF(F$6:$F9,F9)</f>
        <v>1</v>
      </c>
      <c r="E9" s="108" t="str">
        <f t="shared" si="1"/>
        <v>要管理区域1</v>
      </c>
      <c r="F9" s="56" t="s">
        <v>292</v>
      </c>
      <c r="G9" s="92" t="s">
        <v>315</v>
      </c>
      <c r="H9" s="56" t="s">
        <v>332</v>
      </c>
      <c r="I9" s="56" t="s">
        <v>325</v>
      </c>
      <c r="J9" s="117">
        <v>200</v>
      </c>
      <c r="K9" s="119">
        <v>2</v>
      </c>
      <c r="L9" s="118">
        <v>4</v>
      </c>
      <c r="M9" s="56"/>
      <c r="N9" s="56"/>
      <c r="O9" s="117"/>
      <c r="P9" s="119"/>
      <c r="Q9" s="118"/>
      <c r="R9" s="56"/>
      <c r="S9" s="91"/>
      <c r="T9" s="8"/>
      <c r="W9" s="11" t="s">
        <v>75</v>
      </c>
      <c r="X9" s="97" t="str">
        <f t="shared" si="2"/>
        <v>（正常）入力済み</v>
      </c>
    </row>
    <row r="10" spans="2:25" ht="26.1" customHeight="1">
      <c r="B10" s="6"/>
      <c r="C10" s="58">
        <f t="shared" si="0"/>
        <v>5</v>
      </c>
      <c r="D10" s="108">
        <f>COUNTIF(F$6:$F10,F10)</f>
        <v>0</v>
      </c>
      <c r="E10" s="108" t="str">
        <f>F10&amp;D10</f>
        <v>0</v>
      </c>
      <c r="F10" s="56"/>
      <c r="G10" s="92"/>
      <c r="H10" s="56"/>
      <c r="I10" s="56"/>
      <c r="J10" s="117"/>
      <c r="K10" s="119"/>
      <c r="L10" s="118"/>
      <c r="M10" s="56"/>
      <c r="N10" s="56"/>
      <c r="O10" s="117"/>
      <c r="P10" s="119"/>
      <c r="Q10" s="118"/>
      <c r="R10" s="56"/>
      <c r="S10" s="91"/>
      <c r="T10" s="8"/>
      <c r="W10" s="11" t="s">
        <v>75</v>
      </c>
      <c r="X10" s="97" t="str">
        <f t="shared" si="2"/>
        <v>（複数入力）未入力</v>
      </c>
    </row>
    <row r="11" spans="2:25" ht="26.1" customHeight="1">
      <c r="B11" s="6"/>
      <c r="C11" s="58">
        <f t="shared" si="0"/>
        <v>6</v>
      </c>
      <c r="D11" s="108">
        <f>COUNTIF(F$6:$F11,F11)</f>
        <v>0</v>
      </c>
      <c r="E11" s="108" t="str">
        <f>F11&amp;D11</f>
        <v>0</v>
      </c>
      <c r="F11" s="56"/>
      <c r="G11" s="92"/>
      <c r="H11" s="56"/>
      <c r="I11" s="56"/>
      <c r="J11" s="117"/>
      <c r="K11" s="119"/>
      <c r="L11" s="118"/>
      <c r="M11" s="56"/>
      <c r="N11" s="56"/>
      <c r="O11" s="117"/>
      <c r="P11" s="119"/>
      <c r="Q11" s="118"/>
      <c r="R11" s="56"/>
      <c r="S11" s="91"/>
      <c r="T11" s="8"/>
      <c r="W11" s="11" t="s">
        <v>75</v>
      </c>
      <c r="X11" s="97" t="str">
        <f t="shared" si="2"/>
        <v>（複数入力）未入力</v>
      </c>
    </row>
    <row r="12" spans="2:25" ht="26.1" customHeight="1">
      <c r="B12" s="6"/>
      <c r="C12" s="58">
        <f t="shared" si="0"/>
        <v>7</v>
      </c>
      <c r="D12" s="108">
        <f>COUNTIF(F$6:$F12,F12)</f>
        <v>0</v>
      </c>
      <c r="E12" s="108" t="str">
        <f t="shared" si="1"/>
        <v>0</v>
      </c>
      <c r="F12" s="56"/>
      <c r="G12" s="92"/>
      <c r="H12" s="56"/>
      <c r="I12" s="56"/>
      <c r="J12" s="117"/>
      <c r="K12" s="119"/>
      <c r="L12" s="118"/>
      <c r="M12" s="56"/>
      <c r="N12" s="56"/>
      <c r="O12" s="117"/>
      <c r="P12" s="119"/>
      <c r="Q12" s="118"/>
      <c r="R12" s="56"/>
      <c r="S12" s="91"/>
      <c r="T12" s="8"/>
      <c r="W12" s="11" t="s">
        <v>75</v>
      </c>
      <c r="X12" s="97" t="str">
        <f t="shared" si="2"/>
        <v>（複数入力）未入力</v>
      </c>
    </row>
    <row r="13" spans="2:25" ht="26.1" customHeight="1">
      <c r="B13" s="6"/>
      <c r="C13" s="58">
        <f t="shared" si="0"/>
        <v>8</v>
      </c>
      <c r="D13" s="108">
        <f>COUNTIF(F$6:$F13,F13)</f>
        <v>0</v>
      </c>
      <c r="E13" s="108" t="str">
        <f t="shared" si="1"/>
        <v>0</v>
      </c>
      <c r="F13" s="56"/>
      <c r="G13" s="92"/>
      <c r="H13" s="56"/>
      <c r="I13" s="56"/>
      <c r="J13" s="117"/>
      <c r="K13" s="119"/>
      <c r="L13" s="118"/>
      <c r="M13" s="56"/>
      <c r="N13" s="56"/>
      <c r="O13" s="117"/>
      <c r="P13" s="119"/>
      <c r="Q13" s="118"/>
      <c r="R13" s="56"/>
      <c r="S13" s="91"/>
      <c r="T13" s="8"/>
      <c r="W13" s="11" t="s">
        <v>75</v>
      </c>
      <c r="X13" s="97" t="str">
        <f t="shared" si="2"/>
        <v>（複数入力）未入力</v>
      </c>
    </row>
    <row r="14" spans="2:25" ht="26.1" customHeight="1">
      <c r="B14" s="6"/>
      <c r="C14" s="58">
        <f t="shared" si="0"/>
        <v>9</v>
      </c>
      <c r="D14" s="108">
        <f>COUNTIF(F$6:$F14,F14)</f>
        <v>0</v>
      </c>
      <c r="E14" s="108" t="str">
        <f t="shared" si="1"/>
        <v>0</v>
      </c>
      <c r="F14" s="56"/>
      <c r="G14" s="92"/>
      <c r="H14" s="56"/>
      <c r="I14" s="56"/>
      <c r="J14" s="117"/>
      <c r="K14" s="119"/>
      <c r="L14" s="118"/>
      <c r="M14" s="56"/>
      <c r="N14" s="56"/>
      <c r="O14" s="117"/>
      <c r="P14" s="119"/>
      <c r="Q14" s="118"/>
      <c r="R14" s="56"/>
      <c r="S14" s="91"/>
      <c r="T14" s="8"/>
      <c r="W14" s="11" t="s">
        <v>75</v>
      </c>
      <c r="X14" s="97" t="str">
        <f t="shared" si="2"/>
        <v>（複数入力）未入力</v>
      </c>
    </row>
    <row r="15" spans="2:25" ht="26.1" customHeight="1">
      <c r="B15" s="6"/>
      <c r="C15" s="58">
        <f t="shared" si="0"/>
        <v>10</v>
      </c>
      <c r="D15" s="108">
        <f>COUNTIF(F$6:$F15,F15)</f>
        <v>0</v>
      </c>
      <c r="E15" s="108" t="str">
        <f t="shared" si="1"/>
        <v>0</v>
      </c>
      <c r="F15" s="56"/>
      <c r="G15" s="92"/>
      <c r="H15" s="56"/>
      <c r="I15" s="56"/>
      <c r="J15" s="117"/>
      <c r="K15" s="119"/>
      <c r="L15" s="118"/>
      <c r="M15" s="56"/>
      <c r="N15" s="56"/>
      <c r="O15" s="117"/>
      <c r="P15" s="119"/>
      <c r="Q15" s="118"/>
      <c r="R15" s="56"/>
      <c r="S15" s="91"/>
      <c r="T15" s="8"/>
      <c r="W15" s="11" t="s">
        <v>75</v>
      </c>
      <c r="X15" s="97" t="str">
        <f t="shared" si="2"/>
        <v>（複数入力）未入力</v>
      </c>
    </row>
    <row r="16" spans="2:25" ht="26.1" customHeight="1">
      <c r="B16" s="6"/>
      <c r="C16" s="58">
        <f t="shared" si="0"/>
        <v>11</v>
      </c>
      <c r="D16" s="108">
        <f>COUNTIF(F$6:$F16,F16)</f>
        <v>0</v>
      </c>
      <c r="E16" s="108" t="str">
        <f t="shared" si="1"/>
        <v>0</v>
      </c>
      <c r="F16" s="56"/>
      <c r="G16" s="92"/>
      <c r="H16" s="56"/>
      <c r="I16" s="56"/>
      <c r="J16" s="117"/>
      <c r="K16" s="119"/>
      <c r="L16" s="118"/>
      <c r="M16" s="56"/>
      <c r="N16" s="56"/>
      <c r="O16" s="117"/>
      <c r="P16" s="119"/>
      <c r="Q16" s="118"/>
      <c r="R16" s="56"/>
      <c r="S16" s="91"/>
      <c r="T16" s="8"/>
      <c r="W16" s="11" t="s">
        <v>75</v>
      </c>
      <c r="X16" s="97" t="str">
        <f t="shared" si="2"/>
        <v>（複数入力）未入力</v>
      </c>
    </row>
    <row r="17" spans="2:24" ht="26.1" customHeight="1">
      <c r="B17" s="6"/>
      <c r="C17" s="58">
        <f t="shared" si="0"/>
        <v>12</v>
      </c>
      <c r="D17" s="108">
        <f>COUNTIF(F$6:$F17,F17)</f>
        <v>0</v>
      </c>
      <c r="E17" s="108" t="str">
        <f t="shared" si="1"/>
        <v>0</v>
      </c>
      <c r="F17" s="56"/>
      <c r="G17" s="92"/>
      <c r="H17" s="56"/>
      <c r="I17" s="56"/>
      <c r="J17" s="117"/>
      <c r="K17" s="119"/>
      <c r="L17" s="118"/>
      <c r="M17" s="56"/>
      <c r="N17" s="56"/>
      <c r="O17" s="117"/>
      <c r="P17" s="119"/>
      <c r="Q17" s="118"/>
      <c r="R17" s="56"/>
      <c r="S17" s="91"/>
      <c r="T17" s="8"/>
      <c r="W17" s="11" t="s">
        <v>75</v>
      </c>
      <c r="X17" s="97" t="str">
        <f t="shared" si="2"/>
        <v>（複数入力）未入力</v>
      </c>
    </row>
    <row r="18" spans="2:24" ht="26.1" customHeight="1">
      <c r="B18" s="6"/>
      <c r="C18" s="58">
        <f t="shared" si="0"/>
        <v>13</v>
      </c>
      <c r="D18" s="108">
        <f>COUNTIF(F$6:$F18,F18)</f>
        <v>0</v>
      </c>
      <c r="E18" s="108" t="str">
        <f t="shared" si="1"/>
        <v>0</v>
      </c>
      <c r="F18" s="56"/>
      <c r="G18" s="92"/>
      <c r="H18" s="56"/>
      <c r="I18" s="56"/>
      <c r="J18" s="117"/>
      <c r="K18" s="119"/>
      <c r="L18" s="118"/>
      <c r="M18" s="56"/>
      <c r="N18" s="56"/>
      <c r="O18" s="117"/>
      <c r="P18" s="119"/>
      <c r="Q18" s="118"/>
      <c r="R18" s="56"/>
      <c r="S18" s="91"/>
      <c r="T18" s="8"/>
      <c r="W18" s="11" t="s">
        <v>75</v>
      </c>
      <c r="X18" s="97" t="str">
        <f t="shared" si="2"/>
        <v>（複数入力）未入力</v>
      </c>
    </row>
    <row r="19" spans="2:24" ht="26.1" customHeight="1">
      <c r="B19" s="6"/>
      <c r="C19" s="58">
        <f t="shared" si="0"/>
        <v>14</v>
      </c>
      <c r="D19" s="108">
        <f>COUNTIF(F$6:$F19,F19)</f>
        <v>0</v>
      </c>
      <c r="E19" s="108" t="str">
        <f t="shared" si="1"/>
        <v>0</v>
      </c>
      <c r="F19" s="56"/>
      <c r="G19" s="92"/>
      <c r="H19" s="56"/>
      <c r="I19" s="56"/>
      <c r="J19" s="117"/>
      <c r="K19" s="119"/>
      <c r="L19" s="118"/>
      <c r="M19" s="56"/>
      <c r="N19" s="56"/>
      <c r="O19" s="117"/>
      <c r="P19" s="119"/>
      <c r="Q19" s="118"/>
      <c r="R19" s="56"/>
      <c r="S19" s="91"/>
      <c r="T19" s="8"/>
      <c r="W19" s="11" t="s">
        <v>75</v>
      </c>
      <c r="X19" s="97" t="str">
        <f t="shared" si="2"/>
        <v>（複数入力）未入力</v>
      </c>
    </row>
    <row r="20" spans="2:24" ht="26.1" customHeight="1">
      <c r="B20" s="6"/>
      <c r="C20" s="58">
        <f t="shared" si="0"/>
        <v>15</v>
      </c>
      <c r="D20" s="108">
        <f>COUNTIF(F$6:$F20,F20)</f>
        <v>0</v>
      </c>
      <c r="E20" s="108" t="str">
        <f t="shared" si="1"/>
        <v>0</v>
      </c>
      <c r="F20" s="56"/>
      <c r="G20" s="92"/>
      <c r="H20" s="56"/>
      <c r="I20" s="56"/>
      <c r="J20" s="117"/>
      <c r="K20" s="119"/>
      <c r="L20" s="118"/>
      <c r="M20" s="56"/>
      <c r="N20" s="56"/>
      <c r="O20" s="117"/>
      <c r="P20" s="119"/>
      <c r="Q20" s="118"/>
      <c r="R20" s="56"/>
      <c r="S20" s="91"/>
      <c r="T20" s="8"/>
      <c r="W20" s="11" t="s">
        <v>75</v>
      </c>
      <c r="X20" s="97" t="str">
        <f t="shared" si="2"/>
        <v>（複数入力）未入力</v>
      </c>
    </row>
    <row r="21" spans="2:24" ht="26.1" customHeight="1">
      <c r="B21" s="6"/>
      <c r="C21" s="58">
        <f t="shared" si="0"/>
        <v>16</v>
      </c>
      <c r="D21" s="108">
        <f>COUNTIF(F$6:$F21,F21)</f>
        <v>0</v>
      </c>
      <c r="E21" s="108" t="str">
        <f>F21&amp;D21</f>
        <v>0</v>
      </c>
      <c r="F21" s="56"/>
      <c r="G21" s="92"/>
      <c r="H21" s="56"/>
      <c r="I21" s="56"/>
      <c r="J21" s="117"/>
      <c r="K21" s="119"/>
      <c r="L21" s="118"/>
      <c r="M21" s="56"/>
      <c r="N21" s="56"/>
      <c r="O21" s="117"/>
      <c r="P21" s="119"/>
      <c r="Q21" s="118"/>
      <c r="R21" s="56"/>
      <c r="S21" s="91"/>
      <c r="T21" s="8"/>
      <c r="W21" s="11" t="s">
        <v>75</v>
      </c>
      <c r="X21" s="97" t="str">
        <f t="shared" si="2"/>
        <v>（複数入力）未入力</v>
      </c>
    </row>
    <row r="22" spans="2:24" ht="26.1" customHeight="1">
      <c r="B22" s="6"/>
      <c r="C22" s="58">
        <f t="shared" si="0"/>
        <v>17</v>
      </c>
      <c r="D22" s="108">
        <f>COUNTIF(F$6:$F22,F22)</f>
        <v>0</v>
      </c>
      <c r="E22" s="108" t="str">
        <f>F22&amp;D22</f>
        <v>0</v>
      </c>
      <c r="F22" s="56"/>
      <c r="G22" s="92"/>
      <c r="H22" s="56"/>
      <c r="I22" s="56"/>
      <c r="J22" s="117"/>
      <c r="K22" s="119"/>
      <c r="L22" s="118"/>
      <c r="M22" s="56"/>
      <c r="N22" s="56"/>
      <c r="O22" s="117"/>
      <c r="P22" s="119"/>
      <c r="Q22" s="118"/>
      <c r="R22" s="56"/>
      <c r="S22" s="91"/>
      <c r="T22" s="8"/>
      <c r="W22" s="11" t="s">
        <v>75</v>
      </c>
      <c r="X22" s="97" t="str">
        <f t="shared" si="2"/>
        <v>（複数入力）未入力</v>
      </c>
    </row>
    <row r="23" spans="2:24" ht="26.1" customHeight="1">
      <c r="B23" s="6"/>
      <c r="C23" s="58">
        <f t="shared" si="0"/>
        <v>18</v>
      </c>
      <c r="D23" s="108">
        <f>COUNTIF(F$6:$F23,F23)</f>
        <v>0</v>
      </c>
      <c r="E23" s="108" t="str">
        <f t="shared" si="1"/>
        <v>0</v>
      </c>
      <c r="F23" s="56"/>
      <c r="G23" s="92"/>
      <c r="H23" s="56"/>
      <c r="I23" s="56"/>
      <c r="J23" s="117"/>
      <c r="K23" s="119"/>
      <c r="L23" s="118"/>
      <c r="M23" s="56"/>
      <c r="N23" s="56"/>
      <c r="O23" s="117"/>
      <c r="P23" s="119"/>
      <c r="Q23" s="118"/>
      <c r="R23" s="56"/>
      <c r="S23" s="91"/>
      <c r="T23" s="8"/>
      <c r="W23" s="11" t="s">
        <v>75</v>
      </c>
      <c r="X23" s="97" t="str">
        <f t="shared" si="2"/>
        <v>（複数入力）未入力</v>
      </c>
    </row>
    <row r="24" spans="2:24" ht="26.1" customHeight="1">
      <c r="B24" s="6"/>
      <c r="C24" s="58">
        <f t="shared" si="0"/>
        <v>19</v>
      </c>
      <c r="D24" s="108">
        <f>COUNTIF(F$6:$F24,F24)</f>
        <v>0</v>
      </c>
      <c r="E24" s="108" t="str">
        <f t="shared" si="1"/>
        <v>0</v>
      </c>
      <c r="F24" s="56"/>
      <c r="G24" s="92"/>
      <c r="H24" s="56"/>
      <c r="I24" s="56"/>
      <c r="J24" s="117"/>
      <c r="K24" s="119"/>
      <c r="L24" s="118"/>
      <c r="M24" s="56"/>
      <c r="N24" s="56"/>
      <c r="O24" s="117"/>
      <c r="P24" s="119"/>
      <c r="Q24" s="118"/>
      <c r="R24" s="56"/>
      <c r="S24" s="91"/>
      <c r="T24" s="8"/>
      <c r="W24" s="11" t="s">
        <v>75</v>
      </c>
      <c r="X24" s="97" t="str">
        <f t="shared" si="2"/>
        <v>（複数入力）未入力</v>
      </c>
    </row>
    <row r="25" spans="2:24" ht="26.1" customHeight="1">
      <c r="B25" s="6"/>
      <c r="C25" s="58">
        <f t="shared" si="0"/>
        <v>20</v>
      </c>
      <c r="D25" s="108">
        <f>COUNTIF(F$6:$F25,F25)</f>
        <v>0</v>
      </c>
      <c r="E25" s="108" t="str">
        <f t="shared" si="1"/>
        <v>0</v>
      </c>
      <c r="F25" s="56"/>
      <c r="G25" s="92"/>
      <c r="H25" s="56"/>
      <c r="I25" s="56"/>
      <c r="J25" s="117"/>
      <c r="K25" s="119"/>
      <c r="L25" s="118"/>
      <c r="M25" s="56"/>
      <c r="N25" s="56"/>
      <c r="O25" s="117"/>
      <c r="P25" s="119"/>
      <c r="Q25" s="118"/>
      <c r="R25" s="56"/>
      <c r="S25" s="91"/>
      <c r="T25" s="8"/>
      <c r="W25" s="11" t="s">
        <v>75</v>
      </c>
      <c r="X25" s="97" t="str">
        <f t="shared" si="2"/>
        <v>（複数入力）未入力</v>
      </c>
    </row>
    <row r="26" spans="2:24">
      <c r="B26" s="6"/>
      <c r="C26" s="346" t="s">
        <v>186</v>
      </c>
      <c r="D26" s="111"/>
      <c r="E26" s="112"/>
      <c r="F26" s="112"/>
      <c r="G26" s="111"/>
      <c r="H26" s="112"/>
      <c r="I26" s="112"/>
      <c r="J26" s="113"/>
      <c r="K26" s="114"/>
      <c r="L26" s="115"/>
      <c r="M26" s="112"/>
      <c r="N26" s="112"/>
      <c r="O26" s="113"/>
      <c r="P26" s="114"/>
      <c r="Q26" s="115"/>
      <c r="R26" s="112"/>
      <c r="S26" s="116"/>
      <c r="T26" s="8"/>
      <c r="X26" s="97"/>
    </row>
    <row r="27" spans="2:24" ht="7.5" customHeight="1">
      <c r="B27" s="60"/>
      <c r="C27" s="61"/>
      <c r="D27" s="109"/>
      <c r="E27" s="109"/>
      <c r="F27" s="61"/>
      <c r="G27" s="61"/>
      <c r="H27" s="61"/>
      <c r="I27" s="61"/>
      <c r="J27" s="61"/>
      <c r="K27" s="61"/>
      <c r="L27" s="61"/>
      <c r="M27" s="61"/>
      <c r="N27" s="61"/>
      <c r="O27" s="61"/>
      <c r="P27" s="61"/>
      <c r="Q27" s="61"/>
      <c r="R27" s="61"/>
      <c r="S27" s="61"/>
      <c r="T27" s="62"/>
      <c r="X27" s="97"/>
    </row>
    <row r="28" spans="2:24">
      <c r="B28" s="55"/>
      <c r="C28" s="1" t="s">
        <v>119</v>
      </c>
      <c r="X28" s="97"/>
    </row>
  </sheetData>
  <mergeCells count="10">
    <mergeCell ref="W1:X1"/>
    <mergeCell ref="Y1:Y3"/>
    <mergeCell ref="C4:C5"/>
    <mergeCell ref="D4:D5"/>
    <mergeCell ref="E4:E5"/>
    <mergeCell ref="F4:F5"/>
    <mergeCell ref="G4:G5"/>
    <mergeCell ref="H4:L4"/>
    <mergeCell ref="M4:R4"/>
    <mergeCell ref="S4:S5"/>
  </mergeCells>
  <phoneticPr fontId="24"/>
  <conditionalFormatting sqref="W1 W3">
    <cfRule type="cellIs" dxfId="149" priority="17" operator="equal">
      <formula>"必須"</formula>
    </cfRule>
  </conditionalFormatting>
  <conditionalFormatting sqref="W2">
    <cfRule type="cellIs" dxfId="148" priority="4" operator="equal">
      <formula>"必須"</formula>
    </cfRule>
  </conditionalFormatting>
  <conditionalFormatting sqref="X1:X1048576">
    <cfRule type="containsText" dxfId="147" priority="1" operator="containsText" text="（正常）">
      <formula>NOT(ISERROR(SEARCH("（正常）",X1)))</formula>
    </cfRule>
    <cfRule type="containsText" dxfId="146" priority="2" operator="containsText" text="（エラー）">
      <formula>NOT(ISERROR(SEARCH("（エラー）",X1)))</formula>
    </cfRule>
    <cfRule type="containsText" dxfId="145" priority="3" operator="containsText" text="（注意）">
      <formula>NOT(ISERROR(SEARCH("（注意）",X1)))</formula>
    </cfRule>
  </conditionalFormatting>
  <dataValidations count="3">
    <dataValidation type="whole" operator="greaterThanOrEqual" allowBlank="1" showInputMessage="1" showErrorMessage="1" sqref="L6:L25 Q6:Q25" xr:uid="{00000000-0002-0000-0400-000000000000}">
      <formula1>0</formula1>
    </dataValidation>
    <dataValidation operator="greaterThanOrEqual" allowBlank="1" showInputMessage="1" showErrorMessage="1" sqref="P6:P25 K6:K25" xr:uid="{00000000-0002-0000-0400-000001000000}"/>
    <dataValidation type="list" allowBlank="1" showInputMessage="1" showErrorMessage="1" sqref="D6:D25" xr:uid="{00000000-0002-0000-0400-000002000000}">
      <formula1>区域指定</formula1>
    </dataValidation>
  </dataValidations>
  <pageMargins left="0.19685039370078741" right="0.19685039370078741" top="0.19685039370078741" bottom="0.19685039370078741" header="0.11811023622047245" footer="0.11811023622047245"/>
  <pageSetup paperSize="9" scale="81" fitToHeight="0" orientation="landscape" r:id="rId1"/>
  <headerFooter>
    <oddFooter>&amp;C&amp;P／&amp;Nページ</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210B4-F85F-465E-BFDF-00FCE30D1FD6}">
  <sheetPr>
    <pageSetUpPr fitToPage="1"/>
  </sheetPr>
  <dimension ref="B1:X121"/>
  <sheetViews>
    <sheetView showGridLines="0" zoomScaleNormal="100" zoomScaleSheetLayoutView="100" workbookViewId="0"/>
  </sheetViews>
  <sheetFormatPr defaultColWidth="8.59765625" defaultRowHeight="15"/>
  <cols>
    <col min="1" max="2" width="2.296875" style="180" customWidth="1"/>
    <col min="3" max="3" width="9.19921875" style="546" customWidth="1"/>
    <col min="4" max="4" width="20.59765625" style="546" customWidth="1"/>
    <col min="5" max="5" width="5.09765625" style="546" customWidth="1"/>
    <col min="6" max="6" width="15.59765625" style="546" customWidth="1"/>
    <col min="7" max="7" width="14.296875" style="546" customWidth="1"/>
    <col min="8" max="8" width="8.796875" style="546" customWidth="1"/>
    <col min="9" max="9" width="5.09765625" style="546" customWidth="1"/>
    <col min="10" max="10" width="13.296875" style="546" customWidth="1"/>
    <col min="11" max="11" width="15.59765625" style="180" customWidth="1"/>
    <col min="12" max="12" width="2.796875" style="180" customWidth="1"/>
    <col min="13" max="14" width="8" style="180" hidden="1" customWidth="1"/>
    <col min="15" max="15" width="3.59765625" style="180" customWidth="1"/>
    <col min="16" max="16" width="12.19921875" style="189" customWidth="1"/>
    <col min="17" max="17" width="28.09765625" style="190" customWidth="1"/>
    <col min="18" max="18" width="159.5" style="183" customWidth="1"/>
    <col min="19" max="19" width="8.59765625" style="180"/>
    <col min="20" max="20" width="16.69921875" style="180" hidden="1" customWidth="1"/>
    <col min="21" max="21" width="14.19921875" style="180" hidden="1" customWidth="1"/>
    <col min="22" max="22" width="0" style="180" hidden="1" customWidth="1"/>
    <col min="23" max="23" width="13.09765625" style="180" hidden="1" customWidth="1"/>
    <col min="24" max="24" width="0" style="180" hidden="1" customWidth="1"/>
    <col min="25" max="16384" width="8.59765625" style="180"/>
  </cols>
  <sheetData>
    <row r="1" spans="2:24" ht="7.5" customHeight="1">
      <c r="B1" s="179"/>
      <c r="P1" s="181"/>
      <c r="Q1" s="182"/>
    </row>
    <row r="2" spans="2:24" ht="24.75" customHeight="1">
      <c r="B2" s="184" t="s">
        <v>333</v>
      </c>
      <c r="C2" s="185"/>
      <c r="D2" s="185"/>
      <c r="E2" s="185"/>
      <c r="F2" s="180"/>
      <c r="G2" s="180"/>
      <c r="H2" s="180"/>
      <c r="I2" s="180"/>
      <c r="J2" s="180"/>
      <c r="P2" s="181" t="s">
        <v>64</v>
      </c>
      <c r="Q2" s="182" t="s">
        <v>65</v>
      </c>
      <c r="T2" s="409" t="s">
        <v>334</v>
      </c>
      <c r="U2" s="409" t="s">
        <v>335</v>
      </c>
      <c r="V2" s="186" t="s">
        <v>336</v>
      </c>
      <c r="W2" s="187" t="s">
        <v>337</v>
      </c>
      <c r="X2" s="187" t="s">
        <v>338</v>
      </c>
    </row>
    <row r="3" spans="2:24" ht="24.75" customHeight="1">
      <c r="B3" s="336" t="s">
        <v>339</v>
      </c>
      <c r="C3" s="185"/>
      <c r="D3" s="185"/>
      <c r="E3" s="185"/>
      <c r="F3" s="180"/>
      <c r="G3" s="180"/>
      <c r="H3" s="180"/>
      <c r="I3" s="180"/>
      <c r="J3" s="180"/>
      <c r="P3" s="181"/>
      <c r="Q3" s="182"/>
      <c r="T3" s="410" t="s">
        <v>340</v>
      </c>
      <c r="U3" s="410" t="s">
        <v>341</v>
      </c>
      <c r="V3" s="180" t="s">
        <v>342</v>
      </c>
      <c r="W3" s="180" t="s">
        <v>343</v>
      </c>
      <c r="X3" s="180" t="s">
        <v>344</v>
      </c>
    </row>
    <row r="4" spans="2:24" ht="7.5" customHeight="1">
      <c r="E4" s="188"/>
      <c r="F4" s="188"/>
      <c r="G4" s="188"/>
      <c r="H4" s="188"/>
      <c r="I4" s="188"/>
      <c r="J4" s="188"/>
      <c r="T4" s="410" t="s">
        <v>345</v>
      </c>
      <c r="V4" s="180" t="s">
        <v>346</v>
      </c>
      <c r="W4" s="180" t="s">
        <v>347</v>
      </c>
      <c r="X4" s="180" t="s">
        <v>348</v>
      </c>
    </row>
    <row r="5" spans="2:24" ht="24.75" customHeight="1">
      <c r="B5" s="786" t="s">
        <v>349</v>
      </c>
      <c r="C5" s="787"/>
      <c r="D5" s="788"/>
      <c r="E5" s="789" t="s">
        <v>350</v>
      </c>
      <c r="F5" s="790"/>
      <c r="G5" s="790"/>
      <c r="H5" s="790"/>
      <c r="I5" s="790"/>
      <c r="J5" s="790"/>
      <c r="K5" s="791"/>
      <c r="T5" s="410" t="s">
        <v>351</v>
      </c>
      <c r="W5" s="180" t="s">
        <v>352</v>
      </c>
      <c r="X5" s="180" t="s">
        <v>353</v>
      </c>
    </row>
    <row r="6" spans="2:24" ht="24.75" customHeight="1">
      <c r="B6" s="191" t="s">
        <v>354</v>
      </c>
      <c r="C6" s="192"/>
      <c r="D6" s="193"/>
      <c r="E6" s="792"/>
      <c r="F6" s="793"/>
      <c r="G6" s="793"/>
      <c r="H6" s="194"/>
      <c r="I6" s="194"/>
      <c r="J6" s="194"/>
      <c r="K6" s="195"/>
      <c r="M6" s="180" t="b">
        <f>IF(COUNTA(E69,E72,E74,E76,E78:E90,J91:J93,E94,G95,E97,E96,F99,E98,E100:E105,F106,E107:E112,F113,E114:E115,G114:G115)&gt;0,TRUE,FALSE)</f>
        <v>0</v>
      </c>
      <c r="N6" s="180" t="b">
        <f>IF(COUNTIF(E6,"*有*"),TRUE,FALSE)</f>
        <v>0</v>
      </c>
      <c r="P6" s="196" t="s">
        <v>355</v>
      </c>
      <c r="Q6" s="197" t="str">
        <f>IF(E6="","（エラー）未選択",IF(M6=N6,"（正常）選択済み","（エラー）整合エラー"))</f>
        <v>（エラー）未選択</v>
      </c>
      <c r="T6" s="410" t="s">
        <v>356</v>
      </c>
    </row>
    <row r="7" spans="2:24" ht="30" customHeight="1">
      <c r="B7" s="794" t="s">
        <v>357</v>
      </c>
      <c r="C7" s="738"/>
      <c r="D7" s="739"/>
      <c r="E7" s="795"/>
      <c r="F7" s="796"/>
      <c r="G7" s="796"/>
      <c r="H7" s="796"/>
      <c r="I7" s="796"/>
      <c r="J7" s="796"/>
      <c r="K7" s="797"/>
      <c r="P7" s="196" t="s">
        <v>358</v>
      </c>
      <c r="Q7" s="197" t="str">
        <f>IF(E7="","（エラー）未選択","（正常）入力済み")</f>
        <v>（エラー）未選択</v>
      </c>
      <c r="R7" s="183" t="s">
        <v>359</v>
      </c>
    </row>
    <row r="8" spans="2:24" ht="50.1" customHeight="1">
      <c r="B8" s="737" t="s">
        <v>360</v>
      </c>
      <c r="C8" s="738"/>
      <c r="D8" s="738"/>
      <c r="E8" s="198"/>
      <c r="F8" s="798" t="s">
        <v>361</v>
      </c>
      <c r="G8" s="799"/>
      <c r="H8" s="799"/>
      <c r="I8" s="799"/>
      <c r="J8" s="799"/>
      <c r="K8" s="799"/>
      <c r="L8" s="189"/>
      <c r="M8" s="189"/>
      <c r="N8" s="189"/>
      <c r="O8" s="189"/>
      <c r="P8" s="199" t="s">
        <v>68</v>
      </c>
      <c r="Q8" s="197" t="str">
        <f>IF(E8="","（エラー）未選択","（正常）選択済み")</f>
        <v>（エラー）未選択</v>
      </c>
      <c r="R8" s="183" t="s">
        <v>362</v>
      </c>
    </row>
    <row r="9" spans="2:24" ht="60" customHeight="1">
      <c r="B9" s="737" t="s">
        <v>363</v>
      </c>
      <c r="C9" s="738"/>
      <c r="D9" s="738"/>
      <c r="E9" s="198"/>
      <c r="F9" s="798"/>
      <c r="G9" s="799"/>
      <c r="H9" s="799"/>
      <c r="I9" s="799"/>
      <c r="J9" s="799"/>
      <c r="K9" s="799"/>
      <c r="L9" s="189"/>
      <c r="M9" s="189"/>
      <c r="N9" s="189"/>
      <c r="O9" s="189"/>
      <c r="P9" s="199" t="s">
        <v>68</v>
      </c>
      <c r="Q9" s="197" t="str">
        <f>IF(E9="","（エラー）未選択","（正常）選択済み")</f>
        <v>（エラー）未選択</v>
      </c>
      <c r="R9" s="183" t="s">
        <v>364</v>
      </c>
    </row>
    <row r="10" spans="2:24">
      <c r="B10" s="752" t="s">
        <v>365</v>
      </c>
      <c r="C10" s="753"/>
      <c r="D10" s="766"/>
      <c r="E10" s="200"/>
      <c r="F10" s="200"/>
      <c r="G10" s="200"/>
      <c r="H10" s="200"/>
      <c r="I10" s="200"/>
      <c r="J10" s="411" t="s">
        <v>366</v>
      </c>
      <c r="K10" s="201" t="s">
        <v>367</v>
      </c>
      <c r="L10" s="189"/>
      <c r="M10" s="189"/>
      <c r="N10" s="189"/>
      <c r="O10" s="189"/>
      <c r="P10" s="199" t="s">
        <v>68</v>
      </c>
      <c r="Q10" s="197" t="str">
        <f>IF(COUNTIF(M11:M18,"TRUE")&lt;1,"（エラー）未選択",IF(COUNTIF(M11:M18,"TRUE")&gt;0,"（正常）選択済み"))</f>
        <v>（エラー）未選択</v>
      </c>
      <c r="R10" s="183" t="s">
        <v>368</v>
      </c>
    </row>
    <row r="11" spans="2:24" ht="26.25" customHeight="1">
      <c r="B11" s="770"/>
      <c r="C11" s="782"/>
      <c r="D11" s="771"/>
      <c r="E11" s="202"/>
      <c r="F11" s="777" t="s">
        <v>369</v>
      </c>
      <c r="G11" s="777"/>
      <c r="H11" s="777"/>
      <c r="I11" s="545"/>
      <c r="J11" s="203"/>
      <c r="K11" s="204"/>
      <c r="M11" s="180" t="b">
        <f t="shared" ref="M11:M18" si="0">IF(E11="●",TRUE,FALSE)</f>
        <v>0</v>
      </c>
      <c r="P11" s="205" t="s">
        <v>370</v>
      </c>
      <c r="Q11" s="197" t="str">
        <f>IF(M11,IF(COUNTA(J11:K11)&lt;2,"（エラー）記入不足",IF(COUNTA(J11:K11)&gt;1,"（正常）記入充足")),"未選択")</f>
        <v>未選択</v>
      </c>
      <c r="R11" s="183" t="s">
        <v>371</v>
      </c>
    </row>
    <row r="12" spans="2:24" ht="26.25" customHeight="1">
      <c r="B12" s="770"/>
      <c r="C12" s="782"/>
      <c r="D12" s="771"/>
      <c r="E12" s="206"/>
      <c r="F12" s="701" t="s">
        <v>372</v>
      </c>
      <c r="G12" s="701"/>
      <c r="H12" s="701"/>
      <c r="I12" s="702"/>
      <c r="J12" s="207"/>
      <c r="K12" s="208"/>
      <c r="M12" s="180" t="b">
        <f t="shared" si="0"/>
        <v>0</v>
      </c>
      <c r="P12" s="205" t="s">
        <v>370</v>
      </c>
      <c r="Q12" s="197" t="str">
        <f>IF(M12,IF(COUNTA(J12:K12)&lt;2,"（エラー）記入不足",IF(COUNTA(J12:K12)&gt;1,"（正常）記入充足")),"未選択")</f>
        <v>未選択</v>
      </c>
      <c r="R12" s="183" t="s">
        <v>373</v>
      </c>
    </row>
    <row r="13" spans="2:24" ht="104.1" customHeight="1">
      <c r="B13" s="770"/>
      <c r="C13" s="782"/>
      <c r="D13" s="771"/>
      <c r="E13" s="206"/>
      <c r="F13" s="784" t="s">
        <v>374</v>
      </c>
      <c r="G13" s="784"/>
      <c r="H13" s="784"/>
      <c r="I13" s="785"/>
      <c r="J13" s="207"/>
      <c r="K13" s="208"/>
      <c r="M13" s="180" t="b">
        <f t="shared" si="0"/>
        <v>0</v>
      </c>
      <c r="P13" s="205" t="s">
        <v>370</v>
      </c>
      <c r="Q13" s="197" t="str">
        <f>IF(AND(M13,OR($M$11,$M$12)),"（エラー）対象外選択済み",IF(M13,IF(COUNTA(J13:K13)&lt;2,"（エラー）記入不足",IF(COUNTA(J13:K13)&gt;1,"（正常）記入充足")),"未選択"))</f>
        <v>未選択</v>
      </c>
    </row>
    <row r="14" spans="2:24" ht="160.5" customHeight="1">
      <c r="B14" s="770"/>
      <c r="C14" s="782"/>
      <c r="D14" s="771"/>
      <c r="E14" s="209"/>
      <c r="F14" s="701" t="s">
        <v>375</v>
      </c>
      <c r="G14" s="701"/>
      <c r="H14" s="701"/>
      <c r="I14" s="702"/>
      <c r="J14" s="207"/>
      <c r="K14" s="208"/>
      <c r="M14" s="180" t="b">
        <f t="shared" si="0"/>
        <v>0</v>
      </c>
      <c r="P14" s="205" t="s">
        <v>370</v>
      </c>
      <c r="Q14" s="197" t="str">
        <f>IF(AND(M14,OR($M$11,$M$12)),"（エラー）対象外選択済み",IF(M14,IF(COUNTA(J14:K14)&lt;2,"（エラー）記入不足",IF(COUNTA(J14:K14)&gt;1,"（正常）記入充足")),"未選択"))</f>
        <v>未選択</v>
      </c>
    </row>
    <row r="15" spans="2:24" ht="30.6" customHeight="1">
      <c r="B15" s="770"/>
      <c r="C15" s="782"/>
      <c r="D15" s="771"/>
      <c r="E15" s="206"/>
      <c r="F15" s="701" t="s">
        <v>376</v>
      </c>
      <c r="G15" s="701"/>
      <c r="H15" s="701"/>
      <c r="I15" s="702"/>
      <c r="J15" s="207"/>
      <c r="K15" s="208"/>
      <c r="M15" s="180" t="b">
        <f t="shared" si="0"/>
        <v>0</v>
      </c>
      <c r="P15" s="205" t="s">
        <v>370</v>
      </c>
      <c r="Q15" s="197" t="str">
        <f>IF(AND(M15,OR($M$11,$M$12)),"（エラー）対象外選択済み",IF(M15,IF(COUNTA(J15:K15)&lt;2,"（エラー）記入不足",IF(COUNTA(J15:K15)&gt;1,"（正常）記入充足")),"未選択"))</f>
        <v>未選択</v>
      </c>
    </row>
    <row r="16" spans="2:24" ht="30.6" customHeight="1">
      <c r="B16" s="770"/>
      <c r="C16" s="782"/>
      <c r="D16" s="771"/>
      <c r="E16" s="206"/>
      <c r="F16" s="701" t="s">
        <v>377</v>
      </c>
      <c r="G16" s="701"/>
      <c r="H16" s="701"/>
      <c r="I16" s="702"/>
      <c r="J16" s="207"/>
      <c r="K16" s="208"/>
      <c r="M16" s="180" t="b">
        <f t="shared" si="0"/>
        <v>0</v>
      </c>
      <c r="P16" s="205" t="s">
        <v>370</v>
      </c>
      <c r="Q16" s="197" t="str">
        <f>IF(AND(M16,OR($M$11,$M$12)),"（エラー）対象外選択済み",IF(M16,IF(COUNTA(J16:K16)&lt;2,"（エラー）記入不足",IF(COUNTA(J16:K16)&gt;1,"（正常）記入充足")),"未選択"))</f>
        <v>未選択</v>
      </c>
    </row>
    <row r="17" spans="2:18" ht="47.1" customHeight="1">
      <c r="B17" s="770"/>
      <c r="C17" s="782"/>
      <c r="D17" s="771"/>
      <c r="E17" s="206"/>
      <c r="F17" s="784" t="s">
        <v>378</v>
      </c>
      <c r="G17" s="784"/>
      <c r="H17" s="784"/>
      <c r="I17" s="785"/>
      <c r="J17" s="207"/>
      <c r="K17" s="208"/>
      <c r="M17" s="180" t="b">
        <f t="shared" si="0"/>
        <v>0</v>
      </c>
      <c r="P17" s="205" t="s">
        <v>370</v>
      </c>
      <c r="Q17" s="197" t="str">
        <f>IF(AND(M17,OR($M$11,$M$12)),"（エラー）対象外選択済み",IF(M17,IF(COUNTA(J17:K17)&lt;2,"（エラー）記入不足",IF(COUNTA(J17:K17)&gt;1,"（正常）記入充足")),"未選択"))</f>
        <v>未選択</v>
      </c>
    </row>
    <row r="18" spans="2:18" ht="26.25" customHeight="1">
      <c r="B18" s="770"/>
      <c r="C18" s="782"/>
      <c r="D18" s="771"/>
      <c r="E18" s="210"/>
      <c r="F18" s="705" t="s">
        <v>379</v>
      </c>
      <c r="G18" s="705"/>
      <c r="H18" s="705"/>
      <c r="I18" s="706"/>
      <c r="J18" s="211"/>
      <c r="K18" s="212"/>
      <c r="M18" s="180" t="b">
        <f t="shared" si="0"/>
        <v>0</v>
      </c>
      <c r="P18" s="205" t="s">
        <v>370</v>
      </c>
      <c r="Q18" s="197" t="str">
        <f>IF(M18,IF(COUNTA(J18:K18)&lt;2,"（エラー）記入不足",IF(COUNTA(J18:K18)&gt;1,"（正常）記入充足")),"未選択")</f>
        <v>未選択</v>
      </c>
    </row>
    <row r="19" spans="2:18" ht="19.5" customHeight="1">
      <c r="B19" s="772"/>
      <c r="C19" s="783"/>
      <c r="D19" s="773"/>
      <c r="E19" s="213" t="s">
        <v>380</v>
      </c>
      <c r="F19" s="746"/>
      <c r="G19" s="746"/>
      <c r="H19" s="746"/>
      <c r="I19" s="746"/>
      <c r="J19" s="746"/>
      <c r="K19" s="763"/>
      <c r="P19" s="205" t="s">
        <v>381</v>
      </c>
      <c r="Q19" s="197" t="str">
        <f>IF(OR(M14,M18),IF(F19="","（エラー）備考入力なし","（正常）備考入力済み"),"備考選択なし")</f>
        <v>備考選択なし</v>
      </c>
      <c r="R19" s="214" t="s">
        <v>382</v>
      </c>
    </row>
    <row r="20" spans="2:18" ht="19.5" customHeight="1">
      <c r="B20" s="752" t="s">
        <v>383</v>
      </c>
      <c r="C20" s="753"/>
      <c r="D20" s="766"/>
      <c r="E20" s="215"/>
      <c r="F20" s="777" t="s">
        <v>384</v>
      </c>
      <c r="G20" s="777"/>
      <c r="H20" s="777"/>
      <c r="I20" s="777"/>
      <c r="J20" s="777"/>
      <c r="K20" s="778"/>
      <c r="M20" s="180" t="b">
        <f t="shared" ref="M20:M35" si="1">IF(E20="●",TRUE,FALSE)</f>
        <v>0</v>
      </c>
      <c r="P20" s="199" t="s">
        <v>68</v>
      </c>
      <c r="Q20" s="197" t="str">
        <f>IF(COUNTIF(M20:M35,"TRUE")&lt;1,"（エラー）未選択",IF(COUNTIF(M20:M35,"TRUE")&gt;0,"（正常）選択済み"))</f>
        <v>（エラー）未選択</v>
      </c>
      <c r="R20" s="183" t="s">
        <v>385</v>
      </c>
    </row>
    <row r="21" spans="2:18" ht="19.5" customHeight="1">
      <c r="B21" s="770"/>
      <c r="C21" s="782"/>
      <c r="D21" s="771"/>
      <c r="E21" s="216"/>
      <c r="F21" s="742" t="s">
        <v>386</v>
      </c>
      <c r="G21" s="742"/>
      <c r="H21" s="742"/>
      <c r="I21" s="742"/>
      <c r="J21" s="742"/>
      <c r="K21" s="769"/>
      <c r="M21" s="180" t="b">
        <f t="shared" si="1"/>
        <v>0</v>
      </c>
      <c r="Q21" s="197"/>
    </row>
    <row r="22" spans="2:18" ht="19.5" customHeight="1">
      <c r="B22" s="770"/>
      <c r="C22" s="782"/>
      <c r="D22" s="771"/>
      <c r="E22" s="216"/>
      <c r="F22" s="742" t="s">
        <v>387</v>
      </c>
      <c r="G22" s="742"/>
      <c r="H22" s="742"/>
      <c r="I22" s="742"/>
      <c r="J22" s="742"/>
      <c r="K22" s="769"/>
      <c r="M22" s="180" t="b">
        <f t="shared" si="1"/>
        <v>0</v>
      </c>
      <c r="Q22" s="197"/>
    </row>
    <row r="23" spans="2:18" ht="19.5" customHeight="1">
      <c r="B23" s="770"/>
      <c r="C23" s="782"/>
      <c r="D23" s="771"/>
      <c r="E23" s="216"/>
      <c r="F23" s="742" t="s">
        <v>388</v>
      </c>
      <c r="G23" s="742"/>
      <c r="H23" s="742"/>
      <c r="I23" s="742"/>
      <c r="J23" s="742"/>
      <c r="K23" s="769"/>
      <c r="M23" s="180" t="b">
        <f t="shared" si="1"/>
        <v>0</v>
      </c>
      <c r="Q23" s="197"/>
    </row>
    <row r="24" spans="2:18" ht="19.5" customHeight="1">
      <c r="B24" s="770"/>
      <c r="C24" s="782"/>
      <c r="D24" s="771"/>
      <c r="E24" s="217"/>
      <c r="F24" s="742" t="s">
        <v>389</v>
      </c>
      <c r="G24" s="742"/>
      <c r="H24" s="742"/>
      <c r="I24" s="742"/>
      <c r="J24" s="742"/>
      <c r="K24" s="769"/>
      <c r="M24" s="180" t="b">
        <f t="shared" si="1"/>
        <v>0</v>
      </c>
      <c r="P24" s="196"/>
      <c r="Q24" s="197"/>
    </row>
    <row r="25" spans="2:18" ht="19.5" customHeight="1">
      <c r="B25" s="770"/>
      <c r="C25" s="782"/>
      <c r="D25" s="771"/>
      <c r="E25" s="216"/>
      <c r="F25" s="742" t="s">
        <v>390</v>
      </c>
      <c r="G25" s="742"/>
      <c r="H25" s="742"/>
      <c r="I25" s="742"/>
      <c r="J25" s="742"/>
      <c r="K25" s="769"/>
      <c r="M25" s="180" t="b">
        <f t="shared" si="1"/>
        <v>0</v>
      </c>
      <c r="Q25" s="197"/>
    </row>
    <row r="26" spans="2:18" ht="19.5" customHeight="1">
      <c r="B26" s="770"/>
      <c r="C26" s="782"/>
      <c r="D26" s="771"/>
      <c r="E26" s="216"/>
      <c r="F26" s="742" t="s">
        <v>391</v>
      </c>
      <c r="G26" s="742"/>
      <c r="H26" s="742"/>
      <c r="I26" s="742"/>
      <c r="J26" s="742"/>
      <c r="K26" s="769"/>
      <c r="M26" s="180" t="b">
        <f t="shared" si="1"/>
        <v>0</v>
      </c>
      <c r="Q26" s="197"/>
    </row>
    <row r="27" spans="2:18" ht="19.5" customHeight="1">
      <c r="B27" s="770"/>
      <c r="C27" s="782"/>
      <c r="D27" s="771"/>
      <c r="E27" s="218"/>
      <c r="F27" s="742" t="s">
        <v>392</v>
      </c>
      <c r="G27" s="742"/>
      <c r="H27" s="742"/>
      <c r="I27" s="742"/>
      <c r="J27" s="742"/>
      <c r="K27" s="769"/>
      <c r="M27" s="180" t="b">
        <f t="shared" si="1"/>
        <v>0</v>
      </c>
      <c r="Q27" s="197"/>
    </row>
    <row r="28" spans="2:18" ht="19.5" customHeight="1">
      <c r="B28" s="770"/>
      <c r="C28" s="782"/>
      <c r="D28" s="771"/>
      <c r="E28" s="216"/>
      <c r="F28" s="742" t="s">
        <v>393</v>
      </c>
      <c r="G28" s="742"/>
      <c r="H28" s="742"/>
      <c r="I28" s="742"/>
      <c r="J28" s="742"/>
      <c r="K28" s="769"/>
      <c r="M28" s="180" t="b">
        <f t="shared" si="1"/>
        <v>0</v>
      </c>
      <c r="Q28" s="197"/>
    </row>
    <row r="29" spans="2:18" ht="19.5" customHeight="1">
      <c r="B29" s="770"/>
      <c r="C29" s="782"/>
      <c r="D29" s="771"/>
      <c r="E29" s="216"/>
      <c r="F29" s="742" t="s">
        <v>394</v>
      </c>
      <c r="G29" s="742"/>
      <c r="H29" s="742"/>
      <c r="I29" s="742"/>
      <c r="J29" s="742"/>
      <c r="K29" s="769"/>
      <c r="M29" s="180" t="b">
        <f t="shared" si="1"/>
        <v>0</v>
      </c>
      <c r="Q29" s="197"/>
    </row>
    <row r="30" spans="2:18" ht="19.5" customHeight="1">
      <c r="B30" s="770"/>
      <c r="C30" s="782"/>
      <c r="D30" s="771"/>
      <c r="E30" s="217"/>
      <c r="F30" s="742" t="s">
        <v>395</v>
      </c>
      <c r="G30" s="742"/>
      <c r="H30" s="742"/>
      <c r="I30" s="742"/>
      <c r="J30" s="742"/>
      <c r="K30" s="769"/>
      <c r="M30" s="180" t="b">
        <f t="shared" si="1"/>
        <v>0</v>
      </c>
      <c r="P30" s="196"/>
      <c r="Q30" s="197"/>
    </row>
    <row r="31" spans="2:18" ht="19.5" customHeight="1">
      <c r="B31" s="770"/>
      <c r="C31" s="782"/>
      <c r="D31" s="771"/>
      <c r="E31" s="216"/>
      <c r="F31" s="742" t="s">
        <v>396</v>
      </c>
      <c r="G31" s="742"/>
      <c r="H31" s="742"/>
      <c r="I31" s="742"/>
      <c r="J31" s="742"/>
      <c r="K31" s="769"/>
      <c r="M31" s="180" t="b">
        <f t="shared" si="1"/>
        <v>0</v>
      </c>
      <c r="Q31" s="197"/>
    </row>
    <row r="32" spans="2:18" ht="19.5" customHeight="1">
      <c r="B32" s="770"/>
      <c r="C32" s="782"/>
      <c r="D32" s="771"/>
      <c r="E32" s="216"/>
      <c r="F32" s="742" t="s">
        <v>397</v>
      </c>
      <c r="G32" s="742"/>
      <c r="H32" s="742"/>
      <c r="I32" s="742"/>
      <c r="J32" s="742"/>
      <c r="K32" s="769"/>
      <c r="M32" s="180" t="b">
        <f t="shared" si="1"/>
        <v>0</v>
      </c>
      <c r="Q32" s="197"/>
    </row>
    <row r="33" spans="2:18" ht="19.5" customHeight="1">
      <c r="B33" s="770"/>
      <c r="C33" s="782"/>
      <c r="D33" s="771"/>
      <c r="E33" s="216"/>
      <c r="F33" s="742" t="s">
        <v>398</v>
      </c>
      <c r="G33" s="742"/>
      <c r="H33" s="742"/>
      <c r="I33" s="742"/>
      <c r="J33" s="742"/>
      <c r="K33" s="769"/>
      <c r="M33" s="180" t="b">
        <f t="shared" si="1"/>
        <v>0</v>
      </c>
      <c r="Q33" s="197"/>
    </row>
    <row r="34" spans="2:18" ht="19.5" customHeight="1">
      <c r="B34" s="770"/>
      <c r="C34" s="782"/>
      <c r="D34" s="771"/>
      <c r="E34" s="216"/>
      <c r="F34" s="742" t="s">
        <v>399</v>
      </c>
      <c r="G34" s="742"/>
      <c r="H34" s="742"/>
      <c r="I34" s="742"/>
      <c r="J34" s="742"/>
      <c r="K34" s="769"/>
      <c r="M34" s="180" t="b">
        <f t="shared" si="1"/>
        <v>0</v>
      </c>
      <c r="Q34" s="197"/>
    </row>
    <row r="35" spans="2:18" ht="19.5" customHeight="1">
      <c r="B35" s="770"/>
      <c r="C35" s="782"/>
      <c r="D35" s="771"/>
      <c r="E35" s="218"/>
      <c r="F35" s="744" t="s">
        <v>400</v>
      </c>
      <c r="G35" s="744"/>
      <c r="H35" s="744"/>
      <c r="I35" s="744"/>
      <c r="J35" s="744"/>
      <c r="K35" s="762"/>
      <c r="M35" s="180" t="b">
        <f t="shared" si="1"/>
        <v>0</v>
      </c>
      <c r="Q35" s="197"/>
    </row>
    <row r="36" spans="2:18" ht="19.5" customHeight="1">
      <c r="B36" s="772"/>
      <c r="C36" s="783"/>
      <c r="D36" s="773"/>
      <c r="E36" s="219" t="s">
        <v>380</v>
      </c>
      <c r="F36" s="746"/>
      <c r="G36" s="746"/>
      <c r="H36" s="746"/>
      <c r="I36" s="746"/>
      <c r="J36" s="746"/>
      <c r="K36" s="763"/>
      <c r="P36" s="205" t="s">
        <v>381</v>
      </c>
      <c r="Q36" s="197" t="str">
        <f>IF(M35,IF(F36="","（エラー）備考入力なし","（正常）備考入力済み"),"備考選択なし")</f>
        <v>備考選択なし</v>
      </c>
      <c r="R36" s="214" t="s">
        <v>401</v>
      </c>
    </row>
    <row r="37" spans="2:18" ht="65.099999999999994" customHeight="1">
      <c r="B37" s="752" t="s">
        <v>402</v>
      </c>
      <c r="C37" s="753"/>
      <c r="D37" s="766"/>
      <c r="E37" s="338"/>
      <c r="F37" s="767"/>
      <c r="G37" s="767"/>
      <c r="H37" s="767"/>
      <c r="I37" s="767"/>
      <c r="J37" s="767"/>
      <c r="K37" s="768"/>
      <c r="P37" s="196" t="s">
        <v>358</v>
      </c>
      <c r="Q37" s="197" t="str">
        <f>IF(E37="","（エラー）未選択","（正常）選択済み")</f>
        <v>（エラー）未選択</v>
      </c>
      <c r="R37" s="183" t="s">
        <v>403</v>
      </c>
    </row>
    <row r="38" spans="2:18" ht="19.5" customHeight="1">
      <c r="B38" s="770"/>
      <c r="C38" s="771"/>
      <c r="D38" s="774" t="s">
        <v>404</v>
      </c>
      <c r="E38" s="220"/>
      <c r="F38" s="777" t="s">
        <v>405</v>
      </c>
      <c r="G38" s="777"/>
      <c r="H38" s="777"/>
      <c r="I38" s="777"/>
      <c r="J38" s="777"/>
      <c r="K38" s="778"/>
      <c r="M38" s="180" t="b">
        <f t="shared" ref="M38:M43" si="2">IF(E38="●",TRUE,FALSE)</f>
        <v>0</v>
      </c>
      <c r="P38" s="196" t="s">
        <v>358</v>
      </c>
      <c r="Q38" s="197" t="str">
        <f>IF($E$37="有",IF(COUNTIF(M38:M43,"TRUE")&lt;1,"（エラー）未選択",IF(COUNTIF(M38:M43,"TRUE")&gt;0,"（正常）選択済み")),"選択不要")</f>
        <v>選択不要</v>
      </c>
      <c r="R38" s="183" t="s">
        <v>406</v>
      </c>
    </row>
    <row r="39" spans="2:18" ht="19.5" customHeight="1">
      <c r="B39" s="770"/>
      <c r="C39" s="771"/>
      <c r="D39" s="775"/>
      <c r="E39" s="221"/>
      <c r="F39" s="742" t="s">
        <v>407</v>
      </c>
      <c r="G39" s="742"/>
      <c r="H39" s="742"/>
      <c r="I39" s="742"/>
      <c r="J39" s="742"/>
      <c r="K39" s="769"/>
      <c r="M39" s="180" t="b">
        <f t="shared" si="2"/>
        <v>0</v>
      </c>
      <c r="Q39" s="197"/>
    </row>
    <row r="40" spans="2:18" ht="19.5" customHeight="1">
      <c r="B40" s="770"/>
      <c r="C40" s="771"/>
      <c r="D40" s="775"/>
      <c r="E40" s="221"/>
      <c r="F40" s="742" t="s">
        <v>408</v>
      </c>
      <c r="G40" s="742"/>
      <c r="H40" s="742"/>
      <c r="I40" s="742"/>
      <c r="J40" s="742"/>
      <c r="K40" s="769"/>
      <c r="M40" s="180" t="b">
        <f t="shared" si="2"/>
        <v>0</v>
      </c>
      <c r="Q40" s="197"/>
    </row>
    <row r="41" spans="2:18" ht="19.5" customHeight="1">
      <c r="B41" s="770"/>
      <c r="C41" s="771"/>
      <c r="D41" s="775"/>
      <c r="E41" s="221"/>
      <c r="F41" s="742" t="s">
        <v>409</v>
      </c>
      <c r="G41" s="742"/>
      <c r="H41" s="742"/>
      <c r="I41" s="742"/>
      <c r="J41" s="742"/>
      <c r="K41" s="769"/>
      <c r="M41" s="180" t="b">
        <f t="shared" si="2"/>
        <v>0</v>
      </c>
      <c r="Q41" s="197"/>
    </row>
    <row r="42" spans="2:18" ht="30" customHeight="1">
      <c r="B42" s="770"/>
      <c r="C42" s="771"/>
      <c r="D42" s="775"/>
      <c r="E42" s="221"/>
      <c r="F42" s="742" t="s">
        <v>410</v>
      </c>
      <c r="G42" s="742"/>
      <c r="H42" s="742"/>
      <c r="I42" s="742"/>
      <c r="J42" s="742"/>
      <c r="K42" s="769"/>
      <c r="M42" s="180" t="b">
        <f t="shared" si="2"/>
        <v>0</v>
      </c>
      <c r="Q42" s="197"/>
    </row>
    <row r="43" spans="2:18" ht="19.5" customHeight="1">
      <c r="B43" s="770"/>
      <c r="C43" s="771"/>
      <c r="D43" s="775"/>
      <c r="E43" s="222"/>
      <c r="F43" s="744" t="s">
        <v>379</v>
      </c>
      <c r="G43" s="744"/>
      <c r="H43" s="744"/>
      <c r="I43" s="744"/>
      <c r="J43" s="744"/>
      <c r="K43" s="762"/>
      <c r="M43" s="180" t="b">
        <f t="shared" si="2"/>
        <v>0</v>
      </c>
      <c r="Q43" s="197"/>
    </row>
    <row r="44" spans="2:18" ht="19.5" customHeight="1">
      <c r="B44" s="770"/>
      <c r="C44" s="771"/>
      <c r="D44" s="776"/>
      <c r="E44" s="219" t="s">
        <v>380</v>
      </c>
      <c r="F44" s="746"/>
      <c r="G44" s="746"/>
      <c r="H44" s="746"/>
      <c r="I44" s="746"/>
      <c r="J44" s="746"/>
      <c r="K44" s="763"/>
      <c r="P44" s="205" t="s">
        <v>381</v>
      </c>
      <c r="Q44" s="197" t="str">
        <f>IF(M43,IF(F44="","（エラー）備考入力なし","（正常）備考入力済み"),"備考選択なし")</f>
        <v>備考選択なし</v>
      </c>
      <c r="R44" s="214" t="s">
        <v>401</v>
      </c>
    </row>
    <row r="45" spans="2:18" ht="19.5" customHeight="1">
      <c r="B45" s="772"/>
      <c r="C45" s="773"/>
      <c r="D45" s="544" t="s">
        <v>411</v>
      </c>
      <c r="E45" s="779"/>
      <c r="F45" s="780"/>
      <c r="G45" s="780"/>
      <c r="H45" s="780"/>
      <c r="I45" s="780"/>
      <c r="J45" s="780"/>
      <c r="K45" s="781"/>
      <c r="P45" s="205" t="s">
        <v>412</v>
      </c>
      <c r="Q45" s="197" t="str">
        <f>IF($E$37="有",IF(E45&lt;&gt;"","（正常）入力済み","（エラー）未入力"),"入力不要")</f>
        <v>入力不要</v>
      </c>
      <c r="R45" s="214" t="s">
        <v>413</v>
      </c>
    </row>
    <row r="46" spans="2:18" ht="26.25" customHeight="1">
      <c r="B46" s="752" t="s">
        <v>414</v>
      </c>
      <c r="C46" s="753"/>
      <c r="D46" s="739"/>
      <c r="E46" s="223"/>
      <c r="F46" s="754" t="s">
        <v>415</v>
      </c>
      <c r="G46" s="754"/>
      <c r="H46" s="754"/>
      <c r="I46" s="754"/>
      <c r="J46" s="754"/>
      <c r="K46" s="755"/>
      <c r="P46" s="196" t="s">
        <v>358</v>
      </c>
      <c r="Q46" s="197" t="str">
        <f>IF(E46="","（エラー）未選択","（正常）選択済み")</f>
        <v>（エラー）未選択</v>
      </c>
      <c r="R46" s="183" t="s">
        <v>416</v>
      </c>
    </row>
    <row r="47" spans="2:18">
      <c r="B47" s="756"/>
      <c r="C47" s="757"/>
      <c r="D47" s="695" t="s">
        <v>417</v>
      </c>
      <c r="K47" s="547"/>
      <c r="P47" s="196" t="s">
        <v>358</v>
      </c>
      <c r="Q47" s="197" t="str">
        <f>IF($E$46="有",IF(COUNTIF(M48:M50,"TRUE")&lt;1,"（エラー）未選択",IF(COUNTIF(M48:M50,"TRUE")&gt;0,"（正常）選択済み")),"選択不要")</f>
        <v>選択不要</v>
      </c>
      <c r="R47" s="183" t="s">
        <v>418</v>
      </c>
    </row>
    <row r="48" spans="2:18" ht="21" customHeight="1">
      <c r="B48" s="758"/>
      <c r="C48" s="759"/>
      <c r="D48" s="695"/>
      <c r="E48" s="220"/>
      <c r="F48" s="545" t="s">
        <v>419</v>
      </c>
      <c r="G48" s="224" t="s">
        <v>420</v>
      </c>
      <c r="H48" s="760"/>
      <c r="I48" s="760"/>
      <c r="J48" s="760"/>
      <c r="K48" s="225" t="s">
        <v>421</v>
      </c>
      <c r="M48" s="180" t="b">
        <f>IF(E48="●",TRUE,FALSE)</f>
        <v>0</v>
      </c>
      <c r="P48" s="205" t="s">
        <v>370</v>
      </c>
      <c r="Q48" s="197" t="str">
        <f>IF(M48,IF(H48="","（エラー）記入不足","（正常）記入充足"),"未選択")</f>
        <v>未選択</v>
      </c>
    </row>
    <row r="49" spans="2:18" ht="21" customHeight="1">
      <c r="B49" s="758"/>
      <c r="C49" s="759"/>
      <c r="D49" s="695"/>
      <c r="E49" s="221"/>
      <c r="F49" s="542" t="s">
        <v>422</v>
      </c>
      <c r="G49" s="226" t="s">
        <v>420</v>
      </c>
      <c r="H49" s="761"/>
      <c r="I49" s="761"/>
      <c r="J49" s="761"/>
      <c r="K49" s="227" t="s">
        <v>421</v>
      </c>
      <c r="M49" s="180" t="b">
        <f>IF(E49="●",TRUE,FALSE)</f>
        <v>0</v>
      </c>
      <c r="P49" s="205" t="s">
        <v>370</v>
      </c>
      <c r="Q49" s="197" t="str">
        <f>IF(M49,IF(H49="","（エラー）記入不足","（正常）記入充足"),"未選択")</f>
        <v>未選択</v>
      </c>
    </row>
    <row r="50" spans="2:18" ht="21" customHeight="1">
      <c r="B50" s="758"/>
      <c r="C50" s="759"/>
      <c r="D50" s="695"/>
      <c r="E50" s="222"/>
      <c r="F50" s="744" t="s">
        <v>423</v>
      </c>
      <c r="G50" s="744"/>
      <c r="H50" s="744"/>
      <c r="I50" s="744"/>
      <c r="J50" s="744"/>
      <c r="K50" s="762"/>
      <c r="M50" s="180" t="b">
        <f>IF(E50="●",TRUE,FALSE)</f>
        <v>0</v>
      </c>
      <c r="Q50" s="197"/>
    </row>
    <row r="51" spans="2:18" ht="19.5" customHeight="1">
      <c r="B51" s="758"/>
      <c r="C51" s="759"/>
      <c r="D51" s="695"/>
      <c r="E51" s="219" t="s">
        <v>380</v>
      </c>
      <c r="F51" s="746"/>
      <c r="G51" s="746"/>
      <c r="H51" s="746"/>
      <c r="I51" s="746"/>
      <c r="J51" s="746"/>
      <c r="K51" s="763"/>
      <c r="P51" s="205" t="s">
        <v>381</v>
      </c>
      <c r="Q51" s="197" t="str">
        <f>IF(M50,IF(F51="","（エラー）備考入力なし","（正常）備考入力済み"),"備考選択なし")</f>
        <v>備考選択なし</v>
      </c>
      <c r="R51" s="214" t="s">
        <v>401</v>
      </c>
    </row>
    <row r="52" spans="2:18" ht="21" customHeight="1">
      <c r="B52" s="758"/>
      <c r="C52" s="759"/>
      <c r="D52" s="695" t="s">
        <v>424</v>
      </c>
      <c r="E52" s="220"/>
      <c r="F52" s="748" t="s">
        <v>425</v>
      </c>
      <c r="G52" s="748"/>
      <c r="H52" s="748"/>
      <c r="I52" s="412"/>
      <c r="J52" s="748" t="s">
        <v>426</v>
      </c>
      <c r="K52" s="749"/>
      <c r="M52" s="413" t="b">
        <f>IF(E52="●",TRUE,FALSE)</f>
        <v>0</v>
      </c>
      <c r="N52" s="413" t="b">
        <f>IF(I52="●",TRUE,FALSE)</f>
        <v>0</v>
      </c>
      <c r="P52" s="414" t="s">
        <v>87</v>
      </c>
      <c r="Q52" s="408" t="str">
        <f>IF(M48,IF(COUNTIF(M52:N56,"TRUE")&lt;1,"（エラー）未選択","（正常）選択済み"),"（注意）入力無効")</f>
        <v>（注意）入力無効</v>
      </c>
      <c r="R52" s="415" t="s">
        <v>427</v>
      </c>
    </row>
    <row r="53" spans="2:18" ht="21" customHeight="1">
      <c r="B53" s="758"/>
      <c r="C53" s="759"/>
      <c r="D53" s="695"/>
      <c r="E53" s="221"/>
      <c r="F53" s="750" t="s">
        <v>428</v>
      </c>
      <c r="G53" s="750"/>
      <c r="H53" s="750"/>
      <c r="I53" s="416"/>
      <c r="J53" s="750" t="s">
        <v>429</v>
      </c>
      <c r="K53" s="751"/>
      <c r="M53" s="413" t="b">
        <f>IF(E53="●",TRUE,FALSE)</f>
        <v>0</v>
      </c>
      <c r="N53" s="413" t="b">
        <f>IF(I53="●",TRUE,FALSE)</f>
        <v>0</v>
      </c>
      <c r="P53" s="205"/>
      <c r="Q53" s="197"/>
    </row>
    <row r="54" spans="2:18" ht="21" customHeight="1">
      <c r="B54" s="758"/>
      <c r="C54" s="759"/>
      <c r="D54" s="695"/>
      <c r="E54" s="221"/>
      <c r="F54" s="750" t="s">
        <v>430</v>
      </c>
      <c r="G54" s="750"/>
      <c r="H54" s="750"/>
      <c r="I54" s="416"/>
      <c r="J54" s="750" t="s">
        <v>431</v>
      </c>
      <c r="K54" s="751"/>
      <c r="M54" s="413" t="b">
        <f>IF(E54="●",TRUE,FALSE)</f>
        <v>0</v>
      </c>
      <c r="N54" s="413" t="b">
        <f>IF(I54="●",TRUE,FALSE)</f>
        <v>0</v>
      </c>
      <c r="P54" s="205"/>
      <c r="Q54" s="197"/>
    </row>
    <row r="55" spans="2:18" ht="21" customHeight="1">
      <c r="B55" s="758"/>
      <c r="C55" s="759"/>
      <c r="D55" s="695"/>
      <c r="E55" s="221"/>
      <c r="F55" s="750" t="s">
        <v>432</v>
      </c>
      <c r="G55" s="750"/>
      <c r="H55" s="750"/>
      <c r="I55" s="750"/>
      <c r="J55" s="750"/>
      <c r="K55" s="751"/>
      <c r="M55" s="413" t="b">
        <f>IF(E55="●",TRUE,FALSE)</f>
        <v>0</v>
      </c>
      <c r="N55" s="417"/>
      <c r="P55" s="205"/>
      <c r="Q55" s="197"/>
    </row>
    <row r="56" spans="2:18" ht="21" customHeight="1">
      <c r="B56" s="758"/>
      <c r="C56" s="759"/>
      <c r="D56" s="695"/>
      <c r="E56" s="418"/>
      <c r="F56" s="764" t="s">
        <v>433</v>
      </c>
      <c r="G56" s="764"/>
      <c r="H56" s="764"/>
      <c r="I56" s="764"/>
      <c r="J56" s="764"/>
      <c r="K56" s="765"/>
      <c r="M56" s="413" t="b">
        <f>IF(E56="●",TRUE,FALSE)</f>
        <v>0</v>
      </c>
      <c r="N56" s="417"/>
      <c r="P56" s="205"/>
      <c r="Q56" s="197"/>
    </row>
    <row r="57" spans="2:18" ht="26.4">
      <c r="B57" s="737" t="s">
        <v>434</v>
      </c>
      <c r="C57" s="738"/>
      <c r="D57" s="739"/>
      <c r="E57" s="339"/>
      <c r="F57" s="548"/>
      <c r="G57" s="548"/>
      <c r="H57" s="548"/>
      <c r="I57" s="548"/>
      <c r="J57" s="548"/>
      <c r="K57" s="228" t="s">
        <v>435</v>
      </c>
      <c r="P57" s="199" t="s">
        <v>68</v>
      </c>
      <c r="Q57" s="197" t="str">
        <f>IF(COUNTIF(M58:M64,"TRUE")&lt;1,"（エラー）未選択",IF(COUNTIF(M58:M64,"TRUE")&gt;0,"（正常）選択済み"))</f>
        <v>（エラー）未選択</v>
      </c>
      <c r="R57" s="183" t="s">
        <v>436</v>
      </c>
    </row>
    <row r="58" spans="2:18" ht="19.5" customHeight="1">
      <c r="B58" s="737"/>
      <c r="C58" s="738"/>
      <c r="D58" s="739"/>
      <c r="E58" s="217"/>
      <c r="F58" s="740" t="s">
        <v>437</v>
      </c>
      <c r="G58" s="740"/>
      <c r="H58" s="740"/>
      <c r="I58" s="740"/>
      <c r="J58" s="741"/>
      <c r="K58" s="229"/>
      <c r="M58" s="180" t="b">
        <f t="shared" ref="M58:M64" si="3">IF(E58="●",TRUE,FALSE)</f>
        <v>0</v>
      </c>
      <c r="P58" s="205" t="s">
        <v>370</v>
      </c>
      <c r="Q58" s="197" t="str">
        <f>IF(M58,IF(K58="","（エラー）記入不足","（正常）記入充足"),"未選択")</f>
        <v>未選択</v>
      </c>
      <c r="R58" s="183" t="s">
        <v>438</v>
      </c>
    </row>
    <row r="59" spans="2:18" ht="19.5" customHeight="1">
      <c r="B59" s="737"/>
      <c r="C59" s="738"/>
      <c r="D59" s="739"/>
      <c r="E59" s="216"/>
      <c r="F59" s="742" t="s">
        <v>439</v>
      </c>
      <c r="G59" s="742"/>
      <c r="H59" s="742"/>
      <c r="I59" s="742"/>
      <c r="J59" s="743"/>
      <c r="K59" s="208"/>
      <c r="M59" s="180" t="b">
        <f t="shared" si="3"/>
        <v>0</v>
      </c>
      <c r="P59" s="205" t="s">
        <v>370</v>
      </c>
      <c r="Q59" s="197" t="str">
        <f t="shared" ref="Q59:Q64" si="4">IF(M59,IF(K59="","（エラー）記入不足","（正常）記入充足"),"未選択")</f>
        <v>未選択</v>
      </c>
    </row>
    <row r="60" spans="2:18" ht="19.5" customHeight="1">
      <c r="B60" s="737"/>
      <c r="C60" s="738"/>
      <c r="D60" s="739"/>
      <c r="E60" s="216"/>
      <c r="F60" s="742" t="s">
        <v>440</v>
      </c>
      <c r="G60" s="742"/>
      <c r="H60" s="742"/>
      <c r="I60" s="742"/>
      <c r="J60" s="743"/>
      <c r="K60" s="208"/>
      <c r="M60" s="180" t="b">
        <f t="shared" si="3"/>
        <v>0</v>
      </c>
      <c r="P60" s="205" t="s">
        <v>370</v>
      </c>
      <c r="Q60" s="197" t="str">
        <f t="shared" si="4"/>
        <v>未選択</v>
      </c>
    </row>
    <row r="61" spans="2:18" ht="19.5" customHeight="1">
      <c r="B61" s="737"/>
      <c r="C61" s="738"/>
      <c r="D61" s="739"/>
      <c r="E61" s="216"/>
      <c r="F61" s="742" t="s">
        <v>441</v>
      </c>
      <c r="G61" s="742"/>
      <c r="H61" s="742"/>
      <c r="I61" s="742"/>
      <c r="J61" s="743"/>
      <c r="K61" s="208"/>
      <c r="M61" s="180" t="b">
        <f t="shared" si="3"/>
        <v>0</v>
      </c>
      <c r="P61" s="205" t="s">
        <v>370</v>
      </c>
      <c r="Q61" s="197" t="str">
        <f t="shared" si="4"/>
        <v>未選択</v>
      </c>
    </row>
    <row r="62" spans="2:18" ht="19.5" customHeight="1">
      <c r="B62" s="737"/>
      <c r="C62" s="738"/>
      <c r="D62" s="739"/>
      <c r="E62" s="216"/>
      <c r="F62" s="742" t="s">
        <v>442</v>
      </c>
      <c r="G62" s="742"/>
      <c r="H62" s="742"/>
      <c r="I62" s="742"/>
      <c r="J62" s="743"/>
      <c r="K62" s="208"/>
      <c r="M62" s="180" t="b">
        <f t="shared" si="3"/>
        <v>0</v>
      </c>
      <c r="P62" s="205" t="s">
        <v>370</v>
      </c>
      <c r="Q62" s="197" t="str">
        <f t="shared" si="4"/>
        <v>未選択</v>
      </c>
    </row>
    <row r="63" spans="2:18" ht="19.5" customHeight="1">
      <c r="B63" s="737"/>
      <c r="C63" s="738"/>
      <c r="D63" s="739"/>
      <c r="E63" s="216"/>
      <c r="F63" s="742" t="s">
        <v>443</v>
      </c>
      <c r="G63" s="742"/>
      <c r="H63" s="742"/>
      <c r="I63" s="742"/>
      <c r="J63" s="743"/>
      <c r="K63" s="208"/>
      <c r="M63" s="180" t="b">
        <f t="shared" si="3"/>
        <v>0</v>
      </c>
      <c r="P63" s="205" t="s">
        <v>370</v>
      </c>
      <c r="Q63" s="197" t="str">
        <f t="shared" si="4"/>
        <v>未選択</v>
      </c>
    </row>
    <row r="64" spans="2:18" ht="19.5" customHeight="1">
      <c r="B64" s="737"/>
      <c r="C64" s="738"/>
      <c r="D64" s="739"/>
      <c r="E64" s="218"/>
      <c r="F64" s="744" t="s">
        <v>444</v>
      </c>
      <c r="G64" s="744"/>
      <c r="H64" s="744"/>
      <c r="I64" s="744"/>
      <c r="J64" s="745"/>
      <c r="K64" s="212"/>
      <c r="M64" s="180" t="b">
        <f t="shared" si="3"/>
        <v>0</v>
      </c>
      <c r="P64" s="205" t="s">
        <v>370</v>
      </c>
      <c r="Q64" s="197" t="str">
        <f t="shared" si="4"/>
        <v>未選択</v>
      </c>
    </row>
    <row r="65" spans="2:19" ht="19.5" customHeight="1">
      <c r="B65" s="737"/>
      <c r="C65" s="738"/>
      <c r="D65" s="739"/>
      <c r="E65" s="219" t="s">
        <v>380</v>
      </c>
      <c r="F65" s="746"/>
      <c r="G65" s="746"/>
      <c r="H65" s="746"/>
      <c r="I65" s="746"/>
      <c r="J65" s="747"/>
      <c r="K65" s="230"/>
      <c r="P65" s="205" t="s">
        <v>381</v>
      </c>
      <c r="Q65" s="197" t="str">
        <f>IF(M64,IF(F65="","（エラー）備考入力なし","（正常）備考入力済み"),"備考選択なし")</f>
        <v>備考選択なし</v>
      </c>
      <c r="R65" s="214" t="s">
        <v>401</v>
      </c>
    </row>
    <row r="66" spans="2:19" ht="27" customHeight="1">
      <c r="B66" s="695" t="s">
        <v>380</v>
      </c>
      <c r="C66" s="695"/>
      <c r="D66" s="695"/>
      <c r="E66" s="728"/>
      <c r="F66" s="729"/>
      <c r="G66" s="729"/>
      <c r="H66" s="729"/>
      <c r="I66" s="729"/>
      <c r="J66" s="729"/>
      <c r="K66" s="730"/>
      <c r="P66" s="189" t="s">
        <v>445</v>
      </c>
      <c r="R66" s="231"/>
    </row>
    <row r="67" spans="2:19">
      <c r="B67" s="543"/>
      <c r="C67" s="543"/>
      <c r="D67" s="543"/>
      <c r="E67" s="232"/>
      <c r="F67" s="233"/>
      <c r="G67" s="233"/>
      <c r="H67" s="233"/>
      <c r="I67" s="233"/>
      <c r="J67" s="233"/>
      <c r="K67" s="233"/>
      <c r="P67" s="205"/>
      <c r="Q67" s="197"/>
      <c r="R67" s="214"/>
    </row>
    <row r="68" spans="2:19" ht="18" customHeight="1">
      <c r="B68" s="707" t="s">
        <v>446</v>
      </c>
      <c r="C68" s="707"/>
      <c r="D68" s="707"/>
      <c r="E68" s="707"/>
      <c r="F68" s="707"/>
      <c r="G68" s="707"/>
      <c r="H68" s="707"/>
      <c r="I68" s="707"/>
      <c r="J68" s="707"/>
      <c r="K68" s="707"/>
      <c r="P68" s="205"/>
      <c r="Q68" s="197"/>
      <c r="R68" s="214"/>
    </row>
    <row r="69" spans="2:19" ht="15" customHeight="1">
      <c r="B69" s="710" t="s">
        <v>447</v>
      </c>
      <c r="C69" s="711"/>
      <c r="D69" s="712"/>
      <c r="E69" s="731"/>
      <c r="F69" s="732" t="s">
        <v>448</v>
      </c>
      <c r="G69" s="724"/>
      <c r="H69" s="724"/>
      <c r="I69" s="724"/>
      <c r="J69" s="724"/>
      <c r="K69" s="725"/>
      <c r="L69" s="234"/>
      <c r="P69" s="235" t="s">
        <v>75</v>
      </c>
      <c r="Q69" s="197" t="str">
        <f>IF(N6=TRUE,IF(E69="","（エラー）未選択","（正常）選択済み"),"入力不要")</f>
        <v>入力不要</v>
      </c>
      <c r="S69" s="183"/>
    </row>
    <row r="70" spans="2:19">
      <c r="B70" s="713"/>
      <c r="C70" s="714"/>
      <c r="D70" s="715"/>
      <c r="E70" s="731"/>
      <c r="F70" s="733"/>
      <c r="G70" s="734"/>
      <c r="H70" s="734"/>
      <c r="I70" s="734"/>
      <c r="J70" s="734"/>
      <c r="K70" s="735"/>
      <c r="L70" s="234"/>
      <c r="S70" s="183"/>
    </row>
    <row r="71" spans="2:19">
      <c r="B71" s="716"/>
      <c r="C71" s="717"/>
      <c r="D71" s="718"/>
      <c r="E71" s="731"/>
      <c r="F71" s="736"/>
      <c r="G71" s="726"/>
      <c r="H71" s="726"/>
      <c r="I71" s="726"/>
      <c r="J71" s="726"/>
      <c r="K71" s="727"/>
      <c r="L71" s="234"/>
      <c r="S71" s="183"/>
    </row>
    <row r="72" spans="2:19" ht="15" customHeight="1">
      <c r="B72" s="710" t="s">
        <v>449</v>
      </c>
      <c r="C72" s="711"/>
      <c r="D72" s="712"/>
      <c r="E72" s="721"/>
      <c r="F72" s="722"/>
      <c r="G72" s="724" t="s">
        <v>450</v>
      </c>
      <c r="H72" s="724"/>
      <c r="I72" s="724"/>
      <c r="J72" s="724"/>
      <c r="K72" s="725"/>
      <c r="L72" s="234"/>
      <c r="P72" s="235" t="s">
        <v>75</v>
      </c>
      <c r="Q72" s="197" t="str">
        <f>IF(COUNTIF(E69,"有*")&gt;0,IF(E72="","（エラー）未選択","（正常）選択済み"),"入力不要")</f>
        <v>入力不要</v>
      </c>
      <c r="S72" s="183"/>
    </row>
    <row r="73" spans="2:19" ht="14.1" customHeight="1">
      <c r="B73" s="713"/>
      <c r="C73" s="714"/>
      <c r="D73" s="715"/>
      <c r="E73" s="723"/>
      <c r="F73" s="703"/>
      <c r="G73" s="726"/>
      <c r="H73" s="726"/>
      <c r="I73" s="726"/>
      <c r="J73" s="726"/>
      <c r="K73" s="727"/>
      <c r="L73" s="234"/>
      <c r="P73" s="236"/>
      <c r="S73" s="183"/>
    </row>
    <row r="74" spans="2:19">
      <c r="B74" s="710" t="s">
        <v>451</v>
      </c>
      <c r="C74" s="711"/>
      <c r="D74" s="712"/>
      <c r="E74" s="721"/>
      <c r="F74" s="722"/>
      <c r="G74" s="237"/>
      <c r="H74" s="237"/>
      <c r="I74" s="237"/>
      <c r="J74" s="237"/>
      <c r="K74" s="237"/>
      <c r="L74" s="234"/>
      <c r="P74" s="235" t="s">
        <v>75</v>
      </c>
      <c r="Q74" s="197" t="str">
        <f>IF(COUNTIF(E69,"有*")&gt;0,IF(E74="","（エラー）未選択","（正常）選択済み"),"入力不要")</f>
        <v>入力不要</v>
      </c>
      <c r="S74" s="183"/>
    </row>
    <row r="75" spans="2:19" ht="14.1" customHeight="1">
      <c r="B75" s="713"/>
      <c r="C75" s="714"/>
      <c r="D75" s="715"/>
      <c r="E75" s="723"/>
      <c r="F75" s="703"/>
      <c r="G75" s="238"/>
      <c r="H75" s="238"/>
      <c r="I75" s="238"/>
      <c r="J75" s="238"/>
      <c r="K75" s="238"/>
      <c r="L75" s="234"/>
      <c r="P75" s="236"/>
      <c r="S75" s="183"/>
    </row>
    <row r="76" spans="2:19" ht="14.1" customHeight="1">
      <c r="B76" s="692" t="s">
        <v>452</v>
      </c>
      <c r="C76" s="692"/>
      <c r="D76" s="692"/>
      <c r="E76" s="721"/>
      <c r="F76" s="722"/>
      <c r="G76" s="724" t="s">
        <v>453</v>
      </c>
      <c r="H76" s="724"/>
      <c r="I76" s="724"/>
      <c r="J76" s="724"/>
      <c r="K76" s="725"/>
      <c r="L76" s="234"/>
      <c r="P76" s="235" t="s">
        <v>75</v>
      </c>
      <c r="Q76" s="197" t="str">
        <f>IF(E72="基準適合","入力不要",IF(COUNTIF(E69,"有*")&gt;0,IF(E76="","（エラー）未選択","（正常）選択済み"),"入力不要"))</f>
        <v>入力不要</v>
      </c>
      <c r="S76" s="183"/>
    </row>
    <row r="77" spans="2:19">
      <c r="B77" s="692"/>
      <c r="C77" s="692"/>
      <c r="D77" s="692"/>
      <c r="E77" s="723"/>
      <c r="F77" s="703"/>
      <c r="G77" s="726"/>
      <c r="H77" s="726"/>
      <c r="I77" s="726"/>
      <c r="J77" s="726"/>
      <c r="K77" s="727"/>
      <c r="L77" s="234"/>
      <c r="P77" s="180"/>
      <c r="Q77" s="236"/>
      <c r="R77" s="190"/>
      <c r="S77" s="183"/>
    </row>
    <row r="78" spans="2:19" ht="16.5" customHeight="1">
      <c r="B78" s="710" t="s">
        <v>454</v>
      </c>
      <c r="C78" s="711"/>
      <c r="D78" s="712"/>
      <c r="E78" s="220"/>
      <c r="F78" s="699" t="s">
        <v>455</v>
      </c>
      <c r="G78" s="699"/>
      <c r="H78" s="699"/>
      <c r="I78" s="699"/>
      <c r="J78" s="699"/>
      <c r="K78" s="700"/>
      <c r="L78" s="546"/>
      <c r="M78" s="180" t="b">
        <f t="shared" ref="M78:M97" si="5">IF(E78="●",TRUE,FALSE)</f>
        <v>0</v>
      </c>
      <c r="P78" s="235" t="s">
        <v>75</v>
      </c>
      <c r="Q78" s="197" t="str">
        <f>IF(COUNTIF(E69,"有*")&gt;0,IF(COUNTIF(M78:M98,"TRUE")&lt;1,"（エラー）未選択",IF(COUNTIF(M78:M98,"TRUE")&gt;0,"（正常）選択済み")),"入力不要")</f>
        <v>入力不要</v>
      </c>
      <c r="R78" s="190"/>
      <c r="S78" s="183"/>
    </row>
    <row r="79" spans="2:19" ht="16.5" customHeight="1">
      <c r="B79" s="713"/>
      <c r="C79" s="714"/>
      <c r="D79" s="715"/>
      <c r="E79" s="239"/>
      <c r="F79" s="719" t="s">
        <v>456</v>
      </c>
      <c r="G79" s="719"/>
      <c r="H79" s="719"/>
      <c r="I79" s="719"/>
      <c r="J79" s="719"/>
      <c r="K79" s="720"/>
      <c r="M79" s="180" t="b">
        <f t="shared" si="5"/>
        <v>0</v>
      </c>
      <c r="O79" s="240"/>
      <c r="R79" s="183" t="s">
        <v>385</v>
      </c>
      <c r="S79" s="240"/>
    </row>
    <row r="80" spans="2:19" ht="30" customHeight="1">
      <c r="B80" s="713"/>
      <c r="C80" s="714"/>
      <c r="D80" s="715"/>
      <c r="E80" s="239"/>
      <c r="F80" s="701" t="s">
        <v>457</v>
      </c>
      <c r="G80" s="701"/>
      <c r="H80" s="701"/>
      <c r="I80" s="701"/>
      <c r="J80" s="701"/>
      <c r="K80" s="702"/>
      <c r="M80" s="180" t="b">
        <f t="shared" si="5"/>
        <v>0</v>
      </c>
      <c r="O80" s="241"/>
      <c r="P80" s="242"/>
      <c r="Q80" s="241"/>
      <c r="R80" s="241"/>
      <c r="S80" s="241"/>
    </row>
    <row r="81" spans="2:19" ht="45" customHeight="1">
      <c r="B81" s="713"/>
      <c r="C81" s="714"/>
      <c r="D81" s="715"/>
      <c r="E81" s="239"/>
      <c r="F81" s="701" t="s">
        <v>458</v>
      </c>
      <c r="G81" s="701"/>
      <c r="H81" s="701"/>
      <c r="I81" s="701"/>
      <c r="J81" s="701"/>
      <c r="K81" s="702"/>
      <c r="M81" s="180" t="b">
        <f t="shared" si="5"/>
        <v>0</v>
      </c>
      <c r="O81" s="241"/>
      <c r="P81" s="242"/>
      <c r="Q81" s="241"/>
      <c r="R81" s="241"/>
      <c r="S81" s="241"/>
    </row>
    <row r="82" spans="2:19" ht="30" customHeight="1">
      <c r="B82" s="713"/>
      <c r="C82" s="714"/>
      <c r="D82" s="715"/>
      <c r="E82" s="239"/>
      <c r="F82" s="701" t="s">
        <v>459</v>
      </c>
      <c r="G82" s="701"/>
      <c r="H82" s="701"/>
      <c r="I82" s="701"/>
      <c r="J82" s="701"/>
      <c r="K82" s="702"/>
      <c r="M82" s="180" t="b">
        <f t="shared" si="5"/>
        <v>0</v>
      </c>
      <c r="O82" s="241"/>
      <c r="P82" s="242"/>
      <c r="Q82" s="241"/>
      <c r="R82" s="241"/>
      <c r="S82" s="241"/>
    </row>
    <row r="83" spans="2:19" ht="15" customHeight="1">
      <c r="B83" s="713"/>
      <c r="C83" s="714"/>
      <c r="D83" s="715"/>
      <c r="E83" s="239"/>
      <c r="F83" s="701" t="s">
        <v>460</v>
      </c>
      <c r="G83" s="701"/>
      <c r="H83" s="701"/>
      <c r="I83" s="701"/>
      <c r="J83" s="701"/>
      <c r="K83" s="702"/>
      <c r="M83" s="180" t="b">
        <f t="shared" si="5"/>
        <v>0</v>
      </c>
      <c r="O83" s="240"/>
      <c r="P83" s="243"/>
      <c r="Q83" s="240"/>
      <c r="R83" s="240"/>
      <c r="S83" s="240"/>
    </row>
    <row r="84" spans="2:19" ht="15" customHeight="1">
      <c r="B84" s="713"/>
      <c r="C84" s="714"/>
      <c r="D84" s="715"/>
      <c r="E84" s="239"/>
      <c r="F84" s="701" t="s">
        <v>461</v>
      </c>
      <c r="G84" s="701"/>
      <c r="H84" s="701"/>
      <c r="I84" s="701"/>
      <c r="J84" s="701"/>
      <c r="K84" s="702"/>
      <c r="M84" s="180" t="b">
        <f t="shared" si="5"/>
        <v>0</v>
      </c>
      <c r="O84" s="240"/>
      <c r="P84" s="243"/>
      <c r="Q84" s="240"/>
      <c r="R84" s="240"/>
      <c r="S84" s="240"/>
    </row>
    <row r="85" spans="2:19" ht="15" customHeight="1">
      <c r="B85" s="713"/>
      <c r="C85" s="714"/>
      <c r="D85" s="715"/>
      <c r="E85" s="239"/>
      <c r="F85" s="701" t="s">
        <v>462</v>
      </c>
      <c r="G85" s="701"/>
      <c r="H85" s="701"/>
      <c r="I85" s="701"/>
      <c r="J85" s="701"/>
      <c r="K85" s="702"/>
      <c r="M85" s="180" t="b">
        <f t="shared" si="5"/>
        <v>0</v>
      </c>
      <c r="O85" s="240"/>
      <c r="P85" s="243"/>
      <c r="Q85" s="240"/>
      <c r="R85" s="240"/>
      <c r="S85" s="240"/>
    </row>
    <row r="86" spans="2:19" ht="15" customHeight="1">
      <c r="B86" s="713"/>
      <c r="C86" s="714"/>
      <c r="D86" s="715"/>
      <c r="E86" s="239"/>
      <c r="F86" s="701" t="s">
        <v>463</v>
      </c>
      <c r="G86" s="701"/>
      <c r="H86" s="701"/>
      <c r="I86" s="701"/>
      <c r="J86" s="701"/>
      <c r="K86" s="702"/>
      <c r="M86" s="180" t="b">
        <f t="shared" si="5"/>
        <v>0</v>
      </c>
      <c r="O86" s="240"/>
      <c r="P86" s="243"/>
      <c r="Q86" s="240"/>
      <c r="R86" s="240"/>
      <c r="S86" s="240"/>
    </row>
    <row r="87" spans="2:19" ht="15" customHeight="1">
      <c r="B87" s="713"/>
      <c r="C87" s="714"/>
      <c r="D87" s="715"/>
      <c r="E87" s="239"/>
      <c r="F87" s="701" t="s">
        <v>464</v>
      </c>
      <c r="G87" s="701"/>
      <c r="H87" s="701"/>
      <c r="I87" s="701"/>
      <c r="J87" s="701"/>
      <c r="K87" s="702"/>
      <c r="M87" s="180" t="b">
        <f t="shared" si="5"/>
        <v>0</v>
      </c>
      <c r="O87" s="240"/>
      <c r="P87" s="243"/>
      <c r="Q87" s="240"/>
      <c r="R87" s="240"/>
      <c r="S87" s="240"/>
    </row>
    <row r="88" spans="2:19" ht="15" customHeight="1">
      <c r="B88" s="713"/>
      <c r="C88" s="714"/>
      <c r="D88" s="715"/>
      <c r="E88" s="239"/>
      <c r="F88" s="701" t="s">
        <v>465</v>
      </c>
      <c r="G88" s="701"/>
      <c r="H88" s="701"/>
      <c r="I88" s="701"/>
      <c r="J88" s="701"/>
      <c r="K88" s="702"/>
      <c r="M88" s="180" t="b">
        <f t="shared" si="5"/>
        <v>0</v>
      </c>
      <c r="O88" s="240"/>
      <c r="P88" s="243"/>
      <c r="Q88" s="240"/>
      <c r="R88" s="240"/>
      <c r="S88" s="240"/>
    </row>
    <row r="89" spans="2:19" ht="15" customHeight="1">
      <c r="B89" s="713"/>
      <c r="C89" s="714"/>
      <c r="D89" s="715"/>
      <c r="E89" s="239"/>
      <c r="F89" s="701" t="s">
        <v>466</v>
      </c>
      <c r="G89" s="701"/>
      <c r="H89" s="701"/>
      <c r="I89" s="701"/>
      <c r="J89" s="701"/>
      <c r="K89" s="702"/>
      <c r="M89" s="180" t="b">
        <f t="shared" si="5"/>
        <v>0</v>
      </c>
      <c r="O89" s="240"/>
      <c r="P89" s="180"/>
      <c r="Q89" s="240"/>
      <c r="R89" s="240"/>
      <c r="S89" s="240"/>
    </row>
    <row r="90" spans="2:19" ht="30" customHeight="1">
      <c r="B90" s="713"/>
      <c r="C90" s="714"/>
      <c r="D90" s="715"/>
      <c r="E90" s="222"/>
      <c r="F90" s="705" t="s">
        <v>467</v>
      </c>
      <c r="G90" s="705"/>
      <c r="H90" s="705"/>
      <c r="I90" s="705"/>
      <c r="J90" s="705"/>
      <c r="K90" s="706"/>
      <c r="M90" s="180" t="b">
        <f t="shared" si="5"/>
        <v>0</v>
      </c>
      <c r="O90" s="241"/>
      <c r="P90" s="235" t="s">
        <v>75</v>
      </c>
      <c r="Q90" s="197" t="str">
        <f>IF(E90="", "入力不要", IF(E90="●", IF(AND(J91&lt;&gt;"", J92&lt;&gt;"", J93&lt;&gt;""), "（正常）選択済み", "（エラー）未選択"), ""))</f>
        <v>入力不要</v>
      </c>
      <c r="R90" s="241"/>
      <c r="S90" s="241"/>
    </row>
    <row r="91" spans="2:19">
      <c r="B91" s="713"/>
      <c r="C91" s="714"/>
      <c r="D91" s="715"/>
      <c r="E91" s="234"/>
      <c r="F91" s="708" t="s">
        <v>468</v>
      </c>
      <c r="G91" s="549" t="s">
        <v>469</v>
      </c>
      <c r="H91" s="244"/>
      <c r="I91" s="244"/>
      <c r="J91" s="245"/>
      <c r="K91" s="246"/>
      <c r="M91" s="180" t="b">
        <f t="shared" si="5"/>
        <v>0</v>
      </c>
      <c r="P91" s="247"/>
    </row>
    <row r="92" spans="2:19">
      <c r="B92" s="713"/>
      <c r="C92" s="714"/>
      <c r="D92" s="715"/>
      <c r="E92" s="234"/>
      <c r="F92" s="709"/>
      <c r="G92" s="542" t="s">
        <v>470</v>
      </c>
      <c r="H92" s="226"/>
      <c r="I92" s="226"/>
      <c r="J92" s="248"/>
      <c r="K92" s="249"/>
      <c r="M92" s="180" t="b">
        <f t="shared" si="5"/>
        <v>0</v>
      </c>
      <c r="P92" s="247"/>
    </row>
    <row r="93" spans="2:19">
      <c r="B93" s="713"/>
      <c r="C93" s="714"/>
      <c r="D93" s="715"/>
      <c r="E93" s="250"/>
      <c r="F93" s="709"/>
      <c r="G93" s="542" t="s">
        <v>471</v>
      </c>
      <c r="H93" s="226"/>
      <c r="I93" s="226"/>
      <c r="J93" s="248"/>
      <c r="K93" s="249"/>
      <c r="M93" s="180" t="b">
        <f t="shared" si="5"/>
        <v>0</v>
      </c>
      <c r="P93" s="247"/>
    </row>
    <row r="94" spans="2:19" ht="16.5" customHeight="1">
      <c r="B94" s="713"/>
      <c r="C94" s="714"/>
      <c r="D94" s="715"/>
      <c r="E94" s="222"/>
      <c r="F94" s="705" t="s">
        <v>472</v>
      </c>
      <c r="G94" s="705"/>
      <c r="H94" s="705"/>
      <c r="I94" s="705"/>
      <c r="J94" s="705"/>
      <c r="K94" s="706"/>
      <c r="M94" s="180" t="b">
        <f t="shared" si="5"/>
        <v>0</v>
      </c>
      <c r="P94" s="235" t="s">
        <v>75</v>
      </c>
      <c r="Q94" s="197" t="str">
        <f>IF(E94="", "入力不要", IF(E94="●", IF(G95&lt;&gt;"", "（正常）選択済み", "（エラー）未選択"), ""))</f>
        <v>入力不要</v>
      </c>
    </row>
    <row r="95" spans="2:19" ht="16.5" customHeight="1">
      <c r="B95" s="713"/>
      <c r="C95" s="714"/>
      <c r="D95" s="715"/>
      <c r="E95" s="250"/>
      <c r="F95" s="546" t="s">
        <v>473</v>
      </c>
      <c r="G95" s="251"/>
      <c r="K95" s="246"/>
      <c r="M95" s="180" t="b">
        <f t="shared" si="5"/>
        <v>0</v>
      </c>
      <c r="P95" s="247"/>
    </row>
    <row r="96" spans="2:19" ht="16.5" customHeight="1">
      <c r="B96" s="713"/>
      <c r="C96" s="714"/>
      <c r="D96" s="715"/>
      <c r="E96" s="222"/>
      <c r="F96" s="701" t="s">
        <v>474</v>
      </c>
      <c r="G96" s="701"/>
      <c r="H96" s="701"/>
      <c r="I96" s="701"/>
      <c r="J96" s="701"/>
      <c r="K96" s="702"/>
      <c r="M96" s="180" t="b">
        <f t="shared" si="5"/>
        <v>0</v>
      </c>
      <c r="P96" s="236"/>
    </row>
    <row r="97" spans="2:18" ht="16.5" customHeight="1">
      <c r="B97" s="713"/>
      <c r="C97" s="714"/>
      <c r="D97" s="715"/>
      <c r="E97" s="222"/>
      <c r="F97" s="701" t="s">
        <v>475</v>
      </c>
      <c r="G97" s="701"/>
      <c r="H97" s="701"/>
      <c r="I97" s="701"/>
      <c r="J97" s="701"/>
      <c r="K97" s="702"/>
      <c r="M97" s="180" t="b">
        <f t="shared" si="5"/>
        <v>0</v>
      </c>
      <c r="P97" s="236"/>
    </row>
    <row r="98" spans="2:18" ht="16.5" customHeight="1">
      <c r="B98" s="713"/>
      <c r="C98" s="714"/>
      <c r="D98" s="715"/>
      <c r="E98" s="222"/>
      <c r="F98" s="705" t="s">
        <v>476</v>
      </c>
      <c r="G98" s="705"/>
      <c r="H98" s="705"/>
      <c r="I98" s="705"/>
      <c r="J98" s="705"/>
      <c r="K98" s="706"/>
      <c r="M98" s="180" t="b">
        <f>IF(E98="●",TRUE,FALSE)</f>
        <v>0</v>
      </c>
      <c r="P98" s="235" t="s">
        <v>381</v>
      </c>
      <c r="Q98" s="197" t="str">
        <f>IF(M98,IF(F99="","（エラー）備考入力なし","（正常）備考入力済み"),"備考選択なし")</f>
        <v>備考選択なし</v>
      </c>
      <c r="R98" s="214" t="s">
        <v>401</v>
      </c>
    </row>
    <row r="99" spans="2:18" ht="19.5" customHeight="1">
      <c r="B99" s="716"/>
      <c r="C99" s="717"/>
      <c r="D99" s="718"/>
      <c r="E99" s="252" t="s">
        <v>477</v>
      </c>
      <c r="F99" s="703"/>
      <c r="G99" s="703"/>
      <c r="H99" s="703"/>
      <c r="I99" s="703"/>
      <c r="J99" s="703"/>
      <c r="K99" s="704"/>
      <c r="P99" s="235" t="s">
        <v>75</v>
      </c>
      <c r="R99" s="231"/>
    </row>
    <row r="100" spans="2:18" ht="16.2">
      <c r="B100" s="707" t="s">
        <v>478</v>
      </c>
      <c r="C100" s="707"/>
      <c r="D100" s="707"/>
      <c r="E100" s="253"/>
      <c r="F100" s="254" t="s">
        <v>479</v>
      </c>
      <c r="G100" s="254"/>
      <c r="H100" s="254"/>
      <c r="I100" s="254"/>
      <c r="J100" s="254"/>
      <c r="K100" s="255"/>
      <c r="M100" s="180" t="b">
        <f t="shared" ref="M100:M111" si="6">IF(E100="●",TRUE,FALSE)</f>
        <v>0</v>
      </c>
      <c r="P100" s="235" t="s">
        <v>75</v>
      </c>
      <c r="Q100" s="197" t="str">
        <f>IF($Q$72="入力不要","入力不要",IF(COUNTIF(M100:M106,"TRUE")&lt;1,"（エラー）未選択",IF(COUNTIF(M100:M106,"TRUE")&gt;0,"（正常）選択済み")))</f>
        <v>入力不要</v>
      </c>
      <c r="R100" s="183" t="s">
        <v>480</v>
      </c>
    </row>
    <row r="101" spans="2:18" ht="16.2">
      <c r="B101" s="707"/>
      <c r="C101" s="707"/>
      <c r="D101" s="707"/>
      <c r="E101" s="222"/>
      <c r="F101" s="256" t="s">
        <v>481</v>
      </c>
      <c r="G101" s="256"/>
      <c r="H101" s="256"/>
      <c r="I101" s="256"/>
      <c r="J101" s="256"/>
      <c r="K101" s="257"/>
      <c r="M101" s="180" t="b">
        <f t="shared" si="6"/>
        <v>0</v>
      </c>
      <c r="P101" s="236"/>
    </row>
    <row r="102" spans="2:18" ht="16.2">
      <c r="B102" s="707"/>
      <c r="C102" s="707"/>
      <c r="D102" s="707"/>
      <c r="E102" s="222"/>
      <c r="F102" s="256" t="s">
        <v>482</v>
      </c>
      <c r="G102" s="256"/>
      <c r="H102" s="256"/>
      <c r="I102" s="256"/>
      <c r="J102" s="256"/>
      <c r="K102" s="257"/>
      <c r="M102" s="180" t="b">
        <f t="shared" si="6"/>
        <v>0</v>
      </c>
      <c r="P102" s="236"/>
    </row>
    <row r="103" spans="2:18" ht="16.2">
      <c r="B103" s="707"/>
      <c r="C103" s="707"/>
      <c r="D103" s="707"/>
      <c r="E103" s="222"/>
      <c r="F103" s="256" t="s">
        <v>440</v>
      </c>
      <c r="G103" s="256"/>
      <c r="H103" s="256"/>
      <c r="I103" s="256"/>
      <c r="J103" s="256"/>
      <c r="K103" s="257"/>
      <c r="M103" s="180" t="b">
        <f t="shared" si="6"/>
        <v>0</v>
      </c>
      <c r="P103" s="236"/>
    </row>
    <row r="104" spans="2:18" ht="16.2">
      <c r="B104" s="707"/>
      <c r="C104" s="707"/>
      <c r="D104" s="707"/>
      <c r="E104" s="222"/>
      <c r="F104" s="256" t="s">
        <v>483</v>
      </c>
      <c r="G104" s="256"/>
      <c r="H104" s="256"/>
      <c r="I104" s="256"/>
      <c r="J104" s="256"/>
      <c r="K104" s="257"/>
      <c r="M104" s="180" t="b">
        <f t="shared" si="6"/>
        <v>0</v>
      </c>
      <c r="P104" s="236"/>
    </row>
    <row r="105" spans="2:18" ht="16.2">
      <c r="B105" s="707"/>
      <c r="C105" s="707"/>
      <c r="D105" s="707"/>
      <c r="E105" s="222"/>
      <c r="F105" s="180" t="s">
        <v>484</v>
      </c>
      <c r="G105" s="180"/>
      <c r="H105" s="180"/>
      <c r="I105" s="180"/>
      <c r="J105" s="180"/>
      <c r="K105" s="258"/>
      <c r="M105" s="180" t="b">
        <f t="shared" si="6"/>
        <v>0</v>
      </c>
      <c r="P105" s="235" t="s">
        <v>381</v>
      </c>
      <c r="Q105" s="197" t="str">
        <f>IF(M105,IF(F106="","（エラー）備考入力なし","（正常）備考入力済み"),"備考選択なし")</f>
        <v>備考選択なし</v>
      </c>
      <c r="R105" s="214" t="s">
        <v>401</v>
      </c>
    </row>
    <row r="106" spans="2:18" ht="19.5" customHeight="1">
      <c r="B106" s="707"/>
      <c r="C106" s="707"/>
      <c r="D106" s="707"/>
      <c r="E106" s="259" t="s">
        <v>477</v>
      </c>
      <c r="F106" s="703"/>
      <c r="G106" s="703"/>
      <c r="H106" s="703"/>
      <c r="I106" s="703"/>
      <c r="J106" s="703"/>
      <c r="K106" s="704"/>
      <c r="P106" s="189" t="s">
        <v>445</v>
      </c>
      <c r="R106" s="231"/>
    </row>
    <row r="107" spans="2:18" ht="30" customHeight="1">
      <c r="B107" s="692" t="s">
        <v>485</v>
      </c>
      <c r="C107" s="692"/>
      <c r="D107" s="692"/>
      <c r="E107" s="222"/>
      <c r="F107" s="699" t="s">
        <v>486</v>
      </c>
      <c r="G107" s="699"/>
      <c r="H107" s="699"/>
      <c r="I107" s="699"/>
      <c r="J107" s="699"/>
      <c r="K107" s="700"/>
      <c r="M107" s="180" t="b">
        <f t="shared" si="6"/>
        <v>0</v>
      </c>
      <c r="P107" s="235" t="s">
        <v>75</v>
      </c>
      <c r="Q107" s="197" t="str">
        <f>IF($Q$72="入力不要","入力不要",IF(COUNTIF(M107:M112,"TRUE")&lt;1,"（エラー）未選択",IF(COUNTIF(M107:M113,"TRUE")&gt;0,"（正常）選択済み")))</f>
        <v>入力不要</v>
      </c>
    </row>
    <row r="108" spans="2:18" ht="15" customHeight="1">
      <c r="B108" s="692"/>
      <c r="C108" s="692"/>
      <c r="D108" s="692"/>
      <c r="E108" s="222"/>
      <c r="F108" s="701" t="s">
        <v>487</v>
      </c>
      <c r="G108" s="701"/>
      <c r="H108" s="701"/>
      <c r="I108" s="701"/>
      <c r="J108" s="701"/>
      <c r="K108" s="702"/>
      <c r="M108" s="180" t="b">
        <f t="shared" si="6"/>
        <v>0</v>
      </c>
      <c r="P108" s="236"/>
    </row>
    <row r="109" spans="2:18" ht="30" customHeight="1">
      <c r="B109" s="692"/>
      <c r="C109" s="692"/>
      <c r="D109" s="692"/>
      <c r="E109" s="222"/>
      <c r="F109" s="701" t="s">
        <v>488</v>
      </c>
      <c r="G109" s="701"/>
      <c r="H109" s="701"/>
      <c r="I109" s="701"/>
      <c r="J109" s="701"/>
      <c r="K109" s="702"/>
      <c r="M109" s="180" t="b">
        <f t="shared" si="6"/>
        <v>0</v>
      </c>
      <c r="P109" s="236"/>
    </row>
    <row r="110" spans="2:18" ht="30" customHeight="1">
      <c r="B110" s="692"/>
      <c r="C110" s="692"/>
      <c r="D110" s="692"/>
      <c r="E110" s="222"/>
      <c r="F110" s="701" t="s">
        <v>489</v>
      </c>
      <c r="G110" s="701"/>
      <c r="H110" s="701"/>
      <c r="I110" s="701"/>
      <c r="J110" s="701"/>
      <c r="K110" s="702"/>
      <c r="M110" s="180" t="b">
        <f t="shared" si="6"/>
        <v>0</v>
      </c>
      <c r="P110" s="236"/>
    </row>
    <row r="111" spans="2:18" ht="16.5" customHeight="1">
      <c r="B111" s="692"/>
      <c r="C111" s="692"/>
      <c r="D111" s="692"/>
      <c r="E111" s="222"/>
      <c r="F111" s="701" t="s">
        <v>490</v>
      </c>
      <c r="G111" s="701"/>
      <c r="H111" s="701"/>
      <c r="I111" s="701"/>
      <c r="J111" s="701"/>
      <c r="K111" s="702"/>
      <c r="M111" s="180" t="b">
        <f t="shared" si="6"/>
        <v>0</v>
      </c>
      <c r="P111" s="236"/>
    </row>
    <row r="112" spans="2:18" ht="16.2">
      <c r="B112" s="692"/>
      <c r="C112" s="692"/>
      <c r="D112" s="692"/>
      <c r="E112" s="222"/>
      <c r="F112" s="256" t="s">
        <v>484</v>
      </c>
      <c r="G112" s="256"/>
      <c r="H112" s="256"/>
      <c r="I112" s="256"/>
      <c r="J112" s="256"/>
      <c r="K112" s="257"/>
      <c r="M112" s="180" t="b">
        <f>IF(E112="●",TRUE,FALSE)</f>
        <v>0</v>
      </c>
      <c r="P112" s="235" t="s">
        <v>381</v>
      </c>
      <c r="Q112" s="197" t="str">
        <f>IF(M112,IF(F113="","（エラー）備考入力なし","（正常）備考入力済み"),"備考選択なし")</f>
        <v>備考選択なし</v>
      </c>
      <c r="R112" s="214" t="s">
        <v>401</v>
      </c>
    </row>
    <row r="113" spans="2:18" ht="19.5" customHeight="1">
      <c r="B113" s="692"/>
      <c r="C113" s="692"/>
      <c r="D113" s="692"/>
      <c r="E113" s="260" t="s">
        <v>477</v>
      </c>
      <c r="F113" s="703"/>
      <c r="G113" s="703"/>
      <c r="H113" s="703"/>
      <c r="I113" s="703"/>
      <c r="J113" s="703"/>
      <c r="K113" s="704"/>
      <c r="P113" s="189" t="s">
        <v>445</v>
      </c>
      <c r="R113" s="231"/>
    </row>
    <row r="114" spans="2:18" ht="30" customHeight="1">
      <c r="B114" s="692" t="s">
        <v>491</v>
      </c>
      <c r="C114" s="692"/>
      <c r="D114" s="692"/>
      <c r="E114" s="340"/>
      <c r="F114" s="261" t="s">
        <v>492</v>
      </c>
      <c r="G114" s="693"/>
      <c r="H114" s="693"/>
      <c r="I114" s="693"/>
      <c r="J114" s="693"/>
      <c r="K114" s="694"/>
      <c r="P114" s="235" t="s">
        <v>493</v>
      </c>
      <c r="Q114" s="197" t="str">
        <f>IF($E$69="有",
IF(E114="","（エラー）未選択",
IF(E114="有",
IF(G114="","（エラー）記入不足","（正常）選択済み"),"入力不要")),
"入力不要")</f>
        <v>入力不要</v>
      </c>
      <c r="R114" s="214" t="s">
        <v>494</v>
      </c>
    </row>
    <row r="115" spans="2:18" ht="30" customHeight="1">
      <c r="B115" s="692" t="s">
        <v>495</v>
      </c>
      <c r="C115" s="692"/>
      <c r="D115" s="692"/>
      <c r="E115" s="340"/>
      <c r="F115" s="261" t="s">
        <v>492</v>
      </c>
      <c r="G115" s="693"/>
      <c r="H115" s="693"/>
      <c r="I115" s="693"/>
      <c r="J115" s="693"/>
      <c r="K115" s="694"/>
      <c r="P115" s="235" t="s">
        <v>493</v>
      </c>
      <c r="Q115" s="197" t="str">
        <f>IF($E$69="有",
IF(E115="","（エラー）未選択",
IF(E115="有",
IF(G115="","（エラー）記入不足","（正常）選択済み"),"入力不要")),
"入力不要")</f>
        <v>入力不要</v>
      </c>
      <c r="R115" s="214" t="s">
        <v>494</v>
      </c>
    </row>
    <row r="116" spans="2:18" ht="27" customHeight="1">
      <c r="B116" s="695" t="s">
        <v>380</v>
      </c>
      <c r="C116" s="695"/>
      <c r="D116" s="695"/>
      <c r="E116" s="696"/>
      <c r="F116" s="697"/>
      <c r="G116" s="697"/>
      <c r="H116" s="697"/>
      <c r="I116" s="697"/>
      <c r="J116" s="697"/>
      <c r="K116" s="698"/>
      <c r="P116" s="189" t="s">
        <v>445</v>
      </c>
      <c r="R116" s="231"/>
    </row>
    <row r="117" spans="2:18" ht="30" customHeight="1"/>
    <row r="118" spans="2:18" ht="30" customHeight="1"/>
    <row r="119" spans="2:18" ht="30" customHeight="1"/>
    <row r="120" spans="2:18" ht="30" customHeight="1"/>
    <row r="121" spans="2:18" ht="30" customHeight="1"/>
  </sheetData>
  <sheetProtection selectLockedCells="1" selectUnlockedCells="1"/>
  <mergeCells count="124">
    <mergeCell ref="B5:D5"/>
    <mergeCell ref="E5:K5"/>
    <mergeCell ref="E6:G6"/>
    <mergeCell ref="B7:D7"/>
    <mergeCell ref="E7:K7"/>
    <mergeCell ref="B8:D8"/>
    <mergeCell ref="F8:K8"/>
    <mergeCell ref="B9:D9"/>
    <mergeCell ref="F9:K9"/>
    <mergeCell ref="F25:K25"/>
    <mergeCell ref="F26:K26"/>
    <mergeCell ref="F33:K33"/>
    <mergeCell ref="F34:K34"/>
    <mergeCell ref="F35:K35"/>
    <mergeCell ref="F36:K36"/>
    <mergeCell ref="B10:D19"/>
    <mergeCell ref="F11:H11"/>
    <mergeCell ref="F12:I12"/>
    <mergeCell ref="F13:I13"/>
    <mergeCell ref="F14:I14"/>
    <mergeCell ref="F15:I15"/>
    <mergeCell ref="F16:I16"/>
    <mergeCell ref="F17:I17"/>
    <mergeCell ref="F18:I18"/>
    <mergeCell ref="F19:K19"/>
    <mergeCell ref="B37:D37"/>
    <mergeCell ref="F37:K37"/>
    <mergeCell ref="F27:K27"/>
    <mergeCell ref="F28:K28"/>
    <mergeCell ref="F29:K29"/>
    <mergeCell ref="F30:K30"/>
    <mergeCell ref="F31:K31"/>
    <mergeCell ref="F32:K32"/>
    <mergeCell ref="B38:C45"/>
    <mergeCell ref="D38:D44"/>
    <mergeCell ref="F38:K38"/>
    <mergeCell ref="F39:K39"/>
    <mergeCell ref="F40:K40"/>
    <mergeCell ref="F41:K41"/>
    <mergeCell ref="F42:K42"/>
    <mergeCell ref="F43:K43"/>
    <mergeCell ref="F44:K44"/>
    <mergeCell ref="E45:K45"/>
    <mergeCell ref="B20:D36"/>
    <mergeCell ref="F20:K20"/>
    <mergeCell ref="F21:K21"/>
    <mergeCell ref="F22:K22"/>
    <mergeCell ref="F23:K23"/>
    <mergeCell ref="F24:K24"/>
    <mergeCell ref="J52:K52"/>
    <mergeCell ref="F53:H53"/>
    <mergeCell ref="J53:K53"/>
    <mergeCell ref="F54:H54"/>
    <mergeCell ref="J54:K54"/>
    <mergeCell ref="F55:K55"/>
    <mergeCell ref="B46:D46"/>
    <mergeCell ref="F46:K46"/>
    <mergeCell ref="B47:C56"/>
    <mergeCell ref="D47:D51"/>
    <mergeCell ref="H48:J48"/>
    <mergeCell ref="H49:J49"/>
    <mergeCell ref="F50:K50"/>
    <mergeCell ref="F51:K51"/>
    <mergeCell ref="D52:D56"/>
    <mergeCell ref="F52:H52"/>
    <mergeCell ref="F56:K56"/>
    <mergeCell ref="B57:D65"/>
    <mergeCell ref="F58:J58"/>
    <mergeCell ref="F59:J59"/>
    <mergeCell ref="F60:J60"/>
    <mergeCell ref="F61:J61"/>
    <mergeCell ref="F62:J62"/>
    <mergeCell ref="F63:J63"/>
    <mergeCell ref="F64:J64"/>
    <mergeCell ref="F65:J65"/>
    <mergeCell ref="B72:D73"/>
    <mergeCell ref="E72:F73"/>
    <mergeCell ref="G72:K73"/>
    <mergeCell ref="B74:D75"/>
    <mergeCell ref="E74:F75"/>
    <mergeCell ref="B76:D77"/>
    <mergeCell ref="E76:F77"/>
    <mergeCell ref="G76:K77"/>
    <mergeCell ref="B66:D66"/>
    <mergeCell ref="E66:K66"/>
    <mergeCell ref="B68:K68"/>
    <mergeCell ref="B69:D71"/>
    <mergeCell ref="E69:E71"/>
    <mergeCell ref="F69:K71"/>
    <mergeCell ref="F96:K96"/>
    <mergeCell ref="F97:K97"/>
    <mergeCell ref="F98:K98"/>
    <mergeCell ref="F99:K99"/>
    <mergeCell ref="B100:D106"/>
    <mergeCell ref="F106:K106"/>
    <mergeCell ref="F87:K87"/>
    <mergeCell ref="F88:K88"/>
    <mergeCell ref="F89:K89"/>
    <mergeCell ref="F90:K90"/>
    <mergeCell ref="F91:F93"/>
    <mergeCell ref="F94:K94"/>
    <mergeCell ref="B78:D99"/>
    <mergeCell ref="F78:K78"/>
    <mergeCell ref="F79:K79"/>
    <mergeCell ref="F80:K80"/>
    <mergeCell ref="F81:K81"/>
    <mergeCell ref="F82:K82"/>
    <mergeCell ref="F83:K83"/>
    <mergeCell ref="F84:K84"/>
    <mergeCell ref="F85:K85"/>
    <mergeCell ref="F86:K86"/>
    <mergeCell ref="B114:D114"/>
    <mergeCell ref="G114:K114"/>
    <mergeCell ref="B115:D115"/>
    <mergeCell ref="G115:K115"/>
    <mergeCell ref="B116:D116"/>
    <mergeCell ref="E116:K116"/>
    <mergeCell ref="B107:D113"/>
    <mergeCell ref="F107:K107"/>
    <mergeCell ref="F108:K108"/>
    <mergeCell ref="F109:K109"/>
    <mergeCell ref="F110:K110"/>
    <mergeCell ref="F111:K111"/>
    <mergeCell ref="F113:K113"/>
  </mergeCells>
  <phoneticPr fontId="24"/>
  <conditionalFormatting sqref="E38:E43 J45:K45">
    <cfRule type="expression" dxfId="144" priority="71">
      <formula>$E$37="無"</formula>
    </cfRule>
  </conditionalFormatting>
  <conditionalFormatting sqref="E48:E50 E52:F56 J52:J54">
    <cfRule type="expression" dxfId="143" priority="70">
      <formula>$E$46="無"</formula>
    </cfRule>
  </conditionalFormatting>
  <conditionalFormatting sqref="E45:G45">
    <cfRule type="expression" dxfId="142" priority="69">
      <formula>$E$37="無"</formula>
    </cfRule>
  </conditionalFormatting>
  <conditionalFormatting sqref="H45:I45">
    <cfRule type="expression" dxfId="141" priority="68">
      <formula>$E$37="無"</formula>
    </cfRule>
  </conditionalFormatting>
  <conditionalFormatting sqref="E13:E17">
    <cfRule type="expression" dxfId="140" priority="67">
      <formula>OR($M$11=TRUE,$M$12=TRUE)</formula>
    </cfRule>
  </conditionalFormatting>
  <conditionalFormatting sqref="J11:K18">
    <cfRule type="expression" dxfId="139" priority="66">
      <formula>$M11=FALSE</formula>
    </cfRule>
  </conditionalFormatting>
  <conditionalFormatting sqref="K58:K64">
    <cfRule type="expression" dxfId="138" priority="65">
      <formula>$M58=FALSE</formula>
    </cfRule>
  </conditionalFormatting>
  <conditionalFormatting sqref="H48:J49">
    <cfRule type="expression" dxfId="137" priority="64">
      <formula>$M48=FALSE</formula>
    </cfRule>
  </conditionalFormatting>
  <conditionalFormatting sqref="Q1:Q5 Q116:Q1048576 Q67:Q68 Q53:Q65 Q7:Q51">
    <cfRule type="containsText" dxfId="136" priority="61" operator="containsText" text="（正常）">
      <formula>NOT(ISERROR(SEARCH("（正常）",Q1)))</formula>
    </cfRule>
    <cfRule type="containsText" dxfId="135" priority="62" operator="containsText" text="（エラー）">
      <formula>NOT(ISERROR(SEARCH("（エラー）",Q1)))</formula>
    </cfRule>
    <cfRule type="containsText" dxfId="134" priority="63" operator="containsText" text="（注意）">
      <formula>NOT(ISERROR(SEARCH("（注意）",Q1)))</formula>
    </cfRule>
  </conditionalFormatting>
  <conditionalFormatting sqref="Q91:Q93 Q101:Q104 Q70:Q71 Q73 R77:R78 Q95:Q97 Q108:Q111">
    <cfRule type="containsText" dxfId="133" priority="58" operator="containsText" text="（正常）">
      <formula>NOT(ISERROR(SEARCH("（正常）",Q70)))</formula>
    </cfRule>
    <cfRule type="containsText" dxfId="132" priority="59" operator="containsText" text="（エラー）">
      <formula>NOT(ISERROR(SEARCH("（エラー）",Q70)))</formula>
    </cfRule>
    <cfRule type="containsText" dxfId="131" priority="60" operator="containsText" text="（注意）">
      <formula>NOT(ISERROR(SEARCH("（注意）",Q70)))</formula>
    </cfRule>
  </conditionalFormatting>
  <conditionalFormatting sqref="Q112:Q113">
    <cfRule type="containsText" dxfId="130" priority="55" operator="containsText" text="（正常）">
      <formula>NOT(ISERROR(SEARCH("（正常）",Q112)))</formula>
    </cfRule>
    <cfRule type="containsText" dxfId="129" priority="56" operator="containsText" text="（エラー）">
      <formula>NOT(ISERROR(SEARCH("（エラー）",Q112)))</formula>
    </cfRule>
    <cfRule type="containsText" dxfId="128" priority="57" operator="containsText" text="（注意）">
      <formula>NOT(ISERROR(SEARCH("（注意）",Q112)))</formula>
    </cfRule>
  </conditionalFormatting>
  <conditionalFormatting sqref="Q100">
    <cfRule type="containsText" dxfId="127" priority="52" operator="containsText" text="（正常）">
      <formula>NOT(ISERROR(SEARCH("（正常）",Q100)))</formula>
    </cfRule>
    <cfRule type="containsText" dxfId="126" priority="53" operator="containsText" text="（エラー）">
      <formula>NOT(ISERROR(SEARCH("（エラー）",Q100)))</formula>
    </cfRule>
    <cfRule type="containsText" dxfId="125" priority="54" operator="containsText" text="（注意）">
      <formula>NOT(ISERROR(SEARCH("（注意）",Q100)))</formula>
    </cfRule>
  </conditionalFormatting>
  <conditionalFormatting sqref="Q98:Q99">
    <cfRule type="containsText" dxfId="124" priority="49" operator="containsText" text="（正常）">
      <formula>NOT(ISERROR(SEARCH("（正常）",Q98)))</formula>
    </cfRule>
    <cfRule type="containsText" dxfId="123" priority="50" operator="containsText" text="（エラー）">
      <formula>NOT(ISERROR(SEARCH("（エラー）",Q98)))</formula>
    </cfRule>
    <cfRule type="containsText" dxfId="122" priority="51" operator="containsText" text="（注意）">
      <formula>NOT(ISERROR(SEARCH("（注意）",Q98)))</formula>
    </cfRule>
  </conditionalFormatting>
  <conditionalFormatting sqref="Q105:Q106">
    <cfRule type="containsText" dxfId="121" priority="46" operator="containsText" text="（正常）">
      <formula>NOT(ISERROR(SEARCH("（正常）",Q105)))</formula>
    </cfRule>
    <cfRule type="containsText" dxfId="120" priority="47" operator="containsText" text="（エラー）">
      <formula>NOT(ISERROR(SEARCH("（エラー）",Q105)))</formula>
    </cfRule>
    <cfRule type="containsText" dxfId="119" priority="48" operator="containsText" text="（注意）">
      <formula>NOT(ISERROR(SEARCH("（注意）",Q105)))</formula>
    </cfRule>
  </conditionalFormatting>
  <conditionalFormatting sqref="Q114:Q115">
    <cfRule type="containsText" dxfId="118" priority="43" operator="containsText" text="（正常）">
      <formula>NOT(ISERROR(SEARCH("（正常）",Q114)))</formula>
    </cfRule>
    <cfRule type="containsText" dxfId="117" priority="44" operator="containsText" text="（エラー）">
      <formula>NOT(ISERROR(SEARCH("（エラー）",Q114)))</formula>
    </cfRule>
    <cfRule type="containsText" dxfId="116" priority="45" operator="containsText" text="（注意）">
      <formula>NOT(ISERROR(SEARCH("（注意）",Q114)))</formula>
    </cfRule>
  </conditionalFormatting>
  <conditionalFormatting sqref="Q69">
    <cfRule type="containsText" dxfId="115" priority="40" operator="containsText" text="（正常）">
      <formula>NOT(ISERROR(SEARCH("（正常）",Q69)))</formula>
    </cfRule>
    <cfRule type="containsText" dxfId="114" priority="41" operator="containsText" text="（エラー）">
      <formula>NOT(ISERROR(SEARCH("（エラー）",Q69)))</formula>
    </cfRule>
    <cfRule type="containsText" dxfId="113" priority="42" operator="containsText" text="（注意）">
      <formula>NOT(ISERROR(SEARCH("（注意）",Q69)))</formula>
    </cfRule>
  </conditionalFormatting>
  <conditionalFormatting sqref="Q72">
    <cfRule type="containsText" dxfId="112" priority="37" operator="containsText" text="（正常）">
      <formula>NOT(ISERROR(SEARCH("（正常）",Q72)))</formula>
    </cfRule>
    <cfRule type="containsText" dxfId="111" priority="38" operator="containsText" text="（エラー）">
      <formula>NOT(ISERROR(SEARCH("（エラー）",Q72)))</formula>
    </cfRule>
    <cfRule type="containsText" dxfId="110" priority="39" operator="containsText" text="（注意）">
      <formula>NOT(ISERROR(SEARCH("（注意）",Q72)))</formula>
    </cfRule>
  </conditionalFormatting>
  <conditionalFormatting sqref="Q76">
    <cfRule type="containsText" dxfId="109" priority="34" operator="containsText" text="（正常）">
      <formula>NOT(ISERROR(SEARCH("（正常）",Q76)))</formula>
    </cfRule>
    <cfRule type="containsText" dxfId="108" priority="35" operator="containsText" text="（エラー）">
      <formula>NOT(ISERROR(SEARCH("（エラー）",Q76)))</formula>
    </cfRule>
    <cfRule type="containsText" dxfId="107" priority="36" operator="containsText" text="（注意）">
      <formula>NOT(ISERROR(SEARCH("（注意）",Q76)))</formula>
    </cfRule>
  </conditionalFormatting>
  <conditionalFormatting sqref="Q78">
    <cfRule type="containsText" dxfId="106" priority="31" operator="containsText" text="（正常）">
      <formula>NOT(ISERROR(SEARCH("（正常）",Q78)))</formula>
    </cfRule>
    <cfRule type="containsText" dxfId="105" priority="32" operator="containsText" text="（エラー）">
      <formula>NOT(ISERROR(SEARCH("（エラー）",Q78)))</formula>
    </cfRule>
    <cfRule type="containsText" dxfId="104" priority="33" operator="containsText" text="（注意）">
      <formula>NOT(ISERROR(SEARCH("（注意）",Q78)))</formula>
    </cfRule>
  </conditionalFormatting>
  <conditionalFormatting sqref="Q90">
    <cfRule type="containsText" dxfId="103" priority="28" operator="containsText" text="（正常）">
      <formula>NOT(ISERROR(SEARCH("（正常）",Q90)))</formula>
    </cfRule>
    <cfRule type="containsText" dxfId="102" priority="29" operator="containsText" text="（エラー）">
      <formula>NOT(ISERROR(SEARCH("（エラー）",Q90)))</formula>
    </cfRule>
    <cfRule type="containsText" dxfId="101" priority="30" operator="containsText" text="（注意）">
      <formula>NOT(ISERROR(SEARCH("（注意）",Q90)))</formula>
    </cfRule>
  </conditionalFormatting>
  <conditionalFormatting sqref="Q94">
    <cfRule type="containsText" dxfId="100" priority="25" operator="containsText" text="（正常）">
      <formula>NOT(ISERROR(SEARCH("（正常）",Q94)))</formula>
    </cfRule>
    <cfRule type="containsText" dxfId="99" priority="26" operator="containsText" text="（エラー）">
      <formula>NOT(ISERROR(SEARCH("（エラー）",Q94)))</formula>
    </cfRule>
    <cfRule type="containsText" dxfId="98" priority="27" operator="containsText" text="（注意）">
      <formula>NOT(ISERROR(SEARCH("（注意）",Q94)))</formula>
    </cfRule>
  </conditionalFormatting>
  <conditionalFormatting sqref="Q75">
    <cfRule type="containsText" dxfId="97" priority="22" operator="containsText" text="（正常）">
      <formula>NOT(ISERROR(SEARCH("（正常）",Q75)))</formula>
    </cfRule>
    <cfRule type="containsText" dxfId="96" priority="23" operator="containsText" text="（エラー）">
      <formula>NOT(ISERROR(SEARCH("（エラー）",Q75)))</formula>
    </cfRule>
    <cfRule type="containsText" dxfId="95" priority="24" operator="containsText" text="（注意）">
      <formula>NOT(ISERROR(SEARCH("（注意）",Q75)))</formula>
    </cfRule>
  </conditionalFormatting>
  <conditionalFormatting sqref="Q74">
    <cfRule type="containsText" dxfId="94" priority="19" operator="containsText" text="（正常）">
      <formula>NOT(ISERROR(SEARCH("（正常）",Q74)))</formula>
    </cfRule>
    <cfRule type="containsText" dxfId="93" priority="20" operator="containsText" text="（エラー）">
      <formula>NOT(ISERROR(SEARCH("（エラー）",Q74)))</formula>
    </cfRule>
    <cfRule type="containsText" dxfId="92" priority="21" operator="containsText" text="（注意）">
      <formula>NOT(ISERROR(SEARCH("（注意）",Q74)))</formula>
    </cfRule>
  </conditionalFormatting>
  <conditionalFormatting sqref="Q6">
    <cfRule type="containsText" dxfId="91" priority="16" operator="containsText" text="（正常）">
      <formula>NOT(ISERROR(SEARCH("（正常）",Q6)))</formula>
    </cfRule>
    <cfRule type="containsText" dxfId="90" priority="17" operator="containsText" text="（エラー）">
      <formula>NOT(ISERROR(SEARCH("（エラー）",Q6)))</formula>
    </cfRule>
    <cfRule type="containsText" dxfId="89" priority="18" operator="containsText" text="（注意）">
      <formula>NOT(ISERROR(SEARCH("（注意）",Q6)))</formula>
    </cfRule>
  </conditionalFormatting>
  <conditionalFormatting sqref="E69:E71 E72:F75 E76 J91:J93 G95 E94 E96:E97 F99 E100:E105 F106 F113:K113 E78:E90 E114:E116 G114:G115 E107:E112">
    <cfRule type="expression" dxfId="88" priority="15">
      <formula>$Q$69="入力不要"</formula>
    </cfRule>
  </conditionalFormatting>
  <conditionalFormatting sqref="E72:F77 J91:J93 E94 E96:E97 G95 E100:E105 F99 F106 F113:K113 E78:E90 E114:E116 G114:G115 E107:E112">
    <cfRule type="expression" dxfId="87" priority="14">
      <formula>$E$69="無"</formula>
    </cfRule>
  </conditionalFormatting>
  <conditionalFormatting sqref="Q66">
    <cfRule type="containsText" dxfId="86" priority="11" operator="containsText" text="（正常）">
      <formula>NOT(ISERROR(SEARCH("（正常）",Q66)))</formula>
    </cfRule>
    <cfRule type="containsText" dxfId="85" priority="12" operator="containsText" text="（エラー）">
      <formula>NOT(ISERROR(SEARCH("（エラー）",Q66)))</formula>
    </cfRule>
    <cfRule type="containsText" dxfId="84" priority="13" operator="containsText" text="（注意）">
      <formula>NOT(ISERROR(SEARCH("（注意）",Q66)))</formula>
    </cfRule>
  </conditionalFormatting>
  <conditionalFormatting sqref="E98">
    <cfRule type="expression" dxfId="83" priority="10">
      <formula>$Q$69="入力不要"</formula>
    </cfRule>
  </conditionalFormatting>
  <conditionalFormatting sqref="E98">
    <cfRule type="expression" dxfId="82" priority="9">
      <formula>$E$69="無"</formula>
    </cfRule>
  </conditionalFormatting>
  <conditionalFormatting sqref="E76:F77">
    <cfRule type="expression" dxfId="81" priority="8">
      <formula>IF(AND($E$72="基準適合",$Q$76="入力不要"),TRUE,FALSE)</formula>
    </cfRule>
  </conditionalFormatting>
  <conditionalFormatting sqref="Q107">
    <cfRule type="containsText" dxfId="80" priority="5" operator="containsText" text="（正常）">
      <formula>NOT(ISERROR(SEARCH("（正常）",Q107)))</formula>
    </cfRule>
    <cfRule type="containsText" dxfId="79" priority="6" operator="containsText" text="（エラー）">
      <formula>NOT(ISERROR(SEARCH("（エラー）",Q107)))</formula>
    </cfRule>
    <cfRule type="containsText" dxfId="78" priority="7" operator="containsText" text="（注意）">
      <formula>NOT(ISERROR(SEARCH("（注意）",Q107)))</formula>
    </cfRule>
  </conditionalFormatting>
  <conditionalFormatting sqref="Q52">
    <cfRule type="containsText" dxfId="77" priority="2" operator="containsText" text="（正常）">
      <formula>NOT(ISERROR(SEARCH("（正常）",Q52)))</formula>
    </cfRule>
    <cfRule type="containsText" dxfId="76" priority="3" operator="containsText" text="（エラー）">
      <formula>NOT(ISERROR(SEARCH("（エラー）",Q52)))</formula>
    </cfRule>
    <cfRule type="containsText" dxfId="75" priority="4" operator="containsText" text="（注意）">
      <formula>NOT(ISERROR(SEARCH("（注意）",Q52)))</formula>
    </cfRule>
  </conditionalFormatting>
  <conditionalFormatting sqref="I52:I54">
    <cfRule type="expression" dxfId="74" priority="1">
      <formula>$E$46="無"</formula>
    </cfRule>
  </conditionalFormatting>
  <dataValidations count="6">
    <dataValidation type="list" allowBlank="1" showInputMessage="1" sqref="E7" xr:uid="{3498F283-2D5C-44E0-A7A3-75FA374E06D5}">
      <formula1>$U$3</formula1>
    </dataValidation>
    <dataValidation type="list" allowBlank="1" showInputMessage="1" showErrorMessage="1" sqref="E37 E8:E9 E69:E71 E46 E114:E115" xr:uid="{79099B29-7C02-4948-8C60-B0984996AE1A}">
      <formula1>$V$3:$V$4</formula1>
    </dataValidation>
    <dataValidation type="list" allowBlank="1" showInputMessage="1" showErrorMessage="1" sqref="I52:I54 E20:E35 E100:E105 E96:E98 E94 E78:E90 E58:E64 E48:E50 E38:E43 E107:E112 E52:E56 E11:E18" xr:uid="{DFED8DCA-AC57-47B1-B5A1-1F3FA4AD2132}">
      <formula1>"●"</formula1>
    </dataValidation>
    <dataValidation type="list" allowBlank="1" showInputMessage="1" showErrorMessage="1" sqref="J91:J93 G95" xr:uid="{859A4692-69DC-4978-9285-6D8A9BF2EEAD}">
      <formula1>$X$3:$X$5</formula1>
    </dataValidation>
    <dataValidation type="list" allowBlank="1" showInputMessage="1" showErrorMessage="1" sqref="E6" xr:uid="{52F62D4D-55B1-4208-97FD-1B088F8DB31E}">
      <formula1>$T$3:$T$6</formula1>
    </dataValidation>
    <dataValidation type="list" allowBlank="1" showInputMessage="1" showErrorMessage="1" sqref="E72:F77" xr:uid="{98F6A6DB-5067-4A3B-B189-8D9E1E534D87}">
      <formula1>$W$3:$W$5</formula1>
    </dataValidation>
  </dataValidations>
  <printOptions horizontalCentered="1"/>
  <pageMargins left="0.19685039370078741" right="0.19685039370078741" top="0.19685039370078741" bottom="0.19685039370078741" header="0.51181102362204722" footer="0.11811023622047245"/>
  <pageSetup paperSize="9" scale="84" fitToHeight="0" orientation="portrait" useFirstPageNumber="1" horizontalDpi="300" verticalDpi="300" r:id="rId1"/>
  <headerFooter alignWithMargins="0">
    <oddFooter>&amp;P / &amp;N ページ</oddFooter>
  </headerFooter>
  <rowBreaks count="4" manualBreakCount="4">
    <brk id="19" min="1" max="9" man="1"/>
    <brk id="45" min="1" max="9" man="1"/>
    <brk id="67" min="1" max="9" man="1"/>
    <brk id="99" min="1"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F679C-B4B3-45BE-AD84-AA163A62BA29}">
  <sheetPr>
    <pageSetUpPr fitToPage="1"/>
  </sheetPr>
  <dimension ref="B1:AD168"/>
  <sheetViews>
    <sheetView showGridLines="0" zoomScaleNormal="100" zoomScaleSheetLayoutView="100" workbookViewId="0"/>
  </sheetViews>
  <sheetFormatPr defaultColWidth="8.69921875" defaultRowHeight="15"/>
  <cols>
    <col min="1" max="1" width="2.69921875" style="419" customWidth="1"/>
    <col min="2" max="2" width="3.296875" style="419" customWidth="1"/>
    <col min="3" max="3" width="31" style="419" customWidth="1"/>
    <col min="4" max="4" width="4.296875" style="420" customWidth="1"/>
    <col min="5" max="13" width="4.5" style="420" customWidth="1"/>
    <col min="14" max="14" width="10.296875" style="419" customWidth="1"/>
    <col min="15" max="15" width="13.59765625" style="420" customWidth="1"/>
    <col min="16" max="16" width="14.59765625" style="419" customWidth="1"/>
    <col min="17" max="17" width="2.59765625" style="527" customWidth="1"/>
    <col min="18" max="18" width="4.09765625" style="528" hidden="1" customWidth="1"/>
    <col min="19" max="20" width="4.09765625" style="419" hidden="1" customWidth="1"/>
    <col min="21" max="21" width="3.796875" style="419" customWidth="1"/>
    <col min="22" max="22" width="17.59765625" style="415" customWidth="1"/>
    <col min="23" max="23" width="30.59765625" style="408" customWidth="1"/>
    <col min="24" max="24" width="220.59765625" style="415" customWidth="1"/>
    <col min="25" max="26" width="0" style="419" hidden="1" customWidth="1"/>
    <col min="27" max="27" width="29.09765625" style="419" hidden="1" customWidth="1"/>
    <col min="28" max="28" width="17.5" style="419" hidden="1" customWidth="1"/>
    <col min="29" max="29" width="46.59765625" style="419" hidden="1" customWidth="1"/>
    <col min="30" max="30" width="15.59765625" style="419" hidden="1" customWidth="1"/>
    <col min="31" max="16384" width="8.69921875" style="419"/>
  </cols>
  <sheetData>
    <row r="1" spans="2:30" ht="8.1" customHeight="1">
      <c r="Q1" s="419"/>
      <c r="R1" s="987" t="s">
        <v>496</v>
      </c>
      <c r="S1" s="987"/>
      <c r="T1" s="562"/>
      <c r="V1" s="421" t="s">
        <v>121</v>
      </c>
      <c r="W1" s="421"/>
      <c r="X1" s="422" t="s">
        <v>123</v>
      </c>
      <c r="Y1" s="423" t="s">
        <v>188</v>
      </c>
    </row>
    <row r="2" spans="2:30" ht="40.049999999999997" customHeight="1">
      <c r="B2" s="988" t="s">
        <v>497</v>
      </c>
      <c r="C2" s="988"/>
      <c r="D2" s="988"/>
      <c r="E2" s="988"/>
      <c r="F2" s="988"/>
      <c r="G2" s="988"/>
      <c r="H2" s="988"/>
      <c r="I2" s="988"/>
      <c r="J2" s="988"/>
      <c r="K2" s="988"/>
      <c r="L2" s="988"/>
      <c r="M2" s="988"/>
      <c r="N2" s="988"/>
      <c r="O2" s="988"/>
      <c r="P2" s="988"/>
      <c r="Q2" s="419"/>
      <c r="R2" s="417"/>
      <c r="S2" s="417"/>
      <c r="T2" s="417"/>
      <c r="V2" s="421" t="s">
        <v>64</v>
      </c>
      <c r="W2" s="425" t="s">
        <v>65</v>
      </c>
      <c r="X2" s="421"/>
      <c r="Y2" s="423" t="s">
        <v>336</v>
      </c>
      <c r="Z2" s="423" t="s">
        <v>498</v>
      </c>
      <c r="AA2" s="426" t="s">
        <v>499</v>
      </c>
      <c r="AB2" s="423" t="s">
        <v>337</v>
      </c>
      <c r="AC2" s="423" t="s">
        <v>500</v>
      </c>
      <c r="AD2" s="423" t="s">
        <v>338</v>
      </c>
    </row>
    <row r="3" spans="2:30" ht="7.5" customHeight="1">
      <c r="B3" s="427"/>
      <c r="Q3" s="419"/>
      <c r="R3" s="417"/>
      <c r="S3" s="417"/>
      <c r="T3" s="417"/>
      <c r="V3" s="421"/>
      <c r="W3" s="425"/>
      <c r="X3" s="421"/>
      <c r="Y3" s="428" t="s">
        <v>342</v>
      </c>
      <c r="Z3" s="428" t="s">
        <v>501</v>
      </c>
      <c r="AA3" s="429" t="s">
        <v>502</v>
      </c>
      <c r="AB3" s="428" t="s">
        <v>343</v>
      </c>
      <c r="AC3" s="428" t="s">
        <v>503</v>
      </c>
      <c r="AD3" s="428" t="s">
        <v>344</v>
      </c>
    </row>
    <row r="4" spans="2:30" ht="18">
      <c r="B4" s="427" t="s">
        <v>504</v>
      </c>
      <c r="Q4" s="419"/>
      <c r="R4" s="417"/>
      <c r="S4" s="417"/>
      <c r="T4" s="417"/>
      <c r="V4" s="421"/>
      <c r="W4" s="425"/>
      <c r="X4" s="421"/>
      <c r="Y4" s="428" t="s">
        <v>346</v>
      </c>
      <c r="Z4" s="428" t="s">
        <v>505</v>
      </c>
      <c r="AA4" s="429" t="s">
        <v>506</v>
      </c>
      <c r="AB4" s="428" t="s">
        <v>347</v>
      </c>
      <c r="AC4" s="428" t="s">
        <v>507</v>
      </c>
      <c r="AD4" s="428" t="s">
        <v>348</v>
      </c>
    </row>
    <row r="5" spans="2:30" ht="18">
      <c r="B5" s="989" t="s">
        <v>508</v>
      </c>
      <c r="C5" s="989"/>
      <c r="D5" s="989" t="s">
        <v>509</v>
      </c>
      <c r="E5" s="989"/>
      <c r="F5" s="989"/>
      <c r="G5" s="989"/>
      <c r="H5" s="989"/>
      <c r="I5" s="989"/>
      <c r="J5" s="989"/>
      <c r="K5" s="989"/>
      <c r="L5" s="989"/>
      <c r="M5" s="989"/>
      <c r="N5" s="989"/>
      <c r="O5" s="989"/>
      <c r="P5" s="989"/>
      <c r="Q5" s="419"/>
      <c r="R5" s="417"/>
      <c r="S5" s="417"/>
      <c r="T5" s="417"/>
      <c r="V5" s="421"/>
      <c r="W5" s="425"/>
      <c r="X5" s="421"/>
      <c r="Z5" s="428" t="s">
        <v>346</v>
      </c>
      <c r="AA5" s="429" t="s">
        <v>510</v>
      </c>
      <c r="AB5" s="428" t="s">
        <v>352</v>
      </c>
      <c r="AC5" s="428" t="s">
        <v>511</v>
      </c>
      <c r="AD5" s="428" t="s">
        <v>353</v>
      </c>
    </row>
    <row r="6" spans="2:30" ht="18">
      <c r="B6" s="978" t="s">
        <v>512</v>
      </c>
      <c r="C6" s="973"/>
      <c r="D6" s="990"/>
      <c r="E6" s="991"/>
      <c r="F6" s="991"/>
      <c r="G6" s="991"/>
      <c r="H6" s="991"/>
      <c r="I6" s="430" t="s">
        <v>513</v>
      </c>
      <c r="J6" s="431"/>
      <c r="K6" s="431"/>
      <c r="L6" s="431"/>
      <c r="M6" s="431"/>
      <c r="N6" s="430"/>
      <c r="O6" s="432"/>
      <c r="P6" s="551"/>
      <c r="Q6" s="419"/>
      <c r="R6" s="417"/>
      <c r="S6" s="417"/>
      <c r="T6" s="417"/>
      <c r="V6" s="433" t="s">
        <v>68</v>
      </c>
      <c r="W6" s="408" t="str">
        <f>IF(D6="","（エラー）未選択","（正常）選択済み")</f>
        <v>（エラー）未選択</v>
      </c>
      <c r="X6" s="415" t="s">
        <v>514</v>
      </c>
      <c r="AA6" s="429" t="s">
        <v>515</v>
      </c>
      <c r="AC6" s="428"/>
    </row>
    <row r="7" spans="2:30">
      <c r="B7" s="976"/>
      <c r="C7" s="977"/>
      <c r="D7" s="992"/>
      <c r="E7" s="993"/>
      <c r="F7" s="993"/>
      <c r="G7" s="993"/>
      <c r="H7" s="993"/>
      <c r="I7" s="434" t="s">
        <v>516</v>
      </c>
      <c r="J7" s="559"/>
      <c r="K7" s="559"/>
      <c r="L7" s="559"/>
      <c r="M7" s="559"/>
      <c r="N7" s="434"/>
      <c r="O7" s="435"/>
      <c r="P7" s="436"/>
      <c r="Q7" s="419"/>
      <c r="R7" s="417"/>
      <c r="S7" s="417"/>
      <c r="T7" s="417"/>
      <c r="V7" s="433"/>
    </row>
    <row r="8" spans="2:30" ht="18.600000000000001">
      <c r="B8" s="972" t="s">
        <v>517</v>
      </c>
      <c r="C8" s="973"/>
      <c r="D8" s="437"/>
      <c r="E8" s="555" t="s">
        <v>518</v>
      </c>
      <c r="F8" s="438"/>
      <c r="G8" s="438"/>
      <c r="H8" s="438"/>
      <c r="I8" s="438"/>
      <c r="J8" s="438"/>
      <c r="K8" s="438"/>
      <c r="L8" s="438"/>
      <c r="M8" s="439"/>
      <c r="N8" s="438" t="s">
        <v>519</v>
      </c>
      <c r="O8" s="440"/>
      <c r="P8" s="441"/>
      <c r="Q8" s="419"/>
      <c r="R8" s="413" t="b">
        <f t="shared" ref="R8:R16" si="0">IF(D8="●",TRUE,FALSE)</f>
        <v>0</v>
      </c>
      <c r="S8" s="413" t="b">
        <f>IF(M8="●",TRUE,FALSE)</f>
        <v>0</v>
      </c>
      <c r="T8" s="413"/>
      <c r="V8" s="414" t="s">
        <v>87</v>
      </c>
      <c r="W8" s="408" t="str">
        <f>IF(D6="無","（注意）入力無効",IF(COUNTIF(R8:S16,"TRUE")&lt;1,"（エラー）未選択","（正常）選択済み"))</f>
        <v>（エラー）未選択</v>
      </c>
      <c r="X8" s="415" t="s">
        <v>520</v>
      </c>
    </row>
    <row r="9" spans="2:30" ht="18.600000000000001">
      <c r="B9" s="974"/>
      <c r="C9" s="975"/>
      <c r="D9" s="442"/>
      <c r="E9" s="554" t="s">
        <v>521</v>
      </c>
      <c r="F9" s="443"/>
      <c r="G9" s="443"/>
      <c r="H9" s="443"/>
      <c r="I9" s="443"/>
      <c r="J9" s="443"/>
      <c r="K9" s="443"/>
      <c r="L9" s="443"/>
      <c r="M9" s="444"/>
      <c r="N9" s="445" t="s">
        <v>522</v>
      </c>
      <c r="O9" s="446"/>
      <c r="P9" s="447"/>
      <c r="Q9" s="419"/>
      <c r="R9" s="413" t="b">
        <f t="shared" si="0"/>
        <v>0</v>
      </c>
      <c r="S9" s="413" t="b">
        <f t="shared" ref="S9:S15" si="1">IF(M9="●",TRUE,FALSE)</f>
        <v>0</v>
      </c>
      <c r="T9" s="413"/>
      <c r="V9" s="414"/>
    </row>
    <row r="10" spans="2:30" ht="18.600000000000001">
      <c r="B10" s="974"/>
      <c r="C10" s="975"/>
      <c r="D10" s="442"/>
      <c r="E10" s="554" t="s">
        <v>523</v>
      </c>
      <c r="F10" s="443"/>
      <c r="G10" s="443"/>
      <c r="H10" s="443"/>
      <c r="I10" s="443"/>
      <c r="J10" s="443"/>
      <c r="K10" s="443"/>
      <c r="L10" s="443"/>
      <c r="M10" s="444"/>
      <c r="N10" s="445" t="s">
        <v>524</v>
      </c>
      <c r="O10" s="446"/>
      <c r="P10" s="447"/>
      <c r="Q10" s="419"/>
      <c r="R10" s="413" t="b">
        <f t="shared" si="0"/>
        <v>0</v>
      </c>
      <c r="S10" s="413" t="b">
        <f t="shared" si="1"/>
        <v>0</v>
      </c>
      <c r="T10" s="413"/>
      <c r="V10" s="414"/>
    </row>
    <row r="11" spans="2:30" ht="18.600000000000001">
      <c r="B11" s="974"/>
      <c r="C11" s="975"/>
      <c r="D11" s="442"/>
      <c r="E11" s="554" t="s">
        <v>525</v>
      </c>
      <c r="F11" s="443"/>
      <c r="G11" s="443"/>
      <c r="H11" s="443"/>
      <c r="I11" s="443"/>
      <c r="J11" s="443"/>
      <c r="K11" s="443"/>
      <c r="L11" s="443"/>
      <c r="M11" s="444"/>
      <c r="N11" s="445" t="s">
        <v>526</v>
      </c>
      <c r="O11" s="446"/>
      <c r="P11" s="447"/>
      <c r="Q11" s="419"/>
      <c r="R11" s="413" t="b">
        <f t="shared" si="0"/>
        <v>0</v>
      </c>
      <c r="S11" s="413" t="b">
        <f t="shared" si="1"/>
        <v>0</v>
      </c>
      <c r="T11" s="413"/>
      <c r="V11" s="414"/>
    </row>
    <row r="12" spans="2:30" ht="18.600000000000001">
      <c r="B12" s="974"/>
      <c r="C12" s="975"/>
      <c r="D12" s="442"/>
      <c r="E12" s="554" t="s">
        <v>527</v>
      </c>
      <c r="F12" s="443"/>
      <c r="G12" s="443"/>
      <c r="H12" s="443"/>
      <c r="I12" s="443"/>
      <c r="J12" s="443"/>
      <c r="K12" s="443"/>
      <c r="L12" s="443"/>
      <c r="M12" s="444"/>
      <c r="N12" s="445" t="s">
        <v>528</v>
      </c>
      <c r="O12" s="446"/>
      <c r="P12" s="447"/>
      <c r="Q12" s="419"/>
      <c r="R12" s="413" t="b">
        <f t="shared" si="0"/>
        <v>0</v>
      </c>
      <c r="S12" s="413" t="b">
        <f>IF(M12="●",TRUE,FALSE)</f>
        <v>0</v>
      </c>
      <c r="T12" s="413"/>
      <c r="V12" s="414"/>
    </row>
    <row r="13" spans="2:30" ht="18.600000000000001">
      <c r="B13" s="974"/>
      <c r="C13" s="975"/>
      <c r="D13" s="442"/>
      <c r="E13" s="554" t="s">
        <v>529</v>
      </c>
      <c r="F13" s="443"/>
      <c r="G13" s="443"/>
      <c r="H13" s="443"/>
      <c r="I13" s="443"/>
      <c r="J13" s="443"/>
      <c r="K13" s="443"/>
      <c r="L13" s="443"/>
      <c r="M13" s="444"/>
      <c r="N13" s="445" t="s">
        <v>530</v>
      </c>
      <c r="O13" s="446"/>
      <c r="P13" s="447"/>
      <c r="Q13" s="419"/>
      <c r="R13" s="413" t="b">
        <f t="shared" si="0"/>
        <v>0</v>
      </c>
      <c r="S13" s="413" t="b">
        <f t="shared" si="1"/>
        <v>0</v>
      </c>
      <c r="T13" s="413"/>
      <c r="V13" s="414"/>
    </row>
    <row r="14" spans="2:30" ht="18.600000000000001">
      <c r="B14" s="974"/>
      <c r="C14" s="975"/>
      <c r="D14" s="442"/>
      <c r="E14" s="554" t="s">
        <v>531</v>
      </c>
      <c r="F14" s="443"/>
      <c r="G14" s="443"/>
      <c r="H14" s="443"/>
      <c r="I14" s="443"/>
      <c r="J14" s="443"/>
      <c r="K14" s="443"/>
      <c r="L14" s="443"/>
      <c r="M14" s="444"/>
      <c r="N14" s="445" t="s">
        <v>532</v>
      </c>
      <c r="O14" s="446"/>
      <c r="P14" s="447"/>
      <c r="Q14" s="419"/>
      <c r="R14" s="413" t="b">
        <f t="shared" si="0"/>
        <v>0</v>
      </c>
      <c r="S14" s="413" t="b">
        <f t="shared" si="1"/>
        <v>0</v>
      </c>
      <c r="T14" s="413"/>
      <c r="V14" s="414"/>
    </row>
    <row r="15" spans="2:30" ht="18.600000000000001">
      <c r="B15" s="974"/>
      <c r="C15" s="975"/>
      <c r="D15" s="442"/>
      <c r="E15" s="554" t="s">
        <v>533</v>
      </c>
      <c r="F15" s="443"/>
      <c r="G15" s="443"/>
      <c r="H15" s="443"/>
      <c r="I15" s="443"/>
      <c r="J15" s="443"/>
      <c r="K15" s="443"/>
      <c r="L15" s="443"/>
      <c r="M15" s="444"/>
      <c r="N15" s="445" t="s">
        <v>534</v>
      </c>
      <c r="O15" s="446"/>
      <c r="P15" s="447"/>
      <c r="Q15" s="419"/>
      <c r="R15" s="413" t="b">
        <f t="shared" si="0"/>
        <v>0</v>
      </c>
      <c r="S15" s="413" t="b">
        <f t="shared" si="1"/>
        <v>0</v>
      </c>
      <c r="T15" s="413"/>
      <c r="V15" s="414"/>
    </row>
    <row r="16" spans="2:30" ht="18.600000000000001">
      <c r="B16" s="976"/>
      <c r="C16" s="977"/>
      <c r="D16" s="448"/>
      <c r="E16" s="449" t="s">
        <v>535</v>
      </c>
      <c r="F16" s="450"/>
      <c r="G16" s="450"/>
      <c r="H16" s="450"/>
      <c r="I16" s="450"/>
      <c r="J16" s="450"/>
      <c r="K16" s="450"/>
      <c r="L16" s="450"/>
      <c r="M16" s="444"/>
      <c r="N16" s="445" t="s">
        <v>536</v>
      </c>
      <c r="O16" s="451"/>
      <c r="P16" s="452"/>
      <c r="Q16" s="419"/>
      <c r="R16" s="413" t="b">
        <f t="shared" si="0"/>
        <v>0</v>
      </c>
      <c r="S16" s="417"/>
      <c r="T16" s="417"/>
      <c r="V16" s="414"/>
    </row>
    <row r="17" spans="2:24" ht="18.75" customHeight="1">
      <c r="B17" s="978" t="s">
        <v>537</v>
      </c>
      <c r="C17" s="973"/>
      <c r="D17" s="979"/>
      <c r="E17" s="980"/>
      <c r="F17" s="980"/>
      <c r="G17" s="980"/>
      <c r="H17" s="983" t="s">
        <v>538</v>
      </c>
      <c r="I17" s="983"/>
      <c r="J17" s="983"/>
      <c r="K17" s="983"/>
      <c r="L17" s="983"/>
      <c r="M17" s="983"/>
      <c r="N17" s="983"/>
      <c r="O17" s="983"/>
      <c r="P17" s="984"/>
      <c r="Q17" s="419"/>
      <c r="R17" s="417"/>
      <c r="S17" s="417"/>
      <c r="T17" s="417"/>
      <c r="V17" s="453" t="s">
        <v>87</v>
      </c>
      <c r="W17" s="408" t="str">
        <f>IF(D17="",IF(COUNTIF(R14:R15,"TRUE")&lt;1,"未選択","（エラー）未選択"),IF(COUNTIF(R14:R15,"TRUE")&lt;1,IF(D17="無","（正常）選択済み","（エラー）「措置の種類」にて「土壌汚染の除去」の選択が必須"),"（正常）選択済み"))</f>
        <v>未選択</v>
      </c>
      <c r="X17" s="415" t="s">
        <v>539</v>
      </c>
    </row>
    <row r="18" spans="2:24" ht="50.1" customHeight="1">
      <c r="B18" s="976"/>
      <c r="C18" s="977"/>
      <c r="D18" s="981"/>
      <c r="E18" s="982"/>
      <c r="F18" s="982"/>
      <c r="G18" s="982"/>
      <c r="H18" s="985" t="s">
        <v>540</v>
      </c>
      <c r="I18" s="985"/>
      <c r="J18" s="985"/>
      <c r="K18" s="985"/>
      <c r="L18" s="985"/>
      <c r="M18" s="985"/>
      <c r="N18" s="985"/>
      <c r="O18" s="985"/>
      <c r="P18" s="986"/>
      <c r="Q18" s="419"/>
      <c r="R18" s="417"/>
      <c r="S18" s="417"/>
      <c r="T18" s="417"/>
      <c r="V18" s="453" t="s">
        <v>541</v>
      </c>
      <c r="W18" s="408" t="str">
        <f>IF(D17="","未選択",IF(COUNTIF(D17,"有*")&gt;0,IF(COUNTIF(W110:W118,"*エラー*")&lt;1,"（正常）「指定解除等における完了時の確認事項」選択済み","（エラー）「指定解除等における完了時の確認事項」エラーあり"),IF(COUNTIF(W103:W109,"*エラー*")+COUNTIF(W103:W109,"*注意*")&lt;1,"（正常）「指定解除を伴わない完了時の確認事項」選択済み","（注意）「指定解除を伴わない完了時の確認事項」注意・エラーあり")))</f>
        <v>未選択</v>
      </c>
    </row>
    <row r="19" spans="2:24" ht="21.75" customHeight="1">
      <c r="B19" s="560" t="s">
        <v>542</v>
      </c>
      <c r="C19" s="561"/>
      <c r="D19" s="943"/>
      <c r="E19" s="944"/>
      <c r="F19" s="944"/>
      <c r="G19" s="944"/>
      <c r="H19" s="944"/>
      <c r="I19" s="944"/>
      <c r="J19" s="944"/>
      <c r="K19" s="944"/>
      <c r="L19" s="944"/>
      <c r="M19" s="944"/>
      <c r="N19" s="454"/>
      <c r="O19" s="455"/>
      <c r="P19" s="456"/>
      <c r="Q19" s="419"/>
      <c r="R19" s="417"/>
      <c r="S19" s="413" t="b">
        <f>IF(COUNTA(D122:F130,D131:D143,D145,H144,H146,O144,O146,D147:D149,G150,D151:D156,G157,G164,D158:D163,D166:E166,H166:P166,D165,H165,D167)&gt;0,TRUE,FALSE)</f>
        <v>0</v>
      </c>
      <c r="T19" s="413" t="b">
        <f>IF(COUNTIF(D19,"*有*"),TRUE,FALSE)</f>
        <v>0</v>
      </c>
      <c r="V19" s="433" t="s">
        <v>543</v>
      </c>
      <c r="W19" s="408" t="str">
        <f>IF(D19="","（エラー）未選択",
IF(S19=T19,"（正常）選択済み","（エラー）整合エラー"))</f>
        <v>（エラー）未選択</v>
      </c>
      <c r="X19" s="415" t="s">
        <v>544</v>
      </c>
    </row>
    <row r="20" spans="2:24" ht="30" customHeight="1">
      <c r="B20" s="457"/>
      <c r="C20" s="960" t="s">
        <v>545</v>
      </c>
      <c r="D20" s="437"/>
      <c r="E20" s="963" t="s">
        <v>546</v>
      </c>
      <c r="F20" s="963"/>
      <c r="G20" s="963"/>
      <c r="H20" s="963"/>
      <c r="I20" s="963"/>
      <c r="J20" s="963"/>
      <c r="K20" s="963"/>
      <c r="L20" s="963"/>
      <c r="M20" s="963"/>
      <c r="N20" s="963"/>
      <c r="O20" s="963"/>
      <c r="P20" s="964"/>
      <c r="Q20" s="419"/>
      <c r="R20" s="413" t="b">
        <f t="shared" ref="R20:R27" si="2">IF(D20="●",TRUE,FALSE)</f>
        <v>0</v>
      </c>
      <c r="S20" s="417"/>
      <c r="T20" s="417"/>
      <c r="V20" s="414" t="s">
        <v>87</v>
      </c>
      <c r="W20" s="408" t="str">
        <f>IF(D19="有",IF(COUNTIF(R20:R27,"TRUE")&lt;1,"（エラー）未選択","（正常）選択済み"),"（注意）入力無効")</f>
        <v>（注意）入力無効</v>
      </c>
      <c r="X20" s="415" t="s">
        <v>547</v>
      </c>
    </row>
    <row r="21" spans="2:24" ht="30" customHeight="1">
      <c r="B21" s="457"/>
      <c r="C21" s="961"/>
      <c r="D21" s="442"/>
      <c r="E21" s="965" t="s">
        <v>548</v>
      </c>
      <c r="F21" s="965"/>
      <c r="G21" s="965"/>
      <c r="H21" s="965"/>
      <c r="I21" s="965"/>
      <c r="J21" s="965"/>
      <c r="K21" s="965"/>
      <c r="L21" s="965"/>
      <c r="M21" s="965"/>
      <c r="N21" s="965"/>
      <c r="O21" s="965"/>
      <c r="P21" s="966"/>
      <c r="Q21" s="419"/>
      <c r="R21" s="413" t="b">
        <f t="shared" si="2"/>
        <v>0</v>
      </c>
      <c r="S21" s="417"/>
      <c r="T21" s="417"/>
      <c r="V21" s="414"/>
    </row>
    <row r="22" spans="2:24" ht="30" customHeight="1">
      <c r="B22" s="457"/>
      <c r="C22" s="961"/>
      <c r="D22" s="442"/>
      <c r="E22" s="965" t="s">
        <v>549</v>
      </c>
      <c r="F22" s="965"/>
      <c r="G22" s="965"/>
      <c r="H22" s="965"/>
      <c r="I22" s="965"/>
      <c r="J22" s="965"/>
      <c r="K22" s="965"/>
      <c r="L22" s="965"/>
      <c r="M22" s="965"/>
      <c r="N22" s="965"/>
      <c r="O22" s="965"/>
      <c r="P22" s="966"/>
      <c r="Q22" s="419"/>
      <c r="R22" s="413" t="b">
        <f t="shared" si="2"/>
        <v>0</v>
      </c>
      <c r="S22" s="417"/>
      <c r="T22" s="417"/>
      <c r="V22" s="414"/>
    </row>
    <row r="23" spans="2:24" ht="30" customHeight="1">
      <c r="B23" s="457"/>
      <c r="C23" s="961"/>
      <c r="D23" s="442"/>
      <c r="E23" s="965" t="s">
        <v>550</v>
      </c>
      <c r="F23" s="965"/>
      <c r="G23" s="965"/>
      <c r="H23" s="965"/>
      <c r="I23" s="965"/>
      <c r="J23" s="965"/>
      <c r="K23" s="965"/>
      <c r="L23" s="965"/>
      <c r="M23" s="965"/>
      <c r="N23" s="965"/>
      <c r="O23" s="965"/>
      <c r="P23" s="966"/>
      <c r="Q23" s="419"/>
      <c r="R23" s="413" t="b">
        <f t="shared" si="2"/>
        <v>0</v>
      </c>
      <c r="S23" s="417"/>
      <c r="T23" s="417"/>
      <c r="V23" s="414"/>
    </row>
    <row r="24" spans="2:24" ht="30" customHeight="1">
      <c r="B24" s="457"/>
      <c r="C24" s="961"/>
      <c r="D24" s="442"/>
      <c r="E24" s="965" t="s">
        <v>551</v>
      </c>
      <c r="F24" s="965"/>
      <c r="G24" s="965"/>
      <c r="H24" s="965"/>
      <c r="I24" s="965"/>
      <c r="J24" s="965"/>
      <c r="K24" s="965"/>
      <c r="L24" s="965"/>
      <c r="M24" s="965"/>
      <c r="N24" s="965"/>
      <c r="O24" s="965"/>
      <c r="P24" s="966"/>
      <c r="Q24" s="419"/>
      <c r="R24" s="413" t="b">
        <f t="shared" si="2"/>
        <v>0</v>
      </c>
      <c r="S24" s="417"/>
      <c r="T24" s="417"/>
      <c r="V24" s="414"/>
    </row>
    <row r="25" spans="2:24" ht="30" customHeight="1">
      <c r="B25" s="457"/>
      <c r="C25" s="961"/>
      <c r="D25" s="442"/>
      <c r="E25" s="965" t="s">
        <v>552</v>
      </c>
      <c r="F25" s="965"/>
      <c r="G25" s="965"/>
      <c r="H25" s="965"/>
      <c r="I25" s="965"/>
      <c r="J25" s="965"/>
      <c r="K25" s="965"/>
      <c r="L25" s="965"/>
      <c r="M25" s="965"/>
      <c r="N25" s="965"/>
      <c r="O25" s="965"/>
      <c r="P25" s="966"/>
      <c r="Q25" s="419"/>
      <c r="R25" s="413" t="b">
        <f t="shared" si="2"/>
        <v>0</v>
      </c>
      <c r="S25" s="417"/>
      <c r="T25" s="417"/>
      <c r="V25" s="414"/>
    </row>
    <row r="26" spans="2:24" ht="30" customHeight="1">
      <c r="B26" s="457"/>
      <c r="C26" s="961"/>
      <c r="D26" s="442"/>
      <c r="E26" s="965" t="s">
        <v>553</v>
      </c>
      <c r="F26" s="965"/>
      <c r="G26" s="965"/>
      <c r="H26" s="965"/>
      <c r="I26" s="965"/>
      <c r="J26" s="965"/>
      <c r="K26" s="965"/>
      <c r="L26" s="965"/>
      <c r="M26" s="965"/>
      <c r="N26" s="965"/>
      <c r="O26" s="965"/>
      <c r="P26" s="966"/>
      <c r="Q26" s="419"/>
      <c r="R26" s="413" t="b">
        <f t="shared" si="2"/>
        <v>0</v>
      </c>
      <c r="S26" s="417"/>
      <c r="T26" s="417"/>
      <c r="V26" s="414"/>
    </row>
    <row r="27" spans="2:24" ht="18.600000000000001">
      <c r="B27" s="458"/>
      <c r="C27" s="961"/>
      <c r="D27" s="459"/>
      <c r="E27" s="556" t="s">
        <v>554</v>
      </c>
      <c r="F27" s="460"/>
      <c r="G27" s="461"/>
      <c r="H27" s="461"/>
      <c r="I27" s="461"/>
      <c r="J27" s="461"/>
      <c r="K27" s="461"/>
      <c r="L27" s="461"/>
      <c r="M27" s="461"/>
      <c r="N27" s="461"/>
      <c r="O27" s="461"/>
      <c r="P27" s="462"/>
      <c r="Q27" s="419"/>
      <c r="R27" s="413" t="b">
        <f t="shared" si="2"/>
        <v>0</v>
      </c>
      <c r="S27" s="417"/>
      <c r="T27" s="417"/>
      <c r="V27" s="414"/>
    </row>
    <row r="28" spans="2:24" ht="19.5" customHeight="1">
      <c r="B28" s="463"/>
      <c r="C28" s="962"/>
      <c r="D28" s="967" t="s">
        <v>97</v>
      </c>
      <c r="E28" s="968"/>
      <c r="F28" s="968"/>
      <c r="G28" s="969"/>
      <c r="H28" s="970"/>
      <c r="I28" s="970"/>
      <c r="J28" s="970"/>
      <c r="K28" s="970"/>
      <c r="L28" s="970"/>
      <c r="M28" s="970"/>
      <c r="N28" s="970"/>
      <c r="O28" s="970"/>
      <c r="P28" s="971"/>
      <c r="Q28" s="419"/>
      <c r="R28" s="417"/>
      <c r="S28" s="417"/>
      <c r="T28" s="417"/>
      <c r="V28" s="414" t="s">
        <v>381</v>
      </c>
      <c r="W28" s="408" t="str">
        <f>IF(R27,IF(G28="","（エラー）備考入力なし","（正常）備考入力済み"),"備考選択なし")</f>
        <v>備考選択なし</v>
      </c>
      <c r="X28" s="415" t="s">
        <v>401</v>
      </c>
    </row>
    <row r="29" spans="2:24">
      <c r="B29" s="463" t="s">
        <v>555</v>
      </c>
      <c r="C29" s="464"/>
      <c r="D29" s="934"/>
      <c r="E29" s="935"/>
      <c r="F29" s="935"/>
      <c r="G29" s="935"/>
      <c r="H29" s="935"/>
      <c r="I29" s="465" t="s">
        <v>556</v>
      </c>
      <c r="J29" s="435"/>
      <c r="K29" s="435"/>
      <c r="L29" s="435"/>
      <c r="M29" s="435"/>
      <c r="N29" s="465"/>
      <c r="O29" s="435"/>
      <c r="P29" s="436"/>
      <c r="Q29" s="419"/>
      <c r="R29" s="417"/>
      <c r="S29" s="417"/>
      <c r="T29" s="417"/>
      <c r="V29" s="433" t="s">
        <v>68</v>
      </c>
      <c r="W29" s="408" t="str">
        <f>IF(D29="","（エラー）未選択","（正常）選択済み")</f>
        <v>（エラー）未選択</v>
      </c>
      <c r="X29" s="415" t="s">
        <v>557</v>
      </c>
    </row>
    <row r="30" spans="2:24" ht="18.600000000000001" customHeight="1">
      <c r="B30" s="931" t="s">
        <v>558</v>
      </c>
      <c r="C30" s="936" t="s">
        <v>559</v>
      </c>
      <c r="D30" s="939"/>
      <c r="E30" s="940"/>
      <c r="F30" s="941"/>
      <c r="G30" s="941"/>
      <c r="H30" s="941"/>
      <c r="I30" s="941"/>
      <c r="J30" s="941"/>
      <c r="K30" s="941"/>
      <c r="L30" s="941"/>
      <c r="M30" s="941"/>
      <c r="N30" s="942"/>
      <c r="O30" s="262" t="s">
        <v>366</v>
      </c>
      <c r="P30" s="466" t="s">
        <v>367</v>
      </c>
      <c r="Q30" s="419"/>
      <c r="R30" s="417"/>
      <c r="S30" s="417"/>
      <c r="T30" s="417"/>
      <c r="V30" s="433" t="s">
        <v>68</v>
      </c>
      <c r="W30" s="408" t="str">
        <f>IF(COUNTIF(R31:R44,"TRUE")&lt;1,"（エラー）未選択",IF(COUNTIF(R31:R44,"TRUE")&gt;0,"（正常）選択済み"))</f>
        <v>（エラー）未選択</v>
      </c>
      <c r="X30" s="415" t="s">
        <v>560</v>
      </c>
    </row>
    <row r="31" spans="2:24" ht="18.600000000000001">
      <c r="B31" s="932"/>
      <c r="C31" s="937"/>
      <c r="D31" s="954"/>
      <c r="E31" s="955"/>
      <c r="F31" s="922" t="s">
        <v>561</v>
      </c>
      <c r="G31" s="922"/>
      <c r="H31" s="922"/>
      <c r="I31" s="922"/>
      <c r="J31" s="922"/>
      <c r="K31" s="922"/>
      <c r="L31" s="922"/>
      <c r="M31" s="922"/>
      <c r="N31" s="956"/>
      <c r="O31" s="263"/>
      <c r="P31" s="467"/>
      <c r="Q31" s="419"/>
      <c r="R31" s="413" t="b">
        <f>IF(D31="●",TRUE,FALSE)</f>
        <v>0</v>
      </c>
      <c r="S31" s="417"/>
      <c r="T31" s="417"/>
      <c r="V31" s="414" t="s">
        <v>370</v>
      </c>
      <c r="W31" s="408" t="str">
        <f>IF(R31,IF(COUNTA(O31:P31)&lt;2,"（エラー）記入不足",IF(COUNTA(O31:P31)&gt;1,"（正常）記入充足")),"未選択")</f>
        <v>未選択</v>
      </c>
      <c r="X31" s="415" t="s">
        <v>562</v>
      </c>
    </row>
    <row r="32" spans="2:24" ht="18.600000000000001">
      <c r="B32" s="932"/>
      <c r="C32" s="937"/>
      <c r="D32" s="952"/>
      <c r="E32" s="953"/>
      <c r="F32" s="925" t="s">
        <v>563</v>
      </c>
      <c r="G32" s="925"/>
      <c r="H32" s="925"/>
      <c r="I32" s="925"/>
      <c r="J32" s="925"/>
      <c r="K32" s="925"/>
      <c r="L32" s="925"/>
      <c r="M32" s="925"/>
      <c r="N32" s="930"/>
      <c r="O32" s="264"/>
      <c r="P32" s="468"/>
      <c r="Q32" s="419"/>
      <c r="R32" s="413" t="b">
        <f>IF(D32="●",TRUE,FALSE)</f>
        <v>0</v>
      </c>
      <c r="S32" s="417"/>
      <c r="T32" s="417"/>
      <c r="V32" s="414" t="s">
        <v>370</v>
      </c>
      <c r="W32" s="408" t="str">
        <f>IF(R32,IF(COUNTA(O32:P32)&lt;2,"（エラー）記入不足",IF(COUNTA(O32:P32)&gt;1,"（正常）記入充足")),"未選択")</f>
        <v>未選択</v>
      </c>
      <c r="X32" s="415" t="s">
        <v>562</v>
      </c>
    </row>
    <row r="33" spans="2:24" ht="45.75" customHeight="1">
      <c r="B33" s="932"/>
      <c r="C33" s="937"/>
      <c r="D33" s="952"/>
      <c r="E33" s="953"/>
      <c r="F33" s="925" t="s">
        <v>564</v>
      </c>
      <c r="G33" s="925"/>
      <c r="H33" s="925"/>
      <c r="I33" s="925"/>
      <c r="J33" s="925"/>
      <c r="K33" s="925"/>
      <c r="L33" s="925"/>
      <c r="M33" s="925"/>
      <c r="N33" s="930"/>
      <c r="O33" s="265"/>
      <c r="P33" s="469"/>
      <c r="Q33" s="419"/>
      <c r="R33" s="413" t="b">
        <f>IF(D33="●",TRUE,FALSE)</f>
        <v>0</v>
      </c>
      <c r="S33" s="417"/>
      <c r="T33" s="417"/>
      <c r="V33" s="414" t="s">
        <v>565</v>
      </c>
      <c r="W33" s="408" t="str">
        <f>IF(R33,IF(COUNTIF(R35:R41,TRUE)&gt;0,"（正常）選択済み","（エラー）①～⑦未選択"),"未選択")</f>
        <v>未選択</v>
      </c>
      <c r="X33" s="415" t="s">
        <v>566</v>
      </c>
    </row>
    <row r="34" spans="2:24" ht="19.5" customHeight="1">
      <c r="B34" s="932"/>
      <c r="C34" s="937"/>
      <c r="D34" s="952"/>
      <c r="E34" s="953"/>
      <c r="F34" s="925" t="s">
        <v>567</v>
      </c>
      <c r="G34" s="925"/>
      <c r="H34" s="925"/>
      <c r="I34" s="925"/>
      <c r="J34" s="925"/>
      <c r="K34" s="925"/>
      <c r="L34" s="925"/>
      <c r="M34" s="925"/>
      <c r="N34" s="930"/>
      <c r="O34" s="266"/>
      <c r="P34" s="470"/>
      <c r="Q34" s="419"/>
      <c r="R34" s="413" t="b">
        <f>IF(D34="●",TRUE,FALSE)</f>
        <v>0</v>
      </c>
      <c r="S34" s="417"/>
      <c r="T34" s="417"/>
      <c r="V34" s="414" t="s">
        <v>565</v>
      </c>
      <c r="W34" s="408" t="str">
        <f>IF(R34,IF(COUNTIF(R35:R41,TRUE)&gt;0,"（正常）選択済み","（エラー）①～⑦未選択"),"未選択")</f>
        <v>未選択</v>
      </c>
      <c r="X34" s="415" t="s">
        <v>566</v>
      </c>
    </row>
    <row r="35" spans="2:24" ht="30" customHeight="1">
      <c r="B35" s="932"/>
      <c r="C35" s="937"/>
      <c r="D35" s="267" t="s">
        <v>568</v>
      </c>
      <c r="E35" s="471"/>
      <c r="F35" s="925" t="s">
        <v>569</v>
      </c>
      <c r="G35" s="925"/>
      <c r="H35" s="925"/>
      <c r="I35" s="925"/>
      <c r="J35" s="925"/>
      <c r="K35" s="925"/>
      <c r="L35" s="925"/>
      <c r="M35" s="925"/>
      <c r="N35" s="930"/>
      <c r="O35" s="264"/>
      <c r="P35" s="468"/>
      <c r="Q35" s="419"/>
      <c r="R35" s="413" t="b">
        <f t="shared" ref="R35:R41" si="3">IF(E35="●",TRUE,FALSE)</f>
        <v>0</v>
      </c>
      <c r="S35" s="417"/>
      <c r="T35" s="417"/>
      <c r="V35" s="414" t="s">
        <v>565</v>
      </c>
      <c r="W35" s="408" t="str">
        <f>IF(R35,IF(OR($R$33,$R$34),IF(COUNTA(O35:P35)&lt;2,"（エラー）記入不足","（正常）記入充足"),"（エラー）前提項目が未選択"),"未選択")</f>
        <v>未選択</v>
      </c>
      <c r="X35" s="415" t="s">
        <v>570</v>
      </c>
    </row>
    <row r="36" spans="2:24" ht="30" customHeight="1">
      <c r="B36" s="932"/>
      <c r="C36" s="937"/>
      <c r="D36" s="267" t="s">
        <v>571</v>
      </c>
      <c r="E36" s="471"/>
      <c r="F36" s="925" t="s">
        <v>572</v>
      </c>
      <c r="G36" s="925"/>
      <c r="H36" s="925"/>
      <c r="I36" s="925"/>
      <c r="J36" s="925"/>
      <c r="K36" s="925"/>
      <c r="L36" s="925"/>
      <c r="M36" s="925"/>
      <c r="N36" s="930"/>
      <c r="O36" s="264"/>
      <c r="P36" s="468"/>
      <c r="Q36" s="419"/>
      <c r="R36" s="413" t="b">
        <f t="shared" si="3"/>
        <v>0</v>
      </c>
      <c r="S36" s="417"/>
      <c r="T36" s="417"/>
      <c r="V36" s="414" t="s">
        <v>565</v>
      </c>
      <c r="W36" s="408" t="str">
        <f t="shared" ref="W36:W41" si="4">IF(R36,IF(OR($R$33,$R$34),IF(COUNTA(O36:P36)&lt;2,"（エラー）記入不足","（正常）記入充足"),"（エラー）前提項目が未選択"),"未選択")</f>
        <v>未選択</v>
      </c>
      <c r="X36" s="415" t="s">
        <v>570</v>
      </c>
    </row>
    <row r="37" spans="2:24" ht="30" customHeight="1">
      <c r="B37" s="932"/>
      <c r="C37" s="937"/>
      <c r="D37" s="267" t="s">
        <v>573</v>
      </c>
      <c r="E37" s="471"/>
      <c r="F37" s="925" t="s">
        <v>574</v>
      </c>
      <c r="G37" s="925"/>
      <c r="H37" s="925"/>
      <c r="I37" s="925"/>
      <c r="J37" s="925"/>
      <c r="K37" s="925"/>
      <c r="L37" s="925"/>
      <c r="M37" s="925"/>
      <c r="N37" s="930"/>
      <c r="O37" s="264"/>
      <c r="P37" s="468"/>
      <c r="Q37" s="419"/>
      <c r="R37" s="413" t="b">
        <f t="shared" si="3"/>
        <v>0</v>
      </c>
      <c r="S37" s="417"/>
      <c r="T37" s="417"/>
      <c r="V37" s="414" t="s">
        <v>565</v>
      </c>
      <c r="W37" s="408" t="str">
        <f t="shared" si="4"/>
        <v>未選択</v>
      </c>
      <c r="X37" s="415" t="s">
        <v>570</v>
      </c>
    </row>
    <row r="38" spans="2:24" ht="30" customHeight="1">
      <c r="B38" s="932"/>
      <c r="C38" s="937"/>
      <c r="D38" s="267" t="s">
        <v>575</v>
      </c>
      <c r="E38" s="471"/>
      <c r="F38" s="925" t="s">
        <v>576</v>
      </c>
      <c r="G38" s="925"/>
      <c r="H38" s="925"/>
      <c r="I38" s="925"/>
      <c r="J38" s="925"/>
      <c r="K38" s="925"/>
      <c r="L38" s="925"/>
      <c r="M38" s="925"/>
      <c r="N38" s="930"/>
      <c r="O38" s="264"/>
      <c r="P38" s="468"/>
      <c r="Q38" s="419"/>
      <c r="R38" s="413" t="b">
        <f t="shared" si="3"/>
        <v>0</v>
      </c>
      <c r="S38" s="417"/>
      <c r="T38" s="417"/>
      <c r="V38" s="414" t="s">
        <v>565</v>
      </c>
      <c r="W38" s="408" t="str">
        <f t="shared" si="4"/>
        <v>未選択</v>
      </c>
      <c r="X38" s="415" t="s">
        <v>570</v>
      </c>
    </row>
    <row r="39" spans="2:24" ht="30" customHeight="1">
      <c r="B39" s="932"/>
      <c r="C39" s="937"/>
      <c r="D39" s="267" t="s">
        <v>577</v>
      </c>
      <c r="E39" s="471"/>
      <c r="F39" s="925" t="s">
        <v>578</v>
      </c>
      <c r="G39" s="925"/>
      <c r="H39" s="925"/>
      <c r="I39" s="925"/>
      <c r="J39" s="925"/>
      <c r="K39" s="925"/>
      <c r="L39" s="925"/>
      <c r="M39" s="925"/>
      <c r="N39" s="930"/>
      <c r="O39" s="264"/>
      <c r="P39" s="468"/>
      <c r="Q39" s="419"/>
      <c r="R39" s="413" t="b">
        <f t="shared" si="3"/>
        <v>0</v>
      </c>
      <c r="S39" s="417"/>
      <c r="T39" s="417"/>
      <c r="V39" s="414" t="s">
        <v>565</v>
      </c>
      <c r="W39" s="408" t="str">
        <f t="shared" si="4"/>
        <v>未選択</v>
      </c>
      <c r="X39" s="415" t="s">
        <v>570</v>
      </c>
    </row>
    <row r="40" spans="2:24" ht="42.75" customHeight="1">
      <c r="B40" s="932"/>
      <c r="C40" s="937"/>
      <c r="D40" s="267" t="s">
        <v>579</v>
      </c>
      <c r="E40" s="471"/>
      <c r="F40" s="925" t="s">
        <v>580</v>
      </c>
      <c r="G40" s="925"/>
      <c r="H40" s="925"/>
      <c r="I40" s="925"/>
      <c r="J40" s="925"/>
      <c r="K40" s="925"/>
      <c r="L40" s="925"/>
      <c r="M40" s="925"/>
      <c r="N40" s="930"/>
      <c r="O40" s="268"/>
      <c r="P40" s="472"/>
      <c r="Q40" s="419"/>
      <c r="R40" s="413" t="b">
        <f t="shared" si="3"/>
        <v>0</v>
      </c>
      <c r="S40" s="417"/>
      <c r="T40" s="417"/>
      <c r="V40" s="414" t="s">
        <v>565</v>
      </c>
      <c r="W40" s="408" t="str">
        <f t="shared" si="4"/>
        <v>未選択</v>
      </c>
      <c r="X40" s="415" t="s">
        <v>570</v>
      </c>
    </row>
    <row r="41" spans="2:24" ht="18" customHeight="1">
      <c r="B41" s="932"/>
      <c r="C41" s="937"/>
      <c r="D41" s="267" t="s">
        <v>581</v>
      </c>
      <c r="E41" s="471"/>
      <c r="F41" s="925" t="s">
        <v>554</v>
      </c>
      <c r="G41" s="925"/>
      <c r="H41" s="925"/>
      <c r="I41" s="925"/>
      <c r="J41" s="925"/>
      <c r="K41" s="925"/>
      <c r="L41" s="925"/>
      <c r="M41" s="925"/>
      <c r="N41" s="930"/>
      <c r="O41" s="268"/>
      <c r="P41" s="472"/>
      <c r="Q41" s="419"/>
      <c r="R41" s="413" t="b">
        <f t="shared" si="3"/>
        <v>0</v>
      </c>
      <c r="S41" s="417"/>
      <c r="T41" s="417"/>
      <c r="V41" s="414" t="s">
        <v>565</v>
      </c>
      <c r="W41" s="408" t="str">
        <f t="shared" si="4"/>
        <v>未選択</v>
      </c>
      <c r="X41" s="415" t="s">
        <v>570</v>
      </c>
    </row>
    <row r="42" spans="2:24" ht="18.600000000000001">
      <c r="B42" s="932"/>
      <c r="C42" s="937"/>
      <c r="D42" s="952"/>
      <c r="E42" s="953"/>
      <c r="F42" s="925" t="s">
        <v>582</v>
      </c>
      <c r="G42" s="925"/>
      <c r="H42" s="925"/>
      <c r="I42" s="925"/>
      <c r="J42" s="925"/>
      <c r="K42" s="925"/>
      <c r="L42" s="925"/>
      <c r="M42" s="925"/>
      <c r="N42" s="930"/>
      <c r="O42" s="268"/>
      <c r="P42" s="472"/>
      <c r="Q42" s="419"/>
      <c r="R42" s="413" t="b">
        <f>IF(D42="●",TRUE,FALSE)</f>
        <v>0</v>
      </c>
      <c r="S42" s="417"/>
      <c r="T42" s="417"/>
      <c r="V42" s="414" t="s">
        <v>370</v>
      </c>
      <c r="W42" s="408" t="str">
        <f>IF(R42,IF(COUNTA(O42:P42)&lt;2,"（エラー）記入不足",IF(COUNTA(O42:P42)&gt;1,"（正常）記入充足")),"未選択")</f>
        <v>未選択</v>
      </c>
      <c r="X42" s="415" t="s">
        <v>562</v>
      </c>
    </row>
    <row r="43" spans="2:24" ht="19.5" customHeight="1">
      <c r="B43" s="932"/>
      <c r="C43" s="937"/>
      <c r="D43" s="952"/>
      <c r="E43" s="953"/>
      <c r="F43" s="925" t="s">
        <v>583</v>
      </c>
      <c r="G43" s="925"/>
      <c r="H43" s="925"/>
      <c r="I43" s="925"/>
      <c r="J43" s="925"/>
      <c r="K43" s="925"/>
      <c r="L43" s="925"/>
      <c r="M43" s="925"/>
      <c r="N43" s="930"/>
      <c r="O43" s="268"/>
      <c r="P43" s="472"/>
      <c r="Q43" s="419"/>
      <c r="R43" s="413" t="b">
        <f>IF(D43="●",TRUE,FALSE)</f>
        <v>0</v>
      </c>
      <c r="S43" s="417"/>
      <c r="T43" s="417"/>
      <c r="V43" s="414" t="s">
        <v>370</v>
      </c>
      <c r="W43" s="408" t="str">
        <f>IF(R43,IF(COUNTA(O43:P43)&lt;2,"（エラー）記入不足",IF(COUNTA(O43:P43)&gt;1,"（正常）記入充足")),"未選択")</f>
        <v>未選択</v>
      </c>
      <c r="X43" s="415" t="s">
        <v>562</v>
      </c>
    </row>
    <row r="44" spans="2:24" ht="18.600000000000001">
      <c r="B44" s="932"/>
      <c r="C44" s="937"/>
      <c r="D44" s="957"/>
      <c r="E44" s="958"/>
      <c r="F44" s="926" t="s">
        <v>584</v>
      </c>
      <c r="G44" s="926"/>
      <c r="H44" s="926"/>
      <c r="I44" s="926"/>
      <c r="J44" s="926"/>
      <c r="K44" s="926"/>
      <c r="L44" s="926"/>
      <c r="M44" s="926"/>
      <c r="N44" s="959"/>
      <c r="O44" s="269"/>
      <c r="P44" s="473"/>
      <c r="Q44" s="419"/>
      <c r="R44" s="413" t="b">
        <f>IF(D44="●",TRUE,FALSE)</f>
        <v>0</v>
      </c>
      <c r="S44" s="417"/>
      <c r="T44" s="417"/>
      <c r="V44" s="414" t="s">
        <v>370</v>
      </c>
      <c r="W44" s="408" t="str">
        <f>IF(R44,IF(COUNTA(O44:P44)&lt;2,"（エラー）記入不足",IF(COUNTA(O44:P44)&gt;1,"（正常）記入充足")),"未選択")</f>
        <v>未選択</v>
      </c>
      <c r="X44" s="415" t="s">
        <v>562</v>
      </c>
    </row>
    <row r="45" spans="2:24" ht="19.5" customHeight="1">
      <c r="B45" s="932"/>
      <c r="C45" s="938"/>
      <c r="D45" s="884" t="s">
        <v>97</v>
      </c>
      <c r="E45" s="885"/>
      <c r="F45" s="885"/>
      <c r="G45" s="927"/>
      <c r="H45" s="928"/>
      <c r="I45" s="928"/>
      <c r="J45" s="928"/>
      <c r="K45" s="928"/>
      <c r="L45" s="928"/>
      <c r="M45" s="928"/>
      <c r="N45" s="929"/>
      <c r="O45" s="270"/>
      <c r="P45" s="436"/>
      <c r="Q45" s="419"/>
      <c r="R45" s="417"/>
      <c r="S45" s="417"/>
      <c r="T45" s="417"/>
      <c r="V45" s="414" t="s">
        <v>381</v>
      </c>
      <c r="W45" s="408" t="str">
        <f>IF(OR(R44,R41),IF(G45="","（エラー）備考入力なし","（正常）備考入力済み"),"備考選択なし")</f>
        <v>備考選択なし</v>
      </c>
      <c r="X45" s="415" t="s">
        <v>585</v>
      </c>
    </row>
    <row r="46" spans="2:24" ht="18.600000000000001" customHeight="1">
      <c r="B46" s="932"/>
      <c r="C46" s="936" t="s">
        <v>586</v>
      </c>
      <c r="D46" s="939"/>
      <c r="E46" s="940"/>
      <c r="F46" s="941"/>
      <c r="G46" s="941"/>
      <c r="H46" s="941"/>
      <c r="I46" s="941"/>
      <c r="J46" s="941"/>
      <c r="K46" s="941"/>
      <c r="L46" s="941"/>
      <c r="M46" s="941"/>
      <c r="N46" s="941"/>
      <c r="O46" s="271" t="s">
        <v>366</v>
      </c>
      <c r="P46" s="466" t="s">
        <v>367</v>
      </c>
      <c r="Q46" s="419"/>
      <c r="R46" s="417"/>
      <c r="S46" s="417"/>
      <c r="T46" s="417"/>
      <c r="V46" s="433" t="s">
        <v>68</v>
      </c>
      <c r="W46" s="408" t="str">
        <f>IF(COUNTIF(R47:R62,"TRUE")&lt;1,"（エラー）未選択",IF(COUNTIF(R47:R62,"TRUE")&gt;0,"選択済み"))</f>
        <v>（エラー）未選択</v>
      </c>
    </row>
    <row r="47" spans="2:24" ht="18.600000000000001">
      <c r="B47" s="932"/>
      <c r="C47" s="937"/>
      <c r="D47" s="474"/>
      <c r="E47" s="475" t="s">
        <v>587</v>
      </c>
      <c r="F47" s="440"/>
      <c r="G47" s="440"/>
      <c r="H47" s="440"/>
      <c r="I47" s="440"/>
      <c r="J47" s="440"/>
      <c r="K47" s="440"/>
      <c r="L47" s="440"/>
      <c r="M47" s="440"/>
      <c r="N47" s="440"/>
      <c r="O47" s="476"/>
      <c r="P47" s="477"/>
      <c r="Q47" s="419"/>
      <c r="R47" s="413" t="b">
        <f t="shared" ref="R47:R62" si="5">IF(D47="●",TRUE,FALSE)</f>
        <v>0</v>
      </c>
      <c r="S47" s="417"/>
      <c r="T47" s="417"/>
      <c r="V47" s="433" t="s">
        <v>588</v>
      </c>
      <c r="W47" s="408" t="str">
        <f>IF(R47,IF(P47="","（エラー）記入不足","（正常）記入済み"),"（エラー）未選択")</f>
        <v>（エラー）未選択</v>
      </c>
      <c r="X47" s="415" t="s">
        <v>589</v>
      </c>
    </row>
    <row r="48" spans="2:24" ht="18.600000000000001">
      <c r="B48" s="932"/>
      <c r="C48" s="937"/>
      <c r="D48" s="442"/>
      <c r="E48" s="478" t="s">
        <v>590</v>
      </c>
      <c r="F48" s="478"/>
      <c r="G48" s="478"/>
      <c r="H48" s="478"/>
      <c r="I48" s="478"/>
      <c r="J48" s="478"/>
      <c r="K48" s="478"/>
      <c r="L48" s="478"/>
      <c r="M48" s="478"/>
      <c r="N48" s="478"/>
      <c r="O48" s="479"/>
      <c r="P48" s="480"/>
      <c r="Q48" s="419"/>
      <c r="R48" s="413" t="b">
        <f t="shared" si="5"/>
        <v>0</v>
      </c>
      <c r="S48" s="417"/>
      <c r="T48" s="417"/>
      <c r="V48" s="414"/>
    </row>
    <row r="49" spans="2:24" ht="18.600000000000001">
      <c r="B49" s="932"/>
      <c r="C49" s="937"/>
      <c r="D49" s="442"/>
      <c r="E49" s="478" t="s">
        <v>591</v>
      </c>
      <c r="F49" s="478"/>
      <c r="G49" s="478"/>
      <c r="H49" s="478"/>
      <c r="I49" s="478"/>
      <c r="J49" s="478"/>
      <c r="K49" s="478"/>
      <c r="L49" s="478"/>
      <c r="M49" s="478"/>
      <c r="N49" s="478"/>
      <c r="O49" s="479"/>
      <c r="P49" s="481"/>
      <c r="Q49" s="419"/>
      <c r="R49" s="413" t="b">
        <f t="shared" si="5"/>
        <v>0</v>
      </c>
      <c r="S49" s="417"/>
      <c r="T49" s="417"/>
      <c r="V49" s="414"/>
    </row>
    <row r="50" spans="2:24" ht="18.600000000000001">
      <c r="B50" s="932"/>
      <c r="C50" s="937"/>
      <c r="D50" s="442"/>
      <c r="E50" s="478" t="s">
        <v>592</v>
      </c>
      <c r="F50" s="478"/>
      <c r="G50" s="478"/>
      <c r="H50" s="478"/>
      <c r="I50" s="478"/>
      <c r="J50" s="478"/>
      <c r="K50" s="478"/>
      <c r="L50" s="478"/>
      <c r="M50" s="478"/>
      <c r="N50" s="478"/>
      <c r="O50" s="479"/>
      <c r="P50" s="481"/>
      <c r="Q50" s="419"/>
      <c r="R50" s="413" t="b">
        <f t="shared" si="5"/>
        <v>0</v>
      </c>
      <c r="S50" s="417"/>
      <c r="T50" s="417"/>
      <c r="V50" s="414"/>
    </row>
    <row r="51" spans="2:24" ht="18.600000000000001">
      <c r="B51" s="932"/>
      <c r="C51" s="937"/>
      <c r="D51" s="442"/>
      <c r="E51" s="478" t="s">
        <v>593</v>
      </c>
      <c r="F51" s="478"/>
      <c r="G51" s="478"/>
      <c r="H51" s="478"/>
      <c r="I51" s="478"/>
      <c r="J51" s="478"/>
      <c r="K51" s="478"/>
      <c r="L51" s="478"/>
      <c r="M51" s="478"/>
      <c r="N51" s="478"/>
      <c r="O51" s="479"/>
      <c r="P51" s="481"/>
      <c r="Q51" s="419"/>
      <c r="R51" s="413" t="b">
        <f t="shared" si="5"/>
        <v>0</v>
      </c>
      <c r="S51" s="417"/>
      <c r="T51" s="417"/>
      <c r="V51" s="414"/>
    </row>
    <row r="52" spans="2:24" ht="18.600000000000001">
      <c r="B52" s="932"/>
      <c r="C52" s="937"/>
      <c r="D52" s="442"/>
      <c r="E52" s="482" t="s">
        <v>594</v>
      </c>
      <c r="F52" s="478"/>
      <c r="G52" s="478"/>
      <c r="H52" s="478"/>
      <c r="I52" s="478"/>
      <c r="J52" s="478"/>
      <c r="K52" s="478"/>
      <c r="L52" s="478"/>
      <c r="M52" s="478"/>
      <c r="N52" s="478"/>
      <c r="O52" s="479"/>
      <c r="P52" s="481"/>
      <c r="Q52" s="419"/>
      <c r="R52" s="413" t="b">
        <f t="shared" si="5"/>
        <v>0</v>
      </c>
      <c r="S52" s="417"/>
      <c r="T52" s="417"/>
      <c r="V52" s="414"/>
    </row>
    <row r="53" spans="2:24" ht="18.600000000000001">
      <c r="B53" s="932"/>
      <c r="C53" s="937"/>
      <c r="D53" s="442"/>
      <c r="E53" s="483" t="s">
        <v>595</v>
      </c>
      <c r="F53" s="446"/>
      <c r="G53" s="446"/>
      <c r="H53" s="446"/>
      <c r="I53" s="446"/>
      <c r="J53" s="446"/>
      <c r="K53" s="446"/>
      <c r="L53" s="446"/>
      <c r="M53" s="446"/>
      <c r="N53" s="446"/>
      <c r="O53" s="479"/>
      <c r="P53" s="481"/>
      <c r="Q53" s="419"/>
      <c r="R53" s="413" t="b">
        <f t="shared" si="5"/>
        <v>0</v>
      </c>
      <c r="S53" s="417"/>
      <c r="T53" s="417"/>
      <c r="V53" s="414"/>
    </row>
    <row r="54" spans="2:24" ht="18.600000000000001">
      <c r="B54" s="932"/>
      <c r="C54" s="937"/>
      <c r="D54" s="442"/>
      <c r="E54" s="483" t="s">
        <v>596</v>
      </c>
      <c r="F54" s="446"/>
      <c r="G54" s="446"/>
      <c r="H54" s="446"/>
      <c r="I54" s="446"/>
      <c r="J54" s="446"/>
      <c r="K54" s="446"/>
      <c r="L54" s="446"/>
      <c r="M54" s="446"/>
      <c r="N54" s="446"/>
      <c r="O54" s="479"/>
      <c r="P54" s="481"/>
      <c r="Q54" s="419"/>
      <c r="R54" s="413" t="b">
        <f t="shared" si="5"/>
        <v>0</v>
      </c>
      <c r="S54" s="417"/>
      <c r="T54" s="417"/>
      <c r="V54" s="414"/>
    </row>
    <row r="55" spans="2:24" ht="18.600000000000001">
      <c r="B55" s="932"/>
      <c r="C55" s="937"/>
      <c r="D55" s="442"/>
      <c r="E55" s="483" t="s">
        <v>597</v>
      </c>
      <c r="F55" s="446"/>
      <c r="G55" s="446"/>
      <c r="H55" s="446"/>
      <c r="I55" s="446"/>
      <c r="J55" s="446"/>
      <c r="K55" s="446"/>
      <c r="L55" s="446"/>
      <c r="M55" s="446"/>
      <c r="N55" s="446"/>
      <c r="O55" s="479"/>
      <c r="P55" s="481"/>
      <c r="Q55" s="419"/>
      <c r="R55" s="413" t="b">
        <f t="shared" si="5"/>
        <v>0</v>
      </c>
      <c r="S55" s="417"/>
      <c r="T55" s="417"/>
      <c r="V55" s="414"/>
    </row>
    <row r="56" spans="2:24" ht="18.600000000000001">
      <c r="B56" s="932"/>
      <c r="C56" s="937"/>
      <c r="D56" s="442"/>
      <c r="E56" s="483" t="s">
        <v>598</v>
      </c>
      <c r="F56" s="446"/>
      <c r="G56" s="446"/>
      <c r="H56" s="446"/>
      <c r="I56" s="446"/>
      <c r="J56" s="446"/>
      <c r="K56" s="446"/>
      <c r="L56" s="446"/>
      <c r="M56" s="446"/>
      <c r="N56" s="446"/>
      <c r="O56" s="479"/>
      <c r="P56" s="481"/>
      <c r="Q56" s="419"/>
      <c r="R56" s="413" t="b">
        <f t="shared" si="5"/>
        <v>0</v>
      </c>
      <c r="S56" s="417"/>
      <c r="T56" s="417"/>
      <c r="V56" s="414"/>
    </row>
    <row r="57" spans="2:24" ht="18.600000000000001">
      <c r="B57" s="932"/>
      <c r="C57" s="937"/>
      <c r="D57" s="442"/>
      <c r="E57" s="483" t="s">
        <v>599</v>
      </c>
      <c r="F57" s="446"/>
      <c r="G57" s="446"/>
      <c r="H57" s="446"/>
      <c r="I57" s="446"/>
      <c r="J57" s="446"/>
      <c r="K57" s="446"/>
      <c r="L57" s="446"/>
      <c r="M57" s="446"/>
      <c r="N57" s="446"/>
      <c r="O57" s="479"/>
      <c r="P57" s="481"/>
      <c r="Q57" s="419"/>
      <c r="R57" s="413" t="b">
        <f t="shared" si="5"/>
        <v>0</v>
      </c>
      <c r="S57" s="417"/>
      <c r="T57" s="417"/>
      <c r="V57" s="414"/>
    </row>
    <row r="58" spans="2:24" ht="18.600000000000001">
      <c r="B58" s="932"/>
      <c r="C58" s="937"/>
      <c r="D58" s="442"/>
      <c r="E58" s="483" t="s">
        <v>600</v>
      </c>
      <c r="F58" s="446"/>
      <c r="G58" s="446"/>
      <c r="H58" s="446"/>
      <c r="I58" s="446"/>
      <c r="J58" s="446"/>
      <c r="K58" s="446"/>
      <c r="L58" s="446"/>
      <c r="M58" s="446"/>
      <c r="N58" s="446"/>
      <c r="O58" s="479"/>
      <c r="P58" s="481"/>
      <c r="Q58" s="419"/>
      <c r="R58" s="413" t="b">
        <f t="shared" si="5"/>
        <v>0</v>
      </c>
      <c r="S58" s="417"/>
      <c r="T58" s="417"/>
      <c r="V58" s="414"/>
    </row>
    <row r="59" spans="2:24" ht="18.600000000000001">
      <c r="B59" s="932"/>
      <c r="C59" s="937"/>
      <c r="D59" s="442"/>
      <c r="E59" s="483" t="s">
        <v>601</v>
      </c>
      <c r="F59" s="446"/>
      <c r="G59" s="446"/>
      <c r="H59" s="446"/>
      <c r="I59" s="446"/>
      <c r="J59" s="446"/>
      <c r="K59" s="446"/>
      <c r="L59" s="446"/>
      <c r="M59" s="446"/>
      <c r="N59" s="446"/>
      <c r="O59" s="479"/>
      <c r="P59" s="481"/>
      <c r="Q59" s="419"/>
      <c r="R59" s="413" t="b">
        <f t="shared" si="5"/>
        <v>0</v>
      </c>
      <c r="S59" s="417"/>
      <c r="T59" s="417"/>
      <c r="V59" s="414"/>
    </row>
    <row r="60" spans="2:24" ht="18.600000000000001">
      <c r="B60" s="932"/>
      <c r="C60" s="937"/>
      <c r="D60" s="442"/>
      <c r="E60" s="483" t="s">
        <v>602</v>
      </c>
      <c r="F60" s="446"/>
      <c r="G60" s="446"/>
      <c r="H60" s="446"/>
      <c r="I60" s="446"/>
      <c r="J60" s="446"/>
      <c r="K60" s="446"/>
      <c r="L60" s="446"/>
      <c r="M60" s="446"/>
      <c r="N60" s="446"/>
      <c r="O60" s="479"/>
      <c r="P60" s="481"/>
      <c r="Q60" s="419"/>
      <c r="R60" s="413" t="b">
        <f t="shared" si="5"/>
        <v>0</v>
      </c>
      <c r="S60" s="417"/>
      <c r="T60" s="417"/>
      <c r="V60" s="414"/>
    </row>
    <row r="61" spans="2:24" ht="18.600000000000001">
      <c r="B61" s="932"/>
      <c r="C61" s="937"/>
      <c r="D61" s="442"/>
      <c r="E61" s="483" t="s">
        <v>603</v>
      </c>
      <c r="F61" s="446"/>
      <c r="G61" s="446"/>
      <c r="H61" s="446"/>
      <c r="I61" s="446"/>
      <c r="J61" s="446"/>
      <c r="K61" s="446"/>
      <c r="L61" s="446"/>
      <c r="M61" s="446"/>
      <c r="N61" s="446"/>
      <c r="O61" s="479"/>
      <c r="P61" s="481"/>
      <c r="Q61" s="419"/>
      <c r="R61" s="413" t="b">
        <f t="shared" si="5"/>
        <v>0</v>
      </c>
      <c r="S61" s="417"/>
      <c r="T61" s="417"/>
      <c r="V61" s="433"/>
    </row>
    <row r="62" spans="2:24" ht="18.600000000000001">
      <c r="B62" s="932"/>
      <c r="C62" s="937"/>
      <c r="D62" s="459"/>
      <c r="E62" s="484" t="s">
        <v>604</v>
      </c>
      <c r="F62" s="485"/>
      <c r="G62" s="485"/>
      <c r="H62" s="485"/>
      <c r="I62" s="485"/>
      <c r="J62" s="485"/>
      <c r="K62" s="485"/>
      <c r="L62" s="485"/>
      <c r="M62" s="485"/>
      <c r="N62" s="485"/>
      <c r="O62" s="479"/>
      <c r="P62" s="481"/>
      <c r="Q62" s="419"/>
      <c r="R62" s="413" t="b">
        <f t="shared" si="5"/>
        <v>0</v>
      </c>
      <c r="S62" s="417"/>
      <c r="T62" s="417"/>
      <c r="V62" s="414"/>
    </row>
    <row r="63" spans="2:24" ht="19.5" customHeight="1">
      <c r="B63" s="933"/>
      <c r="C63" s="938"/>
      <c r="D63" s="884" t="s">
        <v>97</v>
      </c>
      <c r="E63" s="885"/>
      <c r="F63" s="885"/>
      <c r="G63" s="927"/>
      <c r="H63" s="928"/>
      <c r="I63" s="928"/>
      <c r="J63" s="928"/>
      <c r="K63" s="928"/>
      <c r="L63" s="928"/>
      <c r="M63" s="928"/>
      <c r="N63" s="928"/>
      <c r="O63" s="486"/>
      <c r="P63" s="487"/>
      <c r="Q63" s="419"/>
      <c r="R63" s="417"/>
      <c r="S63" s="417"/>
      <c r="T63" s="417"/>
      <c r="V63" s="414" t="s">
        <v>381</v>
      </c>
      <c r="W63" s="408" t="str">
        <f>IF(R62,IF(G63="","（エラー）備考入力なし","（正常）備考入力済み"),"備考選択なし")</f>
        <v>備考選択なし</v>
      </c>
      <c r="X63" s="415" t="s">
        <v>585</v>
      </c>
    </row>
    <row r="64" spans="2:24">
      <c r="B64" s="931" t="s">
        <v>558</v>
      </c>
      <c r="C64" s="488" t="s">
        <v>605</v>
      </c>
      <c r="D64" s="934"/>
      <c r="E64" s="935"/>
      <c r="F64" s="935"/>
      <c r="G64" s="935"/>
      <c r="H64" s="935"/>
      <c r="I64" s="465" t="s">
        <v>606</v>
      </c>
      <c r="J64" s="435"/>
      <c r="K64" s="435"/>
      <c r="L64" s="435"/>
      <c r="M64" s="435"/>
      <c r="N64" s="465"/>
      <c r="O64" s="435"/>
      <c r="P64" s="436"/>
      <c r="Q64" s="419"/>
      <c r="R64" s="417"/>
      <c r="S64" s="417"/>
      <c r="T64" s="417"/>
      <c r="V64" s="433" t="s">
        <v>68</v>
      </c>
      <c r="W64" s="408" t="str">
        <f>IF(D64="","（エラー）未選択","（正常）選択済み")</f>
        <v>（エラー）未選択</v>
      </c>
    </row>
    <row r="65" spans="2:24" ht="18.600000000000001" customHeight="1">
      <c r="B65" s="932"/>
      <c r="C65" s="936" t="s">
        <v>607</v>
      </c>
      <c r="D65" s="939"/>
      <c r="E65" s="940"/>
      <c r="F65" s="941"/>
      <c r="G65" s="941"/>
      <c r="H65" s="941"/>
      <c r="I65" s="941"/>
      <c r="J65" s="941"/>
      <c r="K65" s="941"/>
      <c r="L65" s="941"/>
      <c r="M65" s="941"/>
      <c r="N65" s="942"/>
      <c r="O65" s="262" t="s">
        <v>366</v>
      </c>
      <c r="P65" s="466" t="s">
        <v>367</v>
      </c>
      <c r="Q65" s="419"/>
      <c r="R65" s="417"/>
      <c r="S65" s="417"/>
      <c r="T65" s="417"/>
      <c r="V65" s="414" t="s">
        <v>87</v>
      </c>
      <c r="W65" s="408" t="str">
        <f>IF(D64="有",IF(COUNTIF(R66:R70,"TRUE")&lt;1,"（エラー）未選択","（正常）選択済み"),"（注意）選択無効")</f>
        <v>（注意）選択無効</v>
      </c>
      <c r="X65" s="415" t="s">
        <v>608</v>
      </c>
    </row>
    <row r="66" spans="2:24" ht="18.600000000000001">
      <c r="B66" s="932"/>
      <c r="C66" s="937"/>
      <c r="D66" s="437"/>
      <c r="E66" s="484" t="s">
        <v>591</v>
      </c>
      <c r="F66" s="489"/>
      <c r="G66" s="490"/>
      <c r="H66" s="490"/>
      <c r="I66" s="490"/>
      <c r="J66" s="490"/>
      <c r="K66" s="490"/>
      <c r="L66" s="490"/>
      <c r="M66" s="490"/>
      <c r="N66" s="491"/>
      <c r="O66" s="268"/>
      <c r="P66" s="467"/>
      <c r="Q66" s="419"/>
      <c r="R66" s="413" t="b">
        <f t="shared" ref="R66:R71" si="6">IF(D66="●",TRUE,FALSE)</f>
        <v>0</v>
      </c>
      <c r="S66" s="417"/>
      <c r="T66" s="417"/>
      <c r="V66" s="414" t="s">
        <v>370</v>
      </c>
      <c r="W66" s="408" t="str">
        <f t="shared" ref="W66:W71" si="7">IF(R66,IF(COUNTA(O66:P66)&lt;2,"（エラー）記入不足",IF(COUNTA(O66:P66)&gt;1,"（正常）記入充足")),"未選択")</f>
        <v>未選択</v>
      </c>
      <c r="X66" s="415" t="s">
        <v>562</v>
      </c>
    </row>
    <row r="67" spans="2:24" ht="18.600000000000001">
      <c r="B67" s="932"/>
      <c r="C67" s="937"/>
      <c r="D67" s="442"/>
      <c r="E67" s="484" t="s">
        <v>609</v>
      </c>
      <c r="F67" s="492"/>
      <c r="G67" s="492"/>
      <c r="H67" s="492"/>
      <c r="I67" s="492"/>
      <c r="J67" s="492"/>
      <c r="K67" s="492"/>
      <c r="L67" s="492"/>
      <c r="M67" s="492"/>
      <c r="N67" s="493"/>
      <c r="O67" s="268"/>
      <c r="P67" s="494"/>
      <c r="Q67" s="419"/>
      <c r="R67" s="413" t="b">
        <f t="shared" si="6"/>
        <v>0</v>
      </c>
      <c r="S67" s="417"/>
      <c r="T67" s="417"/>
      <c r="V67" s="414" t="s">
        <v>370</v>
      </c>
      <c r="W67" s="408" t="str">
        <f t="shared" si="7"/>
        <v>未選択</v>
      </c>
      <c r="X67" s="415" t="s">
        <v>562</v>
      </c>
    </row>
    <row r="68" spans="2:24" ht="18.600000000000001">
      <c r="B68" s="932"/>
      <c r="C68" s="937"/>
      <c r="D68" s="442"/>
      <c r="E68" s="484" t="s">
        <v>610</v>
      </c>
      <c r="F68" s="492"/>
      <c r="G68" s="492"/>
      <c r="H68" s="492"/>
      <c r="I68" s="492"/>
      <c r="J68" s="492"/>
      <c r="K68" s="492"/>
      <c r="L68" s="492"/>
      <c r="M68" s="492"/>
      <c r="N68" s="493"/>
      <c r="O68" s="268"/>
      <c r="P68" s="494"/>
      <c r="Q68" s="419"/>
      <c r="R68" s="413" t="b">
        <f t="shared" si="6"/>
        <v>0</v>
      </c>
      <c r="S68" s="417"/>
      <c r="T68" s="417"/>
      <c r="V68" s="414" t="s">
        <v>370</v>
      </c>
      <c r="W68" s="408" t="str">
        <f t="shared" si="7"/>
        <v>未選択</v>
      </c>
      <c r="X68" s="415" t="s">
        <v>562</v>
      </c>
    </row>
    <row r="69" spans="2:24" ht="18.600000000000001">
      <c r="B69" s="932"/>
      <c r="C69" s="937"/>
      <c r="D69" s="442"/>
      <c r="E69" s="484" t="s">
        <v>611</v>
      </c>
      <c r="F69" s="557"/>
      <c r="G69" s="495"/>
      <c r="H69" s="495"/>
      <c r="I69" s="495"/>
      <c r="J69" s="495"/>
      <c r="K69" s="495"/>
      <c r="L69" s="495"/>
      <c r="M69" s="495"/>
      <c r="N69" s="558"/>
      <c r="O69" s="268"/>
      <c r="P69" s="494"/>
      <c r="Q69" s="419"/>
      <c r="R69" s="413" t="b">
        <f t="shared" si="6"/>
        <v>0</v>
      </c>
      <c r="S69" s="417"/>
      <c r="T69" s="417"/>
      <c r="V69" s="414" t="s">
        <v>370</v>
      </c>
      <c r="W69" s="408" t="str">
        <f t="shared" si="7"/>
        <v>未選択</v>
      </c>
      <c r="X69" s="415" t="s">
        <v>562</v>
      </c>
    </row>
    <row r="70" spans="2:24" ht="18.600000000000001">
      <c r="B70" s="932"/>
      <c r="C70" s="937"/>
      <c r="D70" s="442"/>
      <c r="E70" s="483" t="s">
        <v>612</v>
      </c>
      <c r="F70" s="496"/>
      <c r="G70" s="492"/>
      <c r="H70" s="492"/>
      <c r="I70" s="492"/>
      <c r="J70" s="492"/>
      <c r="K70" s="492"/>
      <c r="L70" s="492"/>
      <c r="M70" s="492"/>
      <c r="N70" s="493"/>
      <c r="O70" s="268"/>
      <c r="P70" s="494"/>
      <c r="Q70" s="419"/>
      <c r="R70" s="413" t="b">
        <f t="shared" si="6"/>
        <v>0</v>
      </c>
      <c r="S70" s="417"/>
      <c r="T70" s="417"/>
      <c r="V70" s="414" t="s">
        <v>370</v>
      </c>
      <c r="W70" s="408" t="str">
        <f t="shared" si="7"/>
        <v>未選択</v>
      </c>
      <c r="X70" s="415" t="s">
        <v>562</v>
      </c>
    </row>
    <row r="71" spans="2:24" ht="18.600000000000001">
      <c r="B71" s="932"/>
      <c r="C71" s="937"/>
      <c r="D71" s="459"/>
      <c r="E71" s="484" t="s">
        <v>604</v>
      </c>
      <c r="F71" s="497"/>
      <c r="G71" s="497"/>
      <c r="H71" s="497"/>
      <c r="I71" s="497"/>
      <c r="J71" s="497"/>
      <c r="K71" s="497"/>
      <c r="L71" s="497"/>
      <c r="M71" s="497"/>
      <c r="N71" s="498"/>
      <c r="O71" s="272"/>
      <c r="P71" s="494"/>
      <c r="Q71" s="419"/>
      <c r="R71" s="413" t="b">
        <f t="shared" si="6"/>
        <v>0</v>
      </c>
      <c r="S71" s="417"/>
      <c r="T71" s="417"/>
      <c r="V71" s="414" t="s">
        <v>370</v>
      </c>
      <c r="W71" s="408" t="str">
        <f t="shared" si="7"/>
        <v>未選択</v>
      </c>
      <c r="X71" s="415" t="s">
        <v>562</v>
      </c>
    </row>
    <row r="72" spans="2:24" ht="19.5" customHeight="1">
      <c r="B72" s="932"/>
      <c r="C72" s="938"/>
      <c r="D72" s="884" t="s">
        <v>97</v>
      </c>
      <c r="E72" s="885"/>
      <c r="F72" s="885"/>
      <c r="G72" s="927"/>
      <c r="H72" s="928"/>
      <c r="I72" s="928"/>
      <c r="J72" s="928"/>
      <c r="K72" s="928"/>
      <c r="L72" s="928"/>
      <c r="M72" s="928"/>
      <c r="N72" s="929"/>
      <c r="O72" s="270"/>
      <c r="P72" s="436"/>
      <c r="Q72" s="419"/>
      <c r="R72" s="417"/>
      <c r="S72" s="417"/>
      <c r="T72" s="417"/>
      <c r="V72" s="414" t="s">
        <v>381</v>
      </c>
      <c r="W72" s="408" t="str">
        <f>IF(R71,IF(G72="","（エラー）備考入力なし","（正常）備考入力済み"),"備考選択なし")</f>
        <v>備考選択なし</v>
      </c>
      <c r="X72" s="415" t="s">
        <v>585</v>
      </c>
    </row>
    <row r="73" spans="2:24" ht="32.25" customHeight="1">
      <c r="B73" s="932"/>
      <c r="C73" s="936" t="s">
        <v>613</v>
      </c>
      <c r="D73" s="949" t="s">
        <v>614</v>
      </c>
      <c r="E73" s="950"/>
      <c r="F73" s="950"/>
      <c r="G73" s="950"/>
      <c r="H73" s="950"/>
      <c r="I73" s="950"/>
      <c r="J73" s="950"/>
      <c r="K73" s="950"/>
      <c r="L73" s="950"/>
      <c r="M73" s="950"/>
      <c r="N73" s="951"/>
      <c r="O73" s="262" t="s">
        <v>366</v>
      </c>
      <c r="P73" s="466" t="s">
        <v>367</v>
      </c>
      <c r="Q73" s="419"/>
      <c r="R73" s="417"/>
      <c r="S73" s="417"/>
      <c r="T73" s="417"/>
      <c r="V73" s="433" t="s">
        <v>68</v>
      </c>
      <c r="W73" s="408" t="str">
        <f>IF(COUNTIF(R74:R80,"TRUE")&lt;1,"（エラー）未選択","（正常）選択済み")</f>
        <v>（エラー）未選択</v>
      </c>
    </row>
    <row r="74" spans="2:24" ht="18.600000000000001">
      <c r="B74" s="932"/>
      <c r="C74" s="937"/>
      <c r="D74" s="474"/>
      <c r="E74" s="499" t="s">
        <v>615</v>
      </c>
      <c r="F74" s="499"/>
      <c r="G74" s="499"/>
      <c r="H74" s="499"/>
      <c r="I74" s="499"/>
      <c r="J74" s="499"/>
      <c r="K74" s="499"/>
      <c r="L74" s="499"/>
      <c r="M74" s="499"/>
      <c r="N74" s="273"/>
      <c r="O74" s="500"/>
      <c r="P74" s="467"/>
      <c r="Q74" s="419"/>
      <c r="R74" s="413" t="b">
        <f t="shared" ref="R74:R80" si="8">IF(D74="●",TRUE,FALSE)</f>
        <v>0</v>
      </c>
      <c r="S74" s="417"/>
      <c r="T74" s="417"/>
      <c r="V74" s="414" t="s">
        <v>370</v>
      </c>
      <c r="W74" s="408" t="str">
        <f>IF(R74,IF(P74="","（エラー）記入不足","（正常）記入済み"),"未選択")</f>
        <v>未選択</v>
      </c>
      <c r="X74" s="415" t="s">
        <v>616</v>
      </c>
    </row>
    <row r="75" spans="2:24" ht="18.600000000000001">
      <c r="B75" s="932"/>
      <c r="C75" s="937"/>
      <c r="D75" s="501"/>
      <c r="E75" s="478" t="s">
        <v>617</v>
      </c>
      <c r="F75" s="478"/>
      <c r="G75" s="478"/>
      <c r="H75" s="478"/>
      <c r="I75" s="478"/>
      <c r="J75" s="478"/>
      <c r="K75" s="478"/>
      <c r="L75" s="478"/>
      <c r="M75" s="478"/>
      <c r="N75" s="274"/>
      <c r="O75" s="502"/>
      <c r="P75" s="494"/>
      <c r="Q75" s="419"/>
      <c r="R75" s="413" t="b">
        <f t="shared" si="8"/>
        <v>0</v>
      </c>
      <c r="S75" s="417"/>
      <c r="T75" s="417"/>
      <c r="V75" s="414" t="s">
        <v>370</v>
      </c>
      <c r="W75" s="408" t="str">
        <f t="shared" ref="W75:W80" si="9">IF(R75,IF(P75="","（エラー）記入不足","（正常）記入済み"),"未選択")</f>
        <v>未選択</v>
      </c>
      <c r="X75" s="415" t="s">
        <v>616</v>
      </c>
    </row>
    <row r="76" spans="2:24" ht="18.600000000000001">
      <c r="B76" s="932"/>
      <c r="C76" s="937"/>
      <c r="D76" s="501"/>
      <c r="E76" s="445" t="s">
        <v>618</v>
      </c>
      <c r="F76" s="445"/>
      <c r="G76" s="445"/>
      <c r="H76" s="445"/>
      <c r="I76" s="445"/>
      <c r="J76" s="445"/>
      <c r="K76" s="445"/>
      <c r="L76" s="445"/>
      <c r="M76" s="445"/>
      <c r="N76" s="274"/>
      <c r="O76" s="503"/>
      <c r="P76" s="494"/>
      <c r="Q76" s="419"/>
      <c r="R76" s="413" t="b">
        <f t="shared" si="8"/>
        <v>0</v>
      </c>
      <c r="S76" s="417"/>
      <c r="T76" s="417"/>
      <c r="V76" s="414" t="s">
        <v>370</v>
      </c>
      <c r="W76" s="408" t="str">
        <f t="shared" si="9"/>
        <v>未選択</v>
      </c>
      <c r="X76" s="415" t="s">
        <v>616</v>
      </c>
    </row>
    <row r="77" spans="2:24" ht="18.600000000000001">
      <c r="B77" s="932"/>
      <c r="C77" s="937"/>
      <c r="D77" s="501"/>
      <c r="E77" s="445" t="s">
        <v>619</v>
      </c>
      <c r="F77" s="504"/>
      <c r="G77" s="504"/>
      <c r="H77" s="504"/>
      <c r="I77" s="504"/>
      <c r="J77" s="504"/>
      <c r="K77" s="504"/>
      <c r="L77" s="504"/>
      <c r="M77" s="504"/>
      <c r="N77" s="275"/>
      <c r="O77" s="503"/>
      <c r="P77" s="494"/>
      <c r="Q77" s="419"/>
      <c r="R77" s="413" t="b">
        <f t="shared" si="8"/>
        <v>0</v>
      </c>
      <c r="S77" s="417"/>
      <c r="T77" s="417"/>
      <c r="V77" s="414" t="s">
        <v>370</v>
      </c>
      <c r="W77" s="408" t="str">
        <f t="shared" si="9"/>
        <v>未選択</v>
      </c>
      <c r="X77" s="415" t="s">
        <v>620</v>
      </c>
    </row>
    <row r="78" spans="2:24" ht="18.600000000000001">
      <c r="B78" s="932"/>
      <c r="C78" s="937"/>
      <c r="D78" s="501"/>
      <c r="E78" s="505" t="s">
        <v>621</v>
      </c>
      <c r="F78" s="498"/>
      <c r="G78" s="498"/>
      <c r="H78" s="498"/>
      <c r="I78" s="498"/>
      <c r="J78" s="498"/>
      <c r="K78" s="498"/>
      <c r="L78" s="498"/>
      <c r="M78" s="498"/>
      <c r="N78" s="276"/>
      <c r="O78" s="503"/>
      <c r="P78" s="506"/>
      <c r="Q78" s="419"/>
      <c r="R78" s="413" t="b">
        <f t="shared" si="8"/>
        <v>0</v>
      </c>
      <c r="S78" s="417"/>
      <c r="T78" s="417"/>
      <c r="V78" s="414" t="s">
        <v>370</v>
      </c>
      <c r="W78" s="408" t="str">
        <f>IF(R78,IF(P78="","（エラー）記入不足","（正常）記入済み"),"未選択")</f>
        <v>未選択</v>
      </c>
      <c r="X78" s="415" t="s">
        <v>616</v>
      </c>
    </row>
    <row r="79" spans="2:24" ht="18.600000000000001">
      <c r="B79" s="932"/>
      <c r="C79" s="937"/>
      <c r="D79" s="501"/>
      <c r="E79" s="505" t="s">
        <v>622</v>
      </c>
      <c r="F79" s="498"/>
      <c r="G79" s="498"/>
      <c r="H79" s="498"/>
      <c r="I79" s="498"/>
      <c r="J79" s="498"/>
      <c r="K79" s="498"/>
      <c r="L79" s="498"/>
      <c r="M79" s="498"/>
      <c r="N79" s="276"/>
      <c r="O79" s="503"/>
      <c r="P79" s="507"/>
      <c r="Q79" s="419"/>
      <c r="R79" s="413" t="b">
        <f t="shared" si="8"/>
        <v>0</v>
      </c>
      <c r="S79" s="417"/>
      <c r="T79" s="417"/>
      <c r="V79" s="508"/>
    </row>
    <row r="80" spans="2:24" ht="18.600000000000001">
      <c r="B80" s="932"/>
      <c r="C80" s="937"/>
      <c r="D80" s="509"/>
      <c r="E80" s="484" t="s">
        <v>604</v>
      </c>
      <c r="F80" s="485"/>
      <c r="G80" s="485"/>
      <c r="H80" s="485"/>
      <c r="I80" s="485"/>
      <c r="J80" s="485"/>
      <c r="K80" s="485"/>
      <c r="L80" s="485"/>
      <c r="M80" s="485"/>
      <c r="N80" s="510"/>
      <c r="O80" s="502"/>
      <c r="P80" s="506"/>
      <c r="Q80" s="419"/>
      <c r="R80" s="413" t="b">
        <f t="shared" si="8"/>
        <v>0</v>
      </c>
      <c r="S80" s="417"/>
      <c r="T80" s="417"/>
      <c r="V80" s="414" t="s">
        <v>370</v>
      </c>
      <c r="W80" s="408" t="str">
        <f t="shared" si="9"/>
        <v>未選択</v>
      </c>
      <c r="X80" s="415" t="s">
        <v>616</v>
      </c>
    </row>
    <row r="81" spans="2:24" ht="19.5" customHeight="1">
      <c r="B81" s="932"/>
      <c r="C81" s="938"/>
      <c r="D81" s="884" t="s">
        <v>97</v>
      </c>
      <c r="E81" s="885"/>
      <c r="F81" s="885"/>
      <c r="G81" s="927"/>
      <c r="H81" s="928"/>
      <c r="I81" s="928"/>
      <c r="J81" s="928"/>
      <c r="K81" s="928"/>
      <c r="L81" s="928"/>
      <c r="M81" s="928"/>
      <c r="N81" s="929"/>
      <c r="O81" s="553"/>
      <c r="P81" s="487"/>
      <c r="Q81" s="419"/>
      <c r="R81" s="417"/>
      <c r="S81" s="417"/>
      <c r="T81" s="417"/>
      <c r="V81" s="414" t="s">
        <v>381</v>
      </c>
      <c r="W81" s="408" t="str">
        <f>IF(R80,IF(G81="","（エラー）備考入力なし","（正常）備考入力済み"),"備考選択なし")</f>
        <v>備考選択なし</v>
      </c>
      <c r="X81" s="415" t="s">
        <v>585</v>
      </c>
    </row>
    <row r="82" spans="2:24">
      <c r="B82" s="932"/>
      <c r="C82" s="277" t="s">
        <v>623</v>
      </c>
      <c r="D82" s="943"/>
      <c r="E82" s="944"/>
      <c r="F82" s="944"/>
      <c r="G82" s="944"/>
      <c r="H82" s="944"/>
      <c r="I82" s="511" t="s">
        <v>624</v>
      </c>
      <c r="J82" s="512"/>
      <c r="K82" s="512"/>
      <c r="L82" s="512"/>
      <c r="M82" s="512"/>
      <c r="N82" s="513"/>
      <c r="O82" s="262"/>
      <c r="P82" s="456"/>
      <c r="Q82" s="419"/>
      <c r="R82" s="417"/>
      <c r="S82" s="417"/>
      <c r="T82" s="417"/>
      <c r="V82" s="433" t="s">
        <v>625</v>
      </c>
      <c r="W82" s="408" t="str">
        <f>IF(D82="有",IF(COUNTIF(R83:R86,"TRUE")&lt;1,"（エラー）未選択",IF(COUNTIF(R83:R86,"TRUE")&gt;0,"（正常）選択済み")),"（注意）選択無効")</f>
        <v>（注意）選択無効</v>
      </c>
      <c r="X82" s="415" t="s">
        <v>626</v>
      </c>
    </row>
    <row r="83" spans="2:24" ht="18.600000000000001">
      <c r="B83" s="932"/>
      <c r="C83" s="936" t="s">
        <v>627</v>
      </c>
      <c r="D83" s="437"/>
      <c r="E83" s="555" t="s">
        <v>628</v>
      </c>
      <c r="F83" s="514"/>
      <c r="G83" s="514"/>
      <c r="H83" s="514"/>
      <c r="I83" s="554"/>
      <c r="J83" s="515" t="s">
        <v>629</v>
      </c>
      <c r="K83" s="945"/>
      <c r="L83" s="946"/>
      <c r="M83" s="946"/>
      <c r="N83" s="946"/>
      <c r="O83" s="946"/>
      <c r="P83" s="516" t="s">
        <v>630</v>
      </c>
      <c r="Q83" s="419"/>
      <c r="R83" s="413" t="b">
        <f>IF(D83="●",TRUE,FALSE)</f>
        <v>0</v>
      </c>
      <c r="S83" s="417"/>
      <c r="T83" s="417"/>
      <c r="V83" s="414" t="s">
        <v>370</v>
      </c>
      <c r="W83" s="408" t="str">
        <f>IF(R83,IF(K83="","（エラー）記入不足","（正常）記入済み"),"未選択")</f>
        <v>未選択</v>
      </c>
      <c r="X83" s="415" t="s">
        <v>631</v>
      </c>
    </row>
    <row r="84" spans="2:24" ht="18.600000000000001">
      <c r="B84" s="932"/>
      <c r="C84" s="937"/>
      <c r="D84" s="442"/>
      <c r="E84" s="554" t="s">
        <v>632</v>
      </c>
      <c r="F84" s="517"/>
      <c r="G84" s="517"/>
      <c r="H84" s="517"/>
      <c r="I84" s="554"/>
      <c r="J84" s="515" t="s">
        <v>629</v>
      </c>
      <c r="K84" s="947"/>
      <c r="L84" s="948"/>
      <c r="M84" s="948"/>
      <c r="N84" s="948"/>
      <c r="O84" s="948"/>
      <c r="P84" s="516" t="s">
        <v>630</v>
      </c>
      <c r="Q84" s="419"/>
      <c r="R84" s="413" t="b">
        <f>IF(D84="●",TRUE,FALSE)</f>
        <v>0</v>
      </c>
      <c r="S84" s="417"/>
      <c r="T84" s="417"/>
      <c r="V84" s="414" t="s">
        <v>370</v>
      </c>
      <c r="W84" s="408" t="str">
        <f>IF(R84,IF(K84="","（エラー）記入不足","（正常）記入済み"),"未選択")</f>
        <v>未選択</v>
      </c>
      <c r="X84" s="415" t="s">
        <v>631</v>
      </c>
    </row>
    <row r="85" spans="2:24" ht="18.600000000000001">
      <c r="B85" s="932"/>
      <c r="C85" s="937"/>
      <c r="D85" s="442"/>
      <c r="E85" s="554" t="s">
        <v>633</v>
      </c>
      <c r="F85" s="517"/>
      <c r="G85" s="517"/>
      <c r="H85" s="517"/>
      <c r="I85" s="554"/>
      <c r="J85" s="515" t="s">
        <v>629</v>
      </c>
      <c r="K85" s="947"/>
      <c r="L85" s="948"/>
      <c r="M85" s="948"/>
      <c r="N85" s="948"/>
      <c r="O85" s="948"/>
      <c r="P85" s="516" t="s">
        <v>630</v>
      </c>
      <c r="Q85" s="419"/>
      <c r="R85" s="413" t="b">
        <f>IF(D85="●",TRUE,FALSE)</f>
        <v>0</v>
      </c>
      <c r="S85" s="417"/>
      <c r="T85" s="417"/>
      <c r="V85" s="414" t="s">
        <v>370</v>
      </c>
      <c r="W85" s="408" t="str">
        <f>IF(R85,IF(K85="","（エラー）記入不足","（正常）記入済み"),"未選択")</f>
        <v>未選択</v>
      </c>
      <c r="X85" s="415" t="s">
        <v>631</v>
      </c>
    </row>
    <row r="86" spans="2:24" ht="18.600000000000001">
      <c r="B86" s="932"/>
      <c r="C86" s="937"/>
      <c r="D86" s="459"/>
      <c r="E86" s="484" t="s">
        <v>604</v>
      </c>
      <c r="F86" s="497"/>
      <c r="G86" s="497"/>
      <c r="H86" s="497"/>
      <c r="I86" s="497"/>
      <c r="J86" s="497"/>
      <c r="K86" s="497"/>
      <c r="L86" s="497"/>
      <c r="M86" s="497"/>
      <c r="N86" s="498"/>
      <c r="O86" s="278"/>
      <c r="P86" s="518"/>
      <c r="Q86" s="419"/>
      <c r="R86" s="413" t="b">
        <f>IF(D86="●",TRUE,FALSE)</f>
        <v>0</v>
      </c>
      <c r="S86" s="417"/>
      <c r="T86" s="417"/>
      <c r="V86" s="414"/>
      <c r="X86" s="415" t="s">
        <v>631</v>
      </c>
    </row>
    <row r="87" spans="2:24" ht="19.5" customHeight="1">
      <c r="B87" s="932"/>
      <c r="C87" s="938"/>
      <c r="D87" s="884" t="s">
        <v>97</v>
      </c>
      <c r="E87" s="885"/>
      <c r="F87" s="885"/>
      <c r="G87" s="886"/>
      <c r="H87" s="887"/>
      <c r="I87" s="887"/>
      <c r="J87" s="887"/>
      <c r="K87" s="887"/>
      <c r="L87" s="887"/>
      <c r="M87" s="887"/>
      <c r="N87" s="887"/>
      <c r="O87" s="887"/>
      <c r="P87" s="888"/>
      <c r="Q87" s="419"/>
      <c r="R87" s="417"/>
      <c r="S87" s="417"/>
      <c r="T87" s="417"/>
      <c r="V87" s="414" t="s">
        <v>381</v>
      </c>
      <c r="W87" s="408" t="str">
        <f>IF(R86,IF(G87="","（エラー）備考入力なし","（正常）備考入力済み"),"備考選択なし")</f>
        <v>備考選択なし</v>
      </c>
      <c r="X87" s="415" t="s">
        <v>585</v>
      </c>
    </row>
    <row r="88" spans="2:24" ht="18.600000000000001">
      <c r="B88" s="932"/>
      <c r="C88" s="936" t="s">
        <v>634</v>
      </c>
      <c r="D88" s="437"/>
      <c r="E88" s="555" t="s">
        <v>635</v>
      </c>
      <c r="F88" s="519"/>
      <c r="G88" s="519"/>
      <c r="H88" s="519"/>
      <c r="I88" s="519"/>
      <c r="J88" s="519"/>
      <c r="K88" s="519"/>
      <c r="L88" s="519"/>
      <c r="M88" s="439"/>
      <c r="N88" s="438" t="s">
        <v>636</v>
      </c>
      <c r="O88" s="440"/>
      <c r="P88" s="441"/>
      <c r="Q88" s="419"/>
      <c r="R88" s="413" t="b">
        <f>IF(D88="●",TRUE,FALSE)</f>
        <v>0</v>
      </c>
      <c r="S88" s="413" t="b">
        <f>IF(M88="●",TRUE,FALSE)</f>
        <v>0</v>
      </c>
      <c r="T88" s="413"/>
      <c r="V88" s="414" t="s">
        <v>87</v>
      </c>
      <c r="W88" s="408" t="str">
        <f>IF(R83,IF(COUNTIF(R88:S92,"TRUE")&lt;1,"（エラー）未選択","（正常）選択済み"),"（注意）入力無効")</f>
        <v>（注意）入力無効</v>
      </c>
      <c r="X88" s="415" t="s">
        <v>427</v>
      </c>
    </row>
    <row r="89" spans="2:24" ht="18.600000000000001">
      <c r="B89" s="932"/>
      <c r="C89" s="937"/>
      <c r="D89" s="442"/>
      <c r="E89" s="554" t="s">
        <v>637</v>
      </c>
      <c r="F89" s="443"/>
      <c r="G89" s="443"/>
      <c r="H89" s="443"/>
      <c r="I89" s="443"/>
      <c r="J89" s="443"/>
      <c r="K89" s="443"/>
      <c r="L89" s="443"/>
      <c r="M89" s="444"/>
      <c r="N89" s="445" t="s">
        <v>638</v>
      </c>
      <c r="O89" s="446"/>
      <c r="P89" s="447"/>
      <c r="Q89" s="419"/>
      <c r="R89" s="413" t="b">
        <f>IF(D89="●",TRUE,FALSE)</f>
        <v>0</v>
      </c>
      <c r="S89" s="413" t="b">
        <f>IF(M89="●",TRUE,FALSE)</f>
        <v>0</v>
      </c>
      <c r="T89" s="413"/>
      <c r="V89" s="414"/>
    </row>
    <row r="90" spans="2:24" ht="18.600000000000001">
      <c r="B90" s="932"/>
      <c r="C90" s="937"/>
      <c r="D90" s="442"/>
      <c r="E90" s="554" t="s">
        <v>639</v>
      </c>
      <c r="F90" s="443"/>
      <c r="G90" s="443"/>
      <c r="H90" s="443"/>
      <c r="I90" s="443"/>
      <c r="J90" s="443"/>
      <c r="K90" s="443"/>
      <c r="L90" s="443"/>
      <c r="M90" s="444"/>
      <c r="N90" s="445" t="s">
        <v>640</v>
      </c>
      <c r="O90" s="446"/>
      <c r="P90" s="447"/>
      <c r="Q90" s="419"/>
      <c r="R90" s="413" t="b">
        <f>IF(D90="●",TRUE,FALSE)</f>
        <v>0</v>
      </c>
      <c r="S90" s="413" t="b">
        <f>IF(M90="●",TRUE,FALSE)</f>
        <v>0</v>
      </c>
      <c r="T90" s="413"/>
      <c r="V90" s="414"/>
    </row>
    <row r="91" spans="2:24" ht="18.600000000000001">
      <c r="B91" s="932"/>
      <c r="C91" s="937"/>
      <c r="D91" s="442"/>
      <c r="E91" s="554" t="s">
        <v>641</v>
      </c>
      <c r="F91" s="443"/>
      <c r="G91" s="443"/>
      <c r="H91" s="443"/>
      <c r="I91" s="443"/>
      <c r="J91" s="443"/>
      <c r="K91" s="443"/>
      <c r="L91" s="443"/>
      <c r="M91" s="443"/>
      <c r="N91" s="445"/>
      <c r="O91" s="446"/>
      <c r="P91" s="447"/>
      <c r="Q91" s="419"/>
      <c r="R91" s="413" t="b">
        <f>IF(D91="●",TRUE,FALSE)</f>
        <v>0</v>
      </c>
      <c r="S91" s="417"/>
      <c r="T91" s="417"/>
      <c r="V91" s="414"/>
    </row>
    <row r="92" spans="2:24" ht="18.600000000000001">
      <c r="B92" s="933"/>
      <c r="C92" s="938"/>
      <c r="D92" s="448"/>
      <c r="E92" s="449" t="s">
        <v>642</v>
      </c>
      <c r="F92" s="450"/>
      <c r="G92" s="450"/>
      <c r="H92" s="450"/>
      <c r="I92" s="450"/>
      <c r="J92" s="450"/>
      <c r="K92" s="450"/>
      <c r="L92" s="450"/>
      <c r="M92" s="450"/>
      <c r="N92" s="520"/>
      <c r="O92" s="451"/>
      <c r="P92" s="452"/>
      <c r="Q92" s="419"/>
      <c r="R92" s="413" t="b">
        <f>IF(D92="●",TRUE,FALSE)</f>
        <v>0</v>
      </c>
      <c r="S92" s="417"/>
      <c r="T92" s="417"/>
      <c r="V92" s="414"/>
    </row>
    <row r="93" spans="2:24">
      <c r="B93" s="916" t="s">
        <v>643</v>
      </c>
      <c r="C93" s="917"/>
      <c r="D93" s="905"/>
      <c r="E93" s="906"/>
      <c r="F93" s="906"/>
      <c r="G93" s="906"/>
      <c r="H93" s="906"/>
      <c r="I93" s="906"/>
      <c r="J93" s="906"/>
      <c r="K93" s="906"/>
      <c r="L93" s="906"/>
      <c r="M93" s="906"/>
      <c r="N93" s="907"/>
      <c r="O93" s="908" t="s">
        <v>644</v>
      </c>
      <c r="P93" s="909"/>
      <c r="Q93" s="419"/>
      <c r="R93" s="417"/>
      <c r="S93" s="417"/>
      <c r="T93" s="417"/>
      <c r="V93" s="433" t="s">
        <v>68</v>
      </c>
      <c r="W93" s="408" t="str">
        <f>IF(COUNTIF(R94:R101,"TRUE")&lt;1,"（エラー）未選択","（正常）選択済み")</f>
        <v>（エラー）未選択</v>
      </c>
      <c r="X93" s="415" t="s">
        <v>560</v>
      </c>
    </row>
    <row r="94" spans="2:24" ht="30" customHeight="1">
      <c r="B94" s="918"/>
      <c r="C94" s="919"/>
      <c r="D94" s="474"/>
      <c r="E94" s="922" t="s">
        <v>645</v>
      </c>
      <c r="F94" s="922"/>
      <c r="G94" s="922"/>
      <c r="H94" s="922"/>
      <c r="I94" s="922"/>
      <c r="J94" s="922"/>
      <c r="K94" s="922"/>
      <c r="L94" s="922"/>
      <c r="M94" s="922"/>
      <c r="N94" s="922"/>
      <c r="O94" s="923"/>
      <c r="P94" s="924"/>
      <c r="Q94" s="521"/>
      <c r="R94" s="413" t="b">
        <f t="shared" ref="R94:R101" si="10">IF(D94="●",TRUE,FALSE)</f>
        <v>0</v>
      </c>
      <c r="S94" s="417"/>
      <c r="T94" s="417"/>
      <c r="V94" s="414" t="s">
        <v>370</v>
      </c>
      <c r="W94" s="408" t="str">
        <f>IF(R94,IF(O94="","（エラー）記入不足","（正常）記入済み"),"未選択")</f>
        <v>未選択</v>
      </c>
      <c r="X94" s="415" t="s">
        <v>646</v>
      </c>
    </row>
    <row r="95" spans="2:24" ht="30" customHeight="1">
      <c r="B95" s="918"/>
      <c r="C95" s="919"/>
      <c r="D95" s="501"/>
      <c r="E95" s="925" t="s">
        <v>647</v>
      </c>
      <c r="F95" s="925"/>
      <c r="G95" s="925"/>
      <c r="H95" s="925"/>
      <c r="I95" s="925"/>
      <c r="J95" s="925"/>
      <c r="K95" s="925"/>
      <c r="L95" s="925"/>
      <c r="M95" s="925"/>
      <c r="N95" s="925"/>
      <c r="O95" s="892"/>
      <c r="P95" s="893"/>
      <c r="Q95" s="521"/>
      <c r="R95" s="413" t="b">
        <f t="shared" si="10"/>
        <v>0</v>
      </c>
      <c r="S95" s="417"/>
      <c r="T95" s="417"/>
      <c r="V95" s="414" t="s">
        <v>370</v>
      </c>
      <c r="W95" s="408" t="str">
        <f t="shared" ref="W95:W100" si="11">IF(R95,IF(O95="","（エラー）記入不足","（正常）記入済み"),"未選択")</f>
        <v>未選択</v>
      </c>
      <c r="X95" s="415" t="s">
        <v>646</v>
      </c>
    </row>
    <row r="96" spans="2:24" ht="30" customHeight="1">
      <c r="B96" s="918"/>
      <c r="C96" s="919"/>
      <c r="D96" s="501"/>
      <c r="E96" s="925" t="s">
        <v>648</v>
      </c>
      <c r="F96" s="925"/>
      <c r="G96" s="925"/>
      <c r="H96" s="925"/>
      <c r="I96" s="925"/>
      <c r="J96" s="925"/>
      <c r="K96" s="925"/>
      <c r="L96" s="925"/>
      <c r="M96" s="925"/>
      <c r="N96" s="925"/>
      <c r="O96" s="892"/>
      <c r="P96" s="893"/>
      <c r="Q96" s="521"/>
      <c r="R96" s="413" t="b">
        <f t="shared" si="10"/>
        <v>0</v>
      </c>
      <c r="S96" s="417"/>
      <c r="T96" s="417"/>
      <c r="V96" s="414" t="s">
        <v>370</v>
      </c>
      <c r="W96" s="408" t="str">
        <f t="shared" si="11"/>
        <v>未選択</v>
      </c>
      <c r="X96" s="415" t="s">
        <v>646</v>
      </c>
    </row>
    <row r="97" spans="2:24" ht="30" customHeight="1">
      <c r="B97" s="918"/>
      <c r="C97" s="919"/>
      <c r="D97" s="501"/>
      <c r="E97" s="925" t="s">
        <v>649</v>
      </c>
      <c r="F97" s="925"/>
      <c r="G97" s="925"/>
      <c r="H97" s="925"/>
      <c r="I97" s="925"/>
      <c r="J97" s="925"/>
      <c r="K97" s="925"/>
      <c r="L97" s="925"/>
      <c r="M97" s="925"/>
      <c r="N97" s="925"/>
      <c r="O97" s="890"/>
      <c r="P97" s="891"/>
      <c r="Q97" s="521"/>
      <c r="R97" s="413" t="b">
        <f t="shared" si="10"/>
        <v>0</v>
      </c>
      <c r="S97" s="417"/>
      <c r="T97" s="417"/>
      <c r="V97" s="414" t="s">
        <v>370</v>
      </c>
      <c r="W97" s="408" t="str">
        <f t="shared" si="11"/>
        <v>未選択</v>
      </c>
      <c r="X97" s="415" t="s">
        <v>646</v>
      </c>
    </row>
    <row r="98" spans="2:24" ht="30" customHeight="1">
      <c r="B98" s="918"/>
      <c r="C98" s="919"/>
      <c r="D98" s="501"/>
      <c r="E98" s="925" t="s">
        <v>650</v>
      </c>
      <c r="F98" s="925"/>
      <c r="G98" s="925"/>
      <c r="H98" s="925"/>
      <c r="I98" s="925"/>
      <c r="J98" s="925"/>
      <c r="K98" s="925"/>
      <c r="L98" s="925"/>
      <c r="M98" s="925"/>
      <c r="N98" s="925"/>
      <c r="O98" s="892"/>
      <c r="P98" s="893"/>
      <c r="Q98" s="521"/>
      <c r="R98" s="413" t="b">
        <f t="shared" si="10"/>
        <v>0</v>
      </c>
      <c r="S98" s="417"/>
      <c r="T98" s="417"/>
      <c r="V98" s="414" t="s">
        <v>370</v>
      </c>
      <c r="W98" s="408" t="str">
        <f t="shared" si="11"/>
        <v>未選択</v>
      </c>
      <c r="X98" s="415" t="s">
        <v>646</v>
      </c>
    </row>
    <row r="99" spans="2:24" ht="30" customHeight="1">
      <c r="B99" s="918"/>
      <c r="C99" s="919"/>
      <c r="D99" s="501"/>
      <c r="E99" s="925" t="s">
        <v>651</v>
      </c>
      <c r="F99" s="925"/>
      <c r="G99" s="925"/>
      <c r="H99" s="925"/>
      <c r="I99" s="925"/>
      <c r="J99" s="925"/>
      <c r="K99" s="925"/>
      <c r="L99" s="925"/>
      <c r="M99" s="925"/>
      <c r="N99" s="930"/>
      <c r="O99" s="892"/>
      <c r="P99" s="893"/>
      <c r="Q99" s="521"/>
      <c r="R99" s="413" t="b">
        <f t="shared" si="10"/>
        <v>0</v>
      </c>
      <c r="S99" s="417"/>
      <c r="T99" s="417"/>
      <c r="V99" s="414" t="s">
        <v>370</v>
      </c>
      <c r="W99" s="408" t="str">
        <f t="shared" si="11"/>
        <v>未選択</v>
      </c>
      <c r="X99" s="415" t="s">
        <v>646</v>
      </c>
    </row>
    <row r="100" spans="2:24" ht="30" customHeight="1">
      <c r="B100" s="918"/>
      <c r="C100" s="919"/>
      <c r="D100" s="501"/>
      <c r="E100" s="925" t="s">
        <v>652</v>
      </c>
      <c r="F100" s="925"/>
      <c r="G100" s="925"/>
      <c r="H100" s="925"/>
      <c r="I100" s="925"/>
      <c r="J100" s="925"/>
      <c r="K100" s="925"/>
      <c r="L100" s="925"/>
      <c r="M100" s="925"/>
      <c r="N100" s="925"/>
      <c r="O100" s="892"/>
      <c r="P100" s="893"/>
      <c r="Q100" s="521"/>
      <c r="R100" s="413" t="b">
        <f t="shared" si="10"/>
        <v>0</v>
      </c>
      <c r="S100" s="417"/>
      <c r="T100" s="417"/>
      <c r="V100" s="414" t="s">
        <v>370</v>
      </c>
      <c r="W100" s="408" t="str">
        <f t="shared" si="11"/>
        <v>未選択</v>
      </c>
      <c r="X100" s="415" t="s">
        <v>646</v>
      </c>
    </row>
    <row r="101" spans="2:24" ht="30" customHeight="1">
      <c r="B101" s="918"/>
      <c r="C101" s="919"/>
      <c r="D101" s="509"/>
      <c r="E101" s="926" t="s">
        <v>653</v>
      </c>
      <c r="F101" s="926"/>
      <c r="G101" s="926"/>
      <c r="H101" s="926"/>
      <c r="I101" s="926"/>
      <c r="J101" s="926"/>
      <c r="K101" s="926"/>
      <c r="L101" s="926"/>
      <c r="M101" s="926"/>
      <c r="N101" s="926"/>
      <c r="O101" s="882"/>
      <c r="P101" s="883"/>
      <c r="Q101" s="521"/>
      <c r="R101" s="413" t="b">
        <f t="shared" si="10"/>
        <v>0</v>
      </c>
      <c r="S101" s="417"/>
      <c r="T101" s="417"/>
      <c r="V101" s="414" t="s">
        <v>370</v>
      </c>
      <c r="W101" s="408" t="str">
        <f>IF(R101,IF(O101="","（エラー）記入不足","（正常）記入済み"),"未選択")</f>
        <v>未選択</v>
      </c>
      <c r="X101" s="415" t="s">
        <v>646</v>
      </c>
    </row>
    <row r="102" spans="2:24" ht="19.5" customHeight="1">
      <c r="B102" s="920"/>
      <c r="C102" s="921"/>
      <c r="D102" s="884" t="s">
        <v>97</v>
      </c>
      <c r="E102" s="885"/>
      <c r="F102" s="885"/>
      <c r="G102" s="927"/>
      <c r="H102" s="928"/>
      <c r="I102" s="928"/>
      <c r="J102" s="928"/>
      <c r="K102" s="928"/>
      <c r="L102" s="928"/>
      <c r="M102" s="928"/>
      <c r="N102" s="929"/>
      <c r="O102" s="502"/>
      <c r="P102" s="522"/>
      <c r="Q102" s="419"/>
      <c r="R102" s="417"/>
      <c r="S102" s="417"/>
      <c r="T102" s="417"/>
      <c r="V102" s="414" t="s">
        <v>381</v>
      </c>
      <c r="W102" s="408" t="str">
        <f>IF(R101,IF(G102="","（エラー）備考入力なし","（正常）備考入力済み"),"備考選択なし")</f>
        <v>備考選択なし</v>
      </c>
      <c r="X102" s="415" t="s">
        <v>585</v>
      </c>
    </row>
    <row r="103" spans="2:24">
      <c r="B103" s="901" t="s">
        <v>654</v>
      </c>
      <c r="C103" s="902"/>
      <c r="D103" s="905"/>
      <c r="E103" s="906"/>
      <c r="F103" s="906"/>
      <c r="G103" s="906"/>
      <c r="H103" s="906"/>
      <c r="I103" s="906"/>
      <c r="J103" s="906"/>
      <c r="K103" s="906"/>
      <c r="L103" s="906"/>
      <c r="M103" s="906"/>
      <c r="N103" s="907"/>
      <c r="O103" s="908" t="s">
        <v>644</v>
      </c>
      <c r="P103" s="909"/>
      <c r="Q103" s="419"/>
      <c r="R103" s="417"/>
      <c r="S103" s="417"/>
      <c r="T103" s="417"/>
      <c r="V103" s="414" t="s">
        <v>75</v>
      </c>
      <c r="W103" s="408" t="str">
        <f>IF(COUNTIF(D17,"無")&lt;1,"入力不要",IF(COUNTIF(R104:R108,"TRUE")&lt;1,"（注意）未選択","（正常）選択済み"))</f>
        <v>入力不要</v>
      </c>
      <c r="X103" s="415" t="s">
        <v>655</v>
      </c>
    </row>
    <row r="104" spans="2:24" ht="30" customHeight="1">
      <c r="B104" s="901"/>
      <c r="C104" s="902"/>
      <c r="D104" s="437"/>
      <c r="E104" s="911" t="s">
        <v>656</v>
      </c>
      <c r="F104" s="911"/>
      <c r="G104" s="911"/>
      <c r="H104" s="911"/>
      <c r="I104" s="911"/>
      <c r="J104" s="911"/>
      <c r="K104" s="911"/>
      <c r="L104" s="911"/>
      <c r="M104" s="911"/>
      <c r="N104" s="911"/>
      <c r="O104" s="894"/>
      <c r="P104" s="895"/>
      <c r="Q104" s="419"/>
      <c r="R104" s="413" t="b">
        <f>IF(D104="●",TRUE,FALSE)</f>
        <v>0</v>
      </c>
      <c r="S104" s="417"/>
      <c r="T104" s="417"/>
      <c r="V104" s="414" t="s">
        <v>370</v>
      </c>
      <c r="W104" s="408" t="str">
        <f>IF(R104,IF(O104="","（エラー）記入不足","（正常）記入済み"),"未選択")</f>
        <v>未選択</v>
      </c>
      <c r="X104" s="415" t="s">
        <v>646</v>
      </c>
    </row>
    <row r="105" spans="2:24" ht="30" customHeight="1">
      <c r="B105" s="901"/>
      <c r="C105" s="902"/>
      <c r="D105" s="442"/>
      <c r="E105" s="912" t="s">
        <v>657</v>
      </c>
      <c r="F105" s="912"/>
      <c r="G105" s="912"/>
      <c r="H105" s="912"/>
      <c r="I105" s="912"/>
      <c r="J105" s="912"/>
      <c r="K105" s="912"/>
      <c r="L105" s="912"/>
      <c r="M105" s="912"/>
      <c r="N105" s="912"/>
      <c r="O105" s="913"/>
      <c r="P105" s="914"/>
      <c r="Q105" s="419"/>
      <c r="R105" s="413" t="b">
        <f>IF(D105="●",TRUE,FALSE)</f>
        <v>0</v>
      </c>
      <c r="S105" s="417"/>
      <c r="T105" s="417"/>
      <c r="V105" s="414" t="s">
        <v>370</v>
      </c>
      <c r="W105" s="408" t="str">
        <f>IF(S10+S11+S12+S15,IF(R105,IF(O105="","（エラー）記入不足","（正常）記入済み"),"（エラー）未選択"),"未選択")</f>
        <v>未選択</v>
      </c>
      <c r="X105" s="415" t="s">
        <v>658</v>
      </c>
    </row>
    <row r="106" spans="2:24" ht="30" customHeight="1">
      <c r="B106" s="901"/>
      <c r="C106" s="902"/>
      <c r="D106" s="442"/>
      <c r="E106" s="912" t="s">
        <v>659</v>
      </c>
      <c r="F106" s="912"/>
      <c r="G106" s="912"/>
      <c r="H106" s="912"/>
      <c r="I106" s="912"/>
      <c r="J106" s="912"/>
      <c r="K106" s="912"/>
      <c r="L106" s="912"/>
      <c r="M106" s="912"/>
      <c r="N106" s="912"/>
      <c r="O106" s="894"/>
      <c r="P106" s="895"/>
      <c r="Q106" s="419"/>
      <c r="R106" s="413" t="b">
        <f>IF(D106="●",TRUE,FALSE)</f>
        <v>0</v>
      </c>
      <c r="S106" s="417"/>
      <c r="T106" s="417"/>
      <c r="V106" s="414" t="s">
        <v>370</v>
      </c>
      <c r="W106" s="408" t="str">
        <f>IF(R106,IF(O106="","（エラー）記入不足","（正常）記入済み"),"未選択")</f>
        <v>未選択</v>
      </c>
      <c r="X106" s="415" t="s">
        <v>646</v>
      </c>
    </row>
    <row r="107" spans="2:24" ht="30" customHeight="1">
      <c r="B107" s="901"/>
      <c r="C107" s="902"/>
      <c r="D107" s="442"/>
      <c r="E107" s="912" t="s">
        <v>660</v>
      </c>
      <c r="F107" s="912"/>
      <c r="G107" s="912"/>
      <c r="H107" s="912"/>
      <c r="I107" s="912"/>
      <c r="J107" s="912"/>
      <c r="K107" s="912"/>
      <c r="L107" s="912"/>
      <c r="M107" s="912"/>
      <c r="N107" s="912"/>
      <c r="O107" s="894"/>
      <c r="P107" s="895"/>
      <c r="Q107" s="419"/>
      <c r="R107" s="413" t="b">
        <f>IF(D107="●",TRUE,FALSE)</f>
        <v>0</v>
      </c>
      <c r="S107" s="417"/>
      <c r="T107" s="417"/>
      <c r="V107" s="414" t="s">
        <v>370</v>
      </c>
      <c r="W107" s="408" t="str">
        <f>IF(R107,IF(O107="","（エラー）記入不足","（正常）記入済み"),"未選択")</f>
        <v>未選択</v>
      </c>
      <c r="X107" s="415" t="s">
        <v>646</v>
      </c>
    </row>
    <row r="108" spans="2:24" ht="30" customHeight="1">
      <c r="B108" s="901"/>
      <c r="C108" s="902"/>
      <c r="D108" s="459"/>
      <c r="E108" s="896" t="s">
        <v>661</v>
      </c>
      <c r="F108" s="896"/>
      <c r="G108" s="896"/>
      <c r="H108" s="896"/>
      <c r="I108" s="896"/>
      <c r="J108" s="896"/>
      <c r="K108" s="896"/>
      <c r="L108" s="896"/>
      <c r="M108" s="896"/>
      <c r="N108" s="896"/>
      <c r="O108" s="897"/>
      <c r="P108" s="898"/>
      <c r="Q108" s="419"/>
      <c r="R108" s="413" t="b">
        <f>IF(D108="●",TRUE,FALSE)</f>
        <v>0</v>
      </c>
      <c r="S108" s="417"/>
      <c r="T108" s="417"/>
      <c r="V108" s="414" t="s">
        <v>370</v>
      </c>
      <c r="W108" s="408" t="str">
        <f>IF(R108,IF(O108="","（エラー）記入不足","（正常）記入済み"),"未選択")</f>
        <v>未選択</v>
      </c>
      <c r="X108" s="415" t="s">
        <v>646</v>
      </c>
    </row>
    <row r="109" spans="2:24" ht="19.5" customHeight="1">
      <c r="B109" s="903"/>
      <c r="C109" s="904"/>
      <c r="D109" s="884" t="s">
        <v>97</v>
      </c>
      <c r="E109" s="885"/>
      <c r="F109" s="885"/>
      <c r="G109" s="886"/>
      <c r="H109" s="887"/>
      <c r="I109" s="887"/>
      <c r="J109" s="887"/>
      <c r="K109" s="887"/>
      <c r="L109" s="887"/>
      <c r="M109" s="887"/>
      <c r="N109" s="888"/>
      <c r="O109" s="502"/>
      <c r="P109" s="522"/>
      <c r="Q109" s="419"/>
      <c r="R109" s="417"/>
      <c r="S109" s="417"/>
      <c r="T109" s="417"/>
      <c r="V109" s="414" t="s">
        <v>381</v>
      </c>
      <c r="W109" s="408" t="str">
        <f>IF(R108,IF(G109="","（エラー）備考入力なし","（正常）備考入力済み"),"備考選択なし")</f>
        <v>備考選択なし</v>
      </c>
      <c r="X109" s="415" t="s">
        <v>585</v>
      </c>
    </row>
    <row r="110" spans="2:24">
      <c r="B110" s="899" t="s">
        <v>662</v>
      </c>
      <c r="C110" s="900"/>
      <c r="D110" s="905"/>
      <c r="E110" s="906"/>
      <c r="F110" s="906"/>
      <c r="G110" s="906"/>
      <c r="H110" s="906"/>
      <c r="I110" s="906"/>
      <c r="J110" s="906"/>
      <c r="K110" s="906"/>
      <c r="L110" s="906"/>
      <c r="M110" s="906"/>
      <c r="N110" s="907"/>
      <c r="O110" s="908" t="s">
        <v>644</v>
      </c>
      <c r="P110" s="909"/>
      <c r="Q110" s="419"/>
      <c r="R110" s="417"/>
      <c r="S110" s="417"/>
      <c r="T110" s="417"/>
      <c r="V110" s="414" t="s">
        <v>75</v>
      </c>
      <c r="W110" s="408" t="str">
        <f>IF(COUNTIF(D17,"有*")&gt;0,IF(COUNTIF(R111:R117,"TRUE")&lt;1,"（エラー）未選択","（正常）選択済み"),"入力不要")</f>
        <v>入力不要</v>
      </c>
      <c r="X110" s="415" t="s">
        <v>663</v>
      </c>
    </row>
    <row r="111" spans="2:24" ht="18.600000000000001">
      <c r="B111" s="901"/>
      <c r="C111" s="902"/>
      <c r="D111" s="437"/>
      <c r="E111" s="910" t="s">
        <v>664</v>
      </c>
      <c r="F111" s="910"/>
      <c r="G111" s="910"/>
      <c r="H111" s="910"/>
      <c r="I111" s="910"/>
      <c r="J111" s="910"/>
      <c r="K111" s="910"/>
      <c r="L111" s="910"/>
      <c r="M111" s="910"/>
      <c r="N111" s="910"/>
      <c r="O111" s="892"/>
      <c r="P111" s="893"/>
      <c r="Q111" s="419"/>
      <c r="R111" s="413" t="b">
        <f t="shared" ref="R111:R117" si="12">IF(D111="●",TRUE,FALSE)</f>
        <v>0</v>
      </c>
      <c r="S111" s="417"/>
      <c r="T111" s="417"/>
      <c r="V111" s="414" t="s">
        <v>370</v>
      </c>
      <c r="W111" s="408" t="str">
        <f>IF(R111,IF(O111="","（エラー）記入不足","（正常）記入済み"),"未選択")</f>
        <v>未選択</v>
      </c>
      <c r="X111" s="415" t="s">
        <v>646</v>
      </c>
    </row>
    <row r="112" spans="2:24" ht="18.600000000000001">
      <c r="B112" s="901"/>
      <c r="C112" s="902"/>
      <c r="D112" s="442"/>
      <c r="E112" s="889" t="s">
        <v>665</v>
      </c>
      <c r="F112" s="889"/>
      <c r="G112" s="889"/>
      <c r="H112" s="889"/>
      <c r="I112" s="889"/>
      <c r="J112" s="889"/>
      <c r="K112" s="889"/>
      <c r="L112" s="889"/>
      <c r="M112" s="889"/>
      <c r="N112" s="889"/>
      <c r="O112" s="890"/>
      <c r="P112" s="891"/>
      <c r="Q112" s="419"/>
      <c r="R112" s="413" t="b">
        <f t="shared" si="12"/>
        <v>0</v>
      </c>
      <c r="S112" s="417"/>
      <c r="T112" s="417"/>
      <c r="V112" s="414" t="s">
        <v>370</v>
      </c>
      <c r="W112" s="408" t="str">
        <f t="shared" ref="W112:W117" si="13">IF(R112,IF(O112="","（エラー）記入不足","（正常）記入済み"),"未選択")</f>
        <v>未選択</v>
      </c>
      <c r="X112" s="415" t="s">
        <v>646</v>
      </c>
    </row>
    <row r="113" spans="2:24" ht="18.600000000000001">
      <c r="B113" s="901"/>
      <c r="C113" s="902"/>
      <c r="D113" s="442"/>
      <c r="E113" s="889" t="s">
        <v>666</v>
      </c>
      <c r="F113" s="889"/>
      <c r="G113" s="889"/>
      <c r="H113" s="889"/>
      <c r="I113" s="889"/>
      <c r="J113" s="889"/>
      <c r="K113" s="889"/>
      <c r="L113" s="889"/>
      <c r="M113" s="889"/>
      <c r="N113" s="889"/>
      <c r="O113" s="892"/>
      <c r="P113" s="893"/>
      <c r="Q113" s="419"/>
      <c r="R113" s="413" t="b">
        <f t="shared" si="12"/>
        <v>0</v>
      </c>
      <c r="S113" s="417"/>
      <c r="T113" s="417"/>
      <c r="V113" s="414" t="s">
        <v>370</v>
      </c>
      <c r="W113" s="408" t="str">
        <f t="shared" si="13"/>
        <v>未選択</v>
      </c>
      <c r="X113" s="415" t="s">
        <v>646</v>
      </c>
    </row>
    <row r="114" spans="2:24" ht="18.600000000000001">
      <c r="B114" s="901"/>
      <c r="C114" s="902"/>
      <c r="D114" s="442"/>
      <c r="E114" s="889" t="s">
        <v>667</v>
      </c>
      <c r="F114" s="889"/>
      <c r="G114" s="889"/>
      <c r="H114" s="889"/>
      <c r="I114" s="889"/>
      <c r="J114" s="889"/>
      <c r="K114" s="889"/>
      <c r="L114" s="889"/>
      <c r="M114" s="889"/>
      <c r="N114" s="889"/>
      <c r="O114" s="892"/>
      <c r="P114" s="893"/>
      <c r="Q114" s="419"/>
      <c r="R114" s="413" t="b">
        <f t="shared" si="12"/>
        <v>0</v>
      </c>
      <c r="S114" s="417"/>
      <c r="T114" s="417"/>
      <c r="V114" s="414" t="s">
        <v>370</v>
      </c>
      <c r="W114" s="408" t="str">
        <f t="shared" si="13"/>
        <v>未選択</v>
      </c>
      <c r="X114" s="415" t="s">
        <v>646</v>
      </c>
    </row>
    <row r="115" spans="2:24" ht="18.600000000000001">
      <c r="B115" s="901"/>
      <c r="C115" s="902"/>
      <c r="D115" s="442"/>
      <c r="E115" s="889" t="s">
        <v>659</v>
      </c>
      <c r="F115" s="889"/>
      <c r="G115" s="889"/>
      <c r="H115" s="889"/>
      <c r="I115" s="889"/>
      <c r="J115" s="889"/>
      <c r="K115" s="889"/>
      <c r="L115" s="889"/>
      <c r="M115" s="889"/>
      <c r="N115" s="889"/>
      <c r="O115" s="892"/>
      <c r="P115" s="893"/>
      <c r="Q115" s="419"/>
      <c r="R115" s="413" t="b">
        <f t="shared" si="12"/>
        <v>0</v>
      </c>
      <c r="S115" s="417"/>
      <c r="T115" s="417"/>
      <c r="V115" s="414" t="s">
        <v>370</v>
      </c>
      <c r="W115" s="408" t="str">
        <f t="shared" si="13"/>
        <v>未選択</v>
      </c>
      <c r="X115" s="415" t="s">
        <v>646</v>
      </c>
    </row>
    <row r="116" spans="2:24" ht="18.600000000000001">
      <c r="B116" s="901"/>
      <c r="C116" s="902"/>
      <c r="D116" s="459"/>
      <c r="E116" s="556" t="s">
        <v>668</v>
      </c>
      <c r="F116" s="556"/>
      <c r="G116" s="556"/>
      <c r="H116" s="556"/>
      <c r="I116" s="556"/>
      <c r="J116" s="556"/>
      <c r="K116" s="556"/>
      <c r="L116" s="556"/>
      <c r="M116" s="556"/>
      <c r="N116" s="556"/>
      <c r="O116" s="892"/>
      <c r="P116" s="893"/>
      <c r="Q116" s="419"/>
      <c r="R116" s="413" t="b">
        <f t="shared" si="12"/>
        <v>0</v>
      </c>
      <c r="S116" s="417"/>
      <c r="T116" s="417"/>
      <c r="V116" s="414" t="s">
        <v>370</v>
      </c>
      <c r="W116" s="408" t="str">
        <f t="shared" si="13"/>
        <v>未選択</v>
      </c>
      <c r="X116" s="415" t="s">
        <v>646</v>
      </c>
    </row>
    <row r="117" spans="2:24" ht="18.600000000000001">
      <c r="B117" s="901"/>
      <c r="C117" s="902"/>
      <c r="D117" s="459"/>
      <c r="E117" s="915" t="s">
        <v>661</v>
      </c>
      <c r="F117" s="915"/>
      <c r="G117" s="915"/>
      <c r="H117" s="915"/>
      <c r="I117" s="915"/>
      <c r="J117" s="915"/>
      <c r="K117" s="915"/>
      <c r="L117" s="915"/>
      <c r="M117" s="915"/>
      <c r="N117" s="915"/>
      <c r="O117" s="882"/>
      <c r="P117" s="883"/>
      <c r="Q117" s="419"/>
      <c r="R117" s="413" t="b">
        <f t="shared" si="12"/>
        <v>0</v>
      </c>
      <c r="S117" s="417"/>
      <c r="T117" s="417"/>
      <c r="V117" s="414" t="s">
        <v>370</v>
      </c>
      <c r="W117" s="408" t="str">
        <f t="shared" si="13"/>
        <v>未選択</v>
      </c>
      <c r="X117" s="415" t="s">
        <v>646</v>
      </c>
    </row>
    <row r="118" spans="2:24" ht="19.5" customHeight="1">
      <c r="B118" s="903"/>
      <c r="C118" s="904"/>
      <c r="D118" s="884" t="s">
        <v>97</v>
      </c>
      <c r="E118" s="885"/>
      <c r="F118" s="885"/>
      <c r="G118" s="886"/>
      <c r="H118" s="887"/>
      <c r="I118" s="887"/>
      <c r="J118" s="887"/>
      <c r="K118" s="887"/>
      <c r="L118" s="887"/>
      <c r="M118" s="887"/>
      <c r="N118" s="888"/>
      <c r="O118" s="523"/>
      <c r="P118" s="436"/>
      <c r="Q118" s="419"/>
      <c r="R118" s="417"/>
      <c r="S118" s="417"/>
      <c r="T118" s="417"/>
      <c r="V118" s="414" t="s">
        <v>381</v>
      </c>
      <c r="W118" s="408" t="str">
        <f>IF(R117,IF(G118="","（エラー）備考入力なし","（正常）備考入力済み"),"備考選択なし")</f>
        <v>備考選択なし</v>
      </c>
      <c r="X118" s="415" t="s">
        <v>585</v>
      </c>
    </row>
    <row r="119" spans="2:24" ht="31.5" customHeight="1">
      <c r="B119" s="866" t="s">
        <v>97</v>
      </c>
      <c r="C119" s="866"/>
      <c r="D119" s="801"/>
      <c r="E119" s="802"/>
      <c r="F119" s="802"/>
      <c r="G119" s="802"/>
      <c r="H119" s="802"/>
      <c r="I119" s="802"/>
      <c r="J119" s="802"/>
      <c r="K119" s="802"/>
      <c r="L119" s="802"/>
      <c r="M119" s="802"/>
      <c r="N119" s="802"/>
      <c r="O119" s="802"/>
      <c r="P119" s="803"/>
      <c r="Q119" s="419"/>
      <c r="R119" s="417"/>
      <c r="S119" s="417"/>
      <c r="T119" s="417"/>
      <c r="V119" s="524" t="s">
        <v>67</v>
      </c>
    </row>
    <row r="120" spans="2:24">
      <c r="B120" s="525"/>
      <c r="C120" s="525"/>
      <c r="D120" s="279"/>
      <c r="E120" s="279"/>
      <c r="F120" s="279"/>
      <c r="G120" s="526"/>
      <c r="H120" s="526"/>
      <c r="I120" s="526"/>
      <c r="J120" s="526"/>
      <c r="K120" s="526"/>
      <c r="L120" s="526"/>
      <c r="M120" s="526"/>
      <c r="N120" s="526"/>
      <c r="O120" s="432"/>
      <c r="P120" s="550"/>
      <c r="Q120" s="419"/>
      <c r="R120" s="417"/>
      <c r="S120" s="417"/>
      <c r="T120" s="417"/>
      <c r="V120" s="414"/>
    </row>
    <row r="121" spans="2:24">
      <c r="B121" s="867" t="s">
        <v>669</v>
      </c>
      <c r="C121" s="868"/>
      <c r="D121" s="868"/>
      <c r="E121" s="868"/>
      <c r="F121" s="868"/>
      <c r="G121" s="868"/>
      <c r="H121" s="868"/>
      <c r="I121" s="868"/>
      <c r="J121" s="868"/>
      <c r="K121" s="868"/>
      <c r="L121" s="868"/>
      <c r="M121" s="868"/>
      <c r="N121" s="868"/>
      <c r="O121" s="868"/>
      <c r="P121" s="869"/>
      <c r="Q121" s="419"/>
      <c r="R121" s="417"/>
      <c r="S121" s="417"/>
      <c r="T121" s="417"/>
      <c r="V121" s="414"/>
    </row>
    <row r="122" spans="2:24" ht="15" customHeight="1">
      <c r="B122" s="834" t="s">
        <v>670</v>
      </c>
      <c r="C122" s="834"/>
      <c r="D122" s="870"/>
      <c r="E122" s="871"/>
      <c r="F122" s="872"/>
      <c r="G122" s="841" t="s">
        <v>671</v>
      </c>
      <c r="H122" s="842"/>
      <c r="I122" s="842"/>
      <c r="J122" s="842"/>
      <c r="K122" s="842"/>
      <c r="L122" s="842"/>
      <c r="M122" s="842"/>
      <c r="N122" s="842"/>
      <c r="O122" s="842"/>
      <c r="P122" s="843"/>
      <c r="V122" s="433" t="s">
        <v>75</v>
      </c>
      <c r="W122" s="408" t="str">
        <f>IF(OR(D19="有（条例第117条第3項代用）",D19="有（条例のみの届出）"),IF(D122="","（エラー）未選択","（正常）選択済み"),"入力不要")</f>
        <v>入力不要</v>
      </c>
      <c r="X122" s="415" t="s">
        <v>672</v>
      </c>
    </row>
    <row r="123" spans="2:24">
      <c r="B123" s="834"/>
      <c r="C123" s="834"/>
      <c r="D123" s="873"/>
      <c r="E123" s="874"/>
      <c r="F123" s="875"/>
      <c r="G123" s="879"/>
      <c r="H123" s="880"/>
      <c r="I123" s="880"/>
      <c r="J123" s="880"/>
      <c r="K123" s="880"/>
      <c r="L123" s="880"/>
      <c r="M123" s="880"/>
      <c r="N123" s="880"/>
      <c r="O123" s="880"/>
      <c r="P123" s="881"/>
    </row>
    <row r="124" spans="2:24">
      <c r="B124" s="834"/>
      <c r="C124" s="834"/>
      <c r="D124" s="876"/>
      <c r="E124" s="877"/>
      <c r="F124" s="878"/>
      <c r="G124" s="844"/>
      <c r="H124" s="845"/>
      <c r="I124" s="845"/>
      <c r="J124" s="845"/>
      <c r="K124" s="845"/>
      <c r="L124" s="845"/>
      <c r="M124" s="845"/>
      <c r="N124" s="845"/>
      <c r="O124" s="845"/>
      <c r="P124" s="846"/>
    </row>
    <row r="125" spans="2:24" ht="15" customHeight="1">
      <c r="B125" s="834" t="s">
        <v>673</v>
      </c>
      <c r="C125" s="834"/>
      <c r="D125" s="835"/>
      <c r="E125" s="836"/>
      <c r="F125" s="837"/>
      <c r="G125" s="841" t="s">
        <v>674</v>
      </c>
      <c r="H125" s="842"/>
      <c r="I125" s="842"/>
      <c r="J125" s="842"/>
      <c r="K125" s="842"/>
      <c r="L125" s="842"/>
      <c r="M125" s="842"/>
      <c r="N125" s="842"/>
      <c r="O125" s="842"/>
      <c r="P125" s="843"/>
      <c r="V125" s="433" t="s">
        <v>75</v>
      </c>
      <c r="W125" s="408" t="str">
        <f>IF(COUNTIF(D122,"有*")&gt;0,IF(D125="","（エラー）未選択","（正常）選択済み"),"入力不要")</f>
        <v>入力不要</v>
      </c>
      <c r="X125" s="415" t="s">
        <v>672</v>
      </c>
    </row>
    <row r="126" spans="2:24">
      <c r="B126" s="834"/>
      <c r="C126" s="834"/>
      <c r="D126" s="838"/>
      <c r="E126" s="839"/>
      <c r="F126" s="840"/>
      <c r="G126" s="844"/>
      <c r="H126" s="845"/>
      <c r="I126" s="845"/>
      <c r="J126" s="845"/>
      <c r="K126" s="845"/>
      <c r="L126" s="845"/>
      <c r="M126" s="845"/>
      <c r="N126" s="845"/>
      <c r="O126" s="845"/>
      <c r="P126" s="846"/>
    </row>
    <row r="127" spans="2:24">
      <c r="B127" s="834" t="s">
        <v>675</v>
      </c>
      <c r="C127" s="834"/>
      <c r="D127" s="835"/>
      <c r="E127" s="836"/>
      <c r="F127" s="837"/>
      <c r="G127" s="860"/>
      <c r="H127" s="861"/>
      <c r="I127" s="861"/>
      <c r="J127" s="861"/>
      <c r="K127" s="861"/>
      <c r="L127" s="861"/>
      <c r="M127" s="861"/>
      <c r="N127" s="861"/>
      <c r="O127" s="861"/>
      <c r="P127" s="862"/>
      <c r="V127" s="433" t="s">
        <v>75</v>
      </c>
      <c r="W127" s="408" t="str">
        <f>IF(D122="有",IF(D127="","（エラー）未選択","（正常）選択済み"),"入力不要")</f>
        <v>入力不要</v>
      </c>
      <c r="X127" s="415" t="s">
        <v>672</v>
      </c>
    </row>
    <row r="128" spans="2:24">
      <c r="B128" s="834"/>
      <c r="C128" s="834"/>
      <c r="D128" s="838"/>
      <c r="E128" s="839"/>
      <c r="F128" s="840"/>
      <c r="G128" s="863"/>
      <c r="H128" s="864"/>
      <c r="I128" s="864"/>
      <c r="J128" s="864"/>
      <c r="K128" s="864"/>
      <c r="L128" s="864"/>
      <c r="M128" s="864"/>
      <c r="N128" s="864"/>
      <c r="O128" s="864"/>
      <c r="P128" s="865"/>
    </row>
    <row r="129" spans="2:24">
      <c r="B129" s="834" t="s">
        <v>676</v>
      </c>
      <c r="C129" s="834"/>
      <c r="D129" s="835"/>
      <c r="E129" s="836"/>
      <c r="F129" s="837"/>
      <c r="G129" s="841" t="s">
        <v>677</v>
      </c>
      <c r="H129" s="842"/>
      <c r="I129" s="842"/>
      <c r="J129" s="842"/>
      <c r="K129" s="842"/>
      <c r="L129" s="842"/>
      <c r="M129" s="842"/>
      <c r="N129" s="842"/>
      <c r="O129" s="842"/>
      <c r="P129" s="843"/>
      <c r="V129" s="433" t="s">
        <v>75</v>
      </c>
      <c r="W129" s="408" t="str">
        <f>IF(W125="入力不要","入力不要",IF(D125&lt;&gt;"基準適合",IF(D129="","（エラー）未選択","（正常）選択済み"),"入力不要"))</f>
        <v>入力不要</v>
      </c>
      <c r="X129" s="415" t="s">
        <v>672</v>
      </c>
    </row>
    <row r="130" spans="2:24">
      <c r="B130" s="834"/>
      <c r="C130" s="834"/>
      <c r="D130" s="838"/>
      <c r="E130" s="839"/>
      <c r="F130" s="840"/>
      <c r="G130" s="844"/>
      <c r="H130" s="845"/>
      <c r="I130" s="845"/>
      <c r="J130" s="845"/>
      <c r="K130" s="845"/>
      <c r="L130" s="845"/>
      <c r="M130" s="845"/>
      <c r="N130" s="845"/>
      <c r="O130" s="845"/>
      <c r="P130" s="846"/>
    </row>
    <row r="131" spans="2:24" ht="19.5" customHeight="1">
      <c r="B131" s="815" t="s">
        <v>678</v>
      </c>
      <c r="C131" s="816"/>
      <c r="D131" s="529"/>
      <c r="E131" s="847" t="s">
        <v>679</v>
      </c>
      <c r="F131" s="848"/>
      <c r="G131" s="848"/>
      <c r="H131" s="848"/>
      <c r="I131" s="848"/>
      <c r="J131" s="848"/>
      <c r="K131" s="848"/>
      <c r="L131" s="848"/>
      <c r="M131" s="848"/>
      <c r="N131" s="848"/>
      <c r="O131" s="848"/>
      <c r="P131" s="848"/>
      <c r="R131" s="413" t="b">
        <f t="shared" ref="R131:R162" si="14">IF(D131="●",TRUE,FALSE)</f>
        <v>0</v>
      </c>
      <c r="V131" s="433" t="s">
        <v>75</v>
      </c>
      <c r="W131" s="408" t="str">
        <f>IF(COUNTIF(D122,"有*")&gt;0,IF(COUNTIF(R131:R150,"TRUE")&lt;1,"（エラー）未選択","（正常）選択済み"),"入力不要")</f>
        <v>入力不要</v>
      </c>
      <c r="X131" s="415" t="s">
        <v>672</v>
      </c>
    </row>
    <row r="132" spans="2:24" ht="19.5" customHeight="1">
      <c r="B132" s="817"/>
      <c r="C132" s="818"/>
      <c r="D132" s="530"/>
      <c r="E132" s="825" t="s">
        <v>680</v>
      </c>
      <c r="F132" s="826"/>
      <c r="G132" s="826"/>
      <c r="H132" s="826"/>
      <c r="I132" s="826"/>
      <c r="J132" s="826"/>
      <c r="K132" s="826"/>
      <c r="L132" s="826"/>
      <c r="M132" s="826"/>
      <c r="N132" s="826"/>
      <c r="O132" s="826"/>
      <c r="P132" s="826"/>
      <c r="R132" s="413" t="b">
        <f t="shared" si="14"/>
        <v>0</v>
      </c>
    </row>
    <row r="133" spans="2:24" ht="19.5" customHeight="1">
      <c r="B133" s="817"/>
      <c r="C133" s="818"/>
      <c r="D133" s="530"/>
      <c r="E133" s="825" t="s">
        <v>681</v>
      </c>
      <c r="F133" s="826"/>
      <c r="G133" s="826"/>
      <c r="H133" s="826"/>
      <c r="I133" s="826"/>
      <c r="J133" s="826"/>
      <c r="K133" s="826"/>
      <c r="L133" s="826"/>
      <c r="M133" s="826"/>
      <c r="N133" s="826"/>
      <c r="O133" s="826"/>
      <c r="P133" s="826"/>
      <c r="R133" s="413" t="b">
        <f t="shared" si="14"/>
        <v>0</v>
      </c>
    </row>
    <row r="134" spans="2:24" ht="19.5" customHeight="1">
      <c r="B134" s="817"/>
      <c r="C134" s="818"/>
      <c r="D134" s="530"/>
      <c r="E134" s="825" t="s">
        <v>682</v>
      </c>
      <c r="F134" s="826"/>
      <c r="G134" s="826"/>
      <c r="H134" s="826"/>
      <c r="I134" s="826"/>
      <c r="J134" s="826"/>
      <c r="K134" s="826"/>
      <c r="L134" s="826"/>
      <c r="M134" s="826"/>
      <c r="N134" s="826"/>
      <c r="O134" s="826"/>
      <c r="P134" s="826"/>
      <c r="R134" s="413" t="b">
        <f t="shared" si="14"/>
        <v>0</v>
      </c>
    </row>
    <row r="135" spans="2:24" ht="19.5" customHeight="1">
      <c r="B135" s="817"/>
      <c r="C135" s="818"/>
      <c r="D135" s="530"/>
      <c r="E135" s="825" t="s">
        <v>683</v>
      </c>
      <c r="F135" s="826"/>
      <c r="G135" s="826"/>
      <c r="H135" s="826"/>
      <c r="I135" s="826"/>
      <c r="J135" s="826"/>
      <c r="K135" s="826"/>
      <c r="L135" s="826"/>
      <c r="M135" s="826"/>
      <c r="N135" s="826"/>
      <c r="O135" s="826"/>
      <c r="P135" s="826"/>
      <c r="R135" s="413" t="b">
        <f t="shared" si="14"/>
        <v>0</v>
      </c>
    </row>
    <row r="136" spans="2:24" ht="19.5" customHeight="1">
      <c r="B136" s="817"/>
      <c r="C136" s="818"/>
      <c r="D136" s="530"/>
      <c r="E136" s="825" t="s">
        <v>684</v>
      </c>
      <c r="F136" s="826"/>
      <c r="G136" s="826"/>
      <c r="H136" s="826"/>
      <c r="I136" s="826"/>
      <c r="J136" s="826"/>
      <c r="K136" s="826"/>
      <c r="L136" s="826"/>
      <c r="M136" s="826"/>
      <c r="N136" s="826"/>
      <c r="O136" s="826"/>
      <c r="P136" s="826"/>
      <c r="R136" s="413" t="b">
        <f t="shared" si="14"/>
        <v>0</v>
      </c>
    </row>
    <row r="137" spans="2:24" ht="19.5" customHeight="1">
      <c r="B137" s="817"/>
      <c r="C137" s="818"/>
      <c r="D137" s="530"/>
      <c r="E137" s="825" t="s">
        <v>685</v>
      </c>
      <c r="F137" s="826"/>
      <c r="G137" s="826"/>
      <c r="H137" s="826"/>
      <c r="I137" s="826"/>
      <c r="J137" s="826"/>
      <c r="K137" s="826"/>
      <c r="L137" s="826"/>
      <c r="M137" s="826"/>
      <c r="N137" s="826"/>
      <c r="O137" s="826"/>
      <c r="P137" s="826"/>
      <c r="R137" s="413" t="b">
        <f t="shared" si="14"/>
        <v>0</v>
      </c>
    </row>
    <row r="138" spans="2:24" ht="19.5" customHeight="1">
      <c r="B138" s="817"/>
      <c r="C138" s="818"/>
      <c r="D138" s="530"/>
      <c r="E138" s="825" t="s">
        <v>686</v>
      </c>
      <c r="F138" s="826"/>
      <c r="G138" s="826"/>
      <c r="H138" s="826"/>
      <c r="I138" s="826"/>
      <c r="J138" s="826"/>
      <c r="K138" s="826"/>
      <c r="L138" s="826"/>
      <c r="M138" s="826"/>
      <c r="N138" s="826"/>
      <c r="O138" s="826"/>
      <c r="P138" s="826"/>
      <c r="R138" s="413" t="b">
        <f t="shared" si="14"/>
        <v>0</v>
      </c>
    </row>
    <row r="139" spans="2:24" ht="19.5" customHeight="1">
      <c r="B139" s="817"/>
      <c r="C139" s="818"/>
      <c r="D139" s="530"/>
      <c r="E139" s="825" t="s">
        <v>687</v>
      </c>
      <c r="F139" s="826"/>
      <c r="G139" s="826"/>
      <c r="H139" s="826"/>
      <c r="I139" s="826"/>
      <c r="J139" s="826"/>
      <c r="K139" s="826"/>
      <c r="L139" s="826"/>
      <c r="M139" s="826"/>
      <c r="N139" s="826"/>
      <c r="O139" s="826"/>
      <c r="P139" s="826"/>
      <c r="R139" s="413" t="b">
        <f t="shared" si="14"/>
        <v>0</v>
      </c>
    </row>
    <row r="140" spans="2:24" ht="19.5" customHeight="1">
      <c r="B140" s="817"/>
      <c r="C140" s="818"/>
      <c r="D140" s="530"/>
      <c r="E140" s="825" t="s">
        <v>688</v>
      </c>
      <c r="F140" s="826"/>
      <c r="G140" s="826"/>
      <c r="H140" s="826"/>
      <c r="I140" s="826"/>
      <c r="J140" s="826"/>
      <c r="K140" s="826"/>
      <c r="L140" s="826"/>
      <c r="M140" s="826"/>
      <c r="N140" s="826"/>
      <c r="O140" s="826"/>
      <c r="P140" s="826"/>
      <c r="R140" s="413" t="b">
        <f t="shared" si="14"/>
        <v>0</v>
      </c>
    </row>
    <row r="141" spans="2:24" ht="19.5" customHeight="1">
      <c r="B141" s="817"/>
      <c r="C141" s="818"/>
      <c r="D141" s="530"/>
      <c r="E141" s="825" t="s">
        <v>689</v>
      </c>
      <c r="F141" s="826"/>
      <c r="G141" s="826"/>
      <c r="H141" s="826"/>
      <c r="I141" s="826"/>
      <c r="J141" s="826"/>
      <c r="K141" s="826"/>
      <c r="L141" s="826"/>
      <c r="M141" s="826"/>
      <c r="N141" s="826"/>
      <c r="O141" s="826"/>
      <c r="P141" s="826"/>
      <c r="R141" s="413" t="b">
        <f t="shared" si="14"/>
        <v>0</v>
      </c>
    </row>
    <row r="142" spans="2:24" ht="19.5" customHeight="1">
      <c r="B142" s="817"/>
      <c r="C142" s="818"/>
      <c r="D142" s="530"/>
      <c r="E142" s="825" t="s">
        <v>690</v>
      </c>
      <c r="F142" s="826"/>
      <c r="G142" s="826"/>
      <c r="H142" s="826"/>
      <c r="I142" s="826"/>
      <c r="J142" s="826"/>
      <c r="K142" s="826"/>
      <c r="L142" s="826"/>
      <c r="M142" s="826"/>
      <c r="N142" s="826"/>
      <c r="O142" s="826"/>
      <c r="P142" s="826"/>
      <c r="R142" s="413" t="b">
        <f t="shared" si="14"/>
        <v>0</v>
      </c>
    </row>
    <row r="143" spans="2:24" ht="19.5" customHeight="1">
      <c r="B143" s="817"/>
      <c r="C143" s="818"/>
      <c r="D143" s="531"/>
      <c r="E143" s="849" t="s">
        <v>691</v>
      </c>
      <c r="F143" s="850"/>
      <c r="G143" s="850"/>
      <c r="H143" s="850"/>
      <c r="I143" s="850"/>
      <c r="J143" s="850"/>
      <c r="K143" s="850"/>
      <c r="L143" s="850"/>
      <c r="M143" s="850"/>
      <c r="N143" s="850"/>
      <c r="O143" s="850"/>
      <c r="P143" s="850"/>
      <c r="R143" s="413" t="b">
        <f t="shared" si="14"/>
        <v>0</v>
      </c>
      <c r="V143" s="433" t="s">
        <v>75</v>
      </c>
      <c r="W143" s="408" t="str">
        <f>IF(D143="", "入力不要", IF(D143="●", IF(AND(H144&lt;&gt;""), "（正常）選択済み", "（エラー）未選択"), ""))</f>
        <v>入力不要</v>
      </c>
      <c r="X143" s="415" t="s">
        <v>692</v>
      </c>
    </row>
    <row r="144" spans="2:24" ht="19.5" customHeight="1">
      <c r="B144" s="817"/>
      <c r="C144" s="818"/>
      <c r="D144" s="532"/>
      <c r="E144" s="851" t="s">
        <v>500</v>
      </c>
      <c r="F144" s="852"/>
      <c r="G144" s="853"/>
      <c r="H144" s="854"/>
      <c r="I144" s="854"/>
      <c r="J144" s="854"/>
      <c r="K144" s="854"/>
      <c r="L144" s="854"/>
      <c r="M144" s="854"/>
      <c r="N144" s="854"/>
      <c r="O144" s="854"/>
      <c r="P144" s="533"/>
      <c r="R144" s="413" t="b">
        <f t="shared" si="14"/>
        <v>0</v>
      </c>
      <c r="V144" s="508"/>
    </row>
    <row r="145" spans="2:24" ht="19.5" customHeight="1">
      <c r="B145" s="817"/>
      <c r="C145" s="818"/>
      <c r="D145" s="531"/>
      <c r="E145" s="849" t="s">
        <v>693</v>
      </c>
      <c r="F145" s="850"/>
      <c r="G145" s="850"/>
      <c r="H145" s="850"/>
      <c r="I145" s="850"/>
      <c r="J145" s="850"/>
      <c r="K145" s="850"/>
      <c r="L145" s="850"/>
      <c r="M145" s="850"/>
      <c r="N145" s="850"/>
      <c r="O145" s="850"/>
      <c r="P145" s="850"/>
      <c r="R145" s="413" t="b">
        <f t="shared" si="14"/>
        <v>0</v>
      </c>
      <c r="V145" s="433" t="s">
        <v>75</v>
      </c>
      <c r="W145" s="408" t="str">
        <f>IF(D145="", "入力不要", IF(D145="●", IF(AND(H146&lt;&gt;""), "（正常）選択済み", "（エラー）未選択"), ""))</f>
        <v>入力不要</v>
      </c>
      <c r="X145" s="415" t="s">
        <v>694</v>
      </c>
    </row>
    <row r="146" spans="2:24" ht="19.5" customHeight="1">
      <c r="B146" s="817"/>
      <c r="C146" s="818"/>
      <c r="D146" s="552"/>
      <c r="E146" s="855" t="s">
        <v>695</v>
      </c>
      <c r="F146" s="856"/>
      <c r="G146" s="857"/>
      <c r="H146" s="854"/>
      <c r="I146" s="854"/>
      <c r="J146" s="854"/>
      <c r="K146" s="534"/>
      <c r="L146" s="855"/>
      <c r="M146" s="856"/>
      <c r="N146" s="857"/>
      <c r="O146" s="858"/>
      <c r="P146" s="859"/>
      <c r="R146" s="413" t="b">
        <f t="shared" si="14"/>
        <v>0</v>
      </c>
    </row>
    <row r="147" spans="2:24" ht="19.5" customHeight="1">
      <c r="B147" s="817"/>
      <c r="C147" s="818"/>
      <c r="D147" s="530"/>
      <c r="E147" s="825" t="s">
        <v>696</v>
      </c>
      <c r="F147" s="826"/>
      <c r="G147" s="826"/>
      <c r="H147" s="826"/>
      <c r="I147" s="826"/>
      <c r="J147" s="826"/>
      <c r="K147" s="826"/>
      <c r="L147" s="826"/>
      <c r="M147" s="826"/>
      <c r="N147" s="826"/>
      <c r="O147" s="826"/>
      <c r="P147" s="826"/>
      <c r="R147" s="413" t="b">
        <f t="shared" si="14"/>
        <v>0</v>
      </c>
    </row>
    <row r="148" spans="2:24" ht="19.5" customHeight="1">
      <c r="B148" s="817"/>
      <c r="C148" s="818"/>
      <c r="D148" s="530"/>
      <c r="E148" s="825" t="s">
        <v>697</v>
      </c>
      <c r="F148" s="826"/>
      <c r="G148" s="826"/>
      <c r="H148" s="826"/>
      <c r="I148" s="826"/>
      <c r="J148" s="826"/>
      <c r="K148" s="826"/>
      <c r="L148" s="826"/>
      <c r="M148" s="826"/>
      <c r="N148" s="826"/>
      <c r="O148" s="826"/>
      <c r="P148" s="826"/>
      <c r="R148" s="413" t="b">
        <f t="shared" si="14"/>
        <v>0</v>
      </c>
    </row>
    <row r="149" spans="2:24" ht="19.5" customHeight="1">
      <c r="B149" s="817"/>
      <c r="C149" s="818"/>
      <c r="D149" s="530"/>
      <c r="E149" s="825" t="s">
        <v>698</v>
      </c>
      <c r="F149" s="826"/>
      <c r="G149" s="826"/>
      <c r="H149" s="826"/>
      <c r="I149" s="826"/>
      <c r="J149" s="826"/>
      <c r="K149" s="826"/>
      <c r="L149" s="826"/>
      <c r="M149" s="826"/>
      <c r="N149" s="826"/>
      <c r="O149" s="826"/>
      <c r="P149" s="826"/>
      <c r="R149" s="413" t="b">
        <f t="shared" si="14"/>
        <v>0</v>
      </c>
    </row>
    <row r="150" spans="2:24" ht="19.5" customHeight="1">
      <c r="B150" s="817"/>
      <c r="C150" s="818"/>
      <c r="D150" s="535"/>
      <c r="E150" s="536" t="s">
        <v>699</v>
      </c>
      <c r="F150" s="537"/>
      <c r="G150" s="813"/>
      <c r="H150" s="813"/>
      <c r="I150" s="813"/>
      <c r="J150" s="813"/>
      <c r="K150" s="813"/>
      <c r="L150" s="813"/>
      <c r="M150" s="813"/>
      <c r="N150" s="813"/>
      <c r="O150" s="813"/>
      <c r="P150" s="814"/>
      <c r="V150" s="433" t="s">
        <v>381</v>
      </c>
      <c r="W150" s="408" t="str">
        <f>IF(R149,IF(G150="","（エラー）備考入力なし","（正常）備考入力済み"),"備考選択なし")</f>
        <v>備考選択なし</v>
      </c>
      <c r="X150" s="415" t="s">
        <v>700</v>
      </c>
    </row>
    <row r="151" spans="2:24" ht="18.600000000000001">
      <c r="B151" s="827" t="s">
        <v>701</v>
      </c>
      <c r="C151" s="828"/>
      <c r="D151" s="529"/>
      <c r="E151" s="831" t="s">
        <v>702</v>
      </c>
      <c r="F151" s="832"/>
      <c r="G151" s="832"/>
      <c r="H151" s="832"/>
      <c r="I151" s="832"/>
      <c r="J151" s="832"/>
      <c r="K151" s="832"/>
      <c r="L151" s="832"/>
      <c r="M151" s="832"/>
      <c r="N151" s="832"/>
      <c r="O151" s="832"/>
      <c r="P151" s="833"/>
      <c r="R151" s="413" t="b">
        <f t="shared" si="14"/>
        <v>0</v>
      </c>
      <c r="V151" s="433" t="s">
        <v>75</v>
      </c>
      <c r="W151" s="408" t="str">
        <f>IF(COUNTIF($D$122,"有*")&gt;0,IF(COUNTIF(R151:R156,"TRUE")&lt;1,"（エラー）未選択","（正常）選択済み"),"入力不要")</f>
        <v>入力不要</v>
      </c>
    </row>
    <row r="152" spans="2:24" ht="18.600000000000001">
      <c r="B152" s="829"/>
      <c r="C152" s="830"/>
      <c r="D152" s="530"/>
      <c r="E152" s="810" t="s">
        <v>703</v>
      </c>
      <c r="F152" s="811"/>
      <c r="G152" s="811"/>
      <c r="H152" s="811"/>
      <c r="I152" s="811"/>
      <c r="J152" s="811"/>
      <c r="K152" s="811"/>
      <c r="L152" s="811"/>
      <c r="M152" s="811"/>
      <c r="N152" s="811"/>
      <c r="O152" s="811"/>
      <c r="P152" s="812"/>
      <c r="R152" s="413" t="b">
        <f t="shared" si="14"/>
        <v>0</v>
      </c>
    </row>
    <row r="153" spans="2:24" ht="18.600000000000001">
      <c r="B153" s="829"/>
      <c r="C153" s="830"/>
      <c r="D153" s="530"/>
      <c r="E153" s="810" t="s">
        <v>704</v>
      </c>
      <c r="F153" s="811"/>
      <c r="G153" s="811"/>
      <c r="H153" s="811"/>
      <c r="I153" s="811"/>
      <c r="J153" s="811"/>
      <c r="K153" s="811"/>
      <c r="L153" s="811"/>
      <c r="M153" s="811"/>
      <c r="N153" s="811"/>
      <c r="O153" s="811"/>
      <c r="P153" s="812"/>
      <c r="R153" s="413" t="b">
        <f t="shared" si="14"/>
        <v>0</v>
      </c>
    </row>
    <row r="154" spans="2:24" ht="18.600000000000001">
      <c r="B154" s="829"/>
      <c r="C154" s="830"/>
      <c r="D154" s="530"/>
      <c r="E154" s="810" t="s">
        <v>666</v>
      </c>
      <c r="F154" s="811"/>
      <c r="G154" s="811"/>
      <c r="H154" s="811"/>
      <c r="I154" s="811"/>
      <c r="J154" s="811"/>
      <c r="K154" s="811"/>
      <c r="L154" s="811"/>
      <c r="M154" s="811"/>
      <c r="N154" s="811"/>
      <c r="O154" s="811"/>
      <c r="P154" s="812"/>
      <c r="R154" s="413" t="b">
        <f t="shared" si="14"/>
        <v>0</v>
      </c>
    </row>
    <row r="155" spans="2:24" ht="18.600000000000001">
      <c r="B155" s="829"/>
      <c r="C155" s="830"/>
      <c r="D155" s="530"/>
      <c r="E155" s="810" t="s">
        <v>705</v>
      </c>
      <c r="F155" s="811"/>
      <c r="G155" s="811"/>
      <c r="H155" s="811"/>
      <c r="I155" s="811"/>
      <c r="J155" s="811"/>
      <c r="K155" s="811"/>
      <c r="L155" s="811"/>
      <c r="M155" s="811"/>
      <c r="N155" s="811"/>
      <c r="O155" s="811"/>
      <c r="P155" s="812"/>
      <c r="R155" s="413" t="b">
        <f t="shared" si="14"/>
        <v>0</v>
      </c>
    </row>
    <row r="156" spans="2:24" ht="18.600000000000001">
      <c r="B156" s="829"/>
      <c r="C156" s="830"/>
      <c r="D156" s="530"/>
      <c r="E156" s="810" t="s">
        <v>706</v>
      </c>
      <c r="F156" s="811"/>
      <c r="G156" s="811"/>
      <c r="H156" s="811"/>
      <c r="I156" s="811"/>
      <c r="J156" s="811"/>
      <c r="K156" s="811"/>
      <c r="L156" s="811"/>
      <c r="M156" s="811"/>
      <c r="N156" s="811"/>
      <c r="O156" s="811"/>
      <c r="P156" s="812"/>
      <c r="R156" s="413" t="b">
        <f t="shared" si="14"/>
        <v>0</v>
      </c>
    </row>
    <row r="157" spans="2:24" ht="18" customHeight="1">
      <c r="B157" s="829"/>
      <c r="C157" s="830"/>
      <c r="D157" s="535"/>
      <c r="E157" s="538" t="s">
        <v>699</v>
      </c>
      <c r="F157" s="539"/>
      <c r="G157" s="813"/>
      <c r="H157" s="813"/>
      <c r="I157" s="813"/>
      <c r="J157" s="813"/>
      <c r="K157" s="813"/>
      <c r="L157" s="813"/>
      <c r="M157" s="813"/>
      <c r="N157" s="813"/>
      <c r="O157" s="813"/>
      <c r="P157" s="814"/>
      <c r="V157" s="433" t="s">
        <v>381</v>
      </c>
      <c r="W157" s="408" t="str">
        <f>IF(R156,IF(G157="","（エラー）備考入力なし","（正常）備考入力済み"),"備考選択なし")</f>
        <v>備考選択なし</v>
      </c>
      <c r="X157" s="415" t="s">
        <v>700</v>
      </c>
    </row>
    <row r="158" spans="2:24" ht="30" customHeight="1">
      <c r="B158" s="815" t="s">
        <v>707</v>
      </c>
      <c r="C158" s="816"/>
      <c r="D158" s="529"/>
      <c r="E158" s="819" t="s">
        <v>708</v>
      </c>
      <c r="F158" s="819"/>
      <c r="G158" s="819"/>
      <c r="H158" s="819"/>
      <c r="I158" s="819"/>
      <c r="J158" s="819"/>
      <c r="K158" s="819"/>
      <c r="L158" s="819"/>
      <c r="M158" s="819"/>
      <c r="N158" s="819"/>
      <c r="O158" s="819"/>
      <c r="P158" s="820"/>
      <c r="R158" s="413" t="b">
        <f t="shared" si="14"/>
        <v>0</v>
      </c>
      <c r="V158" s="433" t="s">
        <v>75</v>
      </c>
      <c r="W158" s="408" t="str">
        <f>IF(COUNTIF($D$122,"有*")&gt;0,IF(COUNTIF(R158:R163,"TRUE")&lt;1,"（エラー）未選択","（正常）選択済み"),"入力不要")</f>
        <v>入力不要</v>
      </c>
    </row>
    <row r="159" spans="2:24" ht="15" customHeight="1">
      <c r="B159" s="817"/>
      <c r="C159" s="818"/>
      <c r="D159" s="530"/>
      <c r="E159" s="821" t="s">
        <v>709</v>
      </c>
      <c r="F159" s="821"/>
      <c r="G159" s="821"/>
      <c r="H159" s="821"/>
      <c r="I159" s="821"/>
      <c r="J159" s="821"/>
      <c r="K159" s="821"/>
      <c r="L159" s="821"/>
      <c r="M159" s="821"/>
      <c r="N159" s="821"/>
      <c r="O159" s="821"/>
      <c r="P159" s="822"/>
      <c r="R159" s="413" t="b">
        <f>IF(D159="●",TRUE,FALSE)</f>
        <v>0</v>
      </c>
    </row>
    <row r="160" spans="2:24" ht="18.600000000000001">
      <c r="B160" s="817"/>
      <c r="C160" s="818"/>
      <c r="D160" s="530"/>
      <c r="E160" s="823" t="s">
        <v>710</v>
      </c>
      <c r="F160" s="823"/>
      <c r="G160" s="823"/>
      <c r="H160" s="823"/>
      <c r="I160" s="823"/>
      <c r="J160" s="823"/>
      <c r="K160" s="823"/>
      <c r="L160" s="823"/>
      <c r="M160" s="823"/>
      <c r="N160" s="823"/>
      <c r="O160" s="823"/>
      <c r="P160" s="824"/>
      <c r="R160" s="413" t="b">
        <f>IF(D160="●",TRUE,FALSE)</f>
        <v>0</v>
      </c>
    </row>
    <row r="161" spans="2:24" ht="30" customHeight="1">
      <c r="B161" s="817"/>
      <c r="C161" s="818"/>
      <c r="D161" s="530"/>
      <c r="E161" s="821" t="s">
        <v>711</v>
      </c>
      <c r="F161" s="821"/>
      <c r="G161" s="821"/>
      <c r="H161" s="821"/>
      <c r="I161" s="821"/>
      <c r="J161" s="821"/>
      <c r="K161" s="821"/>
      <c r="L161" s="821"/>
      <c r="M161" s="821"/>
      <c r="N161" s="821"/>
      <c r="O161" s="821"/>
      <c r="P161" s="822"/>
      <c r="R161" s="413" t="b">
        <f t="shared" si="14"/>
        <v>0</v>
      </c>
    </row>
    <row r="162" spans="2:24" ht="18.600000000000001">
      <c r="B162" s="817"/>
      <c r="C162" s="818"/>
      <c r="D162" s="530"/>
      <c r="E162" s="823" t="s">
        <v>712</v>
      </c>
      <c r="F162" s="823"/>
      <c r="G162" s="823"/>
      <c r="H162" s="823"/>
      <c r="I162" s="823"/>
      <c r="J162" s="823"/>
      <c r="K162" s="823"/>
      <c r="L162" s="823"/>
      <c r="M162" s="823"/>
      <c r="N162" s="823"/>
      <c r="O162" s="823"/>
      <c r="P162" s="824"/>
      <c r="R162" s="413" t="b">
        <f t="shared" si="14"/>
        <v>0</v>
      </c>
    </row>
    <row r="163" spans="2:24" ht="18.600000000000001">
      <c r="B163" s="817"/>
      <c r="C163" s="818"/>
      <c r="D163" s="530"/>
      <c r="E163" s="810" t="s">
        <v>706</v>
      </c>
      <c r="F163" s="811"/>
      <c r="G163" s="811"/>
      <c r="H163" s="811"/>
      <c r="I163" s="811"/>
      <c r="J163" s="811"/>
      <c r="K163" s="811"/>
      <c r="L163" s="811"/>
      <c r="M163" s="811"/>
      <c r="N163" s="811"/>
      <c r="O163" s="811"/>
      <c r="P163" s="812"/>
      <c r="R163" s="413" t="b">
        <f>IF(D163="●",TRUE,FALSE)</f>
        <v>0</v>
      </c>
    </row>
    <row r="164" spans="2:24" ht="18" customHeight="1">
      <c r="B164" s="817"/>
      <c r="C164" s="818"/>
      <c r="D164" s="535"/>
      <c r="E164" s="538" t="s">
        <v>699</v>
      </c>
      <c r="F164" s="539"/>
      <c r="G164" s="813"/>
      <c r="H164" s="813"/>
      <c r="I164" s="813"/>
      <c r="J164" s="813"/>
      <c r="K164" s="813"/>
      <c r="L164" s="813"/>
      <c r="M164" s="813"/>
      <c r="N164" s="813"/>
      <c r="O164" s="813"/>
      <c r="P164" s="814"/>
      <c r="V164" s="433" t="s">
        <v>381</v>
      </c>
      <c r="W164" s="408" t="str">
        <f>IF(R163,IF(G164="","（エラー）備考入力なし","（正常）備考入力済み"),"備考選択なし")</f>
        <v>備考選択なし</v>
      </c>
      <c r="X164" s="415" t="s">
        <v>700</v>
      </c>
    </row>
    <row r="165" spans="2:24" ht="32.1" customHeight="1">
      <c r="B165" s="804" t="s">
        <v>713</v>
      </c>
      <c r="C165" s="805"/>
      <c r="D165" s="806"/>
      <c r="E165" s="807"/>
      <c r="F165" s="540" t="s">
        <v>714</v>
      </c>
      <c r="G165" s="541"/>
      <c r="H165" s="808"/>
      <c r="I165" s="808"/>
      <c r="J165" s="808"/>
      <c r="K165" s="808"/>
      <c r="L165" s="808"/>
      <c r="M165" s="808"/>
      <c r="N165" s="808"/>
      <c r="O165" s="808"/>
      <c r="P165" s="809"/>
      <c r="V165" s="433" t="s">
        <v>75</v>
      </c>
      <c r="W165" s="408" t="str">
        <f>IF(COUNTIF($D$122,"有")&gt;0,IF(D165="","（エラー）未選択",
IF(D165="有",IF(H165="","（エラー）記入不足","（正常）選択済み"),"入力不要")),"入力不要")</f>
        <v>入力不要</v>
      </c>
      <c r="X165" s="415" t="s">
        <v>494</v>
      </c>
    </row>
    <row r="166" spans="2:24" ht="32.1" customHeight="1">
      <c r="B166" s="804" t="s">
        <v>715</v>
      </c>
      <c r="C166" s="805"/>
      <c r="D166" s="806"/>
      <c r="E166" s="807"/>
      <c r="F166" s="540" t="s">
        <v>714</v>
      </c>
      <c r="G166" s="541"/>
      <c r="H166" s="808"/>
      <c r="I166" s="808"/>
      <c r="J166" s="808"/>
      <c r="K166" s="808"/>
      <c r="L166" s="808"/>
      <c r="M166" s="808"/>
      <c r="N166" s="808"/>
      <c r="O166" s="808"/>
      <c r="P166" s="809"/>
      <c r="V166" s="433" t="s">
        <v>75</v>
      </c>
      <c r="W166" s="408" t="str">
        <f>IF(COUNTIF($D$122,"有")&gt;0,IF(D166="","（エラー）未選択",
IF(D166="有",IF(H166="","（エラー）記入不足","（正常）選択済み"),"入力不要")),"入力不要")</f>
        <v>入力不要</v>
      </c>
      <c r="X166" s="415" t="s">
        <v>494</v>
      </c>
    </row>
    <row r="167" spans="2:24" ht="31.5" customHeight="1">
      <c r="B167" s="800" t="s">
        <v>97</v>
      </c>
      <c r="C167" s="800"/>
      <c r="D167" s="801"/>
      <c r="E167" s="802"/>
      <c r="F167" s="802"/>
      <c r="G167" s="802"/>
      <c r="H167" s="802"/>
      <c r="I167" s="802"/>
      <c r="J167" s="802"/>
      <c r="K167" s="802"/>
      <c r="L167" s="802"/>
      <c r="M167" s="802"/>
      <c r="N167" s="802"/>
      <c r="O167" s="802"/>
      <c r="P167" s="803"/>
      <c r="Q167" s="419"/>
      <c r="R167" s="417"/>
      <c r="S167" s="417"/>
      <c r="T167" s="417"/>
      <c r="V167" s="524" t="s">
        <v>67</v>
      </c>
    </row>
    <row r="168" spans="2:24" ht="7.5" customHeight="1">
      <c r="E168" s="424"/>
      <c r="F168" s="424"/>
      <c r="G168" s="424"/>
      <c r="H168" s="424"/>
      <c r="I168" s="424"/>
      <c r="J168" s="424"/>
      <c r="K168" s="424"/>
      <c r="L168" s="424"/>
      <c r="M168" s="424"/>
      <c r="N168" s="424"/>
      <c r="Q168" s="419"/>
      <c r="R168" s="417"/>
      <c r="S168" s="417"/>
      <c r="T168" s="417"/>
      <c r="V168" s="414"/>
    </row>
  </sheetData>
  <sheetProtection formatRows="0"/>
  <mergeCells count="192">
    <mergeCell ref="B8:C16"/>
    <mergeCell ref="B17:C18"/>
    <mergeCell ref="D17:G18"/>
    <mergeCell ref="H17:P17"/>
    <mergeCell ref="H18:P18"/>
    <mergeCell ref="D19:M19"/>
    <mergeCell ref="R1:S1"/>
    <mergeCell ref="B2:P2"/>
    <mergeCell ref="B5:C5"/>
    <mergeCell ref="D5:P5"/>
    <mergeCell ref="B6:C7"/>
    <mergeCell ref="D6:H7"/>
    <mergeCell ref="C20:C28"/>
    <mergeCell ref="E20:P20"/>
    <mergeCell ref="E21:P21"/>
    <mergeCell ref="E22:P22"/>
    <mergeCell ref="E23:P23"/>
    <mergeCell ref="E24:P24"/>
    <mergeCell ref="E25:P25"/>
    <mergeCell ref="E26:P26"/>
    <mergeCell ref="D28:F28"/>
    <mergeCell ref="G28:P28"/>
    <mergeCell ref="F33:N33"/>
    <mergeCell ref="D34:E34"/>
    <mergeCell ref="F34:N34"/>
    <mergeCell ref="F35:N35"/>
    <mergeCell ref="F36:N36"/>
    <mergeCell ref="F37:N37"/>
    <mergeCell ref="D29:H29"/>
    <mergeCell ref="B30:B63"/>
    <mergeCell ref="C30:C45"/>
    <mergeCell ref="D30:E30"/>
    <mergeCell ref="F30:N30"/>
    <mergeCell ref="D31:E31"/>
    <mergeCell ref="F31:N31"/>
    <mergeCell ref="D32:E32"/>
    <mergeCell ref="F32:N32"/>
    <mergeCell ref="D33:E33"/>
    <mergeCell ref="D43:E43"/>
    <mergeCell ref="F43:N43"/>
    <mergeCell ref="D44:E44"/>
    <mergeCell ref="F44:N44"/>
    <mergeCell ref="D45:F45"/>
    <mergeCell ref="G45:N45"/>
    <mergeCell ref="F38:N38"/>
    <mergeCell ref="F39:N39"/>
    <mergeCell ref="F40:N40"/>
    <mergeCell ref="F41:N41"/>
    <mergeCell ref="D42:E42"/>
    <mergeCell ref="F42:N42"/>
    <mergeCell ref="C46:C63"/>
    <mergeCell ref="D46:E46"/>
    <mergeCell ref="F46:N46"/>
    <mergeCell ref="D63:F63"/>
    <mergeCell ref="G63:N63"/>
    <mergeCell ref="B64:B92"/>
    <mergeCell ref="D64:H64"/>
    <mergeCell ref="C65:C72"/>
    <mergeCell ref="D65:E65"/>
    <mergeCell ref="F65:N65"/>
    <mergeCell ref="D82:H82"/>
    <mergeCell ref="C83:C87"/>
    <mergeCell ref="K83:O83"/>
    <mergeCell ref="K84:O84"/>
    <mergeCell ref="K85:O85"/>
    <mergeCell ref="D87:F87"/>
    <mergeCell ref="G87:P87"/>
    <mergeCell ref="D72:F72"/>
    <mergeCell ref="G72:N72"/>
    <mergeCell ref="C73:C81"/>
    <mergeCell ref="D73:N73"/>
    <mergeCell ref="D81:F81"/>
    <mergeCell ref="G81:N81"/>
    <mergeCell ref="C88:C92"/>
    <mergeCell ref="B93:C102"/>
    <mergeCell ref="D93:N93"/>
    <mergeCell ref="O93:P93"/>
    <mergeCell ref="E94:N94"/>
    <mergeCell ref="O94:P94"/>
    <mergeCell ref="E95:N95"/>
    <mergeCell ref="O95:P95"/>
    <mergeCell ref="E96:N96"/>
    <mergeCell ref="O96:P96"/>
    <mergeCell ref="E100:N100"/>
    <mergeCell ref="O100:P100"/>
    <mergeCell ref="E101:N101"/>
    <mergeCell ref="O101:P101"/>
    <mergeCell ref="D102:F102"/>
    <mergeCell ref="G102:N102"/>
    <mergeCell ref="E97:N97"/>
    <mergeCell ref="O97:P97"/>
    <mergeCell ref="E98:N98"/>
    <mergeCell ref="O98:P98"/>
    <mergeCell ref="E99:N99"/>
    <mergeCell ref="O99:P99"/>
    <mergeCell ref="O107:P107"/>
    <mergeCell ref="E108:N108"/>
    <mergeCell ref="O108:P108"/>
    <mergeCell ref="D109:F109"/>
    <mergeCell ref="G109:N109"/>
    <mergeCell ref="B110:C118"/>
    <mergeCell ref="D110:N110"/>
    <mergeCell ref="O110:P110"/>
    <mergeCell ref="E111:N111"/>
    <mergeCell ref="O111:P111"/>
    <mergeCell ref="B103:C109"/>
    <mergeCell ref="D103:N103"/>
    <mergeCell ref="O103:P103"/>
    <mergeCell ref="E104:N104"/>
    <mergeCell ref="O104:P104"/>
    <mergeCell ref="E105:N105"/>
    <mergeCell ref="O105:P105"/>
    <mergeCell ref="E106:N106"/>
    <mergeCell ref="O106:P106"/>
    <mergeCell ref="E107:N107"/>
    <mergeCell ref="E115:N115"/>
    <mergeCell ref="O115:P115"/>
    <mergeCell ref="O116:P116"/>
    <mergeCell ref="E117:N117"/>
    <mergeCell ref="O117:P117"/>
    <mergeCell ref="D118:F118"/>
    <mergeCell ref="G118:N118"/>
    <mergeCell ref="E112:N112"/>
    <mergeCell ref="O112:P112"/>
    <mergeCell ref="E113:N113"/>
    <mergeCell ref="O113:P113"/>
    <mergeCell ref="E114:N114"/>
    <mergeCell ref="O114:P114"/>
    <mergeCell ref="B125:C126"/>
    <mergeCell ref="D125:F126"/>
    <mergeCell ref="G125:P126"/>
    <mergeCell ref="B127:C128"/>
    <mergeCell ref="D127:F128"/>
    <mergeCell ref="G127:P128"/>
    <mergeCell ref="B119:C119"/>
    <mergeCell ref="D119:P119"/>
    <mergeCell ref="B121:P121"/>
    <mergeCell ref="B122:C124"/>
    <mergeCell ref="D122:F124"/>
    <mergeCell ref="G122:P124"/>
    <mergeCell ref="B129:C130"/>
    <mergeCell ref="D129:F130"/>
    <mergeCell ref="G129:P130"/>
    <mergeCell ref="B131:C150"/>
    <mergeCell ref="E131:P131"/>
    <mergeCell ref="E132:P132"/>
    <mergeCell ref="E133:P133"/>
    <mergeCell ref="E134:P134"/>
    <mergeCell ref="E135:P135"/>
    <mergeCell ref="E136:P136"/>
    <mergeCell ref="E143:P143"/>
    <mergeCell ref="E144:G144"/>
    <mergeCell ref="H144:O144"/>
    <mergeCell ref="E145:P145"/>
    <mergeCell ref="E146:G146"/>
    <mergeCell ref="H146:J146"/>
    <mergeCell ref="L146:N146"/>
    <mergeCell ref="O146:P146"/>
    <mergeCell ref="E137:P137"/>
    <mergeCell ref="E138:P138"/>
    <mergeCell ref="E139:P139"/>
    <mergeCell ref="E140:P140"/>
    <mergeCell ref="E141:P141"/>
    <mergeCell ref="E142:P142"/>
    <mergeCell ref="E147:P147"/>
    <mergeCell ref="E148:P148"/>
    <mergeCell ref="E149:P149"/>
    <mergeCell ref="G150:P150"/>
    <mergeCell ref="B151:C157"/>
    <mergeCell ref="E151:P151"/>
    <mergeCell ref="E152:P152"/>
    <mergeCell ref="E153:P153"/>
    <mergeCell ref="E154:P154"/>
    <mergeCell ref="E155:P155"/>
    <mergeCell ref="B167:C167"/>
    <mergeCell ref="D167:P167"/>
    <mergeCell ref="B165:C165"/>
    <mergeCell ref="D165:E165"/>
    <mergeCell ref="H165:P165"/>
    <mergeCell ref="B166:C166"/>
    <mergeCell ref="D166:E166"/>
    <mergeCell ref="H166:P166"/>
    <mergeCell ref="E156:P156"/>
    <mergeCell ref="G157:P157"/>
    <mergeCell ref="B158:C164"/>
    <mergeCell ref="E158:P158"/>
    <mergeCell ref="E159:P159"/>
    <mergeCell ref="E160:P160"/>
    <mergeCell ref="E161:P161"/>
    <mergeCell ref="E162:P162"/>
    <mergeCell ref="E163:P163"/>
    <mergeCell ref="G164:P164"/>
  </mergeCells>
  <phoneticPr fontId="24"/>
  <conditionalFormatting sqref="O66:P70 O104:P108 O111:P115 O117:P117 O116 K83:O85">
    <cfRule type="expression" dxfId="73" priority="67">
      <formula>$R66=FALSE</formula>
    </cfRule>
  </conditionalFormatting>
  <conditionalFormatting sqref="O94:P101">
    <cfRule type="expression" dxfId="72" priority="66">
      <formula>$R94=FALSE</formula>
    </cfRule>
  </conditionalFormatting>
  <conditionalFormatting sqref="R102:U103">
    <cfRule type="expression" dxfId="71" priority="68">
      <formula>$R$102="未入力"</formula>
    </cfRule>
  </conditionalFormatting>
  <conditionalFormatting sqref="P74:P78 P80">
    <cfRule type="expression" dxfId="70" priority="65">
      <formula>$R74=FALSE</formula>
    </cfRule>
  </conditionalFormatting>
  <conditionalFormatting sqref="E35:E41">
    <cfRule type="expression" dxfId="69" priority="63">
      <formula>$R$34=TRUE</formula>
    </cfRule>
    <cfRule type="expression" dxfId="68" priority="64">
      <formula>$R$33=TRUE</formula>
    </cfRule>
  </conditionalFormatting>
  <conditionalFormatting sqref="O71:P71">
    <cfRule type="expression" dxfId="67" priority="59">
      <formula>$R71=FALSE</formula>
    </cfRule>
  </conditionalFormatting>
  <conditionalFormatting sqref="O31:P32">
    <cfRule type="expression" dxfId="66" priority="58">
      <formula>$R31=FALSE</formula>
    </cfRule>
  </conditionalFormatting>
  <conditionalFormatting sqref="O35:P44">
    <cfRule type="expression" dxfId="65" priority="57">
      <formula>$R35=FALSE</formula>
    </cfRule>
  </conditionalFormatting>
  <conditionalFormatting sqref="W1:W78 W80:W118 W120:W121 W165:W1048576">
    <cfRule type="containsText" dxfId="64" priority="60" operator="containsText" text="（正常）">
      <formula>NOT(ISERROR(SEARCH("（正常）",W1)))</formula>
    </cfRule>
    <cfRule type="containsText" dxfId="63" priority="61" operator="containsText" text="（エラー）">
      <formula>NOT(ISERROR(SEARCH("（エラー）",W1)))</formula>
    </cfRule>
    <cfRule type="containsText" dxfId="62" priority="62" operator="containsText" text="（注意）">
      <formula>NOT(ISERROR(SEARCH("（注意）",W1)))</formula>
    </cfRule>
  </conditionalFormatting>
  <conditionalFormatting sqref="W79">
    <cfRule type="containsText" dxfId="61" priority="54" operator="containsText" text="（正常）">
      <formula>NOT(ISERROR(SEARCH("（正常）",W79)))</formula>
    </cfRule>
    <cfRule type="containsText" dxfId="60" priority="55" operator="containsText" text="（エラー）">
      <formula>NOT(ISERROR(SEARCH("（エラー）",W79)))</formula>
    </cfRule>
    <cfRule type="containsText" dxfId="59" priority="56" operator="containsText" text="（注意）">
      <formula>NOT(ISERROR(SEARCH("（注意）",W79)))</formula>
    </cfRule>
  </conditionalFormatting>
  <conditionalFormatting sqref="W132:W142 W152:W156 W146:W149 W123:W124 W128 W130 W159:W163">
    <cfRule type="containsText" dxfId="58" priority="51" operator="containsText" text="（正常）">
      <formula>NOT(ISERROR(SEARCH("（正常）",W123)))</formula>
    </cfRule>
    <cfRule type="containsText" dxfId="57" priority="52" operator="containsText" text="（エラー）">
      <formula>NOT(ISERROR(SEARCH("（エラー）",W123)))</formula>
    </cfRule>
    <cfRule type="containsText" dxfId="56" priority="53" operator="containsText" text="（注意）">
      <formula>NOT(ISERROR(SEARCH("（注意）",W123)))</formula>
    </cfRule>
  </conditionalFormatting>
  <conditionalFormatting sqref="W131">
    <cfRule type="containsText" dxfId="55" priority="48" operator="containsText" text="（正常）">
      <formula>NOT(ISERROR(SEARCH("（正常）",W131)))</formula>
    </cfRule>
    <cfRule type="containsText" dxfId="54" priority="49" operator="containsText" text="（エラー）">
      <formula>NOT(ISERROR(SEARCH("（エラー）",W131)))</formula>
    </cfRule>
    <cfRule type="containsText" dxfId="53" priority="50" operator="containsText" text="（注意）">
      <formula>NOT(ISERROR(SEARCH("（注意）",W131)))</formula>
    </cfRule>
  </conditionalFormatting>
  <conditionalFormatting sqref="W150">
    <cfRule type="containsText" dxfId="52" priority="45" operator="containsText" text="（正常）">
      <formula>NOT(ISERROR(SEARCH("（正常）",W150)))</formula>
    </cfRule>
    <cfRule type="containsText" dxfId="51" priority="46" operator="containsText" text="（エラー）">
      <formula>NOT(ISERROR(SEARCH("（エラー）",W150)))</formula>
    </cfRule>
    <cfRule type="containsText" dxfId="50" priority="47" operator="containsText" text="（注意）">
      <formula>NOT(ISERROR(SEARCH("（注意）",W150)))</formula>
    </cfRule>
  </conditionalFormatting>
  <conditionalFormatting sqref="W164:W166">
    <cfRule type="containsText" dxfId="49" priority="42" operator="containsText" text="（正常）">
      <formula>NOT(ISERROR(SEARCH("（正常）",W164)))</formula>
    </cfRule>
    <cfRule type="containsText" dxfId="48" priority="43" operator="containsText" text="（エラー）">
      <formula>NOT(ISERROR(SEARCH("（エラー）",W164)))</formula>
    </cfRule>
    <cfRule type="containsText" dxfId="47" priority="44" operator="containsText" text="（注意）">
      <formula>NOT(ISERROR(SEARCH("（注意）",W164)))</formula>
    </cfRule>
  </conditionalFormatting>
  <conditionalFormatting sqref="W143">
    <cfRule type="containsText" dxfId="46" priority="39" operator="containsText" text="（正常）">
      <formula>NOT(ISERROR(SEARCH("（正常）",W143)))</formula>
    </cfRule>
    <cfRule type="containsText" dxfId="45" priority="40" operator="containsText" text="（エラー）">
      <formula>NOT(ISERROR(SEARCH("（エラー）",W143)))</formula>
    </cfRule>
    <cfRule type="containsText" dxfId="44" priority="41" operator="containsText" text="（注意）">
      <formula>NOT(ISERROR(SEARCH("（注意）",W143)))</formula>
    </cfRule>
  </conditionalFormatting>
  <conditionalFormatting sqref="W145">
    <cfRule type="containsText" dxfId="43" priority="36" operator="containsText" text="（正常）">
      <formula>NOT(ISERROR(SEARCH("（正常）",W145)))</formula>
    </cfRule>
    <cfRule type="containsText" dxfId="42" priority="37" operator="containsText" text="（エラー）">
      <formula>NOT(ISERROR(SEARCH("（エラー）",W145)))</formula>
    </cfRule>
    <cfRule type="containsText" dxfId="41" priority="38" operator="containsText" text="（注意）">
      <formula>NOT(ISERROR(SEARCH("（注意）",W145)))</formula>
    </cfRule>
  </conditionalFormatting>
  <conditionalFormatting sqref="W122">
    <cfRule type="containsText" dxfId="40" priority="33" operator="containsText" text="（正常）">
      <formula>NOT(ISERROR(SEARCH("（正常）",W122)))</formula>
    </cfRule>
    <cfRule type="containsText" dxfId="39" priority="34" operator="containsText" text="（エラー）">
      <formula>NOT(ISERROR(SEARCH("（エラー）",W122)))</formula>
    </cfRule>
    <cfRule type="containsText" dxfId="38" priority="35" operator="containsText" text="（注意）">
      <formula>NOT(ISERROR(SEARCH("（注意）",W122)))</formula>
    </cfRule>
  </conditionalFormatting>
  <conditionalFormatting sqref="W127">
    <cfRule type="containsText" dxfId="37" priority="30" operator="containsText" text="（正常）">
      <formula>NOT(ISERROR(SEARCH("（正常）",W127)))</formula>
    </cfRule>
    <cfRule type="containsText" dxfId="36" priority="31" operator="containsText" text="（エラー）">
      <formula>NOT(ISERROR(SEARCH("（エラー）",W127)))</formula>
    </cfRule>
    <cfRule type="containsText" dxfId="35" priority="32" operator="containsText" text="（注意）">
      <formula>NOT(ISERROR(SEARCH("（注意）",W127)))</formula>
    </cfRule>
  </conditionalFormatting>
  <conditionalFormatting sqref="W151">
    <cfRule type="containsText" dxfId="34" priority="27" operator="containsText" text="（正常）">
      <formula>NOT(ISERROR(SEARCH("（正常）",W151)))</formula>
    </cfRule>
    <cfRule type="containsText" dxfId="33" priority="28" operator="containsText" text="（エラー）">
      <formula>NOT(ISERROR(SEARCH("（エラー）",W151)))</formula>
    </cfRule>
    <cfRule type="containsText" dxfId="32" priority="29" operator="containsText" text="（注意）">
      <formula>NOT(ISERROR(SEARCH("（注意）",W151)))</formula>
    </cfRule>
  </conditionalFormatting>
  <conditionalFormatting sqref="W129">
    <cfRule type="containsText" dxfId="31" priority="24" operator="containsText" text="（正常）">
      <formula>NOT(ISERROR(SEARCH("（正常）",W129)))</formula>
    </cfRule>
    <cfRule type="containsText" dxfId="30" priority="25" operator="containsText" text="（エラー）">
      <formula>NOT(ISERROR(SEARCH("（エラー）",W129)))</formula>
    </cfRule>
    <cfRule type="containsText" dxfId="29" priority="26" operator="containsText" text="（注意）">
      <formula>NOT(ISERROR(SEARCH("（注意）",W129)))</formula>
    </cfRule>
  </conditionalFormatting>
  <conditionalFormatting sqref="W126">
    <cfRule type="containsText" dxfId="28" priority="21" operator="containsText" text="（正常）">
      <formula>NOT(ISERROR(SEARCH("（正常）",W126)))</formula>
    </cfRule>
    <cfRule type="containsText" dxfId="27" priority="22" operator="containsText" text="（エラー）">
      <formula>NOT(ISERROR(SEARCH("（エラー）",W126)))</formula>
    </cfRule>
    <cfRule type="containsText" dxfId="26" priority="23" operator="containsText" text="（注意）">
      <formula>NOT(ISERROR(SEARCH("（注意）",W126)))</formula>
    </cfRule>
  </conditionalFormatting>
  <conditionalFormatting sqref="W125">
    <cfRule type="containsText" dxfId="25" priority="18" operator="containsText" text="（正常）">
      <formula>NOT(ISERROR(SEARCH("（正常）",W125)))</formula>
    </cfRule>
    <cfRule type="containsText" dxfId="24" priority="19" operator="containsText" text="（エラー）">
      <formula>NOT(ISERROR(SEARCH("（エラー）",W125)))</formula>
    </cfRule>
    <cfRule type="containsText" dxfId="23" priority="20" operator="containsText" text="（注意）">
      <formula>NOT(ISERROR(SEARCH("（注意）",W125)))</formula>
    </cfRule>
  </conditionalFormatting>
  <conditionalFormatting sqref="D122">
    <cfRule type="expression" dxfId="22" priority="16">
      <formula>$W$122&lt;&gt;"入力不要"</formula>
    </cfRule>
    <cfRule type="expression" dxfId="21" priority="17">
      <formula>$W$122="入力不要"</formula>
    </cfRule>
  </conditionalFormatting>
  <conditionalFormatting sqref="D131:D143 H144 H146 D145 D147:D149 G150:P150 D151:D156 G157:P157 G164 D129 D127 D125 H165:P166 D165:E166 D167 D158:D163">
    <cfRule type="expression" dxfId="20" priority="15">
      <formula>$W$122="入力不要"</formula>
    </cfRule>
  </conditionalFormatting>
  <conditionalFormatting sqref="D131:D143 H144 H146 D145 D147:D149 G150:P150 G157:P157 D151:D156 G164:P164 D129 D127 D125 H165:P166 D165:E166 D167 D158:D163">
    <cfRule type="expression" dxfId="19" priority="14">
      <formula>$W$125="入力不要"</formula>
    </cfRule>
  </conditionalFormatting>
  <conditionalFormatting sqref="D129">
    <cfRule type="expression" dxfId="18" priority="13">
      <formula>$W$129="入力不要"</formula>
    </cfRule>
  </conditionalFormatting>
  <conditionalFormatting sqref="W119">
    <cfRule type="containsText" dxfId="17" priority="10" operator="containsText" text="（正常）">
      <formula>NOT(ISERROR(SEARCH("（正常）",W119)))</formula>
    </cfRule>
    <cfRule type="containsText" dxfId="16" priority="11" operator="containsText" text="（エラー）">
      <formula>NOT(ISERROR(SEARCH("（エラー）",W119)))</formula>
    </cfRule>
    <cfRule type="containsText" dxfId="15" priority="12" operator="containsText" text="（注意）">
      <formula>NOT(ISERROR(SEARCH("（注意）",W119)))</formula>
    </cfRule>
  </conditionalFormatting>
  <conditionalFormatting sqref="W144">
    <cfRule type="containsText" dxfId="14" priority="7" operator="containsText" text="（正常）">
      <formula>NOT(ISERROR(SEARCH("（正常）",W144)))</formula>
    </cfRule>
    <cfRule type="containsText" dxfId="13" priority="8" operator="containsText" text="（エラー）">
      <formula>NOT(ISERROR(SEARCH("（エラー）",W144)))</formula>
    </cfRule>
    <cfRule type="containsText" dxfId="12" priority="9" operator="containsText" text="（注意）">
      <formula>NOT(ISERROR(SEARCH("（注意）",W144)))</formula>
    </cfRule>
  </conditionalFormatting>
  <conditionalFormatting sqref="W158">
    <cfRule type="containsText" dxfId="11" priority="4" operator="containsText" text="（正常）">
      <formula>NOT(ISERROR(SEARCH("（正常）",W158)))</formula>
    </cfRule>
    <cfRule type="containsText" dxfId="10" priority="5" operator="containsText" text="（エラー）">
      <formula>NOT(ISERROR(SEARCH("（エラー）",W158)))</formula>
    </cfRule>
    <cfRule type="containsText" dxfId="9" priority="6" operator="containsText" text="（注意）">
      <formula>NOT(ISERROR(SEARCH("（注意）",W158)))</formula>
    </cfRule>
  </conditionalFormatting>
  <conditionalFormatting sqref="W157">
    <cfRule type="containsText" dxfId="8" priority="1" operator="containsText" text="（正常）">
      <formula>NOT(ISERROR(SEARCH("（正常）",W157)))</formula>
    </cfRule>
    <cfRule type="containsText" dxfId="7" priority="2" operator="containsText" text="（エラー）">
      <formula>NOT(ISERROR(SEARCH("（エラー）",W157)))</formula>
    </cfRule>
    <cfRule type="containsText" dxfId="6" priority="3" operator="containsText" text="（注意）">
      <formula>NOT(ISERROR(SEARCH("（注意）",W157)))</formula>
    </cfRule>
  </conditionalFormatting>
  <dataValidations count="7">
    <dataValidation type="list" allowBlank="1" showInputMessage="1" showErrorMessage="1" sqref="D19:M19" xr:uid="{255B1F87-48A1-4460-84BA-C3F80453DEF9}">
      <formula1>$AA$3:$AA$6</formula1>
    </dataValidation>
    <dataValidation type="list" allowBlank="1" showInputMessage="1" showErrorMessage="1" sqref="H146" xr:uid="{0CFFE963-1517-4004-A521-8E27EA268CC5}">
      <formula1>$AD$3:$AD$5</formula1>
    </dataValidation>
    <dataValidation type="list" allowBlank="1" showInputMessage="1" showErrorMessage="1" sqref="D82:H82 D29:H29 D64:H64 D6:H7 D122:F124 D165:E166" xr:uid="{DD9BDF97-B347-4BF0-8499-2EAC1A62E7B4}">
      <formula1>$Y$3:$Y$4</formula1>
    </dataValidation>
    <dataValidation type="list" allowBlank="1" showInputMessage="1" showErrorMessage="1" sqref="D8:D16 D111:D117 D104:D108 D94:D101 M88:M90 D88:D92 D83:D86 M8:M16 D66:D71 D47:D62 D31:E44 D20:D27 D74:D80 D131:D143 D145 D147:D149 D151:D156 D158:D163" xr:uid="{38DCE990-EDB3-4112-8654-D97A9EC7AB06}">
      <formula1>"●"</formula1>
    </dataValidation>
    <dataValidation type="list" allowBlank="1" showInputMessage="1" showErrorMessage="1" sqref="D17:G18" xr:uid="{0093FC5A-8650-4283-B091-0EAB6F5B0C1D}">
      <formula1>$Z$3:$Z$5</formula1>
    </dataValidation>
    <dataValidation type="list" allowBlank="1" showInputMessage="1" showErrorMessage="1" sqref="D125:F130" xr:uid="{E0E4DE01-8D66-446C-B0AF-CBD5C4BFE69C}">
      <formula1>$AB$3:$AB$5</formula1>
    </dataValidation>
    <dataValidation type="list" allowBlank="1" showInputMessage="1" showErrorMessage="1" sqref="H144:O144" xr:uid="{000573BB-7BB4-4B8E-AE68-EDA98F7F8816}">
      <formula1>$AC$3:$AC$5</formula1>
    </dataValidation>
  </dataValidations>
  <printOptions horizontalCentered="1"/>
  <pageMargins left="0.19685039370078741" right="0.19685039370078741" top="0.19685039370078741" bottom="0.19685039370078741" header="0.11811023622047245" footer="7.874015748031496E-2"/>
  <pageSetup paperSize="9" scale="74" fitToHeight="0" orientation="portrait" r:id="rId1"/>
  <headerFooter>
    <oddFooter>&amp;C&amp;P／&amp;Nページ</oddFooter>
  </headerFooter>
  <rowBreaks count="4" manualBreakCount="4">
    <brk id="29" max="16" man="1"/>
    <brk id="63" max="16" man="1"/>
    <brk id="92" max="16" man="1"/>
    <brk id="120" max="16"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70F30-FDED-4809-991F-9D0A54F3BAA0}">
  <sheetPr codeName="Sheet42">
    <pageSetUpPr fitToPage="1"/>
  </sheetPr>
  <dimension ref="B1:R170"/>
  <sheetViews>
    <sheetView showGridLines="0" zoomScaleNormal="100" zoomScaleSheetLayoutView="85" workbookViewId="0"/>
  </sheetViews>
  <sheetFormatPr defaultColWidth="9" defaultRowHeight="15" outlineLevelRow="1"/>
  <cols>
    <col min="1" max="1" width="2.5" style="334" customWidth="1"/>
    <col min="2" max="3" width="6.296875" style="334" customWidth="1"/>
    <col min="4" max="4" width="33.09765625" style="334" customWidth="1"/>
    <col min="5" max="5" width="5" style="334" bestFit="1" customWidth="1"/>
    <col min="6" max="6" width="25.59765625" style="334" customWidth="1"/>
    <col min="7" max="7" width="5" style="334" customWidth="1"/>
    <col min="8" max="8" width="25.59765625" style="334" customWidth="1"/>
    <col min="9" max="9" width="2.5" style="282" customWidth="1"/>
    <col min="10" max="10" width="9" style="282" hidden="1" customWidth="1"/>
    <col min="11" max="11" width="8.296875" style="282" hidden="1" customWidth="1"/>
    <col min="12" max="12" width="4" style="282" customWidth="1"/>
    <col min="13" max="13" width="14.296875" style="282" customWidth="1"/>
    <col min="14" max="14" width="30.59765625" style="335" customWidth="1"/>
    <col min="15" max="15" width="67.296875" style="282" customWidth="1"/>
    <col min="16" max="16" width="9" style="282"/>
    <col min="17" max="17" width="0" style="282" hidden="1" customWidth="1"/>
    <col min="18" max="18" width="9" style="282"/>
    <col min="19" max="16384" width="9" style="334"/>
  </cols>
  <sheetData>
    <row r="1" spans="2:17" ht="18">
      <c r="B1" s="280" t="s">
        <v>716</v>
      </c>
      <c r="C1" s="280"/>
      <c r="D1" s="281"/>
      <c r="E1" s="281"/>
      <c r="F1" s="281"/>
      <c r="G1" s="281"/>
      <c r="H1" s="281"/>
      <c r="J1" s="1085" t="s">
        <v>717</v>
      </c>
      <c r="K1" s="1085"/>
      <c r="M1" s="283" t="s">
        <v>121</v>
      </c>
      <c r="N1" s="283"/>
      <c r="O1" s="283" t="s">
        <v>123</v>
      </c>
      <c r="Q1" s="358" t="s">
        <v>718</v>
      </c>
    </row>
    <row r="2" spans="2:17" ht="24.6">
      <c r="B2" s="284" t="s">
        <v>719</v>
      </c>
      <c r="C2" s="284"/>
      <c r="D2" s="285"/>
      <c r="E2" s="285"/>
      <c r="F2" s="285"/>
      <c r="G2" s="285"/>
      <c r="H2" s="285"/>
      <c r="J2" s="286"/>
      <c r="K2" s="286"/>
      <c r="M2" s="283" t="s">
        <v>64</v>
      </c>
      <c r="N2" s="287" t="s">
        <v>65</v>
      </c>
      <c r="O2" s="283"/>
      <c r="Q2" s="337" t="s">
        <v>720</v>
      </c>
    </row>
    <row r="3" spans="2:17" ht="7.5" customHeight="1">
      <c r="B3" s="288"/>
      <c r="C3" s="288"/>
      <c r="D3" s="281"/>
      <c r="E3" s="281"/>
      <c r="F3" s="281"/>
      <c r="G3" s="281"/>
      <c r="H3" s="289"/>
      <c r="J3" s="286"/>
      <c r="K3" s="286"/>
      <c r="M3" s="283"/>
      <c r="N3" s="287"/>
      <c r="O3" s="283"/>
      <c r="Q3" s="337" t="s">
        <v>721</v>
      </c>
    </row>
    <row r="4" spans="2:17" ht="23.1" customHeight="1">
      <c r="B4" s="290" t="s">
        <v>722</v>
      </c>
      <c r="C4" s="291"/>
      <c r="D4" s="291"/>
      <c r="E4" s="1086"/>
      <c r="F4" s="1087"/>
      <c r="G4" s="1090" t="s">
        <v>723</v>
      </c>
      <c r="H4" s="1076"/>
      <c r="J4" s="292" t="b">
        <f>IF(E4="●",TRUE,FALSE)</f>
        <v>0</v>
      </c>
      <c r="K4" s="286"/>
      <c r="M4" s="293" t="s">
        <v>68</v>
      </c>
      <c r="N4" s="294" t="str">
        <f>IF(E4="","（エラー）未選択","（正常）選択済み")</f>
        <v>（エラー）未選択</v>
      </c>
      <c r="O4" s="295" t="s">
        <v>724</v>
      </c>
      <c r="Q4" s="337" t="s">
        <v>725</v>
      </c>
    </row>
    <row r="5" spans="2:17" ht="23.1" customHeight="1">
      <c r="B5" s="296"/>
      <c r="C5" s="297"/>
      <c r="D5" s="297"/>
      <c r="E5" s="1088"/>
      <c r="F5" s="1089"/>
      <c r="G5" s="1091"/>
      <c r="H5" s="1078"/>
      <c r="J5" s="292"/>
      <c r="K5" s="286"/>
      <c r="M5" s="293"/>
      <c r="N5" s="294"/>
      <c r="Q5" s="337" t="s">
        <v>726</v>
      </c>
    </row>
    <row r="6" spans="2:17" ht="15.6" thickBot="1">
      <c r="B6" s="1092" t="s">
        <v>727</v>
      </c>
      <c r="C6" s="1031"/>
      <c r="D6" s="1031"/>
      <c r="E6" s="1031"/>
      <c r="F6" s="1031"/>
      <c r="G6" s="1031"/>
      <c r="H6" s="1032"/>
      <c r="J6" s="286"/>
      <c r="K6" s="286"/>
      <c r="M6" s="283"/>
      <c r="N6" s="287"/>
      <c r="O6" s="283"/>
    </row>
    <row r="7" spans="2:17" ht="17.100000000000001" customHeight="1" thickTop="1">
      <c r="B7" s="1070">
        <v>1</v>
      </c>
      <c r="C7" s="352"/>
      <c r="D7" s="1076" t="s">
        <v>728</v>
      </c>
      <c r="E7" s="298"/>
      <c r="F7" s="1093" t="s">
        <v>729</v>
      </c>
      <c r="G7" s="1094"/>
      <c r="H7" s="1095"/>
      <c r="J7" s="292" t="b">
        <f>IF(E7="●",TRUE,FALSE)</f>
        <v>0</v>
      </c>
      <c r="K7" s="286"/>
      <c r="M7" s="293" t="s">
        <v>68</v>
      </c>
      <c r="N7" s="294" t="str">
        <f>IF(COUNTIF(J7:J18,"TRUE")&gt;0,"（正常）選択済み","（エラー）未選択")</f>
        <v>（エラー）未選択</v>
      </c>
      <c r="O7" s="299"/>
    </row>
    <row r="8" spans="2:17" ht="17.100000000000001" customHeight="1">
      <c r="B8" s="1071"/>
      <c r="C8" s="353"/>
      <c r="D8" s="1077"/>
      <c r="E8" s="300"/>
      <c r="F8" s="1067" t="s">
        <v>730</v>
      </c>
      <c r="G8" s="1068"/>
      <c r="H8" s="1069"/>
      <c r="J8" s="292" t="b">
        <f t="shared" ref="J8:J32" si="0">IF(E8="●",TRUE,FALSE)</f>
        <v>0</v>
      </c>
      <c r="K8" s="286"/>
      <c r="M8" s="301" t="s">
        <v>731</v>
      </c>
      <c r="N8" s="294" t="str">
        <f>IF(OR(J14,J15,J18),"（正常）選択済み","（注意）未選択")</f>
        <v>（注意）未選択</v>
      </c>
      <c r="O8" s="282" t="s">
        <v>732</v>
      </c>
    </row>
    <row r="9" spans="2:17" ht="17.100000000000001" customHeight="1">
      <c r="B9" s="1071"/>
      <c r="C9" s="353"/>
      <c r="D9" s="1077"/>
      <c r="E9" s="300"/>
      <c r="F9" s="1067" t="s">
        <v>733</v>
      </c>
      <c r="G9" s="1068"/>
      <c r="H9" s="1069"/>
      <c r="J9" s="292" t="b">
        <f t="shared" si="0"/>
        <v>0</v>
      </c>
      <c r="K9" s="286"/>
      <c r="N9" s="294"/>
      <c r="O9" s="282" t="s">
        <v>734</v>
      </c>
    </row>
    <row r="10" spans="2:17" ht="17.100000000000001" customHeight="1">
      <c r="B10" s="1071"/>
      <c r="C10" s="353"/>
      <c r="D10" s="1077"/>
      <c r="E10" s="300"/>
      <c r="F10" s="1067" t="s">
        <v>735</v>
      </c>
      <c r="G10" s="1068"/>
      <c r="H10" s="1069"/>
      <c r="J10" s="292" t="b">
        <f t="shared" si="0"/>
        <v>0</v>
      </c>
      <c r="K10" s="286"/>
      <c r="N10" s="294"/>
      <c r="O10" s="282" t="s">
        <v>736</v>
      </c>
    </row>
    <row r="11" spans="2:17" ht="17.100000000000001" customHeight="1">
      <c r="B11" s="1071"/>
      <c r="C11" s="353"/>
      <c r="D11" s="1077"/>
      <c r="E11" s="300"/>
      <c r="F11" s="1067" t="s">
        <v>737</v>
      </c>
      <c r="G11" s="1068"/>
      <c r="H11" s="1069"/>
      <c r="J11" s="292" t="b">
        <f t="shared" si="0"/>
        <v>0</v>
      </c>
      <c r="K11" s="286"/>
      <c r="N11" s="294"/>
    </row>
    <row r="12" spans="2:17" ht="17.100000000000001" customHeight="1">
      <c r="B12" s="1071"/>
      <c r="C12" s="353"/>
      <c r="D12" s="1077"/>
      <c r="E12" s="300"/>
      <c r="F12" s="1067" t="s">
        <v>738</v>
      </c>
      <c r="G12" s="1068"/>
      <c r="H12" s="1069"/>
      <c r="J12" s="292" t="b">
        <f t="shared" si="0"/>
        <v>0</v>
      </c>
      <c r="K12" s="286"/>
      <c r="N12" s="294"/>
    </row>
    <row r="13" spans="2:17" ht="17.100000000000001" customHeight="1">
      <c r="B13" s="1071"/>
      <c r="C13" s="353"/>
      <c r="D13" s="1077"/>
      <c r="E13" s="300"/>
      <c r="F13" s="1067" t="s">
        <v>739</v>
      </c>
      <c r="G13" s="1068"/>
      <c r="H13" s="1069"/>
      <c r="J13" s="292" t="b">
        <f t="shared" si="0"/>
        <v>0</v>
      </c>
      <c r="K13" s="286"/>
      <c r="N13" s="294"/>
    </row>
    <row r="14" spans="2:17" ht="17.100000000000001" customHeight="1">
      <c r="B14" s="1071"/>
      <c r="C14" s="353"/>
      <c r="D14" s="1077"/>
      <c r="E14" s="300"/>
      <c r="F14" s="1067" t="s">
        <v>740</v>
      </c>
      <c r="G14" s="1068"/>
      <c r="H14" s="1069"/>
      <c r="J14" s="292" t="b">
        <f t="shared" si="0"/>
        <v>0</v>
      </c>
      <c r="K14" s="286"/>
      <c r="M14" s="302"/>
      <c r="N14" s="294"/>
    </row>
    <row r="15" spans="2:17" ht="17.100000000000001" customHeight="1">
      <c r="B15" s="1071"/>
      <c r="C15" s="353"/>
      <c r="D15" s="1077"/>
      <c r="E15" s="300"/>
      <c r="F15" s="1067" t="s">
        <v>741</v>
      </c>
      <c r="G15" s="1068"/>
      <c r="H15" s="1069"/>
      <c r="J15" s="292" t="b">
        <f t="shared" si="0"/>
        <v>0</v>
      </c>
      <c r="K15" s="286"/>
      <c r="M15" s="302"/>
      <c r="N15" s="294"/>
    </row>
    <row r="16" spans="2:17" ht="17.100000000000001" customHeight="1">
      <c r="B16" s="1071"/>
      <c r="C16" s="353"/>
      <c r="D16" s="1077"/>
      <c r="E16" s="300"/>
      <c r="F16" s="1067" t="s">
        <v>742</v>
      </c>
      <c r="G16" s="1068"/>
      <c r="H16" s="1069"/>
      <c r="J16" s="292" t="b">
        <f t="shared" si="0"/>
        <v>0</v>
      </c>
      <c r="K16" s="286"/>
      <c r="N16" s="294"/>
    </row>
    <row r="17" spans="2:15" ht="17.100000000000001" customHeight="1">
      <c r="B17" s="1071"/>
      <c r="C17" s="353"/>
      <c r="D17" s="1077"/>
      <c r="E17" s="300"/>
      <c r="F17" s="1067" t="s">
        <v>743</v>
      </c>
      <c r="G17" s="1068"/>
      <c r="H17" s="1069"/>
      <c r="J17" s="292" t="b">
        <f t="shared" si="0"/>
        <v>0</v>
      </c>
      <c r="K17" s="286"/>
      <c r="N17" s="294"/>
    </row>
    <row r="18" spans="2:15" ht="17.100000000000001" customHeight="1">
      <c r="B18" s="1071"/>
      <c r="C18" s="353"/>
      <c r="D18" s="1077"/>
      <c r="E18" s="300"/>
      <c r="F18" s="1067" t="s">
        <v>744</v>
      </c>
      <c r="G18" s="1068"/>
      <c r="H18" s="1069"/>
      <c r="J18" s="292" t="b">
        <f t="shared" si="0"/>
        <v>0</v>
      </c>
      <c r="K18" s="286"/>
      <c r="M18" s="302"/>
      <c r="N18" s="294"/>
    </row>
    <row r="19" spans="2:15" ht="17.100000000000001" customHeight="1">
      <c r="B19" s="1072"/>
      <c r="C19" s="354"/>
      <c r="D19" s="1078"/>
      <c r="E19" s="303" t="s">
        <v>745</v>
      </c>
      <c r="F19" s="1061"/>
      <c r="G19" s="1062"/>
      <c r="H19" s="1063"/>
      <c r="J19" s="286"/>
      <c r="K19" s="286"/>
      <c r="M19" s="301" t="s">
        <v>381</v>
      </c>
      <c r="N19" s="294" t="str">
        <f>IF(J18,IF(F19="","（エラー）備考入力なし","（正常）備考入力あり"),"選択なし")</f>
        <v>選択なし</v>
      </c>
      <c r="O19" s="299" t="s">
        <v>746</v>
      </c>
    </row>
    <row r="20" spans="2:15" ht="17.100000000000001" customHeight="1">
      <c r="B20" s="1070">
        <v>2</v>
      </c>
      <c r="C20" s="352"/>
      <c r="D20" s="1076" t="s">
        <v>747</v>
      </c>
      <c r="E20" s="304"/>
      <c r="F20" s="1079" t="s">
        <v>748</v>
      </c>
      <c r="G20" s="1080"/>
      <c r="H20" s="1081"/>
      <c r="J20" s="292" t="b">
        <f t="shared" si="0"/>
        <v>0</v>
      </c>
      <c r="K20" s="286"/>
      <c r="M20" s="293" t="s">
        <v>68</v>
      </c>
      <c r="N20" s="294" t="str">
        <f>IF(COUNTIF(J20:J23,"TRUE")&gt;0,"（正常）選択済み","（エラー）未選択")</f>
        <v>（エラー）未選択</v>
      </c>
    </row>
    <row r="21" spans="2:15" ht="17.100000000000001" customHeight="1">
      <c r="B21" s="1071"/>
      <c r="C21" s="353"/>
      <c r="D21" s="1077"/>
      <c r="E21" s="300"/>
      <c r="F21" s="1067" t="s">
        <v>749</v>
      </c>
      <c r="G21" s="1068"/>
      <c r="H21" s="1069"/>
      <c r="J21" s="292" t="b">
        <f t="shared" si="0"/>
        <v>0</v>
      </c>
      <c r="K21" s="286"/>
      <c r="N21" s="294"/>
    </row>
    <row r="22" spans="2:15" ht="17.100000000000001" customHeight="1">
      <c r="B22" s="1071"/>
      <c r="C22" s="353"/>
      <c r="D22" s="1077"/>
      <c r="E22" s="300"/>
      <c r="F22" s="1067" t="s">
        <v>750</v>
      </c>
      <c r="G22" s="1068"/>
      <c r="H22" s="1069"/>
      <c r="J22" s="292" t="b">
        <f t="shared" si="0"/>
        <v>0</v>
      </c>
      <c r="K22" s="286"/>
      <c r="N22" s="294"/>
    </row>
    <row r="23" spans="2:15" ht="17.100000000000001" customHeight="1">
      <c r="B23" s="1071"/>
      <c r="C23" s="353"/>
      <c r="D23" s="1077"/>
      <c r="E23" s="300"/>
      <c r="F23" s="1067" t="s">
        <v>751</v>
      </c>
      <c r="G23" s="1068"/>
      <c r="H23" s="1069"/>
      <c r="J23" s="292" t="b">
        <f t="shared" si="0"/>
        <v>0</v>
      </c>
      <c r="K23" s="286"/>
      <c r="N23" s="294"/>
    </row>
    <row r="24" spans="2:15" ht="17.100000000000001" customHeight="1">
      <c r="B24" s="1072"/>
      <c r="C24" s="354"/>
      <c r="D24" s="1078"/>
      <c r="E24" s="305" t="s">
        <v>745</v>
      </c>
      <c r="F24" s="1061"/>
      <c r="G24" s="1062"/>
      <c r="H24" s="1063"/>
      <c r="J24" s="286"/>
      <c r="K24" s="286"/>
      <c r="M24" s="301" t="s">
        <v>381</v>
      </c>
      <c r="N24" s="294" t="str">
        <f>IF(J23,IF(F24="","（エラー）備考入力なし","（正常）備考入力あり"),"選択なし")</f>
        <v>選択なし</v>
      </c>
      <c r="O24" s="299" t="s">
        <v>746</v>
      </c>
    </row>
    <row r="25" spans="2:15" ht="17.100000000000001" customHeight="1">
      <c r="B25" s="1070">
        <v>3</v>
      </c>
      <c r="C25" s="352"/>
      <c r="D25" s="1082" t="s">
        <v>752</v>
      </c>
      <c r="E25" s="306"/>
      <c r="F25" s="1079" t="s">
        <v>753</v>
      </c>
      <c r="G25" s="1080"/>
      <c r="H25" s="1081"/>
      <c r="J25" s="292" t="b">
        <f>IF(E25="●",TRUE,FALSE)</f>
        <v>0</v>
      </c>
      <c r="K25" s="286"/>
      <c r="M25" s="293" t="s">
        <v>68</v>
      </c>
      <c r="N25" s="294" t="str">
        <f>IF(COUNTIF(J25:J27,"TRUE")&gt;0,"（正常）選択済み","（エラー）未選択")</f>
        <v>（エラー）未選択</v>
      </c>
    </row>
    <row r="26" spans="2:15" ht="17.100000000000001" customHeight="1">
      <c r="B26" s="1071"/>
      <c r="C26" s="353"/>
      <c r="D26" s="1083"/>
      <c r="E26" s="307"/>
      <c r="F26" s="1067" t="s">
        <v>754</v>
      </c>
      <c r="G26" s="1068"/>
      <c r="H26" s="1069"/>
      <c r="J26" s="292" t="b">
        <f t="shared" si="0"/>
        <v>0</v>
      </c>
      <c r="K26" s="286"/>
      <c r="N26" s="294"/>
    </row>
    <row r="27" spans="2:15" ht="17.100000000000001" customHeight="1">
      <c r="B27" s="1071"/>
      <c r="C27" s="353"/>
      <c r="D27" s="1083"/>
      <c r="E27" s="300"/>
      <c r="F27" s="1067" t="s">
        <v>751</v>
      </c>
      <c r="G27" s="1068"/>
      <c r="H27" s="1069"/>
      <c r="J27" s="292" t="b">
        <f t="shared" si="0"/>
        <v>0</v>
      </c>
      <c r="K27" s="286"/>
      <c r="N27" s="294"/>
    </row>
    <row r="28" spans="2:15" ht="17.100000000000001" customHeight="1">
      <c r="B28" s="1072"/>
      <c r="C28" s="354"/>
      <c r="D28" s="1084"/>
      <c r="E28" s="305" t="s">
        <v>745</v>
      </c>
      <c r="F28" s="1061"/>
      <c r="G28" s="1062"/>
      <c r="H28" s="1063"/>
      <c r="J28" s="286"/>
      <c r="K28" s="286"/>
      <c r="M28" s="301" t="s">
        <v>381</v>
      </c>
      <c r="N28" s="294" t="str">
        <f>IF(J27,IF(F28="","（エラー）備考入力なし","（正常）備考入力あり"),"選択なし")</f>
        <v>選択なし</v>
      </c>
      <c r="O28" s="299" t="s">
        <v>746</v>
      </c>
    </row>
    <row r="29" spans="2:15" ht="17.100000000000001" customHeight="1">
      <c r="B29" s="1070">
        <v>4</v>
      </c>
      <c r="C29" s="352"/>
      <c r="D29" s="1076" t="s">
        <v>755</v>
      </c>
      <c r="E29" s="304"/>
      <c r="F29" s="1079" t="s">
        <v>756</v>
      </c>
      <c r="G29" s="1080"/>
      <c r="H29" s="1081"/>
      <c r="J29" s="292" t="b">
        <f>IF(E29="●",TRUE,FALSE)</f>
        <v>0</v>
      </c>
      <c r="K29" s="286"/>
      <c r="M29" s="293" t="s">
        <v>68</v>
      </c>
      <c r="N29" s="294" t="str">
        <f>IF(COUNTIF(J29:J33,"TRUE")&gt;0,"（正常）選択済み","（エラー）未選択")</f>
        <v>（エラー）未選択</v>
      </c>
    </row>
    <row r="30" spans="2:15" ht="17.100000000000001" customHeight="1">
      <c r="B30" s="1071"/>
      <c r="C30" s="353"/>
      <c r="D30" s="1077"/>
      <c r="E30" s="300"/>
      <c r="F30" s="1067" t="s">
        <v>749</v>
      </c>
      <c r="G30" s="1068"/>
      <c r="H30" s="1069"/>
      <c r="J30" s="292" t="b">
        <f t="shared" si="0"/>
        <v>0</v>
      </c>
      <c r="K30" s="286"/>
      <c r="M30" s="301" t="s">
        <v>731</v>
      </c>
      <c r="N30" s="294" t="str">
        <f>IF(OR(J30,J31,J33),"（正常）選択済み","（注意）未選択")</f>
        <v>（注意）未選択</v>
      </c>
      <c r="O30" s="282" t="s">
        <v>732</v>
      </c>
    </row>
    <row r="31" spans="2:15" ht="17.100000000000001" customHeight="1">
      <c r="B31" s="1071"/>
      <c r="C31" s="353"/>
      <c r="D31" s="1077"/>
      <c r="E31" s="300"/>
      <c r="F31" s="1067" t="s">
        <v>757</v>
      </c>
      <c r="G31" s="1068"/>
      <c r="H31" s="1069"/>
      <c r="J31" s="292" t="b">
        <f t="shared" si="0"/>
        <v>0</v>
      </c>
      <c r="K31" s="286"/>
      <c r="N31" s="294"/>
      <c r="O31" s="282" t="s">
        <v>734</v>
      </c>
    </row>
    <row r="32" spans="2:15" ht="17.100000000000001" customHeight="1">
      <c r="B32" s="1071"/>
      <c r="C32" s="353"/>
      <c r="D32" s="1077"/>
      <c r="E32" s="300"/>
      <c r="F32" s="1067" t="s">
        <v>742</v>
      </c>
      <c r="G32" s="1068"/>
      <c r="H32" s="1069"/>
      <c r="J32" s="292" t="b">
        <f t="shared" si="0"/>
        <v>0</v>
      </c>
      <c r="K32" s="286"/>
      <c r="N32" s="294"/>
      <c r="O32" s="282" t="s">
        <v>736</v>
      </c>
    </row>
    <row r="33" spans="2:15" ht="17.100000000000001" customHeight="1">
      <c r="B33" s="1071"/>
      <c r="C33" s="353"/>
      <c r="D33" s="1077"/>
      <c r="E33" s="300"/>
      <c r="F33" s="1067" t="s">
        <v>751</v>
      </c>
      <c r="G33" s="1068"/>
      <c r="H33" s="1069"/>
      <c r="J33" s="292" t="b">
        <f>IF(E33="●",TRUE,FALSE)</f>
        <v>0</v>
      </c>
      <c r="K33" s="286"/>
      <c r="M33" s="302"/>
      <c r="N33" s="294"/>
    </row>
    <row r="34" spans="2:15" ht="17.100000000000001" customHeight="1">
      <c r="B34" s="1072"/>
      <c r="C34" s="354"/>
      <c r="D34" s="1078"/>
      <c r="E34" s="305" t="s">
        <v>745</v>
      </c>
      <c r="F34" s="1061"/>
      <c r="G34" s="1062"/>
      <c r="H34" s="1063"/>
      <c r="J34" s="286"/>
      <c r="K34" s="286"/>
      <c r="M34" s="301" t="s">
        <v>381</v>
      </c>
      <c r="N34" s="294" t="str">
        <f>IF(J33,IF(F34="","（エラー）備考入力なし","（正常）備考入力あり"),"選択なし")</f>
        <v>選択なし</v>
      </c>
      <c r="O34" s="299" t="s">
        <v>746</v>
      </c>
    </row>
    <row r="35" spans="2:15" ht="17.100000000000001" customHeight="1">
      <c r="B35" s="1070">
        <v>5</v>
      </c>
      <c r="C35" s="352"/>
      <c r="D35" s="1076" t="s">
        <v>758</v>
      </c>
      <c r="E35" s="306"/>
      <c r="F35" s="1079" t="s">
        <v>759</v>
      </c>
      <c r="G35" s="1080"/>
      <c r="H35" s="1081"/>
      <c r="J35" s="292" t="b">
        <f>IF(E35="●",TRUE,FALSE)</f>
        <v>0</v>
      </c>
      <c r="K35" s="286"/>
      <c r="M35" s="293" t="s">
        <v>68</v>
      </c>
      <c r="N35" s="294" t="str">
        <f>IF(COUNTIF(J35:J37,"TRUE")&gt;0,"（正常）選択済み","（エラー）未選択")</f>
        <v>（エラー）未選択</v>
      </c>
    </row>
    <row r="36" spans="2:15" ht="17.100000000000001" customHeight="1">
      <c r="B36" s="1071"/>
      <c r="C36" s="353"/>
      <c r="D36" s="1077"/>
      <c r="E36" s="300"/>
      <c r="F36" s="1067" t="s">
        <v>760</v>
      </c>
      <c r="G36" s="1068"/>
      <c r="H36" s="1069"/>
      <c r="J36" s="292" t="b">
        <f>IF(E36="●",TRUE,FALSE)</f>
        <v>0</v>
      </c>
      <c r="K36" s="286"/>
      <c r="N36" s="294"/>
    </row>
    <row r="37" spans="2:15" ht="17.100000000000001" customHeight="1">
      <c r="B37" s="1071"/>
      <c r="C37" s="353"/>
      <c r="D37" s="1077"/>
      <c r="E37" s="300"/>
      <c r="F37" s="1067" t="s">
        <v>751</v>
      </c>
      <c r="G37" s="1068"/>
      <c r="H37" s="1069"/>
      <c r="J37" s="292" t="b">
        <f>IF(E37="●",TRUE,FALSE)</f>
        <v>0</v>
      </c>
      <c r="K37" s="286"/>
      <c r="N37" s="294"/>
    </row>
    <row r="38" spans="2:15" ht="17.100000000000001" customHeight="1">
      <c r="B38" s="1072"/>
      <c r="C38" s="354"/>
      <c r="D38" s="1078"/>
      <c r="E38" s="303" t="s">
        <v>745</v>
      </c>
      <c r="F38" s="1061"/>
      <c r="G38" s="1062"/>
      <c r="H38" s="1063"/>
      <c r="J38" s="286"/>
      <c r="K38" s="286"/>
      <c r="M38" s="301" t="s">
        <v>381</v>
      </c>
      <c r="N38" s="294" t="str">
        <f>IF(J37,IF(F38="","（エラー）備考入力なし","（正常）備考入力あり"),"選択なし")</f>
        <v>選択なし</v>
      </c>
      <c r="O38" s="299" t="s">
        <v>746</v>
      </c>
    </row>
    <row r="39" spans="2:15" ht="22.5" customHeight="1">
      <c r="B39" s="1070">
        <v>6</v>
      </c>
      <c r="C39" s="1073"/>
      <c r="D39" s="1082" t="s">
        <v>761</v>
      </c>
      <c r="E39" s="304"/>
      <c r="F39" s="1079" t="s">
        <v>762</v>
      </c>
      <c r="G39" s="1080"/>
      <c r="H39" s="1081"/>
      <c r="J39" s="292" t="b">
        <f>IF(E39="●",TRUE,FALSE)</f>
        <v>0</v>
      </c>
      <c r="K39" s="286"/>
      <c r="M39" s="293" t="s">
        <v>68</v>
      </c>
      <c r="N39" s="294" t="str">
        <f>IF(COUNTIF(J39:J40,"TRUE")&gt;0,"（正常）選択済み","（エラー）未選択")</f>
        <v>（エラー）未選択</v>
      </c>
    </row>
    <row r="40" spans="2:15" ht="17.100000000000001" customHeight="1">
      <c r="B40" s="1071"/>
      <c r="C40" s="1074"/>
      <c r="D40" s="1083"/>
      <c r="E40" s="300"/>
      <c r="F40" s="1067" t="s">
        <v>751</v>
      </c>
      <c r="G40" s="1068"/>
      <c r="H40" s="1069"/>
      <c r="J40" s="292" t="b">
        <f>IF(E40="●",TRUE,FALSE)</f>
        <v>0</v>
      </c>
      <c r="K40" s="286"/>
      <c r="N40" s="294"/>
    </row>
    <row r="41" spans="2:15" ht="17.100000000000001" customHeight="1">
      <c r="B41" s="1072"/>
      <c r="C41" s="1075"/>
      <c r="D41" s="1084"/>
      <c r="E41" s="305" t="s">
        <v>745</v>
      </c>
      <c r="F41" s="1061"/>
      <c r="G41" s="1062"/>
      <c r="H41" s="1063"/>
      <c r="J41" s="286"/>
      <c r="K41" s="286"/>
      <c r="M41" s="301" t="s">
        <v>381</v>
      </c>
      <c r="N41" s="294" t="str">
        <f>IF(J40,IF(F41="","（エラー）備考入力なし","（正常）備考入力あり"),"選択なし")</f>
        <v>選択なし</v>
      </c>
      <c r="O41" s="299" t="s">
        <v>746</v>
      </c>
    </row>
    <row r="42" spans="2:15" ht="17.25" customHeight="1">
      <c r="B42" s="1070">
        <v>7</v>
      </c>
      <c r="C42" s="1073"/>
      <c r="D42" s="1076" t="s">
        <v>763</v>
      </c>
      <c r="E42" s="304"/>
      <c r="F42" s="1079" t="s">
        <v>764</v>
      </c>
      <c r="G42" s="1080"/>
      <c r="H42" s="1081"/>
      <c r="J42" s="292" t="b">
        <f>IF(E42="●",TRUE,FALSE)</f>
        <v>0</v>
      </c>
      <c r="K42" s="286"/>
      <c r="M42" s="293" t="s">
        <v>68</v>
      </c>
      <c r="N42" s="294" t="str">
        <f>IF(COUNTIF(J42:J43,"TRUE")&gt;0,"（正常）選択済み","（エラー）未選択")</f>
        <v>（エラー）未選択</v>
      </c>
    </row>
    <row r="43" spans="2:15" ht="17.100000000000001" customHeight="1">
      <c r="B43" s="1071"/>
      <c r="C43" s="1074"/>
      <c r="D43" s="1077"/>
      <c r="E43" s="300"/>
      <c r="F43" s="1067" t="s">
        <v>751</v>
      </c>
      <c r="G43" s="1068"/>
      <c r="H43" s="1069"/>
      <c r="J43" s="292" t="b">
        <f>IF(E43="●",TRUE,FALSE)</f>
        <v>0</v>
      </c>
      <c r="K43" s="286"/>
      <c r="N43" s="294"/>
    </row>
    <row r="44" spans="2:15" ht="17.100000000000001" customHeight="1">
      <c r="B44" s="1072"/>
      <c r="C44" s="1075"/>
      <c r="D44" s="1078"/>
      <c r="E44" s="305" t="s">
        <v>745</v>
      </c>
      <c r="F44" s="1061"/>
      <c r="G44" s="1062"/>
      <c r="H44" s="1063"/>
      <c r="J44" s="286"/>
      <c r="K44" s="286"/>
      <c r="M44" s="301" t="s">
        <v>381</v>
      </c>
      <c r="N44" s="294" t="str">
        <f>IF(J43,IF(F44="","（エラー）備考入力なし","（正常）備考入力あり"),"選択なし")</f>
        <v>選択なし</v>
      </c>
      <c r="O44" s="299" t="s">
        <v>746</v>
      </c>
    </row>
    <row r="45" spans="2:15" ht="29.25" customHeight="1">
      <c r="B45" s="1070">
        <v>8</v>
      </c>
      <c r="C45" s="352"/>
      <c r="D45" s="1076" t="s">
        <v>765</v>
      </c>
      <c r="E45" s="304"/>
      <c r="F45" s="1079" t="s">
        <v>766</v>
      </c>
      <c r="G45" s="1080"/>
      <c r="H45" s="1081"/>
      <c r="J45" s="292" t="b">
        <f>IF(E45="●",TRUE,FALSE)</f>
        <v>0</v>
      </c>
      <c r="K45" s="286"/>
      <c r="M45" s="293" t="s">
        <v>68</v>
      </c>
      <c r="N45" s="294" t="str">
        <f>IF(COUNTIF(J45:J47,"TRUE")&gt;0,"（正常）選択済み","（エラー）未選択")</f>
        <v>（エラー）未選択</v>
      </c>
    </row>
    <row r="46" spans="2:15" ht="29.25" customHeight="1">
      <c r="B46" s="1071"/>
      <c r="C46" s="353"/>
      <c r="D46" s="1077"/>
      <c r="E46" s="300"/>
      <c r="F46" s="1067" t="s">
        <v>767</v>
      </c>
      <c r="G46" s="1068"/>
      <c r="H46" s="1069"/>
      <c r="J46" s="292" t="b">
        <f>IF(E46="●",TRUE,FALSE)</f>
        <v>0</v>
      </c>
      <c r="K46" s="286"/>
      <c r="N46" s="294"/>
    </row>
    <row r="47" spans="2:15" ht="18.600000000000001">
      <c r="B47" s="1071"/>
      <c r="C47" s="353"/>
      <c r="D47" s="1077"/>
      <c r="E47" s="307"/>
      <c r="F47" s="1067" t="s">
        <v>751</v>
      </c>
      <c r="G47" s="1068"/>
      <c r="H47" s="1069"/>
      <c r="J47" s="292" t="b">
        <f>IF(E47="●",TRUE,FALSE)</f>
        <v>0</v>
      </c>
      <c r="K47" s="286"/>
      <c r="N47" s="294"/>
    </row>
    <row r="48" spans="2:15" ht="17.100000000000001" customHeight="1">
      <c r="B48" s="1072"/>
      <c r="C48" s="354"/>
      <c r="D48" s="1078"/>
      <c r="E48" s="305" t="s">
        <v>745</v>
      </c>
      <c r="F48" s="1061"/>
      <c r="G48" s="1062"/>
      <c r="H48" s="1063"/>
      <c r="J48" s="286"/>
      <c r="K48" s="286"/>
      <c r="M48" s="301" t="s">
        <v>381</v>
      </c>
      <c r="N48" s="294" t="str">
        <f>IF(J47,IF(F48="","（エラー）備考入力なし","（正常）備考入力あり"),"選択なし")</f>
        <v>選択なし</v>
      </c>
      <c r="O48" s="299" t="s">
        <v>746</v>
      </c>
    </row>
    <row r="49" spans="2:15" ht="30" customHeight="1">
      <c r="B49" s="350">
        <v>9</v>
      </c>
      <c r="C49" s="352"/>
      <c r="D49" s="356" t="s">
        <v>768</v>
      </c>
      <c r="E49" s="308"/>
      <c r="F49" s="1064" t="s">
        <v>769</v>
      </c>
      <c r="G49" s="1065"/>
      <c r="H49" s="1066"/>
      <c r="J49" s="292" t="b">
        <f t="shared" ref="J49:J67" si="1">IF(E49="●",TRUE,FALSE)</f>
        <v>0</v>
      </c>
      <c r="K49" s="286"/>
      <c r="M49" s="302" t="s">
        <v>770</v>
      </c>
      <c r="N49" s="294" t="str">
        <f>IF(J49,IF(OR($E$129="",$E$130=""),"（エラー）施設名称・所在地未入力","（正常）選択済み"),IF(OR($E$129="",$E$130=""),"積替なし","（エラー）未選択"))</f>
        <v>積替なし</v>
      </c>
      <c r="O49" s="282" t="s">
        <v>771</v>
      </c>
    </row>
    <row r="50" spans="2:15" ht="45" customHeight="1">
      <c r="B50" s="350"/>
      <c r="C50" s="352">
        <v>10</v>
      </c>
      <c r="D50" s="355" t="s">
        <v>772</v>
      </c>
      <c r="E50" s="308"/>
      <c r="F50" s="1064" t="s">
        <v>773</v>
      </c>
      <c r="G50" s="1065"/>
      <c r="H50" s="1066"/>
      <c r="J50" s="292" t="b">
        <f t="shared" si="1"/>
        <v>0</v>
      </c>
      <c r="K50" s="286"/>
      <c r="M50" s="302" t="s">
        <v>770</v>
      </c>
      <c r="N50" s="294" t="str">
        <f>IF(J50,IF(OR($E$129="",$E$130=""),"（エラー）施設名称・所在地未入力","（正常）選択済み"),IF(OR($E$129="",$E$130=""),"積替なし","（エラー）未選択"))</f>
        <v>積替なし</v>
      </c>
      <c r="O50" s="282" t="s">
        <v>771</v>
      </c>
    </row>
    <row r="51" spans="2:15" ht="30" customHeight="1">
      <c r="B51" s="341">
        <v>11</v>
      </c>
      <c r="C51" s="309"/>
      <c r="D51" s="310" t="s">
        <v>774</v>
      </c>
      <c r="E51" s="308"/>
      <c r="F51" s="1064" t="s">
        <v>775</v>
      </c>
      <c r="G51" s="1065"/>
      <c r="H51" s="1066"/>
      <c r="J51" s="292" t="b">
        <f t="shared" si="1"/>
        <v>0</v>
      </c>
      <c r="K51" s="286"/>
      <c r="M51" s="302" t="s">
        <v>770</v>
      </c>
      <c r="N51" s="294" t="str">
        <f>IF(J51,IF(OR($E$150="",$E$151=""),"（エラー）施設名称・所在地未入力","（正常）選択済み"),IF(OR($E$150="",$E$151=""),"保管なし","（エラー）未選択"))</f>
        <v>保管なし</v>
      </c>
      <c r="O51" s="282" t="s">
        <v>776</v>
      </c>
    </row>
    <row r="52" spans="2:15" ht="30" customHeight="1">
      <c r="B52" s="351"/>
      <c r="C52" s="354">
        <v>12</v>
      </c>
      <c r="D52" s="357" t="s">
        <v>777</v>
      </c>
      <c r="E52" s="308"/>
      <c r="F52" s="1064" t="s">
        <v>778</v>
      </c>
      <c r="G52" s="1065"/>
      <c r="H52" s="1066"/>
      <c r="J52" s="292" t="b">
        <f t="shared" si="1"/>
        <v>0</v>
      </c>
      <c r="K52" s="286"/>
      <c r="M52" s="302" t="s">
        <v>770</v>
      </c>
      <c r="N52" s="294" t="str">
        <f>IF(J52,IF(OR($E$150="",$E$151=""),"（エラー）施設名称・所在地未入力","（正常）選択済み"),IF(OR($E$150="",$E$151=""),"保管なし","（エラー）未選択"))</f>
        <v>保管なし</v>
      </c>
      <c r="O52" s="282" t="s">
        <v>776</v>
      </c>
    </row>
    <row r="53" spans="2:15" ht="30" customHeight="1">
      <c r="B53" s="341"/>
      <c r="C53" s="309">
        <v>13</v>
      </c>
      <c r="D53" s="311" t="s">
        <v>779</v>
      </c>
      <c r="E53" s="312"/>
      <c r="F53" s="1064" t="s">
        <v>778</v>
      </c>
      <c r="G53" s="1065"/>
      <c r="H53" s="1066"/>
      <c r="J53" s="292" t="b">
        <f t="shared" si="1"/>
        <v>0</v>
      </c>
      <c r="K53" s="286"/>
      <c r="M53" s="302" t="s">
        <v>770</v>
      </c>
      <c r="N53" s="294" t="str">
        <f>IF(J53,IF(OR($E$150="",$E$151=""),"（エラー）施設名称・所在地未入力","（正常）選択済み"),IF(OR($E$150="",$E$151=""),"保管なし","（エラー）未選択"))</f>
        <v>保管なし</v>
      </c>
      <c r="O53" s="282" t="s">
        <v>776</v>
      </c>
    </row>
    <row r="54" spans="2:15" ht="45" customHeight="1">
      <c r="B54" s="341"/>
      <c r="C54" s="309">
        <v>14</v>
      </c>
      <c r="D54" s="311" t="s">
        <v>780</v>
      </c>
      <c r="E54" s="312"/>
      <c r="F54" s="1064" t="s">
        <v>778</v>
      </c>
      <c r="G54" s="1065"/>
      <c r="H54" s="1066"/>
      <c r="J54" s="292" t="b">
        <f t="shared" si="1"/>
        <v>0</v>
      </c>
      <c r="K54" s="286"/>
      <c r="M54" s="302" t="s">
        <v>770</v>
      </c>
      <c r="N54" s="294" t="str">
        <f>IF(J54,IF(OR($E$150="",$E$151=""),"（エラー）施設名称・所在地未入力","（正常）選択済み"),IF(OR($E$150="",$E$151=""),"保管なし","（エラー）未選択"))</f>
        <v>保管なし</v>
      </c>
      <c r="O54" s="282" t="s">
        <v>776</v>
      </c>
    </row>
    <row r="55" spans="2:15" ht="30" customHeight="1">
      <c r="B55" s="350"/>
      <c r="C55" s="352">
        <v>15</v>
      </c>
      <c r="D55" s="355" t="s">
        <v>781</v>
      </c>
      <c r="E55" s="308"/>
      <c r="F55" s="1064" t="s">
        <v>775</v>
      </c>
      <c r="G55" s="1065"/>
      <c r="H55" s="1066"/>
      <c r="J55" s="292" t="b">
        <f t="shared" si="1"/>
        <v>0</v>
      </c>
      <c r="K55" s="286"/>
      <c r="M55" s="302" t="s">
        <v>770</v>
      </c>
      <c r="N55" s="294" t="str">
        <f>IF(J55,IF(OR($E$150="",$E$151=""),"（エラー）施設名称・所在地未入力","（正常）選択済み"),IF(OR($E$150="",$E$151=""),"保管なし","（エラー）未選択"))</f>
        <v>保管なし</v>
      </c>
      <c r="O55" s="282" t="s">
        <v>776</v>
      </c>
    </row>
    <row r="56" spans="2:15" ht="33" customHeight="1">
      <c r="B56" s="1070"/>
      <c r="C56" s="1073">
        <v>16</v>
      </c>
      <c r="D56" s="1076" t="s">
        <v>782</v>
      </c>
      <c r="E56" s="313"/>
      <c r="F56" s="1079" t="s">
        <v>783</v>
      </c>
      <c r="G56" s="1080"/>
      <c r="H56" s="1081"/>
      <c r="J56" s="292" t="b">
        <f t="shared" si="1"/>
        <v>0</v>
      </c>
      <c r="K56" s="286"/>
      <c r="M56" s="302" t="s">
        <v>770</v>
      </c>
      <c r="N56" s="294" t="str">
        <f>IF(OR(J49,J50,J51),IF(COUNTIF(J56:J66,"TRUE")&gt;0,"（正常）選択済み","（エラー）未選択"),IF(COUNTIF(N49:N51,"*エラー*")&lt;1,"積替又は保管なし","（エラー）積替又は保管の選択に不整合あり"))</f>
        <v>積替又は保管なし</v>
      </c>
      <c r="O56" s="282" t="s">
        <v>784</v>
      </c>
    </row>
    <row r="57" spans="2:15" ht="17.100000000000001" customHeight="1">
      <c r="B57" s="1071"/>
      <c r="C57" s="1074"/>
      <c r="D57" s="1077"/>
      <c r="E57" s="314"/>
      <c r="F57" s="1067" t="s">
        <v>785</v>
      </c>
      <c r="G57" s="1068"/>
      <c r="H57" s="1069"/>
      <c r="J57" s="292" t="b">
        <f t="shared" si="1"/>
        <v>0</v>
      </c>
      <c r="K57" s="286"/>
      <c r="M57" s="301" t="s">
        <v>731</v>
      </c>
      <c r="N57" s="294" t="str">
        <f>IF(OR(J63,J64,J67),"（正常）選択済み","（エラー）未選択")</f>
        <v>（エラー）未選択</v>
      </c>
      <c r="O57" s="282" t="s">
        <v>732</v>
      </c>
    </row>
    <row r="58" spans="2:15" ht="17.100000000000001" customHeight="1">
      <c r="B58" s="1071"/>
      <c r="C58" s="1074"/>
      <c r="D58" s="1077"/>
      <c r="E58" s="314"/>
      <c r="F58" s="1067" t="s">
        <v>756</v>
      </c>
      <c r="G58" s="1068"/>
      <c r="H58" s="1069"/>
      <c r="J58" s="292" t="b">
        <f t="shared" si="1"/>
        <v>0</v>
      </c>
      <c r="K58" s="286"/>
      <c r="N58" s="294"/>
      <c r="O58" s="282" t="s">
        <v>734</v>
      </c>
    </row>
    <row r="59" spans="2:15" ht="17.100000000000001" customHeight="1">
      <c r="B59" s="1071"/>
      <c r="C59" s="1074"/>
      <c r="D59" s="1077"/>
      <c r="E59" s="314"/>
      <c r="F59" s="1067" t="s">
        <v>786</v>
      </c>
      <c r="G59" s="1068"/>
      <c r="H59" s="1069"/>
      <c r="J59" s="292" t="b">
        <f t="shared" si="1"/>
        <v>0</v>
      </c>
      <c r="K59" s="286"/>
      <c r="N59" s="294"/>
      <c r="O59" s="282" t="s">
        <v>736</v>
      </c>
    </row>
    <row r="60" spans="2:15" ht="17.100000000000001" customHeight="1">
      <c r="B60" s="1071"/>
      <c r="C60" s="1074"/>
      <c r="D60" s="1077"/>
      <c r="E60" s="314"/>
      <c r="F60" s="1067" t="s">
        <v>787</v>
      </c>
      <c r="G60" s="1068"/>
      <c r="H60" s="1069"/>
      <c r="J60" s="292" t="b">
        <f t="shared" si="1"/>
        <v>0</v>
      </c>
      <c r="K60" s="286"/>
      <c r="N60" s="294"/>
    </row>
    <row r="61" spans="2:15" ht="17.100000000000001" customHeight="1">
      <c r="B61" s="1071"/>
      <c r="C61" s="1074"/>
      <c r="D61" s="1077"/>
      <c r="E61" s="314"/>
      <c r="F61" s="1067" t="s">
        <v>788</v>
      </c>
      <c r="G61" s="1068"/>
      <c r="H61" s="1069"/>
      <c r="J61" s="292" t="b">
        <f t="shared" si="1"/>
        <v>0</v>
      </c>
      <c r="K61" s="286"/>
      <c r="N61" s="294"/>
    </row>
    <row r="62" spans="2:15" ht="17.100000000000001" customHeight="1">
      <c r="B62" s="1071"/>
      <c r="C62" s="1074"/>
      <c r="D62" s="1077"/>
      <c r="E62" s="314"/>
      <c r="F62" s="1067" t="s">
        <v>789</v>
      </c>
      <c r="G62" s="1068"/>
      <c r="H62" s="1069"/>
      <c r="J62" s="292" t="b">
        <f t="shared" si="1"/>
        <v>0</v>
      </c>
      <c r="K62" s="286"/>
      <c r="N62" s="294"/>
    </row>
    <row r="63" spans="2:15" ht="17.100000000000001" customHeight="1">
      <c r="B63" s="1071"/>
      <c r="C63" s="1074"/>
      <c r="D63" s="1077"/>
      <c r="E63" s="314"/>
      <c r="F63" s="1067" t="s">
        <v>749</v>
      </c>
      <c r="G63" s="1068"/>
      <c r="H63" s="1069"/>
      <c r="J63" s="292" t="b">
        <f t="shared" si="1"/>
        <v>0</v>
      </c>
      <c r="K63" s="286"/>
      <c r="M63" s="302"/>
      <c r="N63" s="294"/>
    </row>
    <row r="64" spans="2:15" ht="17.100000000000001" customHeight="1">
      <c r="B64" s="1071"/>
      <c r="C64" s="1074"/>
      <c r="D64" s="1077"/>
      <c r="E64" s="314"/>
      <c r="F64" s="1067" t="s">
        <v>757</v>
      </c>
      <c r="G64" s="1068"/>
      <c r="H64" s="1069"/>
      <c r="J64" s="292" t="b">
        <f t="shared" si="1"/>
        <v>0</v>
      </c>
      <c r="K64" s="286"/>
      <c r="M64" s="302"/>
      <c r="N64" s="294"/>
    </row>
    <row r="65" spans="2:15" ht="17.100000000000001" customHeight="1">
      <c r="B65" s="1071"/>
      <c r="C65" s="1074"/>
      <c r="D65" s="1077"/>
      <c r="E65" s="314"/>
      <c r="F65" s="1067" t="s">
        <v>742</v>
      </c>
      <c r="G65" s="1068"/>
      <c r="H65" s="1069"/>
      <c r="J65" s="292" t="b">
        <f t="shared" si="1"/>
        <v>0</v>
      </c>
      <c r="K65" s="286"/>
      <c r="N65" s="294"/>
    </row>
    <row r="66" spans="2:15" ht="17.100000000000001" customHeight="1">
      <c r="B66" s="1071"/>
      <c r="C66" s="1074"/>
      <c r="D66" s="1077"/>
      <c r="E66" s="314"/>
      <c r="F66" s="1067" t="s">
        <v>790</v>
      </c>
      <c r="G66" s="1068"/>
      <c r="H66" s="1069"/>
      <c r="J66" s="292" t="b">
        <f t="shared" si="1"/>
        <v>0</v>
      </c>
      <c r="K66" s="286"/>
      <c r="N66" s="294"/>
    </row>
    <row r="67" spans="2:15" ht="17.100000000000001" customHeight="1">
      <c r="B67" s="1071"/>
      <c r="C67" s="1074"/>
      <c r="D67" s="1077"/>
      <c r="E67" s="314"/>
      <c r="F67" s="1067" t="s">
        <v>791</v>
      </c>
      <c r="G67" s="1068"/>
      <c r="H67" s="1069"/>
      <c r="J67" s="292" t="b">
        <f t="shared" si="1"/>
        <v>0</v>
      </c>
      <c r="K67" s="286"/>
      <c r="M67" s="302"/>
      <c r="N67" s="294"/>
    </row>
    <row r="68" spans="2:15" ht="17.100000000000001" customHeight="1">
      <c r="B68" s="1072"/>
      <c r="C68" s="1075"/>
      <c r="D68" s="1078"/>
      <c r="E68" s="305" t="s">
        <v>745</v>
      </c>
      <c r="F68" s="1061"/>
      <c r="G68" s="1062"/>
      <c r="H68" s="1063"/>
      <c r="J68" s="286"/>
      <c r="K68" s="286"/>
      <c r="M68" s="301" t="s">
        <v>381</v>
      </c>
      <c r="N68" s="294" t="str">
        <f>IF(J67,IF(F68="","（エラー）備考入力なし","（正常）備考入力あり"),"選択なし")</f>
        <v>選択なし</v>
      </c>
      <c r="O68" s="299" t="s">
        <v>746</v>
      </c>
    </row>
    <row r="69" spans="2:15" ht="30" customHeight="1">
      <c r="B69" s="341">
        <v>17</v>
      </c>
      <c r="C69" s="309"/>
      <c r="D69" s="311" t="s">
        <v>792</v>
      </c>
      <c r="E69" s="315"/>
      <c r="F69" s="1064" t="s">
        <v>793</v>
      </c>
      <c r="G69" s="1065"/>
      <c r="H69" s="1066"/>
      <c r="J69" s="292" t="b">
        <f>IF(E69="●",TRUE,FALSE)</f>
        <v>0</v>
      </c>
      <c r="K69" s="286"/>
      <c r="M69" s="293" t="s">
        <v>68</v>
      </c>
      <c r="N69" s="294" t="str">
        <f>IF(J69,"（正常）選択済み","（エラー）未選択")</f>
        <v>（エラー）未選択</v>
      </c>
    </row>
    <row r="70" spans="2:15" ht="30" customHeight="1">
      <c r="B70" s="341">
        <v>18</v>
      </c>
      <c r="C70" s="309"/>
      <c r="D70" s="311" t="s">
        <v>794</v>
      </c>
      <c r="E70" s="315"/>
      <c r="F70" s="1064" t="s">
        <v>793</v>
      </c>
      <c r="G70" s="1065"/>
      <c r="H70" s="1066"/>
      <c r="J70" s="292" t="b">
        <f>IF(E70="●",TRUE,FALSE)</f>
        <v>0</v>
      </c>
      <c r="K70" s="286"/>
      <c r="M70" s="293" t="s">
        <v>68</v>
      </c>
      <c r="N70" s="294" t="str">
        <f>IF(J70,"（正常）選択済み","（エラー）未選択")</f>
        <v>（エラー）未選択</v>
      </c>
    </row>
    <row r="71" spans="2:15" ht="30" customHeight="1">
      <c r="B71" s="341">
        <v>19</v>
      </c>
      <c r="C71" s="309"/>
      <c r="D71" s="311" t="s">
        <v>795</v>
      </c>
      <c r="E71" s="315"/>
      <c r="F71" s="1064" t="s">
        <v>796</v>
      </c>
      <c r="G71" s="1065"/>
      <c r="H71" s="1066"/>
      <c r="J71" s="292" t="b">
        <f>IF(E71="●",TRUE,FALSE)</f>
        <v>0</v>
      </c>
      <c r="K71" s="286"/>
      <c r="M71" s="293" t="s">
        <v>68</v>
      </c>
      <c r="N71" s="294" t="str">
        <f>IF(J71,"（正常）選択済み","（エラー）未選択")</f>
        <v>（エラー）未選択</v>
      </c>
    </row>
    <row r="72" spans="2:15" ht="30" customHeight="1">
      <c r="B72" s="341">
        <v>20</v>
      </c>
      <c r="C72" s="309"/>
      <c r="D72" s="311" t="s">
        <v>797</v>
      </c>
      <c r="E72" s="315"/>
      <c r="F72" s="1064" t="s">
        <v>798</v>
      </c>
      <c r="G72" s="1065"/>
      <c r="H72" s="1066"/>
      <c r="J72" s="292" t="b">
        <f>IF(E72="●",TRUE,FALSE)</f>
        <v>0</v>
      </c>
      <c r="K72" s="286"/>
      <c r="M72" s="293" t="s">
        <v>68</v>
      </c>
      <c r="N72" s="294" t="str">
        <f>IF(J72,"（正常）選択済み","（エラー）未選択")</f>
        <v>（エラー）未選択</v>
      </c>
    </row>
    <row r="73" spans="2:15" ht="30" customHeight="1">
      <c r="B73" s="341">
        <v>21</v>
      </c>
      <c r="C73" s="309"/>
      <c r="D73" s="311" t="s">
        <v>799</v>
      </c>
      <c r="E73" s="315"/>
      <c r="F73" s="1064" t="s">
        <v>800</v>
      </c>
      <c r="G73" s="1065"/>
      <c r="H73" s="1066"/>
      <c r="J73" s="292" t="b">
        <f>IF(E73="●",TRUE,FALSE)</f>
        <v>0</v>
      </c>
      <c r="K73" s="286"/>
      <c r="M73" s="293" t="s">
        <v>68</v>
      </c>
      <c r="N73" s="294" t="str">
        <f>IF(J73,"（正常）選択済み","（エラー）未選択")</f>
        <v>（エラー）未選択</v>
      </c>
    </row>
    <row r="74" spans="2:15">
      <c r="B74" s="299"/>
      <c r="C74" s="299"/>
      <c r="D74" s="316"/>
      <c r="E74" s="316"/>
      <c r="F74" s="316"/>
      <c r="G74" s="316"/>
      <c r="H74" s="316"/>
      <c r="J74" s="286"/>
      <c r="K74" s="286"/>
      <c r="N74" s="294"/>
    </row>
    <row r="75" spans="2:15" ht="15.6" thickBot="1">
      <c r="B75" s="1055" t="s">
        <v>801</v>
      </c>
      <c r="C75" s="1056"/>
      <c r="D75" s="1026"/>
      <c r="E75" s="1026"/>
      <c r="F75" s="1026"/>
      <c r="G75" s="1026"/>
      <c r="H75" s="1057"/>
      <c r="J75" s="286"/>
      <c r="K75" s="286"/>
      <c r="N75" s="294"/>
    </row>
    <row r="76" spans="2:15" ht="19.5" customHeight="1" thickTop="1">
      <c r="B76" s="1018" t="s">
        <v>802</v>
      </c>
      <c r="C76" s="1019"/>
      <c r="D76" s="317" t="s">
        <v>803</v>
      </c>
      <c r="E76" s="1020"/>
      <c r="F76" s="1021"/>
      <c r="G76" s="1021"/>
      <c r="H76" s="1022"/>
      <c r="J76" s="286"/>
      <c r="K76" s="286"/>
      <c r="M76" s="302" t="s">
        <v>770</v>
      </c>
      <c r="N76" s="294" t="str">
        <f>IF(E76&lt;&gt;"","（正常）記入済み","（注意）未入力")</f>
        <v>（注意）未入力</v>
      </c>
      <c r="O76" s="282" t="s">
        <v>804</v>
      </c>
    </row>
    <row r="77" spans="2:15">
      <c r="B77" s="1037"/>
      <c r="C77" s="1038"/>
      <c r="D77" s="318" t="s">
        <v>805</v>
      </c>
      <c r="E77" s="1008"/>
      <c r="F77" s="1009"/>
      <c r="G77" s="1009"/>
      <c r="H77" s="1010"/>
      <c r="J77" s="286"/>
      <c r="K77" s="286"/>
      <c r="M77" s="302" t="s">
        <v>770</v>
      </c>
      <c r="N77" s="294" t="str">
        <f>IF(E77&lt;&gt;"","（正常）記入済み","（注意）未入力")</f>
        <v>（注意）未入力</v>
      </c>
      <c r="O77" s="282" t="s">
        <v>804</v>
      </c>
    </row>
    <row r="78" spans="2:15" ht="19.5" customHeight="1">
      <c r="B78" s="1037"/>
      <c r="C78" s="1038"/>
      <c r="D78" s="311" t="s">
        <v>806</v>
      </c>
      <c r="E78" s="1035"/>
      <c r="F78" s="1036"/>
      <c r="G78" s="319" t="s">
        <v>164</v>
      </c>
      <c r="H78" s="320"/>
      <c r="J78" s="286"/>
      <c r="K78" s="286"/>
      <c r="M78" s="302" t="s">
        <v>770</v>
      </c>
      <c r="N78" s="294" t="str">
        <f>IF(E78&lt;&gt;"","（正常）記入済み","（注意）未入力")</f>
        <v>（注意）未入力</v>
      </c>
      <c r="O78" s="282" t="s">
        <v>807</v>
      </c>
    </row>
    <row r="79" spans="2:15" ht="15.75" customHeight="1">
      <c r="B79" s="1037"/>
      <c r="C79" s="1038"/>
      <c r="D79" s="356" t="s">
        <v>808</v>
      </c>
      <c r="E79" s="1058"/>
      <c r="F79" s="1059"/>
      <c r="G79" s="1059"/>
      <c r="H79" s="1060"/>
      <c r="J79" s="286"/>
      <c r="K79" s="286"/>
      <c r="M79" s="302" t="s">
        <v>770</v>
      </c>
      <c r="N79" s="294" t="str">
        <f>IF(E79&lt;&gt;"","（正常）記入済み","（注意）未入力")</f>
        <v>（注意）未入力</v>
      </c>
      <c r="O79" s="282" t="s">
        <v>809</v>
      </c>
    </row>
    <row r="80" spans="2:15" ht="18.75" customHeight="1">
      <c r="B80" s="1037"/>
      <c r="C80" s="1038"/>
      <c r="D80" s="356" t="s">
        <v>810</v>
      </c>
      <c r="E80" s="1047"/>
      <c r="F80" s="1048"/>
      <c r="G80" s="321" t="s">
        <v>811</v>
      </c>
      <c r="H80" s="322"/>
      <c r="J80" s="286"/>
      <c r="K80" s="286"/>
      <c r="M80" s="302" t="s">
        <v>770</v>
      </c>
      <c r="N80" s="294" t="str">
        <f>IF(AND(E80&lt;&gt;"",H80&lt;&gt;""),"（正常）記入済み","（注意）未入力")</f>
        <v>（注意）未入力</v>
      </c>
      <c r="O80" s="282" t="s">
        <v>804</v>
      </c>
    </row>
    <row r="81" spans="2:15" ht="18.75" customHeight="1">
      <c r="B81" s="1006"/>
      <c r="C81" s="1007"/>
      <c r="D81" s="323" t="s">
        <v>812</v>
      </c>
      <c r="E81" s="1008"/>
      <c r="F81" s="1009"/>
      <c r="G81" s="1009"/>
      <c r="H81" s="1010"/>
      <c r="J81" s="286"/>
      <c r="K81" s="286"/>
      <c r="M81" s="302" t="s">
        <v>770</v>
      </c>
      <c r="N81" s="294" t="str">
        <f>IF(E81&lt;&gt;"","（正常）記入済み","（注意）未入力")</f>
        <v>（注意）未入力</v>
      </c>
      <c r="O81" s="282" t="s">
        <v>804</v>
      </c>
    </row>
    <row r="82" spans="2:15" ht="18.75" customHeight="1">
      <c r="B82" s="1004" t="s">
        <v>813</v>
      </c>
      <c r="C82" s="1005"/>
      <c r="D82" s="324" t="s">
        <v>803</v>
      </c>
      <c r="E82" s="1052"/>
      <c r="F82" s="1053"/>
      <c r="G82" s="1053"/>
      <c r="H82" s="1054"/>
      <c r="J82" s="286"/>
      <c r="K82" s="286"/>
      <c r="M82" s="302" t="s">
        <v>770</v>
      </c>
      <c r="N82" s="294" t="str">
        <f>IF(E82&lt;&gt;"","（正常）記入済み","（複数入力）未入力")</f>
        <v>（複数入力）未入力</v>
      </c>
    </row>
    <row r="83" spans="2:15">
      <c r="B83" s="1037"/>
      <c r="C83" s="1038"/>
      <c r="D83" s="318" t="s">
        <v>805</v>
      </c>
      <c r="E83" s="1008"/>
      <c r="F83" s="1009"/>
      <c r="G83" s="1009"/>
      <c r="H83" s="1010"/>
      <c r="J83" s="286"/>
      <c r="K83" s="286"/>
      <c r="M83" s="302" t="s">
        <v>770</v>
      </c>
      <c r="N83" s="294" t="str">
        <f>IF(E83&lt;&gt;"","（正常）記入済み","（複数入力）未入力")</f>
        <v>（複数入力）未入力</v>
      </c>
    </row>
    <row r="84" spans="2:15" ht="15.75" customHeight="1">
      <c r="B84" s="1037"/>
      <c r="C84" s="1038"/>
      <c r="D84" s="311" t="s">
        <v>806</v>
      </c>
      <c r="E84" s="1035"/>
      <c r="F84" s="1036"/>
      <c r="G84" s="319" t="s">
        <v>164</v>
      </c>
      <c r="H84" s="325"/>
      <c r="J84" s="286"/>
      <c r="K84" s="286"/>
      <c r="M84" s="302" t="s">
        <v>770</v>
      </c>
      <c r="N84" s="294" t="str">
        <f>IF(E84&lt;&gt;"","（正常）記入済み","（複数入力）未入力")</f>
        <v>（複数入力）未入力</v>
      </c>
    </row>
    <row r="85" spans="2:15">
      <c r="B85" s="1037"/>
      <c r="C85" s="1038"/>
      <c r="D85" s="311" t="s">
        <v>808</v>
      </c>
      <c r="E85" s="1008"/>
      <c r="F85" s="1009"/>
      <c r="G85" s="1009"/>
      <c r="H85" s="1010"/>
      <c r="J85" s="286"/>
      <c r="K85" s="286"/>
      <c r="M85" s="302" t="s">
        <v>770</v>
      </c>
      <c r="N85" s="294" t="str">
        <f>IF(E85&lt;&gt;"","（正常）記入済み","（複数入力）未入力")</f>
        <v>（複数入力）未入力</v>
      </c>
    </row>
    <row r="86" spans="2:15" ht="18.75" customHeight="1">
      <c r="B86" s="1037"/>
      <c r="C86" s="1038"/>
      <c r="D86" s="356" t="s">
        <v>810</v>
      </c>
      <c r="E86" s="1047"/>
      <c r="F86" s="1048"/>
      <c r="G86" s="321" t="s">
        <v>811</v>
      </c>
      <c r="H86" s="326"/>
      <c r="J86" s="286"/>
      <c r="K86" s="286"/>
      <c r="M86" s="302" t="s">
        <v>770</v>
      </c>
      <c r="N86" s="294" t="str">
        <f>IF(AND(E86&lt;&gt;"",H86&lt;&gt;""),"（正常）記入済み","（複数入力）未入力")</f>
        <v>（複数入力）未入力</v>
      </c>
    </row>
    <row r="87" spans="2:15" ht="15.75" customHeight="1" thickBot="1">
      <c r="B87" s="1006"/>
      <c r="C87" s="1007"/>
      <c r="D87" s="323" t="s">
        <v>812</v>
      </c>
      <c r="E87" s="1008"/>
      <c r="F87" s="1009"/>
      <c r="G87" s="1009"/>
      <c r="H87" s="1010"/>
      <c r="J87" s="286"/>
      <c r="K87" s="286"/>
      <c r="M87" s="302" t="s">
        <v>770</v>
      </c>
      <c r="N87" s="294" t="str">
        <f>IF(E87&lt;&gt;"","（正常）記入済み","（複数入力）未入力")</f>
        <v>（複数入力）未入力</v>
      </c>
    </row>
    <row r="88" spans="2:15" ht="18.75" hidden="1" customHeight="1" outlineLevel="1">
      <c r="B88" s="1004" t="s">
        <v>814</v>
      </c>
      <c r="C88" s="1005"/>
      <c r="D88" s="324" t="s">
        <v>803</v>
      </c>
      <c r="E88" s="1008"/>
      <c r="F88" s="1009"/>
      <c r="G88" s="1009"/>
      <c r="H88" s="1010"/>
      <c r="J88" s="286"/>
      <c r="K88" s="286"/>
      <c r="M88" s="302" t="s">
        <v>770</v>
      </c>
      <c r="N88" s="294" t="str">
        <f>IF(E88&lt;&gt;"","（正常）記入済み","（複数入力）未入力")</f>
        <v>（複数入力）未入力</v>
      </c>
    </row>
    <row r="89" spans="2:15" ht="15.6" hidden="1" outlineLevel="1" thickBot="1">
      <c r="B89" s="1037"/>
      <c r="C89" s="1038"/>
      <c r="D89" s="318" t="s">
        <v>805</v>
      </c>
      <c r="E89" s="1008"/>
      <c r="F89" s="1009"/>
      <c r="G89" s="1009"/>
      <c r="H89" s="1010"/>
      <c r="J89" s="286"/>
      <c r="K89" s="286"/>
      <c r="M89" s="302" t="s">
        <v>770</v>
      </c>
      <c r="N89" s="294" t="str">
        <f>IF(E89&lt;&gt;"","（正常）記入済み","（複数入力）未入力")</f>
        <v>（複数入力）未入力</v>
      </c>
    </row>
    <row r="90" spans="2:15" ht="15.6" hidden="1" outlineLevel="1" thickBot="1">
      <c r="B90" s="1037"/>
      <c r="C90" s="1038"/>
      <c r="D90" s="311" t="s">
        <v>806</v>
      </c>
      <c r="E90" s="1035"/>
      <c r="F90" s="1036"/>
      <c r="G90" s="319" t="s">
        <v>164</v>
      </c>
      <c r="H90" s="325"/>
      <c r="J90" s="286"/>
      <c r="K90" s="286"/>
      <c r="M90" s="302" t="s">
        <v>770</v>
      </c>
      <c r="N90" s="294" t="str">
        <f>IF(E90&lt;&gt;"","（正常）記入済み","（複数入力）未入力")</f>
        <v>（複数入力）未入力</v>
      </c>
    </row>
    <row r="91" spans="2:15" ht="15.6" hidden="1" outlineLevel="1" thickBot="1">
      <c r="B91" s="1037"/>
      <c r="C91" s="1038"/>
      <c r="D91" s="311" t="s">
        <v>808</v>
      </c>
      <c r="E91" s="1008"/>
      <c r="F91" s="1009"/>
      <c r="G91" s="1009"/>
      <c r="H91" s="1010"/>
      <c r="J91" s="286"/>
      <c r="K91" s="286"/>
      <c r="M91" s="302" t="s">
        <v>770</v>
      </c>
      <c r="N91" s="294" t="str">
        <f>IF(E91&lt;&gt;"","（正常）記入済み","（複数入力）未入力")</f>
        <v>（複数入力）未入力</v>
      </c>
    </row>
    <row r="92" spans="2:15" ht="18.75" hidden="1" customHeight="1" outlineLevel="1">
      <c r="B92" s="1037"/>
      <c r="C92" s="1038"/>
      <c r="D92" s="356" t="s">
        <v>810</v>
      </c>
      <c r="E92" s="1047"/>
      <c r="F92" s="1048"/>
      <c r="G92" s="321" t="s">
        <v>811</v>
      </c>
      <c r="H92" s="326"/>
      <c r="J92" s="286"/>
      <c r="K92" s="286"/>
      <c r="M92" s="302" t="s">
        <v>770</v>
      </c>
      <c r="N92" s="294" t="str">
        <f>IF(AND(E92&lt;&gt;"",H92&lt;&gt;""),"（正常）記入済み","（複数入力）未入力")</f>
        <v>（複数入力）未入力</v>
      </c>
    </row>
    <row r="93" spans="2:15" ht="15.6" hidden="1" outlineLevel="1" thickBot="1">
      <c r="B93" s="1006"/>
      <c r="C93" s="1007"/>
      <c r="D93" s="323" t="s">
        <v>812</v>
      </c>
      <c r="E93" s="1008"/>
      <c r="F93" s="1009"/>
      <c r="G93" s="1009"/>
      <c r="H93" s="1010"/>
      <c r="J93" s="286"/>
      <c r="K93" s="286"/>
      <c r="M93" s="302" t="s">
        <v>770</v>
      </c>
      <c r="N93" s="294" t="str">
        <f>IF(E93&lt;&gt;"","（正常）記入済み","（複数入力）未入力")</f>
        <v>（複数入力）未入力</v>
      </c>
    </row>
    <row r="94" spans="2:15" ht="18.75" hidden="1" customHeight="1" outlineLevel="1">
      <c r="B94" s="1004" t="s">
        <v>815</v>
      </c>
      <c r="C94" s="1005"/>
      <c r="D94" s="324" t="s">
        <v>803</v>
      </c>
      <c r="E94" s="1008"/>
      <c r="F94" s="1009"/>
      <c r="G94" s="1009"/>
      <c r="H94" s="1010"/>
      <c r="J94" s="286"/>
      <c r="K94" s="286"/>
      <c r="M94" s="302" t="s">
        <v>770</v>
      </c>
      <c r="N94" s="294" t="str">
        <f>IF(E94&lt;&gt;"","（正常）記入済み","（複数入力）未入力")</f>
        <v>（複数入力）未入力</v>
      </c>
    </row>
    <row r="95" spans="2:15" ht="15.6" hidden="1" outlineLevel="1" thickBot="1">
      <c r="B95" s="1037"/>
      <c r="C95" s="1038"/>
      <c r="D95" s="318" t="s">
        <v>805</v>
      </c>
      <c r="E95" s="1008"/>
      <c r="F95" s="1009"/>
      <c r="G95" s="1009"/>
      <c r="H95" s="1010"/>
      <c r="J95" s="286"/>
      <c r="K95" s="286"/>
      <c r="M95" s="302" t="s">
        <v>770</v>
      </c>
      <c r="N95" s="294" t="str">
        <f>IF(E95&lt;&gt;"","（正常）記入済み","（複数入力）未入力")</f>
        <v>（複数入力）未入力</v>
      </c>
    </row>
    <row r="96" spans="2:15" ht="15.6" hidden="1" outlineLevel="1" thickBot="1">
      <c r="B96" s="1037"/>
      <c r="C96" s="1038"/>
      <c r="D96" s="311" t="s">
        <v>806</v>
      </c>
      <c r="E96" s="1035"/>
      <c r="F96" s="1036"/>
      <c r="G96" s="319" t="s">
        <v>164</v>
      </c>
      <c r="H96" s="325"/>
      <c r="J96" s="286"/>
      <c r="K96" s="286"/>
      <c r="M96" s="302" t="s">
        <v>770</v>
      </c>
      <c r="N96" s="294" t="str">
        <f>IF(E96&lt;&gt;"","（正常）記入済み","（複数入力）未入力")</f>
        <v>（複数入力）未入力</v>
      </c>
    </row>
    <row r="97" spans="2:15" ht="15.6" hidden="1" outlineLevel="1" thickBot="1">
      <c r="B97" s="1037"/>
      <c r="C97" s="1038"/>
      <c r="D97" s="311" t="s">
        <v>808</v>
      </c>
      <c r="E97" s="1008"/>
      <c r="F97" s="1009"/>
      <c r="G97" s="1009"/>
      <c r="H97" s="1010"/>
      <c r="J97" s="286"/>
      <c r="K97" s="286"/>
      <c r="M97" s="302" t="s">
        <v>770</v>
      </c>
      <c r="N97" s="294" t="str">
        <f>IF(E97&lt;&gt;"","（正常）記入済み","（複数入力）未入力")</f>
        <v>（複数入力）未入力</v>
      </c>
    </row>
    <row r="98" spans="2:15" ht="18.75" hidden="1" customHeight="1" outlineLevel="1">
      <c r="B98" s="1037"/>
      <c r="C98" s="1038"/>
      <c r="D98" s="356" t="s">
        <v>810</v>
      </c>
      <c r="E98" s="1047"/>
      <c r="F98" s="1048"/>
      <c r="G98" s="321" t="s">
        <v>811</v>
      </c>
      <c r="H98" s="326"/>
      <c r="J98" s="286"/>
      <c r="K98" s="286"/>
      <c r="M98" s="302" t="s">
        <v>770</v>
      </c>
      <c r="N98" s="294" t="str">
        <f>IF(AND(E98&lt;&gt;"",H98&lt;&gt;""),"（正常）記入済み","（複数入力）未入力")</f>
        <v>（複数入力）未入力</v>
      </c>
    </row>
    <row r="99" spans="2:15" ht="15.6" hidden="1" outlineLevel="1" thickBot="1">
      <c r="B99" s="1006"/>
      <c r="C99" s="1007"/>
      <c r="D99" s="323" t="s">
        <v>812</v>
      </c>
      <c r="E99" s="1008"/>
      <c r="F99" s="1009"/>
      <c r="G99" s="1009"/>
      <c r="H99" s="1010"/>
      <c r="J99" s="286"/>
      <c r="K99" s="286"/>
      <c r="M99" s="302" t="s">
        <v>770</v>
      </c>
      <c r="N99" s="294" t="str">
        <f>IF(E99&lt;&gt;"","（正常）記入済み","（複数入力）未入力")</f>
        <v>（複数入力）未入力</v>
      </c>
    </row>
    <row r="100" spans="2:15" ht="18.75" hidden="1" customHeight="1" outlineLevel="1">
      <c r="B100" s="1004" t="s">
        <v>816</v>
      </c>
      <c r="C100" s="1005"/>
      <c r="D100" s="324" t="s">
        <v>803</v>
      </c>
      <c r="E100" s="1008"/>
      <c r="F100" s="1009"/>
      <c r="G100" s="1009"/>
      <c r="H100" s="1010"/>
      <c r="J100" s="286"/>
      <c r="K100" s="286"/>
      <c r="M100" s="302" t="s">
        <v>770</v>
      </c>
      <c r="N100" s="294" t="str">
        <f>IF(E100&lt;&gt;"","（正常）記入済み","（複数入力）未入力")</f>
        <v>（複数入力）未入力</v>
      </c>
    </row>
    <row r="101" spans="2:15" ht="18.75" hidden="1" customHeight="1" outlineLevel="1">
      <c r="B101" s="1037"/>
      <c r="C101" s="1038"/>
      <c r="D101" s="318" t="s">
        <v>805</v>
      </c>
      <c r="E101" s="1008"/>
      <c r="F101" s="1009"/>
      <c r="G101" s="1009"/>
      <c r="H101" s="1010"/>
      <c r="J101" s="286"/>
      <c r="K101" s="286"/>
      <c r="M101" s="302" t="s">
        <v>770</v>
      </c>
      <c r="N101" s="294" t="str">
        <f>IF(E101&lt;&gt;"","（正常）記入済み","（複数入力）未入力")</f>
        <v>（複数入力）未入力</v>
      </c>
    </row>
    <row r="102" spans="2:15" ht="18.75" hidden="1" customHeight="1" outlineLevel="1">
      <c r="B102" s="1037"/>
      <c r="C102" s="1038"/>
      <c r="D102" s="311" t="s">
        <v>806</v>
      </c>
      <c r="E102" s="1035"/>
      <c r="F102" s="1036"/>
      <c r="G102" s="319" t="s">
        <v>164</v>
      </c>
      <c r="H102" s="325"/>
      <c r="J102" s="286"/>
      <c r="K102" s="286"/>
      <c r="M102" s="302" t="s">
        <v>770</v>
      </c>
      <c r="N102" s="294" t="str">
        <f>IF(E102&lt;&gt;"","（正常）記入済み","（複数入力）未入力")</f>
        <v>（複数入力）未入力</v>
      </c>
    </row>
    <row r="103" spans="2:15" ht="15.6" hidden="1" outlineLevel="1" thickBot="1">
      <c r="B103" s="1037"/>
      <c r="C103" s="1038"/>
      <c r="D103" s="311" t="s">
        <v>808</v>
      </c>
      <c r="E103" s="1008"/>
      <c r="F103" s="1009"/>
      <c r="G103" s="1009"/>
      <c r="H103" s="1010"/>
      <c r="J103" s="286"/>
      <c r="K103" s="286"/>
      <c r="M103" s="302" t="s">
        <v>770</v>
      </c>
      <c r="N103" s="294" t="str">
        <f>IF(E103&lt;&gt;"","（正常）記入済み","（複数入力）未入力")</f>
        <v>（複数入力）未入力</v>
      </c>
    </row>
    <row r="104" spans="2:15" ht="18.75" hidden="1" customHeight="1" outlineLevel="1">
      <c r="B104" s="1037"/>
      <c r="C104" s="1038"/>
      <c r="D104" s="356" t="s">
        <v>810</v>
      </c>
      <c r="E104" s="1047"/>
      <c r="F104" s="1048"/>
      <c r="G104" s="321" t="s">
        <v>811</v>
      </c>
      <c r="H104" s="326"/>
      <c r="J104" s="286"/>
      <c r="K104" s="286"/>
      <c r="M104" s="302" t="s">
        <v>770</v>
      </c>
      <c r="N104" s="294" t="str">
        <f>IF(AND(E104&lt;&gt;"",H104&lt;&gt;""),"（正常）記入済み","（複数入力）未入力")</f>
        <v>（複数入力）未入力</v>
      </c>
    </row>
    <row r="105" spans="2:15" ht="19.5" hidden="1" customHeight="1" outlineLevel="1" thickBot="1">
      <c r="B105" s="1023"/>
      <c r="C105" s="1024"/>
      <c r="D105" s="327" t="s">
        <v>812</v>
      </c>
      <c r="E105" s="1049"/>
      <c r="F105" s="1050"/>
      <c r="G105" s="1050"/>
      <c r="H105" s="1051"/>
      <c r="J105" s="286"/>
      <c r="K105" s="286"/>
      <c r="M105" s="302" t="s">
        <v>770</v>
      </c>
      <c r="N105" s="294" t="str">
        <f>IF(E105&lt;&gt;"","（正常）記入済み","（複数入力）未入力")</f>
        <v>（複数入力）未入力</v>
      </c>
    </row>
    <row r="106" spans="2:15" ht="16.2" collapsed="1" thickTop="1" thickBot="1">
      <c r="B106" s="1014" t="s">
        <v>817</v>
      </c>
      <c r="C106" s="1015"/>
      <c r="D106" s="1016"/>
      <c r="E106" s="1016"/>
      <c r="F106" s="1016"/>
      <c r="G106" s="1016"/>
      <c r="H106" s="1017"/>
      <c r="J106" s="286"/>
      <c r="K106" s="286"/>
      <c r="N106" s="294"/>
    </row>
    <row r="107" spans="2:15" ht="16.5" customHeight="1" thickTop="1">
      <c r="B107" s="1018" t="s">
        <v>818</v>
      </c>
      <c r="C107" s="1019"/>
      <c r="D107" s="311" t="s">
        <v>819</v>
      </c>
      <c r="E107" s="1035"/>
      <c r="F107" s="1036"/>
      <c r="G107" s="319" t="s">
        <v>164</v>
      </c>
      <c r="H107" s="320"/>
      <c r="J107" s="286"/>
      <c r="K107" s="286"/>
      <c r="M107" s="302" t="s">
        <v>770</v>
      </c>
      <c r="N107" s="294" t="str">
        <f>IF(E107&lt;&gt;"","（正常）記入済み","（注意）未入力")</f>
        <v>（注意）未入力</v>
      </c>
      <c r="O107" s="282" t="s">
        <v>820</v>
      </c>
    </row>
    <row r="108" spans="2:15" ht="30">
      <c r="B108" s="1037"/>
      <c r="C108" s="1038"/>
      <c r="D108" s="328" t="s">
        <v>821</v>
      </c>
      <c r="E108" s="1011"/>
      <c r="F108" s="1012"/>
      <c r="G108" s="1012"/>
      <c r="H108" s="1013"/>
      <c r="J108" s="286"/>
      <c r="K108" s="286"/>
      <c r="M108" s="302" t="s">
        <v>770</v>
      </c>
      <c r="N108" s="294" t="str">
        <f>IF(E108&lt;&gt;"","（正常）記入済み","（注意）未入力")</f>
        <v>（注意）未入力</v>
      </c>
      <c r="O108" s="282" t="s">
        <v>820</v>
      </c>
    </row>
    <row r="109" spans="2:15" ht="30">
      <c r="B109" s="1006"/>
      <c r="C109" s="1007"/>
      <c r="D109" s="328" t="s">
        <v>822</v>
      </c>
      <c r="E109" s="1011"/>
      <c r="F109" s="1012"/>
      <c r="G109" s="1012"/>
      <c r="H109" s="1013"/>
      <c r="J109" s="286"/>
      <c r="K109" s="286"/>
      <c r="M109" s="302" t="s">
        <v>770</v>
      </c>
      <c r="N109" s="294" t="str">
        <f>IF(E109&lt;&gt;"","（正常）記入済み","（注意）未入力")</f>
        <v>（注意）未入力</v>
      </c>
      <c r="O109" s="282" t="s">
        <v>820</v>
      </c>
    </row>
    <row r="110" spans="2:15">
      <c r="B110" s="1004" t="s">
        <v>823</v>
      </c>
      <c r="C110" s="1005"/>
      <c r="D110" s="311" t="s">
        <v>819</v>
      </c>
      <c r="E110" s="1035"/>
      <c r="F110" s="1036"/>
      <c r="G110" s="319" t="s">
        <v>164</v>
      </c>
      <c r="H110" s="320"/>
      <c r="J110" s="286"/>
      <c r="K110" s="286"/>
      <c r="M110" s="302" t="s">
        <v>770</v>
      </c>
      <c r="N110" s="294" t="str">
        <f>IF(E110&lt;&gt;"","（正常）記入済み","（複数入力）未入力")</f>
        <v>（複数入力）未入力</v>
      </c>
    </row>
    <row r="111" spans="2:15" ht="30">
      <c r="B111" s="1037"/>
      <c r="C111" s="1038"/>
      <c r="D111" s="328" t="s">
        <v>821</v>
      </c>
      <c r="E111" s="1039"/>
      <c r="F111" s="1040"/>
      <c r="G111" s="1040"/>
      <c r="H111" s="1041"/>
      <c r="J111" s="286"/>
      <c r="K111" s="286"/>
      <c r="M111" s="302" t="s">
        <v>770</v>
      </c>
      <c r="N111" s="294" t="str">
        <f>IF(E111&lt;&gt;"","（正常）記入済み","（複数入力）未入力")</f>
        <v>（複数入力）未入力</v>
      </c>
    </row>
    <row r="112" spans="2:15" ht="30.6" thickBot="1">
      <c r="B112" s="1006"/>
      <c r="C112" s="1007"/>
      <c r="D112" s="328" t="s">
        <v>822</v>
      </c>
      <c r="E112" s="1039"/>
      <c r="F112" s="1040"/>
      <c r="G112" s="1040"/>
      <c r="H112" s="1041"/>
      <c r="J112" s="286"/>
      <c r="K112" s="286"/>
      <c r="M112" s="302" t="s">
        <v>770</v>
      </c>
      <c r="N112" s="294" t="str">
        <f>IF(E112&lt;&gt;"","（正常）記入済み","（複数入力）未入力")</f>
        <v>（複数入力）未入力</v>
      </c>
    </row>
    <row r="113" spans="2:15" ht="15.75" hidden="1" customHeight="1" outlineLevel="1">
      <c r="B113" s="1004" t="s">
        <v>824</v>
      </c>
      <c r="C113" s="1005"/>
      <c r="D113" s="311" t="s">
        <v>819</v>
      </c>
      <c r="E113" s="1035"/>
      <c r="F113" s="1036"/>
      <c r="G113" s="319" t="s">
        <v>164</v>
      </c>
      <c r="H113" s="320"/>
      <c r="J113" s="286"/>
      <c r="K113" s="286"/>
      <c r="M113" s="302" t="s">
        <v>770</v>
      </c>
      <c r="N113" s="294" t="str">
        <f t="shared" ref="N113:N121" si="2">IF(E113&lt;&gt;"","（正常）記入済み","（複数入力）未入力")</f>
        <v>（複数入力）未入力</v>
      </c>
    </row>
    <row r="114" spans="2:15" ht="30.6" hidden="1" outlineLevel="1" thickBot="1">
      <c r="B114" s="1037"/>
      <c r="C114" s="1038"/>
      <c r="D114" s="328" t="s">
        <v>821</v>
      </c>
      <c r="E114" s="1011"/>
      <c r="F114" s="1012"/>
      <c r="G114" s="1012"/>
      <c r="H114" s="1013"/>
      <c r="J114" s="286"/>
      <c r="K114" s="286"/>
      <c r="M114" s="302" t="s">
        <v>770</v>
      </c>
      <c r="N114" s="294" t="str">
        <f t="shared" si="2"/>
        <v>（複数入力）未入力</v>
      </c>
    </row>
    <row r="115" spans="2:15" ht="30.6" hidden="1" outlineLevel="1" thickBot="1">
      <c r="B115" s="1006"/>
      <c r="C115" s="1007"/>
      <c r="D115" s="328" t="s">
        <v>822</v>
      </c>
      <c r="E115" s="1011"/>
      <c r="F115" s="1012"/>
      <c r="G115" s="1012"/>
      <c r="H115" s="1013"/>
      <c r="J115" s="286"/>
      <c r="K115" s="286"/>
      <c r="M115" s="302" t="s">
        <v>770</v>
      </c>
      <c r="N115" s="294" t="str">
        <f t="shared" si="2"/>
        <v>（複数入力）未入力</v>
      </c>
    </row>
    <row r="116" spans="2:15" ht="15.6" hidden="1" outlineLevel="1" thickBot="1">
      <c r="B116" s="1004" t="s">
        <v>825</v>
      </c>
      <c r="C116" s="1005"/>
      <c r="D116" s="311" t="s">
        <v>819</v>
      </c>
      <c r="E116" s="1035"/>
      <c r="F116" s="1036"/>
      <c r="G116" s="319" t="s">
        <v>164</v>
      </c>
      <c r="H116" s="320"/>
      <c r="J116" s="286"/>
      <c r="K116" s="286"/>
      <c r="M116" s="302" t="s">
        <v>770</v>
      </c>
      <c r="N116" s="294" t="str">
        <f t="shared" si="2"/>
        <v>（複数入力）未入力</v>
      </c>
    </row>
    <row r="117" spans="2:15" ht="30.6" hidden="1" outlineLevel="1" thickBot="1">
      <c r="B117" s="1037"/>
      <c r="C117" s="1038"/>
      <c r="D117" s="328" t="s">
        <v>821</v>
      </c>
      <c r="E117" s="1039"/>
      <c r="F117" s="1040"/>
      <c r="G117" s="1040"/>
      <c r="H117" s="1041"/>
      <c r="J117" s="286"/>
      <c r="K117" s="286"/>
      <c r="M117" s="302" t="s">
        <v>770</v>
      </c>
      <c r="N117" s="294" t="str">
        <f t="shared" si="2"/>
        <v>（複数入力）未入力</v>
      </c>
    </row>
    <row r="118" spans="2:15" ht="30.6" hidden="1" outlineLevel="1" thickBot="1">
      <c r="B118" s="1006"/>
      <c r="C118" s="1007"/>
      <c r="D118" s="328" t="s">
        <v>822</v>
      </c>
      <c r="E118" s="1039"/>
      <c r="F118" s="1040"/>
      <c r="G118" s="1040"/>
      <c r="H118" s="1041"/>
      <c r="J118" s="286"/>
      <c r="K118" s="286"/>
      <c r="M118" s="302" t="s">
        <v>770</v>
      </c>
      <c r="N118" s="294" t="str">
        <f t="shared" si="2"/>
        <v>（複数入力）未入力</v>
      </c>
    </row>
    <row r="119" spans="2:15" ht="15.6" hidden="1" outlineLevel="1" thickBot="1">
      <c r="B119" s="1004" t="s">
        <v>826</v>
      </c>
      <c r="C119" s="1005"/>
      <c r="D119" s="311" t="s">
        <v>819</v>
      </c>
      <c r="E119" s="1035"/>
      <c r="F119" s="1036"/>
      <c r="G119" s="319" t="s">
        <v>164</v>
      </c>
      <c r="H119" s="320"/>
      <c r="J119" s="286"/>
      <c r="K119" s="286"/>
      <c r="M119" s="302" t="s">
        <v>770</v>
      </c>
      <c r="N119" s="294" t="str">
        <f t="shared" si="2"/>
        <v>（複数入力）未入力</v>
      </c>
    </row>
    <row r="120" spans="2:15" ht="30.6" hidden="1" outlineLevel="1" thickBot="1">
      <c r="B120" s="1037"/>
      <c r="C120" s="1038"/>
      <c r="D120" s="328" t="s">
        <v>821</v>
      </c>
      <c r="E120" s="1039"/>
      <c r="F120" s="1040"/>
      <c r="G120" s="1040"/>
      <c r="H120" s="1041"/>
      <c r="J120" s="286"/>
      <c r="K120" s="286"/>
      <c r="M120" s="302" t="s">
        <v>770</v>
      </c>
      <c r="N120" s="294" t="str">
        <f t="shared" si="2"/>
        <v>（複数入力）未入力</v>
      </c>
    </row>
    <row r="121" spans="2:15" ht="30.6" hidden="1" outlineLevel="1" thickBot="1">
      <c r="B121" s="1023"/>
      <c r="C121" s="1024"/>
      <c r="D121" s="328" t="s">
        <v>822</v>
      </c>
      <c r="E121" s="1042"/>
      <c r="F121" s="1043"/>
      <c r="G121" s="1043"/>
      <c r="H121" s="1044"/>
      <c r="J121" s="286"/>
      <c r="K121" s="286"/>
      <c r="M121" s="302" t="s">
        <v>770</v>
      </c>
      <c r="N121" s="294" t="str">
        <f t="shared" si="2"/>
        <v>（複数入力）未入力</v>
      </c>
    </row>
    <row r="122" spans="2:15" ht="16.2" collapsed="1" thickTop="1" thickBot="1">
      <c r="B122" s="1014" t="s">
        <v>827</v>
      </c>
      <c r="C122" s="1015"/>
      <c r="D122" s="1016"/>
      <c r="E122" s="1016"/>
      <c r="F122" s="1016"/>
      <c r="G122" s="1016"/>
      <c r="H122" s="1017"/>
      <c r="J122" s="286"/>
      <c r="K122" s="286"/>
      <c r="N122" s="294"/>
    </row>
    <row r="123" spans="2:15" ht="16.5" customHeight="1" thickTop="1">
      <c r="B123" s="1045" t="s">
        <v>818</v>
      </c>
      <c r="C123" s="1046"/>
      <c r="D123" s="311" t="s">
        <v>819</v>
      </c>
      <c r="E123" s="1035"/>
      <c r="F123" s="1036"/>
      <c r="G123" s="319" t="s">
        <v>164</v>
      </c>
      <c r="H123" s="320"/>
      <c r="J123" s="286"/>
      <c r="K123" s="286"/>
      <c r="M123" s="302" t="s">
        <v>770</v>
      </c>
      <c r="N123" s="294" t="str">
        <f>IF(E123&lt;&gt;"","（正常）記入済み","（注意）未入力")</f>
        <v>（注意）未入力</v>
      </c>
      <c r="O123" s="282" t="s">
        <v>828</v>
      </c>
    </row>
    <row r="124" spans="2:15" ht="15.75" customHeight="1">
      <c r="B124" s="1033" t="s">
        <v>823</v>
      </c>
      <c r="C124" s="1034"/>
      <c r="D124" s="311" t="s">
        <v>819</v>
      </c>
      <c r="E124" s="1035"/>
      <c r="F124" s="1036"/>
      <c r="G124" s="319" t="s">
        <v>164</v>
      </c>
      <c r="H124" s="320"/>
      <c r="J124" s="286"/>
      <c r="K124" s="286"/>
      <c r="M124" s="302" t="s">
        <v>770</v>
      </c>
      <c r="N124" s="294" t="str">
        <f>IF(E124&lt;&gt;"","（正常）記入済み","（複数入力）未入力")</f>
        <v>（複数入力）未入力</v>
      </c>
    </row>
    <row r="125" spans="2:15" ht="15.75" hidden="1" customHeight="1" outlineLevel="1">
      <c r="B125" s="1033" t="s">
        <v>824</v>
      </c>
      <c r="C125" s="1034"/>
      <c r="D125" s="311" t="s">
        <v>819</v>
      </c>
      <c r="E125" s="1035"/>
      <c r="F125" s="1036"/>
      <c r="G125" s="319" t="s">
        <v>164</v>
      </c>
      <c r="H125" s="320"/>
      <c r="J125" s="286"/>
      <c r="K125" s="286"/>
      <c r="M125" s="302" t="s">
        <v>770</v>
      </c>
      <c r="N125" s="294" t="str">
        <f>IF(E125&lt;&gt;"","（正常）記入済み","（複数入力）未入力")</f>
        <v>（複数入力）未入力</v>
      </c>
    </row>
    <row r="126" spans="2:15" ht="15.75" hidden="1" customHeight="1" outlineLevel="1">
      <c r="B126" s="1033" t="s">
        <v>825</v>
      </c>
      <c r="C126" s="1034"/>
      <c r="D126" s="311" t="s">
        <v>819</v>
      </c>
      <c r="E126" s="1035"/>
      <c r="F126" s="1036"/>
      <c r="G126" s="319" t="s">
        <v>164</v>
      </c>
      <c r="H126" s="320"/>
      <c r="J126" s="286"/>
      <c r="K126" s="286"/>
      <c r="M126" s="302" t="s">
        <v>770</v>
      </c>
      <c r="N126" s="294" t="str">
        <f>IF(E126&lt;&gt;"","（正常）記入済み","（複数入力）未入力")</f>
        <v>（複数入力）未入力</v>
      </c>
    </row>
    <row r="127" spans="2:15" ht="15.75" hidden="1" customHeight="1" outlineLevel="1" thickBot="1">
      <c r="B127" s="1025" t="s">
        <v>826</v>
      </c>
      <c r="C127" s="1026"/>
      <c r="D127" s="329" t="s">
        <v>819</v>
      </c>
      <c r="E127" s="1027"/>
      <c r="F127" s="1028"/>
      <c r="G127" s="330" t="s">
        <v>164</v>
      </c>
      <c r="H127" s="331"/>
      <c r="J127" s="286"/>
      <c r="K127" s="286"/>
      <c r="M127" s="302" t="s">
        <v>770</v>
      </c>
      <c r="N127" s="294" t="str">
        <f>IF(E127&lt;&gt;"","（正常）記入済み","（複数入力）未入力")</f>
        <v>（複数入力）未入力</v>
      </c>
    </row>
    <row r="128" spans="2:15" ht="15.6" collapsed="1" thickBot="1">
      <c r="B128" s="1029" t="s">
        <v>829</v>
      </c>
      <c r="C128" s="1030"/>
      <c r="D128" s="1031"/>
      <c r="E128" s="1031"/>
      <c r="F128" s="1031"/>
      <c r="G128" s="1031"/>
      <c r="H128" s="1032"/>
      <c r="J128" s="286"/>
      <c r="K128" s="286"/>
      <c r="N128" s="294"/>
    </row>
    <row r="129" spans="2:15" ht="15.6" thickTop="1">
      <c r="B129" s="1018" t="s">
        <v>830</v>
      </c>
      <c r="C129" s="1019"/>
      <c r="D129" s="311" t="s">
        <v>831</v>
      </c>
      <c r="E129" s="1020"/>
      <c r="F129" s="1021"/>
      <c r="G129" s="1021"/>
      <c r="H129" s="1022"/>
      <c r="J129" s="286"/>
      <c r="K129" s="286"/>
      <c r="M129" s="302" t="s">
        <v>770</v>
      </c>
      <c r="N129" s="294" t="str">
        <f>IF(COUNTIF($J$49:$J$50,TRUE)&gt;1,IF(E129&lt;&gt;"","（正常）記入済み","（エラー）未入力"),"積替なし")</f>
        <v>積替なし</v>
      </c>
      <c r="O129" s="282" t="s">
        <v>832</v>
      </c>
    </row>
    <row r="130" spans="2:15">
      <c r="B130" s="1006"/>
      <c r="C130" s="1007"/>
      <c r="D130" s="328" t="s">
        <v>833</v>
      </c>
      <c r="E130" s="1011"/>
      <c r="F130" s="1012"/>
      <c r="G130" s="1012"/>
      <c r="H130" s="1013"/>
      <c r="J130" s="286"/>
      <c r="K130" s="286"/>
      <c r="M130" s="302" t="s">
        <v>770</v>
      </c>
      <c r="N130" s="294" t="str">
        <f>IF(COUNTIF($J$49:$J$50,TRUE)&gt;1,IF(E130&lt;&gt;"","（正常）記入済み","（エラー）未入力"),"積替なし")</f>
        <v>積替なし</v>
      </c>
      <c r="O130" s="282" t="s">
        <v>832</v>
      </c>
    </row>
    <row r="131" spans="2:15">
      <c r="B131" s="1004" t="s">
        <v>834</v>
      </c>
      <c r="C131" s="1005"/>
      <c r="D131" s="311" t="s">
        <v>831</v>
      </c>
      <c r="E131" s="1008"/>
      <c r="F131" s="1009"/>
      <c r="G131" s="1009"/>
      <c r="H131" s="1010"/>
      <c r="J131" s="286"/>
      <c r="K131" s="286"/>
      <c r="M131" s="302" t="s">
        <v>770</v>
      </c>
      <c r="N131" s="294" t="str">
        <f t="shared" ref="N131:N138" si="3">IF(COUNTIF($J$49:$J$50,TRUE)&gt;1,IF(E131&lt;&gt;"","（正常）記入済み","（複数入力）未入力"),"積替なし")</f>
        <v>積替なし</v>
      </c>
    </row>
    <row r="132" spans="2:15" ht="15.6" thickBot="1">
      <c r="B132" s="1006"/>
      <c r="C132" s="1007"/>
      <c r="D132" s="328" t="s">
        <v>833</v>
      </c>
      <c r="E132" s="1011"/>
      <c r="F132" s="1012"/>
      <c r="G132" s="1012"/>
      <c r="H132" s="1013"/>
      <c r="J132" s="286"/>
      <c r="K132" s="286"/>
      <c r="M132" s="302" t="s">
        <v>770</v>
      </c>
      <c r="N132" s="294" t="str">
        <f t="shared" si="3"/>
        <v>積替なし</v>
      </c>
    </row>
    <row r="133" spans="2:15" ht="15.6" hidden="1" outlineLevel="1" thickBot="1">
      <c r="B133" s="1004" t="s">
        <v>835</v>
      </c>
      <c r="C133" s="1005"/>
      <c r="D133" s="311" t="s">
        <v>831</v>
      </c>
      <c r="E133" s="1008"/>
      <c r="F133" s="1009"/>
      <c r="G133" s="1009"/>
      <c r="H133" s="1010"/>
      <c r="J133" s="286"/>
      <c r="K133" s="286"/>
      <c r="M133" s="302" t="s">
        <v>770</v>
      </c>
      <c r="N133" s="294" t="str">
        <f t="shared" si="3"/>
        <v>積替なし</v>
      </c>
    </row>
    <row r="134" spans="2:15" ht="15.6" hidden="1" outlineLevel="1" thickBot="1">
      <c r="B134" s="1006"/>
      <c r="C134" s="1007"/>
      <c r="D134" s="328" t="s">
        <v>833</v>
      </c>
      <c r="E134" s="1011"/>
      <c r="F134" s="1012"/>
      <c r="G134" s="1012"/>
      <c r="H134" s="1013"/>
      <c r="J134" s="286"/>
      <c r="K134" s="286"/>
      <c r="M134" s="302" t="s">
        <v>770</v>
      </c>
      <c r="N134" s="294" t="str">
        <f t="shared" si="3"/>
        <v>積替なし</v>
      </c>
    </row>
    <row r="135" spans="2:15" ht="15.6" hidden="1" outlineLevel="1" thickBot="1">
      <c r="B135" s="1004" t="s">
        <v>836</v>
      </c>
      <c r="C135" s="1005"/>
      <c r="D135" s="311" t="s">
        <v>831</v>
      </c>
      <c r="E135" s="1008"/>
      <c r="F135" s="1009"/>
      <c r="G135" s="1009"/>
      <c r="H135" s="1010"/>
      <c r="J135" s="286"/>
      <c r="K135" s="286"/>
      <c r="M135" s="302" t="s">
        <v>770</v>
      </c>
      <c r="N135" s="294" t="str">
        <f t="shared" si="3"/>
        <v>積替なし</v>
      </c>
    </row>
    <row r="136" spans="2:15" ht="15.6" hidden="1" outlineLevel="1" thickBot="1">
      <c r="B136" s="1006"/>
      <c r="C136" s="1007"/>
      <c r="D136" s="328" t="s">
        <v>833</v>
      </c>
      <c r="E136" s="1011"/>
      <c r="F136" s="1012"/>
      <c r="G136" s="1012"/>
      <c r="H136" s="1013"/>
      <c r="J136" s="286"/>
      <c r="K136" s="286"/>
      <c r="M136" s="302" t="s">
        <v>770</v>
      </c>
      <c r="N136" s="294" t="str">
        <f t="shared" si="3"/>
        <v>積替なし</v>
      </c>
    </row>
    <row r="137" spans="2:15" ht="15.6" hidden="1" outlineLevel="1" thickBot="1">
      <c r="B137" s="1004" t="s">
        <v>837</v>
      </c>
      <c r="C137" s="1005"/>
      <c r="D137" s="311" t="s">
        <v>831</v>
      </c>
      <c r="E137" s="1008"/>
      <c r="F137" s="1009"/>
      <c r="G137" s="1009"/>
      <c r="H137" s="1010"/>
      <c r="J137" s="286"/>
      <c r="K137" s="286"/>
      <c r="M137" s="302" t="s">
        <v>770</v>
      </c>
      <c r="N137" s="294" t="str">
        <f t="shared" si="3"/>
        <v>積替なし</v>
      </c>
    </row>
    <row r="138" spans="2:15" ht="15.6" hidden="1" outlineLevel="1" thickBot="1">
      <c r="B138" s="1006"/>
      <c r="C138" s="1007"/>
      <c r="D138" s="328" t="s">
        <v>833</v>
      </c>
      <c r="E138" s="1008"/>
      <c r="F138" s="1009"/>
      <c r="G138" s="1009"/>
      <c r="H138" s="1010"/>
      <c r="J138" s="286"/>
      <c r="K138" s="286"/>
      <c r="M138" s="302" t="s">
        <v>770</v>
      </c>
      <c r="N138" s="294" t="str">
        <f t="shared" si="3"/>
        <v>積替なし</v>
      </c>
    </row>
    <row r="139" spans="2:15" ht="15.6" hidden="1" outlineLevel="1" thickBot="1">
      <c r="B139" s="1004" t="s">
        <v>838</v>
      </c>
      <c r="C139" s="1005"/>
      <c r="D139" s="311" t="s">
        <v>831</v>
      </c>
      <c r="E139" s="347"/>
      <c r="F139" s="348"/>
      <c r="G139" s="348"/>
      <c r="H139" s="349"/>
      <c r="J139" s="286"/>
      <c r="K139" s="286"/>
      <c r="M139" s="302" t="s">
        <v>770</v>
      </c>
      <c r="N139" s="294" t="str">
        <f>IF(COUNTIF($J$49:$J$50,TRUE)&gt;1,IF(E139&lt;&gt;"","（正常）記入済み","（エラー）未入力"),"積替なし")</f>
        <v>積替なし</v>
      </c>
      <c r="O139" s="282" t="s">
        <v>832</v>
      </c>
    </row>
    <row r="140" spans="2:15" ht="15.6" hidden="1" outlineLevel="1" thickBot="1">
      <c r="B140" s="1006"/>
      <c r="C140" s="1007"/>
      <c r="D140" s="328" t="s">
        <v>833</v>
      </c>
      <c r="E140" s="1011"/>
      <c r="F140" s="1012"/>
      <c r="G140" s="1012"/>
      <c r="H140" s="1013"/>
      <c r="J140" s="286"/>
      <c r="K140" s="286"/>
      <c r="M140" s="302" t="s">
        <v>770</v>
      </c>
      <c r="N140" s="294" t="str">
        <f>IF(COUNTIF($J$49:$J$50,TRUE)&gt;1,IF(E140&lt;&gt;"","（正常）記入済み","（エラー）未入力"),"積替なし")</f>
        <v>積替なし</v>
      </c>
      <c r="O140" s="282" t="s">
        <v>832</v>
      </c>
    </row>
    <row r="141" spans="2:15" ht="15.6" hidden="1" outlineLevel="1" thickBot="1">
      <c r="B141" s="1004" t="s">
        <v>839</v>
      </c>
      <c r="C141" s="1005"/>
      <c r="D141" s="311" t="s">
        <v>831</v>
      </c>
      <c r="E141" s="1008"/>
      <c r="F141" s="1009"/>
      <c r="G141" s="1009"/>
      <c r="H141" s="1010"/>
      <c r="J141" s="286"/>
      <c r="K141" s="286"/>
      <c r="M141" s="302" t="s">
        <v>770</v>
      </c>
      <c r="N141" s="294" t="str">
        <f t="shared" ref="N141:N148" si="4">IF(COUNTIF($J$49:$J$50,TRUE)&gt;1,IF(E141&lt;&gt;"","（正常）記入済み","（複数入力）未入力"),"積替なし")</f>
        <v>積替なし</v>
      </c>
    </row>
    <row r="142" spans="2:15" ht="15.6" hidden="1" outlineLevel="1" thickBot="1">
      <c r="B142" s="1006"/>
      <c r="C142" s="1007"/>
      <c r="D142" s="328" t="s">
        <v>833</v>
      </c>
      <c r="E142" s="1011"/>
      <c r="F142" s="1012"/>
      <c r="G142" s="1012"/>
      <c r="H142" s="1013"/>
      <c r="J142" s="286"/>
      <c r="K142" s="286"/>
      <c r="M142" s="302" t="s">
        <v>770</v>
      </c>
      <c r="N142" s="294" t="str">
        <f t="shared" si="4"/>
        <v>積替なし</v>
      </c>
    </row>
    <row r="143" spans="2:15" ht="15.6" hidden="1" outlineLevel="1" thickBot="1">
      <c r="B143" s="1004" t="s">
        <v>840</v>
      </c>
      <c r="C143" s="1005"/>
      <c r="D143" s="311" t="s">
        <v>831</v>
      </c>
      <c r="E143" s="1008"/>
      <c r="F143" s="1009"/>
      <c r="G143" s="1009"/>
      <c r="H143" s="1010"/>
      <c r="J143" s="286"/>
      <c r="K143" s="286"/>
      <c r="M143" s="302" t="s">
        <v>770</v>
      </c>
      <c r="N143" s="294" t="str">
        <f t="shared" si="4"/>
        <v>積替なし</v>
      </c>
    </row>
    <row r="144" spans="2:15" ht="15.6" hidden="1" outlineLevel="1" thickBot="1">
      <c r="B144" s="1006"/>
      <c r="C144" s="1007"/>
      <c r="D144" s="328" t="s">
        <v>833</v>
      </c>
      <c r="E144" s="1011"/>
      <c r="F144" s="1012"/>
      <c r="G144" s="1012"/>
      <c r="H144" s="1013"/>
      <c r="J144" s="286"/>
      <c r="K144" s="286"/>
      <c r="M144" s="302" t="s">
        <v>770</v>
      </c>
      <c r="N144" s="294" t="str">
        <f t="shared" si="4"/>
        <v>積替なし</v>
      </c>
    </row>
    <row r="145" spans="2:15" ht="15.6" hidden="1" outlineLevel="1" thickBot="1">
      <c r="B145" s="1004" t="s">
        <v>841</v>
      </c>
      <c r="C145" s="1005"/>
      <c r="D145" s="311" t="s">
        <v>831</v>
      </c>
      <c r="E145" s="1008"/>
      <c r="F145" s="1009"/>
      <c r="G145" s="1009"/>
      <c r="H145" s="1010"/>
      <c r="J145" s="286"/>
      <c r="K145" s="286"/>
      <c r="M145" s="302" t="s">
        <v>770</v>
      </c>
      <c r="N145" s="294" t="str">
        <f t="shared" si="4"/>
        <v>積替なし</v>
      </c>
    </row>
    <row r="146" spans="2:15" ht="15.6" hidden="1" outlineLevel="1" thickBot="1">
      <c r="B146" s="1006"/>
      <c r="C146" s="1007"/>
      <c r="D146" s="328" t="s">
        <v>833</v>
      </c>
      <c r="E146" s="1011"/>
      <c r="F146" s="1012"/>
      <c r="G146" s="1012"/>
      <c r="H146" s="1013"/>
      <c r="J146" s="286"/>
      <c r="K146" s="286"/>
      <c r="M146" s="302" t="s">
        <v>770</v>
      </c>
      <c r="N146" s="294" t="str">
        <f t="shared" si="4"/>
        <v>積替なし</v>
      </c>
    </row>
    <row r="147" spans="2:15" ht="15.6" hidden="1" outlineLevel="1" thickBot="1">
      <c r="B147" s="1004" t="s">
        <v>842</v>
      </c>
      <c r="C147" s="1005"/>
      <c r="D147" s="311" t="s">
        <v>831</v>
      </c>
      <c r="E147" s="1008"/>
      <c r="F147" s="1009"/>
      <c r="G147" s="1009"/>
      <c r="H147" s="1010"/>
      <c r="J147" s="286"/>
      <c r="K147" s="286"/>
      <c r="M147" s="302" t="s">
        <v>770</v>
      </c>
      <c r="N147" s="294" t="str">
        <f t="shared" si="4"/>
        <v>積替なし</v>
      </c>
    </row>
    <row r="148" spans="2:15" ht="15.6" hidden="1" outlineLevel="1" thickBot="1">
      <c r="B148" s="1023"/>
      <c r="C148" s="1024"/>
      <c r="D148" s="328" t="s">
        <v>833</v>
      </c>
      <c r="E148" s="1011"/>
      <c r="F148" s="1012"/>
      <c r="G148" s="1012"/>
      <c r="H148" s="1013"/>
      <c r="J148" s="286"/>
      <c r="K148" s="286"/>
      <c r="M148" s="302" t="s">
        <v>770</v>
      </c>
      <c r="N148" s="294" t="str">
        <f t="shared" si="4"/>
        <v>積替なし</v>
      </c>
    </row>
    <row r="149" spans="2:15" ht="16.2" collapsed="1" thickTop="1" thickBot="1">
      <c r="B149" s="1014" t="s">
        <v>843</v>
      </c>
      <c r="C149" s="1015"/>
      <c r="D149" s="1016"/>
      <c r="E149" s="1016"/>
      <c r="F149" s="1016"/>
      <c r="G149" s="1016"/>
      <c r="H149" s="1017"/>
      <c r="J149" s="286"/>
      <c r="K149" s="286"/>
      <c r="N149" s="294"/>
    </row>
    <row r="150" spans="2:15" ht="15.6" thickTop="1">
      <c r="B150" s="1018" t="s">
        <v>830</v>
      </c>
      <c r="C150" s="1019"/>
      <c r="D150" s="311" t="s">
        <v>831</v>
      </c>
      <c r="E150" s="1020"/>
      <c r="F150" s="1021"/>
      <c r="G150" s="1021"/>
      <c r="H150" s="1022"/>
      <c r="J150" s="286"/>
      <c r="K150" s="286"/>
      <c r="M150" s="302" t="s">
        <v>770</v>
      </c>
      <c r="N150" s="294" t="str">
        <f>IF($J$51,IF(E150&lt;&gt;"","（正常）記入済み","（エラー）未入力"),"保管なし")</f>
        <v>保管なし</v>
      </c>
      <c r="O150" s="282" t="s">
        <v>844</v>
      </c>
    </row>
    <row r="151" spans="2:15">
      <c r="B151" s="1006"/>
      <c r="C151" s="1007"/>
      <c r="D151" s="328" t="s">
        <v>833</v>
      </c>
      <c r="E151" s="1011"/>
      <c r="F151" s="1012"/>
      <c r="G151" s="1012"/>
      <c r="H151" s="1013"/>
      <c r="J151" s="286"/>
      <c r="K151" s="286"/>
      <c r="M151" s="302" t="s">
        <v>770</v>
      </c>
      <c r="N151" s="294" t="str">
        <f>IF($J$51,IF(E151&lt;&gt;"","（正常）記入済み","（エラー）未入力"),"保管なし")</f>
        <v>保管なし</v>
      </c>
      <c r="O151" s="282" t="s">
        <v>844</v>
      </c>
    </row>
    <row r="152" spans="2:15">
      <c r="B152" s="1004" t="s">
        <v>834</v>
      </c>
      <c r="C152" s="1005"/>
      <c r="D152" s="311" t="s">
        <v>831</v>
      </c>
      <c r="E152" s="1008"/>
      <c r="F152" s="1009"/>
      <c r="G152" s="1009"/>
      <c r="H152" s="1010"/>
      <c r="J152" s="286"/>
      <c r="K152" s="286"/>
      <c r="M152" s="302" t="s">
        <v>770</v>
      </c>
      <c r="N152" s="294" t="str">
        <f>IF($J$51,IF(E152&lt;&gt;"","（正常）記入済み","（複数入力）未入力"),"保管なし")</f>
        <v>保管なし</v>
      </c>
    </row>
    <row r="153" spans="2:15">
      <c r="B153" s="1006"/>
      <c r="C153" s="1007"/>
      <c r="D153" s="328" t="s">
        <v>833</v>
      </c>
      <c r="E153" s="1011"/>
      <c r="F153" s="1012"/>
      <c r="G153" s="1012"/>
      <c r="H153" s="1013"/>
      <c r="J153" s="286"/>
      <c r="K153" s="286"/>
      <c r="M153" s="302" t="s">
        <v>770</v>
      </c>
      <c r="N153" s="294" t="str">
        <f t="shared" ref="N153:N159" si="5">IF($J$51,IF(E153&lt;&gt;"","（正常）記入済み","（複数入力）未入力"),"保管なし")</f>
        <v>保管なし</v>
      </c>
    </row>
    <row r="154" spans="2:15" hidden="1" outlineLevel="1">
      <c r="B154" s="1004" t="s">
        <v>835</v>
      </c>
      <c r="C154" s="1005"/>
      <c r="D154" s="311" t="s">
        <v>831</v>
      </c>
      <c r="E154" s="1008"/>
      <c r="F154" s="1009"/>
      <c r="G154" s="1009"/>
      <c r="H154" s="1010"/>
      <c r="J154" s="286"/>
      <c r="K154" s="286"/>
      <c r="M154" s="302" t="s">
        <v>770</v>
      </c>
      <c r="N154" s="294" t="str">
        <f t="shared" si="5"/>
        <v>保管なし</v>
      </c>
    </row>
    <row r="155" spans="2:15" hidden="1" outlineLevel="1">
      <c r="B155" s="1006"/>
      <c r="C155" s="1007"/>
      <c r="D155" s="328" t="s">
        <v>833</v>
      </c>
      <c r="E155" s="1011"/>
      <c r="F155" s="1012"/>
      <c r="G155" s="1012"/>
      <c r="H155" s="1013"/>
      <c r="J155" s="286"/>
      <c r="K155" s="286"/>
      <c r="M155" s="302" t="s">
        <v>770</v>
      </c>
      <c r="N155" s="294" t="str">
        <f t="shared" si="5"/>
        <v>保管なし</v>
      </c>
    </row>
    <row r="156" spans="2:15" hidden="1" outlineLevel="1">
      <c r="B156" s="1004" t="s">
        <v>836</v>
      </c>
      <c r="C156" s="1005"/>
      <c r="D156" s="311" t="s">
        <v>831</v>
      </c>
      <c r="E156" s="1008"/>
      <c r="F156" s="1009"/>
      <c r="G156" s="1009"/>
      <c r="H156" s="1010"/>
      <c r="J156" s="286"/>
      <c r="K156" s="286"/>
      <c r="M156" s="302" t="s">
        <v>770</v>
      </c>
      <c r="N156" s="294" t="str">
        <f t="shared" si="5"/>
        <v>保管なし</v>
      </c>
    </row>
    <row r="157" spans="2:15" hidden="1" outlineLevel="1">
      <c r="B157" s="1006"/>
      <c r="C157" s="1007"/>
      <c r="D157" s="328" t="s">
        <v>833</v>
      </c>
      <c r="E157" s="1011"/>
      <c r="F157" s="1012"/>
      <c r="G157" s="1012"/>
      <c r="H157" s="1013"/>
      <c r="J157" s="286"/>
      <c r="K157" s="286"/>
      <c r="M157" s="302" t="s">
        <v>770</v>
      </c>
      <c r="N157" s="294" t="str">
        <f t="shared" si="5"/>
        <v>保管なし</v>
      </c>
    </row>
    <row r="158" spans="2:15" hidden="1" outlineLevel="1">
      <c r="B158" s="1004" t="s">
        <v>837</v>
      </c>
      <c r="C158" s="1005"/>
      <c r="D158" s="311" t="s">
        <v>831</v>
      </c>
      <c r="E158" s="1008"/>
      <c r="F158" s="1009"/>
      <c r="G158" s="1009"/>
      <c r="H158" s="1010"/>
      <c r="J158" s="286"/>
      <c r="K158" s="286"/>
      <c r="M158" s="302" t="s">
        <v>770</v>
      </c>
      <c r="N158" s="294" t="str">
        <f t="shared" si="5"/>
        <v>保管なし</v>
      </c>
    </row>
    <row r="159" spans="2:15" hidden="1" outlineLevel="1">
      <c r="B159" s="1006"/>
      <c r="C159" s="1007"/>
      <c r="D159" s="328" t="s">
        <v>833</v>
      </c>
      <c r="E159" s="1011"/>
      <c r="F159" s="1012"/>
      <c r="G159" s="1012"/>
      <c r="H159" s="1013"/>
      <c r="J159" s="286"/>
      <c r="K159" s="286"/>
      <c r="M159" s="302" t="s">
        <v>770</v>
      </c>
      <c r="N159" s="294" t="str">
        <f t="shared" si="5"/>
        <v>保管なし</v>
      </c>
    </row>
    <row r="160" spans="2:15" hidden="1" outlineLevel="1">
      <c r="B160" s="994" t="s">
        <v>838</v>
      </c>
      <c r="C160" s="995"/>
      <c r="D160" s="332" t="s">
        <v>831</v>
      </c>
      <c r="E160" s="998"/>
      <c r="F160" s="999"/>
      <c r="G160" s="999"/>
      <c r="H160" s="1000"/>
      <c r="J160" s="286"/>
      <c r="K160" s="286"/>
      <c r="M160" s="302" t="s">
        <v>770</v>
      </c>
      <c r="N160" s="294" t="str">
        <f>IF($J$51,IF(E160&lt;&gt;"","（正常）記入済み","（エラー）未入力"),"保管なし")</f>
        <v>保管なし</v>
      </c>
      <c r="O160" s="282" t="s">
        <v>844</v>
      </c>
    </row>
    <row r="161" spans="2:15" hidden="1" outlineLevel="1">
      <c r="B161" s="996"/>
      <c r="C161" s="997"/>
      <c r="D161" s="333" t="s">
        <v>833</v>
      </c>
      <c r="E161" s="1001"/>
      <c r="F161" s="1002"/>
      <c r="G161" s="1002"/>
      <c r="H161" s="1003"/>
      <c r="J161" s="286"/>
      <c r="K161" s="286"/>
      <c r="M161" s="302" t="s">
        <v>770</v>
      </c>
      <c r="N161" s="294" t="str">
        <f>IF($J$51,IF(E161&lt;&gt;"","（正常）記入済み","（エラー）未入力"),"保管なし")</f>
        <v>保管なし</v>
      </c>
      <c r="O161" s="282" t="s">
        <v>844</v>
      </c>
    </row>
    <row r="162" spans="2:15" hidden="1" outlineLevel="1">
      <c r="B162" s="994" t="s">
        <v>839</v>
      </c>
      <c r="C162" s="995"/>
      <c r="D162" s="332" t="s">
        <v>831</v>
      </c>
      <c r="E162" s="998"/>
      <c r="F162" s="999"/>
      <c r="G162" s="999"/>
      <c r="H162" s="1000"/>
      <c r="J162" s="286"/>
      <c r="K162" s="286"/>
      <c r="M162" s="302" t="s">
        <v>770</v>
      </c>
      <c r="N162" s="294" t="str">
        <f>IF($J$51,IF(E162&lt;&gt;"","（正常）記入済み","（複数入力）未入力"),"保管なし")</f>
        <v>保管なし</v>
      </c>
    </row>
    <row r="163" spans="2:15" hidden="1" outlineLevel="1">
      <c r="B163" s="996"/>
      <c r="C163" s="997"/>
      <c r="D163" s="333" t="s">
        <v>833</v>
      </c>
      <c r="E163" s="1001"/>
      <c r="F163" s="1002"/>
      <c r="G163" s="1002"/>
      <c r="H163" s="1003"/>
      <c r="J163" s="286"/>
      <c r="K163" s="286"/>
      <c r="M163" s="302" t="s">
        <v>770</v>
      </c>
      <c r="N163" s="294" t="str">
        <f t="shared" ref="N163:N169" si="6">IF($J$51,IF(E163&lt;&gt;"","（正常）記入済み","（複数入力）未入力"),"保管なし")</f>
        <v>保管なし</v>
      </c>
    </row>
    <row r="164" spans="2:15" hidden="1" outlineLevel="1">
      <c r="B164" s="994" t="s">
        <v>840</v>
      </c>
      <c r="C164" s="995"/>
      <c r="D164" s="332" t="s">
        <v>831</v>
      </c>
      <c r="E164" s="998"/>
      <c r="F164" s="999"/>
      <c r="G164" s="999"/>
      <c r="H164" s="1000"/>
      <c r="J164" s="286"/>
      <c r="K164" s="286"/>
      <c r="M164" s="302" t="s">
        <v>770</v>
      </c>
      <c r="N164" s="294" t="str">
        <f t="shared" si="6"/>
        <v>保管なし</v>
      </c>
    </row>
    <row r="165" spans="2:15" hidden="1" outlineLevel="1">
      <c r="B165" s="996"/>
      <c r="C165" s="997"/>
      <c r="D165" s="333" t="s">
        <v>833</v>
      </c>
      <c r="E165" s="1001"/>
      <c r="F165" s="1002"/>
      <c r="G165" s="1002"/>
      <c r="H165" s="1003"/>
      <c r="J165" s="286"/>
      <c r="K165" s="286"/>
      <c r="M165" s="302" t="s">
        <v>770</v>
      </c>
      <c r="N165" s="294" t="str">
        <f t="shared" si="6"/>
        <v>保管なし</v>
      </c>
    </row>
    <row r="166" spans="2:15" hidden="1" outlineLevel="1">
      <c r="B166" s="994" t="s">
        <v>841</v>
      </c>
      <c r="C166" s="995"/>
      <c r="D166" s="332" t="s">
        <v>831</v>
      </c>
      <c r="E166" s="998"/>
      <c r="F166" s="999"/>
      <c r="G166" s="999"/>
      <c r="H166" s="1000"/>
      <c r="J166" s="286"/>
      <c r="K166" s="286"/>
      <c r="M166" s="302" t="s">
        <v>770</v>
      </c>
      <c r="N166" s="294" t="str">
        <f t="shared" si="6"/>
        <v>保管なし</v>
      </c>
    </row>
    <row r="167" spans="2:15" hidden="1" outlineLevel="1">
      <c r="B167" s="996"/>
      <c r="C167" s="997"/>
      <c r="D167" s="333" t="s">
        <v>833</v>
      </c>
      <c r="E167" s="1001"/>
      <c r="F167" s="1002"/>
      <c r="G167" s="1002"/>
      <c r="H167" s="1003"/>
      <c r="J167" s="286"/>
      <c r="K167" s="286"/>
      <c r="M167" s="302" t="s">
        <v>770</v>
      </c>
      <c r="N167" s="294" t="str">
        <f t="shared" si="6"/>
        <v>保管なし</v>
      </c>
    </row>
    <row r="168" spans="2:15" hidden="1" outlineLevel="1">
      <c r="B168" s="994" t="s">
        <v>842</v>
      </c>
      <c r="C168" s="995"/>
      <c r="D168" s="332" t="s">
        <v>831</v>
      </c>
      <c r="E168" s="998"/>
      <c r="F168" s="999"/>
      <c r="G168" s="999"/>
      <c r="H168" s="1000"/>
      <c r="J168" s="286"/>
      <c r="K168" s="286"/>
      <c r="M168" s="302" t="s">
        <v>770</v>
      </c>
      <c r="N168" s="294" t="str">
        <f t="shared" si="6"/>
        <v>保管なし</v>
      </c>
    </row>
    <row r="169" spans="2:15" hidden="1" outlineLevel="1">
      <c r="B169" s="996"/>
      <c r="C169" s="997"/>
      <c r="D169" s="333" t="s">
        <v>833</v>
      </c>
      <c r="E169" s="1001"/>
      <c r="F169" s="1002"/>
      <c r="G169" s="1002"/>
      <c r="H169" s="1003"/>
      <c r="J169" s="286"/>
      <c r="K169" s="286"/>
      <c r="M169" s="302" t="s">
        <v>770</v>
      </c>
      <c r="N169" s="294" t="str">
        <f t="shared" si="6"/>
        <v>保管なし</v>
      </c>
    </row>
    <row r="170" spans="2:15" collapsed="1"/>
  </sheetData>
  <sheetProtection formatRows="0"/>
  <mergeCells count="221">
    <mergeCell ref="F11:H11"/>
    <mergeCell ref="F12:H12"/>
    <mergeCell ref="F13:H13"/>
    <mergeCell ref="F14:H14"/>
    <mergeCell ref="F15:H15"/>
    <mergeCell ref="F16:H16"/>
    <mergeCell ref="J1:K1"/>
    <mergeCell ref="E4:F5"/>
    <mergeCell ref="G4:H5"/>
    <mergeCell ref="B6:H6"/>
    <mergeCell ref="B7:B19"/>
    <mergeCell ref="D7:D19"/>
    <mergeCell ref="F7:H7"/>
    <mergeCell ref="F8:H8"/>
    <mergeCell ref="F9:H9"/>
    <mergeCell ref="F10:H10"/>
    <mergeCell ref="B25:B28"/>
    <mergeCell ref="D25:D28"/>
    <mergeCell ref="F25:H25"/>
    <mergeCell ref="F26:H26"/>
    <mergeCell ref="F27:H27"/>
    <mergeCell ref="F28:H28"/>
    <mergeCell ref="F17:H17"/>
    <mergeCell ref="F18:H18"/>
    <mergeCell ref="F19:H19"/>
    <mergeCell ref="B20:B24"/>
    <mergeCell ref="D20:D24"/>
    <mergeCell ref="F20:H20"/>
    <mergeCell ref="F21:H21"/>
    <mergeCell ref="F22:H22"/>
    <mergeCell ref="F23:H23"/>
    <mergeCell ref="F24:H24"/>
    <mergeCell ref="B35:B38"/>
    <mergeCell ref="D35:D38"/>
    <mergeCell ref="F35:H35"/>
    <mergeCell ref="F36:H36"/>
    <mergeCell ref="F37:H37"/>
    <mergeCell ref="F38:H38"/>
    <mergeCell ref="B29:B34"/>
    <mergeCell ref="D29:D34"/>
    <mergeCell ref="F29:H29"/>
    <mergeCell ref="F30:H30"/>
    <mergeCell ref="F31:H31"/>
    <mergeCell ref="F32:H32"/>
    <mergeCell ref="F33:H33"/>
    <mergeCell ref="F34:H34"/>
    <mergeCell ref="B42:B44"/>
    <mergeCell ref="C42:C44"/>
    <mergeCell ref="D42:D44"/>
    <mergeCell ref="F42:H42"/>
    <mergeCell ref="F43:H43"/>
    <mergeCell ref="F44:H44"/>
    <mergeCell ref="B39:B41"/>
    <mergeCell ref="C39:C41"/>
    <mergeCell ref="D39:D41"/>
    <mergeCell ref="F39:H39"/>
    <mergeCell ref="F40:H40"/>
    <mergeCell ref="F41:H41"/>
    <mergeCell ref="F49:H49"/>
    <mergeCell ref="F50:H50"/>
    <mergeCell ref="F51:H51"/>
    <mergeCell ref="F52:H52"/>
    <mergeCell ref="F53:H53"/>
    <mergeCell ref="F54:H54"/>
    <mergeCell ref="B45:B48"/>
    <mergeCell ref="D45:D48"/>
    <mergeCell ref="F45:H45"/>
    <mergeCell ref="F46:H46"/>
    <mergeCell ref="F47:H47"/>
    <mergeCell ref="F48:H48"/>
    <mergeCell ref="F62:H62"/>
    <mergeCell ref="F63:H63"/>
    <mergeCell ref="F64:H64"/>
    <mergeCell ref="F65:H65"/>
    <mergeCell ref="F66:H66"/>
    <mergeCell ref="F67:H67"/>
    <mergeCell ref="F55:H55"/>
    <mergeCell ref="B56:B68"/>
    <mergeCell ref="C56:C68"/>
    <mergeCell ref="D56:D68"/>
    <mergeCell ref="F56:H56"/>
    <mergeCell ref="F57:H57"/>
    <mergeCell ref="F58:H58"/>
    <mergeCell ref="F59:H59"/>
    <mergeCell ref="F60:H60"/>
    <mergeCell ref="F61:H61"/>
    <mergeCell ref="B75:H75"/>
    <mergeCell ref="B76:C81"/>
    <mergeCell ref="E76:H76"/>
    <mergeCell ref="E77:H77"/>
    <mergeCell ref="E78:F78"/>
    <mergeCell ref="E79:H79"/>
    <mergeCell ref="E80:F80"/>
    <mergeCell ref="E81:H81"/>
    <mergeCell ref="F68:H68"/>
    <mergeCell ref="F69:H69"/>
    <mergeCell ref="F70:H70"/>
    <mergeCell ref="F71:H71"/>
    <mergeCell ref="F72:H72"/>
    <mergeCell ref="F73:H73"/>
    <mergeCell ref="B88:C93"/>
    <mergeCell ref="E88:H88"/>
    <mergeCell ref="E89:H89"/>
    <mergeCell ref="E90:F90"/>
    <mergeCell ref="E91:H91"/>
    <mergeCell ref="E92:F92"/>
    <mergeCell ref="E93:H93"/>
    <mergeCell ref="B82:C87"/>
    <mergeCell ref="E82:H82"/>
    <mergeCell ref="E83:H83"/>
    <mergeCell ref="E84:F84"/>
    <mergeCell ref="E85:H85"/>
    <mergeCell ref="E86:F86"/>
    <mergeCell ref="E87:H87"/>
    <mergeCell ref="B100:C105"/>
    <mergeCell ref="E100:H100"/>
    <mergeCell ref="E101:H101"/>
    <mergeCell ref="E102:F102"/>
    <mergeCell ref="E103:H103"/>
    <mergeCell ref="E104:F104"/>
    <mergeCell ref="E105:H105"/>
    <mergeCell ref="B94:C99"/>
    <mergeCell ref="E94:H94"/>
    <mergeCell ref="E95:H95"/>
    <mergeCell ref="E96:F96"/>
    <mergeCell ref="E97:H97"/>
    <mergeCell ref="E98:F98"/>
    <mergeCell ref="E99:H99"/>
    <mergeCell ref="B113:C115"/>
    <mergeCell ref="E113:F113"/>
    <mergeCell ref="E114:H114"/>
    <mergeCell ref="E115:H115"/>
    <mergeCell ref="B116:C118"/>
    <mergeCell ref="E116:F116"/>
    <mergeCell ref="E117:H117"/>
    <mergeCell ref="E118:H118"/>
    <mergeCell ref="B106:H106"/>
    <mergeCell ref="B107:C109"/>
    <mergeCell ref="E107:F107"/>
    <mergeCell ref="E108:H108"/>
    <mergeCell ref="E109:H109"/>
    <mergeCell ref="B110:C112"/>
    <mergeCell ref="E110:F110"/>
    <mergeCell ref="E111:H111"/>
    <mergeCell ref="E112:H112"/>
    <mergeCell ref="B124:C124"/>
    <mergeCell ref="E124:F124"/>
    <mergeCell ref="B125:C125"/>
    <mergeCell ref="E125:F125"/>
    <mergeCell ref="B126:C126"/>
    <mergeCell ref="E126:F126"/>
    <mergeCell ref="B119:C121"/>
    <mergeCell ref="E119:F119"/>
    <mergeCell ref="E120:H120"/>
    <mergeCell ref="E121:H121"/>
    <mergeCell ref="B122:H122"/>
    <mergeCell ref="B123:C123"/>
    <mergeCell ref="E123:F123"/>
    <mergeCell ref="B131:C132"/>
    <mergeCell ref="E131:H131"/>
    <mergeCell ref="E132:H132"/>
    <mergeCell ref="B133:C134"/>
    <mergeCell ref="E133:H133"/>
    <mergeCell ref="E134:H134"/>
    <mergeCell ref="B127:C127"/>
    <mergeCell ref="E127:F127"/>
    <mergeCell ref="B128:H128"/>
    <mergeCell ref="B129:C130"/>
    <mergeCell ref="E129:H129"/>
    <mergeCell ref="E130:H130"/>
    <mergeCell ref="B139:C140"/>
    <mergeCell ref="E140:H140"/>
    <mergeCell ref="B141:C142"/>
    <mergeCell ref="E141:H141"/>
    <mergeCell ref="E142:H142"/>
    <mergeCell ref="B143:C144"/>
    <mergeCell ref="E143:H143"/>
    <mergeCell ref="E144:H144"/>
    <mergeCell ref="B135:C136"/>
    <mergeCell ref="E135:H135"/>
    <mergeCell ref="E136:H136"/>
    <mergeCell ref="B137:C138"/>
    <mergeCell ref="E137:H137"/>
    <mergeCell ref="E138:H138"/>
    <mergeCell ref="B149:H149"/>
    <mergeCell ref="B150:C151"/>
    <mergeCell ref="E150:H150"/>
    <mergeCell ref="E151:H151"/>
    <mergeCell ref="B152:C153"/>
    <mergeCell ref="E152:H152"/>
    <mergeCell ref="E153:H153"/>
    <mergeCell ref="B145:C146"/>
    <mergeCell ref="E145:H145"/>
    <mergeCell ref="E146:H146"/>
    <mergeCell ref="B147:C148"/>
    <mergeCell ref="E147:H147"/>
    <mergeCell ref="E148:H148"/>
    <mergeCell ref="B158:C159"/>
    <mergeCell ref="E158:H158"/>
    <mergeCell ref="E159:H159"/>
    <mergeCell ref="B160:C161"/>
    <mergeCell ref="E160:H160"/>
    <mergeCell ref="E161:H161"/>
    <mergeCell ref="B154:C155"/>
    <mergeCell ref="E154:H154"/>
    <mergeCell ref="E155:H155"/>
    <mergeCell ref="B156:C157"/>
    <mergeCell ref="E156:H156"/>
    <mergeCell ref="E157:H157"/>
    <mergeCell ref="B166:C167"/>
    <mergeCell ref="E166:H166"/>
    <mergeCell ref="E167:H167"/>
    <mergeCell ref="B168:C169"/>
    <mergeCell ref="E168:H168"/>
    <mergeCell ref="E169:H169"/>
    <mergeCell ref="B162:C163"/>
    <mergeCell ref="E162:H162"/>
    <mergeCell ref="E163:H163"/>
    <mergeCell ref="B164:C165"/>
    <mergeCell ref="E164:H164"/>
    <mergeCell ref="E165:H165"/>
  </mergeCells>
  <phoneticPr fontId="24"/>
  <conditionalFormatting sqref="N1:N3 N6:N1048576">
    <cfRule type="containsText" dxfId="5" priority="4" operator="containsText" text="（注意）">
      <formula>NOT(ISERROR(SEARCH("（注意）",N1)))</formula>
    </cfRule>
    <cfRule type="containsText" dxfId="4" priority="5" operator="containsText" text="（エラー）">
      <formula>NOT(ISERROR(SEARCH("（エラー）",N1)))</formula>
    </cfRule>
    <cfRule type="containsText" dxfId="3" priority="6" operator="containsText" text="（正常）">
      <formula>NOT(ISERROR(SEARCH("（正常）",N1)))</formula>
    </cfRule>
  </conditionalFormatting>
  <conditionalFormatting sqref="N4:N5">
    <cfRule type="containsText" dxfId="2" priority="1" operator="containsText" text="（注意）">
      <formula>NOT(ISERROR(SEARCH("（注意）",N4)))</formula>
    </cfRule>
    <cfRule type="containsText" dxfId="1" priority="2" operator="containsText" text="（エラー）">
      <formula>NOT(ISERROR(SEARCH("（エラー）",N4)))</formula>
    </cfRule>
    <cfRule type="containsText" dxfId="0" priority="3" operator="containsText" text="（正常）">
      <formula>NOT(ISERROR(SEARCH("（正常）",N4)))</formula>
    </cfRule>
  </conditionalFormatting>
  <dataValidations count="3">
    <dataValidation type="list" allowBlank="1" showInputMessage="1" showErrorMessage="1" sqref="E4:F5" xr:uid="{50732EBC-4943-4674-89BD-B02C7A91808B}">
      <formula1>$Q$2:$Q$5</formula1>
    </dataValidation>
    <dataValidation type="list" allowBlank="1" showInputMessage="1" showErrorMessage="1" sqref="E7:E18 E69:E73 E49:E67 E45:E47 E42:E43 E39:E40 E35:E37 E29:E33 E25:E27 E20:E23" xr:uid="{BC8FE046-5938-4969-84DB-DE36EE09EAB2}">
      <formula1>"●"</formula1>
    </dataValidation>
    <dataValidation type="decimal" operator="greaterThanOrEqual" allowBlank="1" showInputMessage="1" showErrorMessage="1" sqref="E78:F78 E84:F84 E90:F90 E96:F96 E102:F102 E107:F107 E110:F110 E113:F113 E116:F116 E119:F119 E123:F127" xr:uid="{3E01ED80-5708-4D54-B2C6-F28680C971FF}">
      <formula1>0</formula1>
    </dataValidation>
  </dataValidations>
  <printOptions horizontalCentered="1"/>
  <pageMargins left="0.19685039370078741" right="0.19685039370078741" top="0.19685039370078741" bottom="0.19685039370078741" header="0.11811023622047245" footer="0.11811023622047245"/>
  <pageSetup paperSize="9" scale="80" fitToHeight="0" orientation="portrait" r:id="rId1"/>
  <headerFooter>
    <oddFooter>&amp;C&amp;P／&amp;Nページ</oddFooter>
  </headerFooter>
  <rowBreaks count="2" manualBreakCount="2">
    <brk id="48" max="8" man="1"/>
    <brk id="74"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提出書類一覧_30号様式</vt:lpstr>
      <vt:lpstr>第30号様式 </vt:lpstr>
      <vt:lpstr>第30号様式 (別紙)</vt:lpstr>
      <vt:lpstr>筆一覧_地下水</vt:lpstr>
      <vt:lpstr>汚染状況一覧</vt:lpstr>
      <vt:lpstr>汚染状況一覧 (記入例)</vt:lpstr>
      <vt:lpstr>計画シート</vt:lpstr>
      <vt:lpstr>確認シート</vt:lpstr>
      <vt:lpstr>搬出確認シート</vt:lpstr>
      <vt:lpstr>マスタ</vt:lpstr>
      <vt:lpstr>汚染状況一覧!Print_Area</vt:lpstr>
      <vt:lpstr>'汚染状況一覧 (記入例)'!Print_Area</vt:lpstr>
      <vt:lpstr>確認シート!Print_Area</vt:lpstr>
      <vt:lpstr>計画シート!Print_Area</vt:lpstr>
      <vt:lpstr>'第30号様式 '!Print_Area</vt:lpstr>
      <vt:lpstr>'第30号様式 (別紙)'!Print_Area</vt:lpstr>
      <vt:lpstr>提出書類一覧_30号様式!Print_Area</vt:lpstr>
      <vt:lpstr>搬出確認シート!Print_Area</vt:lpstr>
      <vt:lpstr>筆一覧_地下水!Print_Area</vt:lpstr>
      <vt:lpstr>確認シート!Print_Titles</vt:lpstr>
      <vt:lpstr>計画シート!Print_Titles</vt:lpstr>
      <vt:lpstr>筆一覧_地下水!Print_Titles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1</cp:revision>
  <dcterms:created xsi:type="dcterms:W3CDTF">2024-05-28T08:13:42Z</dcterms:created>
  <dcterms:modified xsi:type="dcterms:W3CDTF">2024-05-28T08:13:48Z</dcterms:modified>
  <cp:category/>
  <cp:contentStatus/>
</cp:coreProperties>
</file>