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6BB6073E-0CF1-4728-8EA8-837613E09B77}" xr6:coauthVersionLast="47" xr6:coauthVersionMax="47" xr10:uidLastSave="{00000000-0000-0000-0000-000000000000}"/>
  <bookViews>
    <workbookView xWindow="-108" yWindow="-108" windowWidth="23256" windowHeight="12576" tabRatio="939" xr2:uid="{00000000-000D-0000-FFFF-FFFF00000000}"/>
  </bookViews>
  <sheets>
    <sheet name="様式第9（第１面）" sheetId="9" r:id="rId1"/>
    <sheet name="様式第9（第２面）" sheetId="8" r:id="rId2"/>
    <sheet name="様式第9（第３面）" sheetId="2" r:id="rId3"/>
    <sheet name="要措置区域所在地一覧" sheetId="3" r:id="rId4"/>
    <sheet name="計画シート" sheetId="11" r:id="rId5"/>
    <sheet name="（入力用シート）汚染状態一覧" sheetId="6" r:id="rId6"/>
    <sheet name="マスタ_計画シート" sheetId="12" state="hidden" r:id="rId7"/>
    <sheet name="マスタ" sheetId="7" state="hidden" r:id="rId8"/>
    <sheet name="マスタ_第三面の表示内容" sheetId="10" state="hidden" r:id="rId9"/>
  </sheets>
  <externalReferences>
    <externalReference r:id="rId10"/>
    <externalReference r:id="rId11"/>
    <externalReference r:id="rId12"/>
    <externalReference r:id="rId13"/>
  </externalReferences>
  <definedNames>
    <definedName name="OLE_LINK21" localSheetId="0">'様式第9（第１面）'!$B$1</definedName>
    <definedName name="OLE_LINK21" localSheetId="1">'様式第9（第２面）'!#REF!</definedName>
    <definedName name="OLE_LINK21" localSheetId="2">'様式第9（第３面）'!#REF!</definedName>
    <definedName name="OLE_LINK22" localSheetId="0">'様式第9（第１面）'!#REF!</definedName>
    <definedName name="OLE_LINK22" localSheetId="1">'様式第9（第２面）'!#REF!</definedName>
    <definedName name="OLE_LINK22" localSheetId="2">'様式第9（第３面）'!#REF!</definedName>
    <definedName name="OLE_LINK24" localSheetId="0">'様式第9（第１面）'!#REF!</definedName>
    <definedName name="OLE_LINK24" localSheetId="1">'様式第9（第２面）'!$B$3</definedName>
    <definedName name="OLE_LINK24" localSheetId="2">'様式第9（第３面）'!#REF!</definedName>
    <definedName name="OLE_LINK25" localSheetId="0">'様式第9（第１面）'!#REF!</definedName>
    <definedName name="OLE_LINK25" localSheetId="1">'様式第9（第２面）'!#REF!</definedName>
    <definedName name="OLE_LINK25" localSheetId="2">'様式第9（第３面）'!$B$2</definedName>
    <definedName name="OLE_LINK26" localSheetId="0">'様式第9（第１面）'!#REF!</definedName>
    <definedName name="OLE_LINK26" localSheetId="1">'様式第9（第２面）'!#REF!</definedName>
    <definedName name="OLE_LINK26" localSheetId="2">'様式第9（第３面）'!$B$3</definedName>
    <definedName name="OLE_LINK27" localSheetId="0">'様式第9（第１面）'!#REF!</definedName>
    <definedName name="OLE_LINK27" localSheetId="1">'様式第9（第２面）'!#REF!</definedName>
    <definedName name="OLE_LINK27" localSheetId="2">'様式第9（第３面）'!$B$30</definedName>
    <definedName name="OLE_LINK29" localSheetId="0">'様式第9（第１面）'!#REF!</definedName>
    <definedName name="OLE_LINK29" localSheetId="1">'様式第9（第２面）'!#REF!</definedName>
    <definedName name="OLE_LINK29" localSheetId="2">'様式第9（第３面）'!#REF!</definedName>
    <definedName name="OLE_LINK30" localSheetId="0">'様式第9（第１面）'!$B$2</definedName>
    <definedName name="OLE_LINK30" localSheetId="1">'様式第9（第２面）'!#REF!</definedName>
    <definedName name="OLE_LINK30" localSheetId="2">'様式第9（第３面）'!#REF!</definedName>
    <definedName name="OLE_LINK7" localSheetId="0">'様式第9（第１面）'!$C$64</definedName>
    <definedName name="OLE_LINK7" localSheetId="1">'様式第9（第２面）'!#REF!</definedName>
    <definedName name="OLE_LINK7" localSheetId="2">'様式第9（第３面）'!#REF!</definedName>
    <definedName name="_xlnm.Print_Area" localSheetId="5">'（入力用シート）汚染状態一覧'!$A$1:$AE$15</definedName>
    <definedName name="_xlnm.Print_Area" localSheetId="4">計画シート!$B$1:$J$62</definedName>
    <definedName name="_xlnm.Print_Area" localSheetId="0">'様式第9（第１面）'!$B$1:$I$64</definedName>
    <definedName name="_xlnm.Print_Area" localSheetId="1">'様式第9（第２面）'!$B$2:$I$15</definedName>
    <definedName name="_xlnm.Print_Area" localSheetId="2">'様式第9（第３面）'!$B$1:$J$31</definedName>
    <definedName name="_xlnm.Print_Area" localSheetId="3">要措置区域所在地一覧!$A$1:$P$40</definedName>
    <definedName name="_xlnm.Print_Titles" localSheetId="4">計画シート!$4:$4</definedName>
    <definedName name="_xlnm.Print_Titles" localSheetId="3">要措置区域所在地一覧!$6:$7</definedName>
    <definedName name="汚染の拡散防止の方法の選択理由">[1]管理シート!$Q$2:$Q$9</definedName>
    <definedName name="汚染土壌処理方法">[1]管理シート!$R$2:$R$9</definedName>
    <definedName name="基準の種類">[1]管理シート!$T$2:$T$6</definedName>
    <definedName name="基準の種類・地下水">[1]管理シート!$U$2:$U$4</definedName>
    <definedName name="基準の種類・土壌">[1]管理シート!$T$2:$T$6</definedName>
    <definedName name="区域指定">[1]管理シート!$S$2:$S$4</definedName>
    <definedName name="区市町村" localSheetId="5">[1]管理シート!$B$2:$B$64</definedName>
    <definedName name="区市町村" localSheetId="3">[2]管理シート!$B$2:$B$64</definedName>
    <definedName name="区市町村">[3]管理シート!$C$2:$C$63</definedName>
    <definedName name="全部一部" localSheetId="5">[1]管理シート!$O$2:$O$3</definedName>
    <definedName name="全部一部" localSheetId="3">[2]管理シート!$M$2:$M$3</definedName>
    <definedName name="全部一部">[1]管理シート!$O$2:$O$3</definedName>
    <definedName name="超過適合">[1]管理シート!$V$2:$V$3</definedName>
    <definedName name="特定有害物質">[1]管理シート!$I$2:$I$27</definedName>
    <definedName name="法令" localSheetId="3">[4]管理シート!$B$2:$B$3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6" l="1"/>
  <c r="L60" i="11"/>
  <c r="O61" i="11" s="1"/>
  <c r="L59" i="11"/>
  <c r="O59" i="11" s="1"/>
  <c r="L58" i="11"/>
  <c r="O58" i="11" s="1"/>
  <c r="L57" i="11"/>
  <c r="O57" i="11" s="1"/>
  <c r="L56" i="11"/>
  <c r="O56" i="11" s="1"/>
  <c r="L55" i="11"/>
  <c r="O55" i="11" s="1"/>
  <c r="L54" i="11"/>
  <c r="O54" i="11" s="1"/>
  <c r="O52" i="11"/>
  <c r="O51" i="11"/>
  <c r="O50" i="11"/>
  <c r="L48" i="11"/>
  <c r="O49" i="11" s="1"/>
  <c r="O47" i="11"/>
  <c r="L47" i="11"/>
  <c r="L46" i="11"/>
  <c r="O46" i="11" s="1"/>
  <c r="O45" i="11"/>
  <c r="O44" i="11"/>
  <c r="O43" i="11"/>
  <c r="L41" i="11"/>
  <c r="O42" i="11" s="1"/>
  <c r="L40" i="11"/>
  <c r="L39" i="11"/>
  <c r="L38" i="11"/>
  <c r="L37" i="11"/>
  <c r="O36" i="11"/>
  <c r="L36" i="11"/>
  <c r="O35" i="11"/>
  <c r="L33" i="11"/>
  <c r="O34" i="11" s="1"/>
  <c r="L32" i="11"/>
  <c r="L31" i="11"/>
  <c r="L30" i="11"/>
  <c r="L29" i="11"/>
  <c r="L28" i="11"/>
  <c r="L27" i="11"/>
  <c r="L26" i="11"/>
  <c r="L25" i="11"/>
  <c r="L24" i="11"/>
  <c r="L23" i="11"/>
  <c r="L22" i="11"/>
  <c r="L21" i="11"/>
  <c r="L20" i="11"/>
  <c r="L19" i="11"/>
  <c r="O18" i="11"/>
  <c r="L18" i="11"/>
  <c r="L16" i="11"/>
  <c r="O16" i="11" s="1"/>
  <c r="L15" i="11"/>
  <c r="L14" i="11"/>
  <c r="L13" i="11"/>
  <c r="L12" i="11"/>
  <c r="L11" i="11"/>
  <c r="L10" i="11"/>
  <c r="O10" i="11" s="1"/>
  <c r="L9" i="11"/>
  <c r="O7" i="11"/>
  <c r="O6" i="11"/>
  <c r="O5" i="11"/>
  <c r="O17" i="11" l="1"/>
  <c r="O53" i="11"/>
  <c r="O12" i="11"/>
  <c r="O9" i="11"/>
  <c r="O13" i="11"/>
  <c r="O14" i="11"/>
  <c r="O15" i="11"/>
  <c r="O11" i="11"/>
  <c r="O60" i="11"/>
  <c r="O8" i="11"/>
  <c r="C37" i="3" l="1"/>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M13" i="8" a="1"/>
  <c r="M13" i="8" s="1"/>
  <c r="M14" i="8" a="1"/>
  <c r="M14" i="8" s="1"/>
  <c r="M11" i="9"/>
  <c r="M10" i="9"/>
  <c r="M9" i="9"/>
  <c r="S8" i="3"/>
  <c r="AH7" i="6"/>
  <c r="AB17" i="6" l="1"/>
  <c r="L3" i="2" l="1"/>
  <c r="D32" i="6" l="1"/>
  <c r="D31" i="6"/>
  <c r="D30" i="6"/>
  <c r="D29" i="6"/>
  <c r="D28" i="6"/>
  <c r="D23" i="6"/>
  <c r="D22" i="6"/>
  <c r="D21" i="6"/>
  <c r="D20" i="6"/>
  <c r="D19" i="6"/>
  <c r="AC31" i="6"/>
  <c r="AB31" i="6"/>
  <c r="AA31" i="6"/>
  <c r="Z31" i="6"/>
  <c r="Y31" i="6"/>
  <c r="X31" i="6"/>
  <c r="W31" i="6"/>
  <c r="V31" i="6"/>
  <c r="U31" i="6"/>
  <c r="T31" i="6"/>
  <c r="S31" i="6"/>
  <c r="R31" i="6"/>
  <c r="Q31" i="6"/>
  <c r="O31" i="6"/>
  <c r="N31" i="6"/>
  <c r="M31" i="6"/>
  <c r="L31" i="6"/>
  <c r="K31" i="6"/>
  <c r="J31" i="6"/>
  <c r="I31" i="6"/>
  <c r="H31" i="6"/>
  <c r="G31" i="6"/>
  <c r="F31" i="6"/>
  <c r="E31" i="6"/>
  <c r="P31" i="6"/>
  <c r="P22" i="6"/>
  <c r="P32" i="6"/>
  <c r="P30" i="6"/>
  <c r="P29" i="6"/>
  <c r="P28" i="6"/>
  <c r="P26" i="6"/>
  <c r="P23" i="6"/>
  <c r="P21" i="6"/>
  <c r="P20" i="6"/>
  <c r="P19" i="6"/>
  <c r="M30" i="9" l="1"/>
  <c r="M29" i="9"/>
  <c r="M28" i="9"/>
  <c r="M27" i="9"/>
  <c r="M26" i="9"/>
  <c r="M25" i="9"/>
  <c r="M24" i="9"/>
  <c r="E9" i="8" l="1"/>
  <c r="M44" i="9"/>
  <c r="M41" i="9"/>
  <c r="M40" i="9"/>
  <c r="M39" i="9"/>
  <c r="M38" i="9"/>
  <c r="M37" i="9"/>
  <c r="M36" i="9"/>
  <c r="M35" i="9"/>
  <c r="M34" i="9"/>
  <c r="M33" i="9"/>
  <c r="M32" i="9"/>
  <c r="M13" i="9"/>
  <c r="M4" i="9"/>
  <c r="A37" i="10" l="1"/>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L14" i="2"/>
  <c r="E64" i="9"/>
  <c r="M43" i="9"/>
  <c r="M31" i="9"/>
  <c r="M23" i="9"/>
  <c r="M6" i="9"/>
  <c r="E7" i="8"/>
  <c r="M6" i="8" s="1"/>
  <c r="B14" i="2" l="1"/>
  <c r="N15" i="2" s="1"/>
  <c r="L18" i="2"/>
  <c r="B18" i="2" s="1"/>
  <c r="N19" i="2" s="1"/>
  <c r="L16" i="2"/>
  <c r="B16" i="2" s="1"/>
  <c r="N17" i="2" s="1"/>
  <c r="L5" i="2"/>
  <c r="B5" i="2" s="1"/>
  <c r="L20" i="2"/>
  <c r="B20" i="2" s="1"/>
  <c r="N21" i="2" s="1"/>
  <c r="L28" i="2"/>
  <c r="B28" i="2" s="1"/>
  <c r="N29" i="2" s="1"/>
  <c r="L24" i="2"/>
  <c r="B24" i="2" s="1"/>
  <c r="N25" i="2" s="1"/>
  <c r="L22" i="2"/>
  <c r="B22" i="2" s="1"/>
  <c r="N23" i="2" s="1"/>
  <c r="L8" i="2"/>
  <c r="B8" i="2" s="1"/>
  <c r="N9" i="2" s="1"/>
  <c r="L10" i="2"/>
  <c r="B10" i="2" s="1"/>
  <c r="N11" i="2" s="1"/>
  <c r="L26" i="2"/>
  <c r="B26" i="2" s="1"/>
  <c r="N27" i="2" s="1"/>
  <c r="L12" i="2"/>
  <c r="B12" i="2" s="1"/>
  <c r="N13" i="2" s="1"/>
  <c r="L6" i="2"/>
  <c r="B6" i="2" s="1"/>
  <c r="N7" i="2" s="1"/>
  <c r="AC32" i="6"/>
  <c r="AB32" i="6"/>
  <c r="AA32" i="6"/>
  <c r="Z32" i="6"/>
  <c r="Y32" i="6"/>
  <c r="X32" i="6"/>
  <c r="W32" i="6"/>
  <c r="V32" i="6"/>
  <c r="U32" i="6"/>
  <c r="T32" i="6"/>
  <c r="S32" i="6"/>
  <c r="R32" i="6"/>
  <c r="Q32" i="6"/>
  <c r="O32" i="6"/>
  <c r="N32" i="6"/>
  <c r="M32" i="6"/>
  <c r="L32" i="6"/>
  <c r="K32" i="6"/>
  <c r="J32" i="6"/>
  <c r="I32" i="6"/>
  <c r="H32" i="6"/>
  <c r="G32" i="6"/>
  <c r="F32" i="6"/>
  <c r="E32" i="6"/>
  <c r="AC30" i="6"/>
  <c r="AB30" i="6"/>
  <c r="AA30" i="6"/>
  <c r="Z30" i="6"/>
  <c r="Y30" i="6"/>
  <c r="X30" i="6"/>
  <c r="W30" i="6"/>
  <c r="V30" i="6"/>
  <c r="U30" i="6"/>
  <c r="T30" i="6"/>
  <c r="S30" i="6"/>
  <c r="R30" i="6"/>
  <c r="Q30" i="6"/>
  <c r="O30" i="6"/>
  <c r="N30" i="6"/>
  <c r="M30" i="6"/>
  <c r="L30" i="6"/>
  <c r="K30" i="6"/>
  <c r="J30" i="6"/>
  <c r="I30" i="6"/>
  <c r="H30" i="6"/>
  <c r="G30" i="6"/>
  <c r="F30" i="6"/>
  <c r="E30" i="6"/>
  <c r="AC29" i="6"/>
  <c r="AB29" i="6"/>
  <c r="AA29" i="6"/>
  <c r="Z29" i="6"/>
  <c r="Y29" i="6"/>
  <c r="X29" i="6"/>
  <c r="W29" i="6"/>
  <c r="V29" i="6"/>
  <c r="U29" i="6"/>
  <c r="T29" i="6"/>
  <c r="S29" i="6"/>
  <c r="R29" i="6"/>
  <c r="Q29" i="6"/>
  <c r="O29" i="6"/>
  <c r="N29" i="6"/>
  <c r="M29" i="6"/>
  <c r="L29" i="6"/>
  <c r="K29" i="6"/>
  <c r="J29" i="6"/>
  <c r="I29" i="6"/>
  <c r="H29" i="6"/>
  <c r="G29" i="6"/>
  <c r="F29" i="6"/>
  <c r="E29" i="6"/>
  <c r="AC28" i="6"/>
  <c r="AB28" i="6"/>
  <c r="AA28" i="6"/>
  <c r="Z28" i="6"/>
  <c r="Y28" i="6"/>
  <c r="X28" i="6"/>
  <c r="W28" i="6"/>
  <c r="V28" i="6"/>
  <c r="U28" i="6"/>
  <c r="T28" i="6"/>
  <c r="S28" i="6"/>
  <c r="R28" i="6"/>
  <c r="Q28" i="6"/>
  <c r="O28" i="6"/>
  <c r="N28" i="6"/>
  <c r="M28" i="6"/>
  <c r="L28" i="6"/>
  <c r="K28" i="6"/>
  <c r="J28" i="6"/>
  <c r="I28" i="6"/>
  <c r="H28" i="6"/>
  <c r="G28" i="6"/>
  <c r="F28" i="6"/>
  <c r="E28" i="6"/>
  <c r="AC26" i="6"/>
  <c r="AB26" i="6"/>
  <c r="AA26" i="6"/>
  <c r="Z26" i="6"/>
  <c r="Y26" i="6"/>
  <c r="X26" i="6"/>
  <c r="W26" i="6"/>
  <c r="V26" i="6"/>
  <c r="U26" i="6"/>
  <c r="T26" i="6"/>
  <c r="S26" i="6"/>
  <c r="R26" i="6"/>
  <c r="Q26" i="6"/>
  <c r="O26" i="6"/>
  <c r="N26" i="6"/>
  <c r="M26" i="6"/>
  <c r="L26" i="6"/>
  <c r="K26" i="6"/>
  <c r="J26" i="6"/>
  <c r="I26" i="6"/>
  <c r="H26" i="6"/>
  <c r="G26" i="6"/>
  <c r="F26" i="6"/>
  <c r="E26" i="6"/>
  <c r="P17" i="6"/>
  <c r="D26" i="6"/>
  <c r="AH12" i="6" l="1"/>
  <c r="AD30" i="6"/>
  <c r="F57" i="9" s="1"/>
  <c r="AD28" i="6"/>
  <c r="F55" i="9" s="1"/>
  <c r="AD32" i="6"/>
  <c r="N4" i="2" l="1"/>
  <c r="N3" i="2"/>
  <c r="AC23" i="6" l="1"/>
  <c r="AB23" i="6"/>
  <c r="AA23" i="6"/>
  <c r="Z23" i="6"/>
  <c r="Y23" i="6"/>
  <c r="X23" i="6"/>
  <c r="W23" i="6"/>
  <c r="V23" i="6"/>
  <c r="U23" i="6"/>
  <c r="T23" i="6"/>
  <c r="S23" i="6"/>
  <c r="R23" i="6"/>
  <c r="Q23" i="6"/>
  <c r="O23" i="6"/>
  <c r="N23" i="6"/>
  <c r="M23" i="6"/>
  <c r="L23" i="6"/>
  <c r="K23" i="6"/>
  <c r="J23" i="6"/>
  <c r="I23" i="6"/>
  <c r="H23" i="6"/>
  <c r="G23" i="6"/>
  <c r="F23" i="6"/>
  <c r="E23" i="6"/>
  <c r="AC22" i="6"/>
  <c r="AB22" i="6"/>
  <c r="AA22" i="6"/>
  <c r="Z22" i="6"/>
  <c r="Y22" i="6"/>
  <c r="X22" i="6"/>
  <c r="W22" i="6"/>
  <c r="V22" i="6"/>
  <c r="U22" i="6"/>
  <c r="T22" i="6"/>
  <c r="S22" i="6"/>
  <c r="R22" i="6"/>
  <c r="Q22" i="6"/>
  <c r="O22" i="6"/>
  <c r="N22" i="6"/>
  <c r="M22" i="6"/>
  <c r="L22" i="6"/>
  <c r="K22" i="6"/>
  <c r="J22" i="6"/>
  <c r="I22" i="6"/>
  <c r="H22" i="6"/>
  <c r="G22" i="6"/>
  <c r="F22" i="6"/>
  <c r="E22" i="6"/>
  <c r="AC21" i="6"/>
  <c r="AB21" i="6"/>
  <c r="AA21" i="6"/>
  <c r="Z21" i="6"/>
  <c r="Y21" i="6"/>
  <c r="X21" i="6"/>
  <c r="W21" i="6"/>
  <c r="V21" i="6"/>
  <c r="U21" i="6"/>
  <c r="T21" i="6"/>
  <c r="S21" i="6"/>
  <c r="R21" i="6"/>
  <c r="Q21" i="6"/>
  <c r="O21" i="6"/>
  <c r="N21" i="6"/>
  <c r="M21" i="6"/>
  <c r="L21" i="6"/>
  <c r="K21" i="6"/>
  <c r="J21" i="6"/>
  <c r="I21" i="6"/>
  <c r="H21" i="6"/>
  <c r="G21" i="6"/>
  <c r="F21" i="6"/>
  <c r="E21" i="6"/>
  <c r="AC20" i="6"/>
  <c r="AB20" i="6"/>
  <c r="AA20" i="6"/>
  <c r="Z20" i="6"/>
  <c r="Y20" i="6"/>
  <c r="X20" i="6"/>
  <c r="W20" i="6"/>
  <c r="V20" i="6"/>
  <c r="U20" i="6"/>
  <c r="T20" i="6"/>
  <c r="S20" i="6"/>
  <c r="R20" i="6"/>
  <c r="Q20" i="6"/>
  <c r="O20" i="6"/>
  <c r="N20" i="6"/>
  <c r="M20" i="6"/>
  <c r="L20" i="6"/>
  <c r="K20" i="6"/>
  <c r="J20" i="6"/>
  <c r="I20" i="6"/>
  <c r="H20" i="6"/>
  <c r="G20" i="6"/>
  <c r="F20" i="6"/>
  <c r="E20" i="6"/>
  <c r="AC19" i="6"/>
  <c r="AB19" i="6"/>
  <c r="AA19" i="6"/>
  <c r="Z19" i="6"/>
  <c r="Y19" i="6"/>
  <c r="X19" i="6"/>
  <c r="W19" i="6"/>
  <c r="V19" i="6"/>
  <c r="U19" i="6"/>
  <c r="T19" i="6"/>
  <c r="S19" i="6"/>
  <c r="R19" i="6"/>
  <c r="Q19" i="6"/>
  <c r="O19" i="6"/>
  <c r="N19" i="6"/>
  <c r="M19" i="6"/>
  <c r="L19" i="6"/>
  <c r="K19" i="6"/>
  <c r="J19" i="6"/>
  <c r="I19" i="6"/>
  <c r="H19" i="6"/>
  <c r="G19" i="6"/>
  <c r="F19" i="6"/>
  <c r="E19" i="6"/>
  <c r="AC17" i="6"/>
  <c r="AA17" i="6"/>
  <c r="Z17" i="6"/>
  <c r="Y17" i="6"/>
  <c r="X17" i="6"/>
  <c r="W17" i="6"/>
  <c r="V17" i="6"/>
  <c r="U17" i="6"/>
  <c r="T17" i="6"/>
  <c r="S17" i="6"/>
  <c r="R17" i="6"/>
  <c r="Q17" i="6"/>
  <c r="O17" i="6"/>
  <c r="N17" i="6"/>
  <c r="M17" i="6"/>
  <c r="L17" i="6"/>
  <c r="K17" i="6"/>
  <c r="J17" i="6"/>
  <c r="I17" i="6"/>
  <c r="H17" i="6"/>
  <c r="G17" i="6"/>
  <c r="F17" i="6"/>
  <c r="E17" i="6"/>
  <c r="D17" i="6"/>
  <c r="AH8" i="6" l="1"/>
  <c r="AD21" i="6"/>
  <c r="F48" i="9" s="1"/>
  <c r="AD20" i="6"/>
  <c r="F47" i="9" s="1"/>
  <c r="AD22" i="6"/>
  <c r="AD23" i="6"/>
  <c r="AD19" i="6"/>
  <c r="F46" i="9" s="1"/>
  <c r="S37" i="3"/>
  <c r="F37" i="3" a="1"/>
  <c r="F37" i="3" s="1"/>
  <c r="G37" i="3" s="1"/>
  <c r="D37" i="3"/>
  <c r="E37" i="3" s="1"/>
  <c r="S36" i="3"/>
  <c r="F36" i="3" a="1"/>
  <c r="F36" i="3" s="1"/>
  <c r="G36" i="3" s="1"/>
  <c r="D36" i="3"/>
  <c r="E36" i="3" s="1"/>
  <c r="S35" i="3"/>
  <c r="F35" i="3" a="1"/>
  <c r="F35" i="3" s="1"/>
  <c r="G35" i="3" s="1"/>
  <c r="D35" i="3"/>
  <c r="E35" i="3" s="1"/>
  <c r="S34" i="3"/>
  <c r="F34" i="3" a="1"/>
  <c r="F34" i="3" s="1"/>
  <c r="G34" i="3" s="1"/>
  <c r="D34" i="3"/>
  <c r="E34" i="3" s="1"/>
  <c r="S33" i="3"/>
  <c r="F33" i="3" a="1"/>
  <c r="F33" i="3" s="1"/>
  <c r="G33" i="3" s="1"/>
  <c r="D33" i="3"/>
  <c r="E33" i="3" s="1"/>
  <c r="S32" i="3"/>
  <c r="F32" i="3" a="1"/>
  <c r="F32" i="3" s="1"/>
  <c r="G32" i="3" s="1"/>
  <c r="D32" i="3"/>
  <c r="E32" i="3" s="1"/>
  <c r="S31" i="3"/>
  <c r="F31" i="3" a="1"/>
  <c r="F31" i="3" s="1"/>
  <c r="G31" i="3" s="1"/>
  <c r="D31" i="3"/>
  <c r="E31" i="3" s="1"/>
  <c r="S30" i="3"/>
  <c r="F30" i="3" a="1"/>
  <c r="F30" i="3" s="1"/>
  <c r="G30" i="3" s="1"/>
  <c r="D30" i="3"/>
  <c r="E30" i="3" s="1"/>
  <c r="S29" i="3"/>
  <c r="F29" i="3" a="1"/>
  <c r="F29" i="3" s="1"/>
  <c r="G29" i="3" s="1"/>
  <c r="D29" i="3"/>
  <c r="E29" i="3" s="1"/>
  <c r="S28" i="3"/>
  <c r="F28" i="3" a="1"/>
  <c r="F28" i="3" s="1"/>
  <c r="G28" i="3" s="1"/>
  <c r="D28" i="3"/>
  <c r="E28" i="3" s="1"/>
  <c r="S27" i="3"/>
  <c r="F27" i="3" a="1"/>
  <c r="F27" i="3" s="1"/>
  <c r="G27" i="3" s="1"/>
  <c r="D27" i="3"/>
  <c r="E27" i="3" s="1"/>
  <c r="S26" i="3"/>
  <c r="F26" i="3" a="1"/>
  <c r="F26" i="3" s="1"/>
  <c r="G26" i="3" s="1"/>
  <c r="D26" i="3"/>
  <c r="E26" i="3" s="1"/>
  <c r="S25" i="3"/>
  <c r="F25" i="3" a="1"/>
  <c r="F25" i="3" s="1"/>
  <c r="G25" i="3" s="1"/>
  <c r="D25" i="3"/>
  <c r="E25" i="3" s="1"/>
  <c r="S24" i="3"/>
  <c r="F24" i="3" a="1"/>
  <c r="F24" i="3" s="1"/>
  <c r="G24" i="3" s="1"/>
  <c r="D24" i="3"/>
  <c r="E24" i="3" s="1"/>
  <c r="S23" i="3"/>
  <c r="F23" i="3" a="1"/>
  <c r="F23" i="3" s="1"/>
  <c r="G23" i="3" s="1"/>
  <c r="D23" i="3"/>
  <c r="E23" i="3" s="1"/>
  <c r="S22" i="3"/>
  <c r="F22" i="3" a="1"/>
  <c r="F22" i="3" s="1"/>
  <c r="G22" i="3" s="1"/>
  <c r="D22" i="3"/>
  <c r="E22" i="3" s="1"/>
  <c r="S21" i="3"/>
  <c r="F21" i="3" a="1"/>
  <c r="F21" i="3" s="1"/>
  <c r="G21" i="3" s="1"/>
  <c r="D21" i="3"/>
  <c r="E21" i="3" s="1"/>
  <c r="S20" i="3"/>
  <c r="F20" i="3" a="1"/>
  <c r="F20" i="3" s="1"/>
  <c r="G20" i="3" s="1"/>
  <c r="D20" i="3"/>
  <c r="E20" i="3" s="1"/>
  <c r="S19" i="3"/>
  <c r="F19" i="3" a="1"/>
  <c r="F19" i="3" s="1"/>
  <c r="G19" i="3" s="1"/>
  <c r="D19" i="3"/>
  <c r="E19" i="3" s="1"/>
  <c r="S18" i="3"/>
  <c r="F18" i="3" a="1"/>
  <c r="F18" i="3" s="1"/>
  <c r="G18" i="3" s="1"/>
  <c r="D18" i="3"/>
  <c r="E18" i="3" s="1"/>
  <c r="S17" i="3"/>
  <c r="F17" i="3" a="1"/>
  <c r="F17" i="3" s="1"/>
  <c r="G17" i="3" s="1"/>
  <c r="D17" i="3"/>
  <c r="E17" i="3" s="1"/>
  <c r="S16" i="3"/>
  <c r="F16" i="3" a="1"/>
  <c r="F16" i="3" s="1"/>
  <c r="G16" i="3" s="1"/>
  <c r="D16" i="3"/>
  <c r="E16" i="3" s="1"/>
  <c r="S15" i="3"/>
  <c r="F15" i="3" a="1"/>
  <c r="F15" i="3" s="1"/>
  <c r="G15" i="3" s="1"/>
  <c r="D15" i="3"/>
  <c r="E15" i="3" s="1"/>
  <c r="S14" i="3"/>
  <c r="F14" i="3" a="1"/>
  <c r="F14" i="3" s="1"/>
  <c r="G14" i="3" s="1"/>
  <c r="D14" i="3"/>
  <c r="E14" i="3" s="1"/>
  <c r="S13" i="3"/>
  <c r="F13" i="3" a="1"/>
  <c r="F13" i="3" s="1"/>
  <c r="G13" i="3" s="1"/>
  <c r="D13" i="3"/>
  <c r="E13" i="3" s="1"/>
  <c r="S12" i="3"/>
  <c r="F12" i="3" a="1"/>
  <c r="F12" i="3" s="1"/>
  <c r="D12" i="3"/>
  <c r="S11" i="3"/>
  <c r="F11" i="3" a="1"/>
  <c r="F11" i="3" s="1"/>
  <c r="G11" i="3" s="1"/>
  <c r="D11" i="3"/>
  <c r="E11" i="3" s="1"/>
  <c r="S10" i="3"/>
  <c r="F10" i="3" a="1"/>
  <c r="F10" i="3" s="1"/>
  <c r="D10" i="3"/>
  <c r="S9" i="3"/>
  <c r="F9" i="3" a="1"/>
  <c r="F9" i="3" s="1"/>
  <c r="G9" i="3" s="1"/>
  <c r="D9" i="3"/>
  <c r="E9" i="3" s="1"/>
  <c r="F8" i="3" a="1"/>
  <c r="F8" i="3" s="1"/>
  <c r="D8" i="3"/>
  <c r="E8" i="3" s="1"/>
  <c r="M49" i="9" l="1"/>
  <c r="M50" i="9"/>
  <c r="M53" i="9"/>
  <c r="M52" i="9"/>
  <c r="M51" i="9"/>
  <c r="G12" i="3"/>
  <c r="G10" i="3"/>
  <c r="E10" i="3"/>
  <c r="J45" i="3" s="1"/>
  <c r="E12" i="3"/>
  <c r="AD31" i="6"/>
  <c r="AD29" i="6"/>
  <c r="F56" i="9" s="1"/>
  <c r="G8" i="3"/>
  <c r="M45" i="3"/>
  <c r="L45" i="3"/>
  <c r="M47" i="3" l="1"/>
  <c r="I46" i="3"/>
  <c r="J46" i="3"/>
  <c r="I47" i="3"/>
  <c r="K47" i="3"/>
  <c r="H45" i="3"/>
  <c r="F17" i="9" s="1"/>
  <c r="K46" i="3"/>
  <c r="L46" i="3"/>
  <c r="L47" i="3"/>
  <c r="I45" i="3"/>
  <c r="M46" i="3"/>
  <c r="J47" i="3"/>
  <c r="K45" i="3"/>
  <c r="M62" i="9"/>
  <c r="M61" i="9"/>
  <c r="M60" i="9"/>
  <c r="M59" i="9"/>
  <c r="M58" i="9"/>
  <c r="H46" i="3"/>
  <c r="F19" i="9" s="1"/>
  <c r="H47" i="3"/>
  <c r="F21" i="9" s="1"/>
  <c r="K52" i="3"/>
  <c r="J52" i="3"/>
  <c r="J51" i="3"/>
  <c r="J50" i="3"/>
  <c r="M52" i="3"/>
  <c r="I52" i="3"/>
  <c r="M51" i="3"/>
  <c r="I51" i="3"/>
  <c r="M50" i="3"/>
  <c r="I50" i="3"/>
  <c r="L52" i="3"/>
  <c r="H52" i="3"/>
  <c r="K51" i="3"/>
  <c r="K50" i="3"/>
  <c r="H51" i="3"/>
  <c r="H50" i="3"/>
  <c r="L51" i="3"/>
  <c r="L50" i="3"/>
  <c r="P47" i="3" a="1"/>
  <c r="P47" i="3" s="1"/>
  <c r="Q45" i="3" l="1" a="1"/>
  <c r="Q45" i="3" s="1"/>
  <c r="P45" i="3" a="1"/>
  <c r="P45" i="3" s="1"/>
  <c r="Q46" i="3" a="1"/>
  <c r="Q46" i="3" s="1"/>
  <c r="R46" i="3" a="1"/>
  <c r="R46" i="3" s="1"/>
  <c r="N47" i="3"/>
  <c r="R45" i="3" a="1"/>
  <c r="R45" i="3" s="1"/>
  <c r="N46" i="3"/>
  <c r="N45" i="3"/>
  <c r="P46" i="3" a="1"/>
  <c r="P46" i="3" s="1"/>
  <c r="Q47" i="3" a="1"/>
  <c r="Q47" i="3" s="1"/>
  <c r="R47" i="3" a="1"/>
  <c r="R47" i="3" s="1"/>
  <c r="N50" i="3" a="1"/>
  <c r="N50" i="3" s="1"/>
  <c r="R50" i="3" a="1"/>
  <c r="R50" i="3" s="1"/>
  <c r="Q50" i="3" a="1"/>
  <c r="Q50" i="3" s="1"/>
  <c r="P50" i="3" a="1"/>
  <c r="P50" i="3" s="1"/>
  <c r="N52" i="3" a="1"/>
  <c r="N52" i="3" s="1"/>
  <c r="Q52" i="3" a="1"/>
  <c r="Q52" i="3" s="1"/>
  <c r="P52" i="3" a="1"/>
  <c r="P52" i="3" s="1"/>
  <c r="R52" i="3" a="1"/>
  <c r="R52" i="3" s="1"/>
  <c r="N51" i="3" a="1"/>
  <c r="N51" i="3" s="1"/>
  <c r="Q51" i="3" a="1"/>
  <c r="Q51" i="3" s="1"/>
  <c r="R51" i="3" a="1"/>
  <c r="R51" i="3" s="1"/>
  <c r="P51" i="3" a="1"/>
  <c r="P51" i="3" s="1"/>
  <c r="S45" i="3" l="1"/>
  <c r="T45" i="3" s="1"/>
  <c r="E16" i="9" s="1"/>
  <c r="S47" i="3"/>
  <c r="T47" i="3" s="1"/>
  <c r="E20" i="9" s="1"/>
  <c r="S46" i="3"/>
  <c r="T46" i="3" s="1"/>
  <c r="E18" i="9" s="1"/>
  <c r="S51" i="3"/>
  <c r="T51" i="3" s="1"/>
  <c r="S52" i="3"/>
  <c r="T52" i="3" s="1"/>
  <c r="S50" i="3"/>
  <c r="T5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000-000001000000}">
      <text>
        <r>
          <rPr>
            <sz val="9"/>
            <color indexed="81"/>
            <rFont val="MS P ゴシック"/>
            <family val="3"/>
            <charset val="128"/>
          </rPr>
          <t>法第7条第1項に基づく届出の場合「新規」を、法第7条第3項に基づく届出の場合「変更」を選択してください。</t>
        </r>
      </text>
    </comment>
    <comment ref="H6" authorId="0" shapeId="0" xr:uid="{00000000-0006-0000-0000-000002000000}">
      <text>
        <r>
          <rPr>
            <sz val="9"/>
            <color indexed="81"/>
            <rFont val="MS P ゴシック"/>
            <family val="3"/>
            <charset val="128"/>
          </rPr>
          <t>・届出日（窓口受理日、電子申請日）又は、届出日から、過去数日以内の日付を記載してください。
・日付は「YYYY/MM/DD」形式でご記入ください。
（例：2023/04/01）</t>
        </r>
      </text>
    </comment>
    <comment ref="F9" authorId="0" shapeId="0" xr:uid="{00000000-0006-0000-0000-000003000000}">
      <text>
        <r>
          <rPr>
            <sz val="9"/>
            <color indexed="81"/>
            <rFont val="MS P ゴシック"/>
            <family val="3"/>
            <charset val="128"/>
          </rPr>
          <t>提出者が法人である場合は所在地、個人である場合は住所を記入してください。</t>
        </r>
      </text>
    </comment>
    <comment ref="F10" authorId="0" shapeId="0" xr:uid="{00000000-0006-0000-0000-000004000000}">
      <text>
        <r>
          <rPr>
            <sz val="9"/>
            <color indexed="81"/>
            <rFont val="MS P ゴシック"/>
            <family val="3"/>
            <charset val="128"/>
          </rPr>
          <t>提出者が法人の場合のみ、法人名を記入してください。</t>
        </r>
      </text>
    </comment>
    <comment ref="F11" authorId="0" shapeId="0" xr:uid="{00000000-0006-0000-0000-000005000000}">
      <text>
        <r>
          <rPr>
            <sz val="9"/>
            <color indexed="81"/>
            <rFont val="MS P ゴシック"/>
            <family val="3"/>
            <charset val="128"/>
          </rPr>
          <t>・提出者が法人である場合には、役職及び氏名を、個人の場合は個人名を記入してください。
・なお、法人の場合において代表者以外が提出者となる場合には、その者が提出権限を有していることが確認できる資料を別途添付してください。</t>
        </r>
      </text>
    </comment>
    <comment ref="D13" authorId="0" shapeId="0" xr:uid="{00000000-0006-0000-0000-000006000000}">
      <text>
        <r>
          <rPr>
            <sz val="9"/>
            <color indexed="81"/>
            <rFont val="MS P ゴシック"/>
            <family val="3"/>
            <charset val="128"/>
          </rPr>
          <t xml:space="preserve">新規で提出される場合は「第7条第1項」を、変更の場合は「第7条第3項」を選択してください。
</t>
        </r>
      </text>
    </comment>
    <comment ref="F13" authorId="0" shapeId="0" xr:uid="{00000000-0006-0000-0000-000007000000}">
      <text>
        <r>
          <rPr>
            <sz val="9"/>
            <color indexed="81"/>
            <rFont val="MS P ゴシック"/>
            <family val="3"/>
            <charset val="128"/>
          </rPr>
          <t>新規で提出される場合は「汚染除去等計画」を、変更の場合は「変更後の汚染除去等計画」を選択してください。</t>
        </r>
      </text>
    </comment>
    <comment ref="E16" authorId="0" shapeId="0" xr:uid="{00000000-0006-0000-0000-000008000000}">
      <text>
        <r>
          <rPr>
            <sz val="9"/>
            <color indexed="81"/>
            <rFont val="MS P ゴシック"/>
            <family val="3"/>
            <charset val="128"/>
          </rPr>
          <t>シート「要措置区域所在地一覧」よりご記入ください。</t>
        </r>
      </text>
    </comment>
    <comment ref="F17" authorId="0" shapeId="0" xr:uid="{00000000-0006-0000-0000-000009000000}">
      <text>
        <r>
          <rPr>
            <sz val="9"/>
            <color indexed="81"/>
            <rFont val="MS P ゴシック"/>
            <family val="3"/>
            <charset val="128"/>
          </rPr>
          <t>シート「要措置区域所在地一覧」よりご記入ください。</t>
        </r>
      </text>
    </comment>
    <comment ref="E23" authorId="0" shapeId="0" xr:uid="{00000000-0006-0000-0000-00000A000000}">
      <text>
        <r>
          <rPr>
            <sz val="9"/>
            <color indexed="81"/>
            <rFont val="MS P ゴシック"/>
            <family val="3"/>
            <charset val="128"/>
          </rPr>
          <t>・指示を受けた措置を選択します。
・複数入力の場合は、左側の展開ボタンより追加行を表示してご記入ください。</t>
        </r>
      </text>
    </comment>
    <comment ref="E31" authorId="0" shapeId="0" xr:uid="{00000000-0006-0000-0000-00000B000000}">
      <text>
        <r>
          <rPr>
            <sz val="9"/>
            <color indexed="81"/>
            <rFont val="MS P ゴシック"/>
            <family val="3"/>
            <charset val="128"/>
          </rPr>
          <t xml:space="preserve">・実施を計画している措置を選択します。
・複数入力の場合は、左側の展開ボタンより追加行を表示してご記入ください。
</t>
        </r>
      </text>
    </comment>
    <comment ref="E43" authorId="0" shapeId="0" xr:uid="{00000000-0006-0000-0000-00000C000000}">
      <text>
        <r>
          <rPr>
            <sz val="9"/>
            <color indexed="81"/>
            <rFont val="MS P ゴシック"/>
            <family val="3"/>
            <charset val="128"/>
          </rPr>
          <t>・日付は「YYYY/MM/DD」形式でご記入ください。
（例：2023/04/01）</t>
        </r>
      </text>
    </comment>
    <comment ref="E44" authorId="0" shapeId="0" xr:uid="{00000000-0006-0000-0000-00000D000000}">
      <text>
        <r>
          <rPr>
            <sz val="9"/>
            <color indexed="81"/>
            <rFont val="MS P ゴシック"/>
            <family val="3"/>
            <charset val="128"/>
          </rPr>
          <t xml:space="preserve">日付は「YYYY/MM/DD」形式でご記入ください。
（例：2023/04/01）
</t>
        </r>
      </text>
    </comment>
    <comment ref="C45" authorId="0" shapeId="0" xr:uid="{00000000-0006-0000-0000-00000E000000}">
      <text>
        <r>
          <rPr>
            <sz val="9"/>
            <color indexed="81"/>
            <rFont val="MS P ゴシック"/>
            <family val="3"/>
            <charset val="128"/>
          </rPr>
          <t>汚染の除去等の措置を講ずべき要措置区域内の土地の土壌の特定有害物質による汚染状態を把握した場合は記入してください。</t>
        </r>
      </text>
    </comment>
    <comment ref="D45" authorId="0" shapeId="0" xr:uid="{00000000-0006-0000-0000-00000F000000}">
      <text>
        <r>
          <rPr>
            <sz val="9"/>
            <color indexed="81"/>
            <rFont val="MS P ゴシック"/>
            <family val="3"/>
            <charset val="128"/>
          </rPr>
          <t xml:space="preserve">シート「（入力用シート）汚染状態一覧」よりご記入ください。
</t>
        </r>
      </text>
    </comment>
    <comment ref="E49" authorId="0" shapeId="0" xr:uid="{00000000-0006-0000-0000-000010000000}">
      <text>
        <r>
          <rPr>
            <sz val="9"/>
            <color indexed="81"/>
            <rFont val="MS P ゴシック"/>
            <family val="3"/>
            <charset val="128"/>
          </rPr>
          <t>・会社名又は氏名をご記入ください。
・複数入力の場合は、左側の展開ボタンより追加行を表示してご記入ください。</t>
        </r>
      </text>
    </comment>
    <comment ref="G49" authorId="0" shapeId="0" xr:uid="{00000000-0006-0000-0000-000011000000}">
      <text>
        <r>
          <rPr>
            <sz val="9"/>
            <color indexed="81"/>
            <rFont val="MS P ゴシック"/>
            <family val="3"/>
            <charset val="128"/>
          </rPr>
          <t xml:space="preserve">計量証明事業登録をご記入ください。
</t>
        </r>
      </text>
    </comment>
    <comment ref="C54" authorId="0" shapeId="0" xr:uid="{00000000-0006-0000-0000-000012000000}">
      <text>
        <r>
          <rPr>
            <sz val="9"/>
            <color indexed="81"/>
            <rFont val="MS P ゴシック"/>
            <family val="3"/>
            <charset val="128"/>
          </rPr>
          <t>最大形質変更深さより１メートルを超える深さの位置について試料採取等の対象としなかった土壌について汚染の除去等の措置を講ずる場合は記入してください。</t>
        </r>
      </text>
    </comment>
    <comment ref="D54" authorId="0" shapeId="0" xr:uid="{00000000-0006-0000-0000-000013000000}">
      <text>
        <r>
          <rPr>
            <sz val="9"/>
            <color indexed="81"/>
            <rFont val="MS P ゴシック"/>
            <family val="3"/>
            <charset val="128"/>
          </rPr>
          <t xml:space="preserve">シート「（入力用シート）汚染状態一覧」よりご記入ください。
</t>
        </r>
      </text>
    </comment>
    <comment ref="E58" authorId="0" shapeId="0" xr:uid="{00000000-0006-0000-0000-000014000000}">
      <text>
        <r>
          <rPr>
            <sz val="9"/>
            <color indexed="81"/>
            <rFont val="MS P ゴシック"/>
            <family val="3"/>
            <charset val="128"/>
          </rPr>
          <t>・会社名又は氏名をご記入ください。
・複数入力の場合は、左側の展開ボタンより追加行を表示してご記入ください。</t>
        </r>
      </text>
    </comment>
    <comment ref="G58" authorId="0" shapeId="0" xr:uid="{00000000-0006-0000-0000-000015000000}">
      <text>
        <r>
          <rPr>
            <sz val="9"/>
            <color indexed="81"/>
            <rFont val="MS P ゴシック"/>
            <family val="3"/>
            <charset val="128"/>
          </rPr>
          <t xml:space="preserve">計量証明事業登録をご記入ください。
</t>
        </r>
      </text>
    </comment>
    <comment ref="C63" authorId="0" shapeId="0" xr:uid="{00000000-0006-0000-0000-000016000000}">
      <text>
        <r>
          <rPr>
            <sz val="9"/>
            <color indexed="81"/>
            <rFont val="MS P ゴシック"/>
            <family val="3"/>
            <charset val="128"/>
          </rPr>
          <t>土壌溶出量に適合しない汚染状態にある土壌が帯水層に接する場合にあっては、リストより選択の上、別紙計画シートにに特定有害物質等の飛散等を防止するために講ずる措置を記載してください。</t>
        </r>
      </text>
    </comment>
    <comment ref="E63" authorId="0" shapeId="0" xr:uid="{00000000-0006-0000-0000-000017000000}">
      <text>
        <r>
          <rPr>
            <sz val="9"/>
            <color indexed="81"/>
            <rFont val="MS P ゴシック"/>
            <family val="3"/>
            <charset val="128"/>
          </rPr>
          <t>土壌溶出量に適合しない汚染状態にある土壌が帯水層に接する場合にあっては、リストより選択の上、別紙計画シートにに特定有害物質等の飛散等を防止するために講ずる措置を記載してください。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100-000001000000}">
      <text>
        <r>
          <rPr>
            <sz val="9"/>
            <color indexed="81"/>
            <rFont val="MS P ゴシック"/>
            <family val="3"/>
            <charset val="128"/>
          </rPr>
          <t xml:space="preserve">当該項目が記載された別紙番号を入力してください。
</t>
        </r>
      </text>
    </comment>
    <comment ref="E5" authorId="0" shapeId="0" xr:uid="{00000000-0006-0000-0100-000002000000}">
      <text>
        <r>
          <rPr>
            <sz val="9"/>
            <color indexed="81"/>
            <rFont val="MS P ゴシック"/>
            <family val="3"/>
            <charset val="128"/>
          </rPr>
          <t xml:space="preserve">当該項目が記載された別紙番号を入力してください。
</t>
        </r>
      </text>
    </comment>
    <comment ref="E6" authorId="0" shapeId="0" xr:uid="{00000000-0006-0000-0100-000003000000}">
      <text>
        <r>
          <rPr>
            <sz val="9"/>
            <color indexed="81"/>
            <rFont val="MS P ゴシック"/>
            <family val="3"/>
            <charset val="128"/>
          </rPr>
          <t xml:space="preserve">リストより選択してください。
</t>
        </r>
      </text>
    </comment>
    <comment ref="E8" authorId="0" shapeId="0" xr:uid="{00000000-0006-0000-0100-000004000000}">
      <text>
        <r>
          <rPr>
            <sz val="9"/>
            <color indexed="81"/>
            <rFont val="MS P ゴシック"/>
            <family val="3"/>
            <charset val="128"/>
          </rPr>
          <t>要措置区域外から搬入された土壌を使用する場合には、選択の上、別紙計画シートに内容を記載してください。</t>
        </r>
      </text>
    </comment>
    <comment ref="E10" authorId="0" shapeId="0" xr:uid="{00000000-0006-0000-0100-000005000000}">
      <text>
        <r>
          <rPr>
            <sz val="9"/>
            <color indexed="81"/>
            <rFont val="MS P ゴシック"/>
            <family val="3"/>
            <charset val="128"/>
          </rPr>
          <t>飛び地間移動を行う場合には、搬出場所の汚染状況と搬入土壌の使用方法を記載してください。</t>
        </r>
      </text>
    </comment>
    <comment ref="B12" authorId="0" shapeId="0" xr:uid="{00000000-0006-0000-0100-000006000000}">
      <text>
        <r>
          <rPr>
            <sz val="9"/>
            <color indexed="81"/>
            <rFont val="MS P ゴシック"/>
            <family val="3"/>
            <charset val="128"/>
          </rPr>
          <t>・担当者（提出者と同じ組織に属する者に限る。）の連絡先を記載してください。
・また、提出者と異なる組織に属する者で計画書の内容が分かる者の連絡先は必要に応じて併記してください。
・なお、連絡先の名前と返送用封筒の宛名が異なる場合には、送り状等にその旨を記載してください。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200-000001000000}">
      <text>
        <r>
          <rPr>
            <sz val="9"/>
            <color indexed="81"/>
            <rFont val="MS P ゴシック"/>
            <family val="3"/>
            <charset val="128"/>
          </rPr>
          <t>・第１面の「実施措置」で選択した実施措置を選択してください。
・「実施措置の種類」ごとにシートをコピーして記入してください。</t>
        </r>
      </text>
    </comment>
    <comment ref="H4" authorId="0" shapeId="0" xr:uid="{00000000-0006-0000-0200-000002000000}">
      <text>
        <r>
          <rPr>
            <sz val="9"/>
            <color indexed="81"/>
            <rFont val="MS P ゴシック"/>
            <family val="3"/>
            <charset val="128"/>
          </rPr>
          <t>当てはまる方を選択してください。</t>
        </r>
      </text>
    </comment>
    <comment ref="D7" authorId="0" shapeId="0" xr:uid="{00000000-0006-0000-0200-000003000000}">
      <text>
        <r>
          <rPr>
            <sz val="9"/>
            <color indexed="81"/>
            <rFont val="MS P ゴシック"/>
            <family val="3"/>
            <charset val="128"/>
          </rPr>
          <t>「実施措置の種類」と「中欄・下欄」に応じた項目名が表示されている場合は必ず記入してください。</t>
        </r>
      </text>
    </comment>
    <comment ref="D9" authorId="0" shapeId="0" xr:uid="{00000000-0006-0000-0200-000004000000}">
      <text>
        <r>
          <rPr>
            <sz val="9"/>
            <color indexed="81"/>
            <rFont val="MS P ゴシック"/>
            <family val="3"/>
            <charset val="128"/>
          </rPr>
          <t>「実施措置の種類」と「中欄・下欄」に応じた項目名が表示されている場合は必ず記入してください。</t>
        </r>
      </text>
    </comment>
    <comment ref="D11" authorId="0" shapeId="0" xr:uid="{00000000-0006-0000-0200-000005000000}">
      <text>
        <r>
          <rPr>
            <sz val="9"/>
            <color indexed="81"/>
            <rFont val="MS P ゴシック"/>
            <family val="3"/>
            <charset val="128"/>
          </rPr>
          <t>「実施措置の種類」と「中欄・下欄」に応じた項目名が表示されている場合は必ず記入してください。</t>
        </r>
      </text>
    </comment>
    <comment ref="D13" authorId="0" shapeId="0" xr:uid="{00000000-0006-0000-0200-000006000000}">
      <text>
        <r>
          <rPr>
            <sz val="9"/>
            <color indexed="81"/>
            <rFont val="MS P ゴシック"/>
            <family val="3"/>
            <charset val="128"/>
          </rPr>
          <t>「実施措置の種類」と「中欄・下欄」に応じた項目名が表示されている場合は必ず記入してください。</t>
        </r>
      </text>
    </comment>
    <comment ref="D15" authorId="0" shapeId="0" xr:uid="{00000000-0006-0000-0200-000007000000}">
      <text>
        <r>
          <rPr>
            <sz val="9"/>
            <color indexed="81"/>
            <rFont val="MS P ゴシック"/>
            <family val="3"/>
            <charset val="128"/>
          </rPr>
          <t>「実施措置の種類」と「中欄・下欄」に応じた項目名が表示されている場合は必ず記入してください。</t>
        </r>
      </text>
    </comment>
    <comment ref="D17" authorId="0" shapeId="0" xr:uid="{00000000-0006-0000-0200-000008000000}">
      <text>
        <r>
          <rPr>
            <sz val="9"/>
            <color indexed="81"/>
            <rFont val="MS P ゴシック"/>
            <family val="3"/>
            <charset val="128"/>
          </rPr>
          <t>「実施措置の種類」と「中欄・下欄」に応じた項目名が表示されている場合は必ず記入してください。</t>
        </r>
      </text>
    </comment>
    <comment ref="D19" authorId="0" shapeId="0" xr:uid="{00000000-0006-0000-0200-000009000000}">
      <text>
        <r>
          <rPr>
            <sz val="9"/>
            <color indexed="81"/>
            <rFont val="MS P ゴシック"/>
            <family val="3"/>
            <charset val="128"/>
          </rPr>
          <t>「実施措置の種類」と「中欄・下欄」に応じた項目名が表示されている場合は必ず記入してください。</t>
        </r>
      </text>
    </comment>
    <comment ref="D21" authorId="0" shapeId="0" xr:uid="{00000000-0006-0000-0200-00000A000000}">
      <text>
        <r>
          <rPr>
            <sz val="9"/>
            <color indexed="81"/>
            <rFont val="MS P ゴシック"/>
            <family val="3"/>
            <charset val="128"/>
          </rPr>
          <t>「実施措置の種類」と「中欄・下欄」に応じた項目名が表示されている場合は必ず記入してください。</t>
        </r>
      </text>
    </comment>
    <comment ref="D23" authorId="0" shapeId="0" xr:uid="{00000000-0006-0000-0200-00000B000000}">
      <text>
        <r>
          <rPr>
            <sz val="9"/>
            <color indexed="81"/>
            <rFont val="MS P ゴシック"/>
            <family val="3"/>
            <charset val="128"/>
          </rPr>
          <t>「実施措置の種類」と「中欄・下欄」に応じた項目名が表示されている場合は必ず記入してください。</t>
        </r>
      </text>
    </comment>
    <comment ref="D25" authorId="0" shapeId="0" xr:uid="{00000000-0006-0000-0200-00000C000000}">
      <text>
        <r>
          <rPr>
            <sz val="9"/>
            <color indexed="81"/>
            <rFont val="MS P ゴシック"/>
            <family val="3"/>
            <charset val="128"/>
          </rPr>
          <t>「実施措置の種類」と「中欄・下欄」に応じた項目名が表示されている場合は必ず記入してください。</t>
        </r>
      </text>
    </comment>
    <comment ref="D27" authorId="0" shapeId="0" xr:uid="{00000000-0006-0000-0200-00000D000000}">
      <text>
        <r>
          <rPr>
            <sz val="9"/>
            <color indexed="81"/>
            <rFont val="MS P ゴシック"/>
            <family val="3"/>
            <charset val="128"/>
          </rPr>
          <t>「実施措置の種類」と「中欄・下欄」に応じた項目名が表示されている場合は必ず記入してください。</t>
        </r>
      </text>
    </comment>
    <comment ref="D29" authorId="0" shapeId="0" xr:uid="{00000000-0006-0000-0200-00000E000000}">
      <text>
        <r>
          <rPr>
            <sz val="9"/>
            <color indexed="81"/>
            <rFont val="MS P ゴシック"/>
            <family val="3"/>
            <charset val="128"/>
          </rPr>
          <t>「実施措置の種類」と「中欄・下欄」に応じた項目名が表示されている場合は必ず記入してください。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300-000001000000}">
      <text>
        <r>
          <rPr>
            <sz val="9"/>
            <color indexed="81"/>
            <rFont val="MS P ゴシック"/>
            <family val="3"/>
            <charset val="128"/>
          </rPr>
          <t>リストより選択してください。</t>
        </r>
      </text>
    </comment>
    <comment ref="I6" authorId="0" shapeId="0" xr:uid="{00000000-0006-0000-0300-000002000000}">
      <text>
        <r>
          <rPr>
            <sz val="9"/>
            <color indexed="81"/>
            <rFont val="MS P ゴシック"/>
            <family val="3"/>
            <charset val="128"/>
          </rPr>
          <t xml:space="preserve">形質変更時要届出区域の指定前に本計画書を提出される場合は、「指定手続中」と記載してください。
</t>
        </r>
      </text>
    </comment>
    <comment ref="J6" authorId="0" shapeId="0" xr:uid="{00000000-0006-0000-0300-000003000000}">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N6" authorId="0" shapeId="0" xr:uid="{00000000-0006-0000-0300-000004000000}">
      <text>
        <r>
          <rPr>
            <sz val="9"/>
            <color indexed="81"/>
            <rFont val="MS P ゴシック"/>
            <family val="3"/>
            <charset val="128"/>
          </rPr>
          <t>・一部の土地が対象となる場合は「一部」を選択してください。
・リストより選択してください。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400-000001000000}">
      <text>
        <r>
          <rPr>
            <sz val="9"/>
            <color indexed="81"/>
            <rFont val="MS P ゴシック"/>
            <family val="3"/>
            <charset val="128"/>
          </rPr>
          <t>当該指示措置を選択するに至った技術的評価の内容や検討の経緯等を記載してください。指示措置と実施措置が同じ場合は、「指示措置による」を選択してください。</t>
        </r>
      </text>
    </comment>
    <comment ref="E6" authorId="0" shapeId="0" xr:uid="{00000000-0006-0000-0400-000002000000}">
      <text>
        <r>
          <rPr>
            <sz val="9"/>
            <color indexed="81"/>
            <rFont val="MS P ゴシック"/>
            <family val="3"/>
            <charset val="128"/>
          </rPr>
          <t xml:space="preserve">本報告で調査結果報告を行う場合、「有」を選択してください。それ以外の場合は、「無」を選択してください。
</t>
        </r>
      </text>
    </comment>
    <comment ref="E7" authorId="0" shapeId="0" xr:uid="{00000000-0006-0000-0400-000003000000}">
      <text>
        <r>
          <rPr>
            <sz val="9"/>
            <color indexed="81"/>
            <rFont val="MS P ゴシック"/>
            <family val="3"/>
            <charset val="128"/>
          </rPr>
          <t>状況調査で深さ限定をした場合であって、当該深さの位置について措置を行う場合は「有」、それ以外は「無」を選択してください。</t>
        </r>
      </text>
    </comment>
    <comment ref="B8" authorId="0" shapeId="0" xr:uid="{00000000-0006-0000-0400-000004000000}">
      <text>
        <r>
          <rPr>
            <sz val="9"/>
            <color indexed="81"/>
            <rFont val="MS P ゴシック"/>
            <family val="3"/>
            <charset val="128"/>
          </rPr>
          <t xml:space="preserve">・今回行う措置にリストより「●」を選択してください。
・措置の対象外となる項目（1,2番目）を選択した場合は、以降の項目は選択しないでください。
・その他又は5番目の項目を選択した場合は、備考欄に措置内容を記載してください。
</t>
        </r>
      </text>
    </comment>
    <comment ref="I8" authorId="0" shapeId="0" xr:uid="{00000000-0006-0000-0400-000005000000}">
      <text>
        <r>
          <rPr>
            <sz val="9"/>
            <color indexed="81"/>
            <rFont val="MS P ゴシック"/>
            <family val="3"/>
            <charset val="128"/>
          </rPr>
          <t>各工種が平成31年環境省告示第５号基準にどのように適合させているのか、該当するものをチェックしてください。</t>
        </r>
      </text>
    </comment>
    <comment ref="J8" authorId="0" shapeId="0" xr:uid="{00000000-0006-0000-0400-000006000000}">
      <text>
        <r>
          <rPr>
            <sz val="9"/>
            <color indexed="81"/>
            <rFont val="MS P ゴシック"/>
            <family val="3"/>
            <charset val="128"/>
          </rPr>
          <t>工種毎に平成31年環境省告示第５号基準を適用した施工図や説明資料の参照先を記載してください。</t>
        </r>
      </text>
    </comment>
    <comment ref="B18" authorId="0" shapeId="0" xr:uid="{00000000-0006-0000-0400-000007000000}">
      <text>
        <r>
          <rPr>
            <sz val="9"/>
            <color indexed="81"/>
            <rFont val="MS P ゴシック"/>
            <family val="3"/>
            <charset val="128"/>
          </rPr>
          <t>今回講ずる措置にリストより「●」を選択してください。また、その他を選択した場合は、備考欄に措置内容を記載してください。</t>
        </r>
      </text>
    </comment>
    <comment ref="E35" authorId="0" shapeId="0" xr:uid="{00000000-0006-0000-0400-000008000000}">
      <text>
        <r>
          <rPr>
            <sz val="9"/>
            <color indexed="81"/>
            <rFont val="MS P ゴシック"/>
            <family val="3"/>
            <charset val="128"/>
          </rPr>
          <t>区域外から土壌を搬入する場合は「有」を選択してください。それ以外の場合は「無」を選択してください。</t>
        </r>
      </text>
    </comment>
    <comment ref="D36" authorId="0" shapeId="0" xr:uid="{00000000-0006-0000-0400-000009000000}">
      <text>
        <r>
          <rPr>
            <sz val="9"/>
            <color indexed="81"/>
            <rFont val="MS P ゴシック"/>
            <family val="3"/>
            <charset val="128"/>
          </rPr>
          <t>試料採取の頻度として当てはまるものにリストより「●」を選択してください。</t>
        </r>
      </text>
    </comment>
    <comment ref="D43" authorId="0" shapeId="0" xr:uid="{00000000-0006-0000-0400-00000A000000}">
      <text>
        <r>
          <rPr>
            <sz val="9"/>
            <color indexed="81"/>
            <rFont val="MS P ゴシック"/>
            <family val="3"/>
            <charset val="128"/>
          </rPr>
          <t>搬入土壌の使用方法を記載してください。</t>
        </r>
      </text>
    </comment>
    <comment ref="E44" authorId="0" shapeId="0" xr:uid="{00000000-0006-0000-0400-00000B000000}">
      <text>
        <r>
          <rPr>
            <sz val="9"/>
            <color indexed="81"/>
            <rFont val="MS P ゴシック"/>
            <family val="3"/>
            <charset val="128"/>
          </rPr>
          <t>汚染土壌の区域外搬出の有無を選択してください。</t>
        </r>
      </text>
    </comment>
    <comment ref="D45" authorId="0" shapeId="0" xr:uid="{00000000-0006-0000-0400-00000C000000}">
      <text>
        <r>
          <rPr>
            <sz val="9"/>
            <color indexed="81"/>
            <rFont val="MS P ゴシック"/>
            <family val="3"/>
            <charset val="128"/>
          </rPr>
          <t>汚染土壌の搬出が有の場合は該当する汚染土壌の搬出先をリストより「●」を選択してください。その他を選択した場合には、備考欄に記載してください。</t>
        </r>
      </text>
    </comment>
    <comment ref="D50" authorId="0" shapeId="0" xr:uid="{00000000-0006-0000-0400-00000D000000}">
      <text>
        <r>
          <rPr>
            <sz val="9"/>
            <color indexed="81"/>
            <rFont val="MS P ゴシック"/>
            <family val="3"/>
            <charset val="128"/>
          </rPr>
          <t>搬出先の汚染土壌処理施設の種類を選択してください。なお、複数の施設に搬入する場合や種類が複数ある施設の場合、全て入力してください。</t>
        </r>
      </text>
    </comment>
    <comment ref="B53" authorId="0" shapeId="0" xr:uid="{00000000-0006-0000-0400-00000E000000}">
      <text>
        <r>
          <rPr>
            <sz val="9"/>
            <color indexed="81"/>
            <rFont val="MS P ゴシック"/>
            <family val="3"/>
            <charset val="128"/>
          </rPr>
          <t>・該当する項目にリストより「●」を選択してください。
・選択時は必ず「添付書類、図番号等」を記入してください。</t>
        </r>
      </text>
    </comment>
    <comment ref="J53" authorId="0" shapeId="0" xr:uid="{00000000-0006-0000-0400-00000F000000}">
      <text>
        <r>
          <rPr>
            <sz val="9"/>
            <color indexed="81"/>
            <rFont val="MS P ゴシック"/>
            <family val="3"/>
            <charset val="128"/>
          </rPr>
          <t xml:space="preserve">添付書類、図番号を記載してください。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500-000001000000}">
      <text>
        <r>
          <rPr>
            <sz val="9"/>
            <color indexed="81"/>
            <rFont val="MS P ゴシック"/>
            <family val="3"/>
            <charset val="128"/>
          </rPr>
          <t>・汚染の除去等の措置を講ずべき要措置区域内の土地の土壌の特定有害物質による汚染状態を把握した場合は、必ずいずれかの基準において不適合となる特定有害物質を選択してください。
・同一の物質を土壌溶出量基準と第二溶出量基準の両方で選択しないでください。</t>
        </r>
      </text>
    </comment>
    <comment ref="C10" authorId="0" shapeId="0" xr:uid="{00000000-0006-0000-0500-000002000000}">
      <text>
        <r>
          <rPr>
            <sz val="9"/>
            <color indexed="81"/>
            <rFont val="MS P ゴシック"/>
            <family val="3"/>
            <charset val="128"/>
          </rPr>
          <t>・最大形質変更深さより１メートルを超える深さの位置について試料採取等の対象としなかった土壌について汚染の除去等の措置を講ずる場合は、必ずいずれかの基準において不適合となる特定有害物質を選択してください。
・同一の物質を土壌溶出量基準と第二溶出量基準の両方で選択しないでください。</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<sst xmlns="http://schemas.openxmlformats.org/spreadsheetml/2006/main" count="702" uniqueCount="447">
  <si>
    <t>（第１面）</t>
  </si>
  <si>
    <t>指示措置</t>
  </si>
  <si>
    <t>実施措置</t>
  </si>
  <si>
    <t>実施措置を選択した理由</t>
  </si>
  <si>
    <t>実施措置の着手予定時期</t>
  </si>
  <si>
    <t>実施措置の完了予定時期</t>
  </si>
  <si>
    <t>汚染の除去等の措置を講ずべき要措置区域内の土地の土壌の特定有害物質による汚染状態を把握した場合</t>
  </si>
  <si>
    <t>土壌汚染状況調査に準じた方法による調査の結果</t>
  </si>
  <si>
    <t>分析を行った計量法第107条の登録を受けた者の氏名又は名称</t>
  </si>
  <si>
    <t>土壌溶出量基準に適合しない汚染状態にある土壌が帯水層に接する場合にあっては、特定有害物質等の飛散等を防止するために講ずる措置</t>
  </si>
  <si>
    <t>特定有害物質等の飛散等を防止するために講ずる措置</t>
  </si>
  <si>
    <t>実施措置の施行中に特定有害物質等の飛散等が確認された場合における対応方法</t>
  </si>
  <si>
    <t>土壌を掘削する範囲及び深さと地下水位との位置関係</t>
  </si>
  <si>
    <t>要措置区域外から搬入された土壌を使用する場合にあっては、当該土壌の汚染状態を把握するための調査における試料採取の頻度及び土壌の使用方法</t>
  </si>
  <si>
    <t>所　　属</t>
  </si>
  <si>
    <t>チェック項目</t>
    <rPh sb="4" eb="6">
      <t>コウモク</t>
    </rPh>
    <phoneticPr fontId="19"/>
  </si>
  <si>
    <t>結果</t>
    <rPh sb="0" eb="2">
      <t>ケッカ</t>
    </rPh>
    <phoneticPr fontId="19"/>
  </si>
  <si>
    <t>条件必須</t>
    <rPh sb="0" eb="2">
      <t>ジョウケン</t>
    </rPh>
    <rPh sb="2" eb="4">
      <t>ヒッス</t>
    </rPh>
    <phoneticPr fontId="19"/>
  </si>
  <si>
    <t>必須</t>
    <rPh sb="0" eb="2">
      <t>ヒッス</t>
    </rPh>
    <phoneticPr fontId="19"/>
  </si>
  <si>
    <t>東京都知事</t>
    <rPh sb="0" eb="3">
      <t>トウキョウト</t>
    </rPh>
    <rPh sb="3" eb="5">
      <t>チジ</t>
    </rPh>
    <phoneticPr fontId="19"/>
  </si>
  <si>
    <t>殿</t>
    <rPh sb="0" eb="1">
      <t>ドノ</t>
    </rPh>
    <phoneticPr fontId="19"/>
  </si>
  <si>
    <t>提出者</t>
    <rPh sb="0" eb="2">
      <t>テイシュツ</t>
    </rPh>
    <rPh sb="2" eb="3">
      <t>シャ</t>
    </rPh>
    <phoneticPr fontId="19"/>
  </si>
  <si>
    <t>連絡先</t>
    <phoneticPr fontId="19"/>
  </si>
  <si>
    <t>氏　　名</t>
    <phoneticPr fontId="19"/>
  </si>
  <si>
    <t>電話番号</t>
    <phoneticPr fontId="19"/>
  </si>
  <si>
    <t>電子メールアドレス</t>
    <phoneticPr fontId="19"/>
  </si>
  <si>
    <t>汚染の除去等の措置を講ずべき要措置区域の所在地</t>
    <phoneticPr fontId="19"/>
  </si>
  <si>
    <t>（第２面）</t>
  </si>
  <si>
    <t>実施措置の種類</t>
    <phoneticPr fontId="19"/>
  </si>
  <si>
    <t>様式第九（第三十六条の三第一項、第三十七条関係）</t>
    <phoneticPr fontId="19"/>
  </si>
  <si>
    <t>備考　１　この用紙の大きさは、日本産業規格Ａ４とすること。</t>
    <phoneticPr fontId="19"/>
  </si>
  <si>
    <t>届出日（窓口受理日、電子申請日）又は、届出日から、過去数日以内の日付を記載してください。</t>
    <phoneticPr fontId="19"/>
  </si>
  <si>
    <t>提出者が法人である場合は所在地、個人である場合は住所を記入してください。</t>
    <phoneticPr fontId="19"/>
  </si>
  <si>
    <t>提出者が法人の場合のみ、法人名を記入してください。</t>
    <phoneticPr fontId="19"/>
  </si>
  <si>
    <t>の規定による</t>
    <phoneticPr fontId="19"/>
  </si>
  <si>
    <t>土壌汚染対策法　　　　　　　　　　　　　　　</t>
    <phoneticPr fontId="19"/>
  </si>
  <si>
    <t>エラーチェック</t>
    <phoneticPr fontId="19"/>
  </si>
  <si>
    <t>連番</t>
    <rPh sb="0" eb="2">
      <t>レンバン</t>
    </rPh>
    <phoneticPr fontId="19"/>
  </si>
  <si>
    <t>届出種別</t>
    <rPh sb="0" eb="4">
      <t>トドケデシュベツ</t>
    </rPh>
    <phoneticPr fontId="19"/>
  </si>
  <si>
    <t>指定番号</t>
  </si>
  <si>
    <t>地番</t>
    <rPh sb="0" eb="2">
      <t>チバン</t>
    </rPh>
    <phoneticPr fontId="19"/>
  </si>
  <si>
    <t>一部</t>
    <rPh sb="0" eb="2">
      <t>イチブ</t>
    </rPh>
    <phoneticPr fontId="19"/>
  </si>
  <si>
    <t>左から「区市町村名」「町名」「丁目名」「番地名」を入力してください。</t>
    <phoneticPr fontId="19"/>
  </si>
  <si>
    <t>無地番、道、水の場合は、リスト下部より選択し、「町名」に詳細を記入してください。</t>
  </si>
  <si>
    <t>一部の土地が対象となる場合は「一部」を選択してください。</t>
  </si>
  <si>
    <t>（日本産業規格Ａ列４番）</t>
    <phoneticPr fontId="19"/>
  </si>
  <si>
    <t>以下関数定義</t>
  </si>
  <si>
    <t>全体</t>
  </si>
  <si>
    <t>一部</t>
  </si>
  <si>
    <t>件数</t>
  </si>
  <si>
    <t>無地番</t>
  </si>
  <si>
    <t>道</t>
  </si>
  <si>
    <t>水</t>
  </si>
  <si>
    <t>今回届出</t>
    <rPh sb="0" eb="4">
      <t>コンカイトドケデ</t>
    </rPh>
    <phoneticPr fontId="19"/>
  </si>
  <si>
    <t>※基準の種類ごとに特定有害物質を選択してください。</t>
    <rPh sb="1" eb="3">
      <t>キジュン</t>
    </rPh>
    <rPh sb="4" eb="6">
      <t>シュルイ</t>
    </rPh>
    <rPh sb="9" eb="11">
      <t>トクテイ</t>
    </rPh>
    <rPh sb="11" eb="15">
      <t>ユウガイブッシツ</t>
    </rPh>
    <rPh sb="16" eb="18">
      <t>センタク</t>
    </rPh>
    <phoneticPr fontId="19"/>
  </si>
  <si>
    <t>第１種特定有害物質
（揮発性有機化合物）</t>
    <phoneticPr fontId="19"/>
  </si>
  <si>
    <t>第２種特定有害物質
（重金属等）</t>
    <phoneticPr fontId="19"/>
  </si>
  <si>
    <t>第３種特定有害物質
（農薬等）</t>
    <phoneticPr fontId="19"/>
  </si>
  <si>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</si>
  <si>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</si>
  <si>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</si>
  <si>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</si>
  <si>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</si>
  <si>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</si>
  <si>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</si>
  <si>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</si>
  <si>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</si>
  <si>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</si>
  <si>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</si>
  <si>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</si>
  <si>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</si>
  <si>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</si>
  <si>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</si>
  <si>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</si>
  <si>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</si>
  <si>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</si>
  <si>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</si>
  <si>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</si>
  <si>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</si>
  <si>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</si>
  <si>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</si>
  <si>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</si>
  <si>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</si>
  <si>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</si>
  <si>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土壌含有量基準不適合</t>
    <rPh sb="0" eb="2">
      <t>ドジョウ</t>
    </rPh>
    <rPh sb="2" eb="5">
      <t>ガンユウリョウ</t>
    </rPh>
    <rPh sb="5" eb="7">
      <t>キジュン</t>
    </rPh>
    <rPh sb="7" eb="10">
      <t>フテキゴウ</t>
    </rPh>
    <phoneticPr fontId="19"/>
  </si>
  <si>
    <t>条件必須</t>
  </si>
  <si>
    <t>土壌溶出量基準不適合</t>
    <rPh sb="0" eb="2">
      <t>ドジョウ</t>
    </rPh>
    <rPh sb="2" eb="4">
      <t>ヨウシュツ</t>
    </rPh>
    <rPh sb="4" eb="5">
      <t>リョウ</t>
    </rPh>
    <rPh sb="5" eb="7">
      <t>キジュン</t>
    </rPh>
    <phoneticPr fontId="19"/>
  </si>
  <si>
    <t>整合性</t>
    <rPh sb="0" eb="3">
      <t>セイゴウセイ</t>
    </rPh>
    <phoneticPr fontId="19"/>
  </si>
  <si>
    <t>第二溶出量基準不適合</t>
    <rPh sb="0" eb="2">
      <t>ダイニ</t>
    </rPh>
    <rPh sb="2" eb="4">
      <t>ヨウシュツ</t>
    </rPh>
    <rPh sb="4" eb="5">
      <t>リョウ</t>
    </rPh>
    <rPh sb="5" eb="7">
      <t>キジュン</t>
    </rPh>
    <phoneticPr fontId="19"/>
  </si>
  <si>
    <t>土壌含有量基準及び土壌溶出量基準に不適合</t>
    <rPh sb="0" eb="2">
      <t>ドジョウ</t>
    </rPh>
    <rPh sb="2" eb="5">
      <t>ガンユウリョウ</t>
    </rPh>
    <rPh sb="5" eb="7">
      <t>キジュン</t>
    </rPh>
    <rPh sb="7" eb="8">
      <t>オヨ</t>
    </rPh>
    <phoneticPr fontId="19"/>
  </si>
  <si>
    <t>土壌含有量基準及び第二溶出量基準に不適合</t>
    <rPh sb="0" eb="2">
      <t>ドジョウ</t>
    </rPh>
    <rPh sb="2" eb="5">
      <t>ガンユウリョウ</t>
    </rPh>
    <rPh sb="5" eb="7">
      <t>キジュン</t>
    </rPh>
    <rPh sb="7" eb="8">
      <t>オヨ</t>
    </rPh>
    <phoneticPr fontId="19"/>
  </si>
  <si>
    <t>項</t>
    <phoneticPr fontId="19"/>
  </si>
  <si>
    <t>区市町村</t>
    <rPh sb="0" eb="4">
      <t>クシチョウソン</t>
    </rPh>
    <phoneticPr fontId="19"/>
  </si>
  <si>
    <t>届出種別</t>
    <rPh sb="0" eb="2">
      <t>トドケデ</t>
    </rPh>
    <rPh sb="2" eb="4">
      <t>シュベツ</t>
    </rPh>
    <phoneticPr fontId="19"/>
  </si>
  <si>
    <t>該当選択</t>
    <rPh sb="0" eb="4">
      <t>ガイトウセンタク</t>
    </rPh>
    <phoneticPr fontId="19"/>
  </si>
  <si>
    <t>千代田区</t>
  </si>
  <si>
    <t>●</t>
    <phoneticPr fontId="19"/>
  </si>
  <si>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</si>
  <si>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</si>
  <si>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</si>
  <si>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</si>
  <si>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</si>
  <si>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</si>
  <si>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</si>
  <si>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</si>
  <si>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</si>
  <si>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</si>
  <si>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</si>
  <si>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</si>
  <si>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</si>
  <si>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</si>
  <si>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</si>
  <si>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</si>
  <si>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</si>
  <si>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</si>
  <si>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</si>
  <si>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</si>
  <si>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</si>
  <si>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</si>
  <si>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</si>
  <si>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</si>
  <si>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</si>
  <si>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</si>
  <si>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</si>
  <si>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</si>
  <si>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</si>
  <si>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</si>
  <si>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</si>
  <si>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</si>
  <si>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</si>
  <si>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</si>
  <si>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</si>
  <si>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</si>
  <si>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</si>
  <si>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</si>
  <si>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</si>
  <si>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</si>
  <si>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</si>
  <si>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</si>
  <si>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</si>
  <si>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</si>
  <si>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</si>
  <si>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</si>
  <si>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</si>
  <si>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</si>
  <si>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</si>
  <si>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</si>
  <si>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</si>
  <si>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</si>
  <si>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</si>
  <si>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</si>
  <si>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</si>
  <si>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</si>
  <si>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</si>
  <si>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</si>
  <si>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</si>
  <si>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</si>
  <si>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</si>
  <si>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無地番</t>
    <phoneticPr fontId="19"/>
  </si>
  <si>
    <t>道</t>
    <phoneticPr fontId="19"/>
  </si>
  <si>
    <t>第７条第３項</t>
    <phoneticPr fontId="19"/>
  </si>
  <si>
    <t>第７条第１項</t>
    <phoneticPr fontId="19"/>
  </si>
  <si>
    <t>変更後の汚染除去等計画</t>
    <phoneticPr fontId="19"/>
  </si>
  <si>
    <t>汚染除去等計画</t>
    <phoneticPr fontId="19"/>
  </si>
  <si>
    <t>計画</t>
    <rPh sb="0" eb="2">
      <t>ケイカク</t>
    </rPh>
    <phoneticPr fontId="19"/>
  </si>
  <si>
    <t>新規で提出される場合は「第１項」を、変更の場合は「第３項」を選択してください。</t>
    <phoneticPr fontId="19"/>
  </si>
  <si>
    <t>（地番）</t>
    <rPh sb="1" eb="3">
      <t>チバン</t>
    </rPh>
    <phoneticPr fontId="19"/>
  </si>
  <si>
    <t>（</t>
    <phoneticPr fontId="19"/>
  </si>
  <si>
    <t>)</t>
  </si>
  <si>
    <t>編集不可</t>
    <rPh sb="0" eb="4">
      <t>ヘンシュウフカ</t>
    </rPh>
    <phoneticPr fontId="19"/>
  </si>
  <si>
    <t>基準に適合しなかった特定有害物質：</t>
    <phoneticPr fontId="19"/>
  </si>
  <si>
    <t>条件必須</t>
    <rPh sb="0" eb="4">
      <t>ジョウケンヒッス</t>
    </rPh>
    <phoneticPr fontId="19"/>
  </si>
  <si>
    <t>土壌汚染状況調査に準じた方法による調査の結果</t>
    <phoneticPr fontId="19"/>
  </si>
  <si>
    <t>分析を行った計量法第107条の登録を受けた者の氏名又は名称</t>
    <phoneticPr fontId="19"/>
  </si>
  <si>
    <t>最大形質変更深さより１メートルを超える深さの位置について試料採取等の対象としなかった土壌について汚染の除去等の措置を講ずる場合</t>
    <phoneticPr fontId="19"/>
  </si>
  <si>
    <t>担当者（提出者と同じ組織に属する者に限る。）の連絡先を記載してください。</t>
    <phoneticPr fontId="19"/>
  </si>
  <si>
    <t>また、提出者と異なる組織に属する者で計画書の内容が分かる者の連絡先は必要に応じて併記してください。</t>
    <phoneticPr fontId="19"/>
  </si>
  <si>
    <t>なお、連絡先の名前と返送用封筒の宛名が異なる場合には、送り状等にその旨を記載してください。</t>
    <phoneticPr fontId="19"/>
  </si>
  <si>
    <t>に定める事項</t>
    <phoneticPr fontId="19"/>
  </si>
  <si>
    <t>別表第七の上欄に掲げる実施措置の種類の区分に応じ、それぞれ同表の</t>
    <phoneticPr fontId="19"/>
  </si>
  <si>
    <t>中欄・下欄</t>
    <phoneticPr fontId="19"/>
  </si>
  <si>
    <t>中欄</t>
    <phoneticPr fontId="19"/>
  </si>
  <si>
    <t>下欄</t>
    <phoneticPr fontId="19"/>
  </si>
  <si>
    <t>今回届出</t>
    <phoneticPr fontId="19"/>
  </si>
  <si>
    <t>汚染除去等計画書</t>
    <phoneticPr fontId="19"/>
  </si>
  <si>
    <t>新規・変更</t>
    <rPh sb="0" eb="2">
      <t>シンキ</t>
    </rPh>
    <rPh sb="3" eb="5">
      <t>ヘンコウ</t>
    </rPh>
    <phoneticPr fontId="19"/>
  </si>
  <si>
    <t>（新規）</t>
    <phoneticPr fontId="19"/>
  </si>
  <si>
    <t>（変更）</t>
    <phoneticPr fontId="19"/>
  </si>
  <si>
    <t>次のとおり提出します。</t>
    <phoneticPr fontId="19"/>
  </si>
  <si>
    <t>について、</t>
    <phoneticPr fontId="19"/>
  </si>
  <si>
    <t>指示措置</t>
    <rPh sb="0" eb="2">
      <t>シジ</t>
    </rPh>
    <rPh sb="2" eb="4">
      <t>ソチ</t>
    </rPh>
    <phoneticPr fontId="1"/>
  </si>
  <si>
    <t>実施措置</t>
    <rPh sb="0" eb="2">
      <t>ジッシ</t>
    </rPh>
    <rPh sb="2" eb="4">
      <t>ソチ</t>
    </rPh>
    <phoneticPr fontId="1"/>
  </si>
  <si>
    <t>地下水の水質の測定</t>
    <rPh sb="0" eb="3">
      <t>チカスイ</t>
    </rPh>
    <rPh sb="4" eb="6">
      <t>スイシツ</t>
    </rPh>
    <rPh sb="7" eb="9">
      <t>ソクテイ</t>
    </rPh>
    <phoneticPr fontId="1"/>
  </si>
  <si>
    <t>原位置封じ込め</t>
    <rPh sb="0" eb="3">
      <t>ゲンイチ</t>
    </rPh>
    <rPh sb="3" eb="4">
      <t>フウ</t>
    </rPh>
    <rPh sb="5" eb="6">
      <t>コ</t>
    </rPh>
    <phoneticPr fontId="1"/>
  </si>
  <si>
    <t>遮水工封じ込め</t>
    <rPh sb="0" eb="2">
      <t>シャスイ</t>
    </rPh>
    <rPh sb="2" eb="3">
      <t>コウ</t>
    </rPh>
    <rPh sb="3" eb="4">
      <t>フウ</t>
    </rPh>
    <rPh sb="5" eb="6">
      <t>コ</t>
    </rPh>
    <phoneticPr fontId="1"/>
  </si>
  <si>
    <t>原位置封じ込めまたは遮水工封じ込め</t>
    <rPh sb="0" eb="3">
      <t>ゲンイチ</t>
    </rPh>
    <rPh sb="3" eb="4">
      <t>フウ</t>
    </rPh>
    <rPh sb="5" eb="6">
      <t>コ</t>
    </rPh>
    <rPh sb="10" eb="12">
      <t>シャスイ</t>
    </rPh>
    <rPh sb="12" eb="13">
      <t>コウ</t>
    </rPh>
    <rPh sb="13" eb="14">
      <t>フウ</t>
    </rPh>
    <rPh sb="15" eb="16">
      <t>コ</t>
    </rPh>
    <phoneticPr fontId="1"/>
  </si>
  <si>
    <t>地下水汚染の拡大の防止</t>
    <rPh sb="0" eb="3">
      <t>チカスイ</t>
    </rPh>
    <rPh sb="3" eb="5">
      <t>オセン</t>
    </rPh>
    <rPh sb="6" eb="8">
      <t>カクダイ</t>
    </rPh>
    <rPh sb="9" eb="11">
      <t>ボウシ</t>
    </rPh>
    <phoneticPr fontId="1"/>
  </si>
  <si>
    <t>遮断工封じ込め</t>
    <rPh sb="0" eb="2">
      <t>シャダン</t>
    </rPh>
    <rPh sb="2" eb="3">
      <t>コウ</t>
    </rPh>
    <rPh sb="3" eb="4">
      <t>フウ</t>
    </rPh>
    <rPh sb="5" eb="6">
      <t>コ</t>
    </rPh>
    <phoneticPr fontId="1"/>
  </si>
  <si>
    <t>土壌汚染の除去</t>
    <rPh sb="0" eb="2">
      <t>ドジョウ</t>
    </rPh>
    <rPh sb="2" eb="4">
      <t>オセン</t>
    </rPh>
    <rPh sb="5" eb="7">
      <t>ジョキョ</t>
    </rPh>
    <phoneticPr fontId="1"/>
  </si>
  <si>
    <t>不溶化</t>
    <rPh sb="0" eb="2">
      <t>フヨウ</t>
    </rPh>
    <rPh sb="2" eb="3">
      <t>カ</t>
    </rPh>
    <phoneticPr fontId="1"/>
  </si>
  <si>
    <t>舗装</t>
    <rPh sb="0" eb="2">
      <t>ホソウ</t>
    </rPh>
    <phoneticPr fontId="1"/>
  </si>
  <si>
    <t>立入禁止</t>
    <rPh sb="0" eb="2">
      <t>タチイリ</t>
    </rPh>
    <rPh sb="2" eb="4">
      <t>キンシ</t>
    </rPh>
    <phoneticPr fontId="1"/>
  </si>
  <si>
    <t>盛土</t>
    <rPh sb="0" eb="2">
      <t>モリド</t>
    </rPh>
    <phoneticPr fontId="1"/>
  </si>
  <si>
    <t>最大形質変更深さより１メートルを超える深さの位置について試料採取等の対象としなかった土壌について汚染の除去等の措置を講ずる場合</t>
  </si>
  <si>
    <t>汚染の除去等の措置を講ずべき要措置区域内の土地の土壌の特定有害物質による汚染状態を把握した場合</t>
    <phoneticPr fontId="19"/>
  </si>
  <si>
    <t>平成31年環境省告示第５号に示された施工方法の基準に従うものとする。</t>
    <phoneticPr fontId="19"/>
  </si>
  <si>
    <t>特定有害物質等の飛散等を防止するために講ずる措置</t>
    <phoneticPr fontId="19"/>
  </si>
  <si>
    <t>別紙計画シートのとおり</t>
    <phoneticPr fontId="19"/>
  </si>
  <si>
    <t>別紙参照</t>
    <rPh sb="0" eb="4">
      <t>ベッシサンショウ</t>
    </rPh>
    <phoneticPr fontId="19"/>
  </si>
  <si>
    <t>事故、災害その他の緊急事態が発生した場合における対応方法</t>
    <phoneticPr fontId="19"/>
  </si>
  <si>
    <t>当該土壌の汚染状態を把握するための調査における試料採取の頻度及び土壌の使用方法</t>
    <phoneticPr fontId="19"/>
  </si>
  <si>
    <t>埋戻し土壌の管理は、平成31年環境省告示第６号に基づき実施する。</t>
    <phoneticPr fontId="19"/>
  </si>
  <si>
    <t>該当しない</t>
    <rPh sb="0" eb="2">
      <t>ガイトウ</t>
    </rPh>
    <phoneticPr fontId="19"/>
  </si>
  <si>
    <t>※詳細は別紙「要措置区域所在地一覧」のとおり</t>
    <phoneticPr fontId="19"/>
  </si>
  <si>
    <t>※要措置区域に指定されている区域のある地番の全てを記入してください。（敷地の全地番の記載は不要です。）</t>
    <rPh sb="14" eb="16">
      <t>クイキ</t>
    </rPh>
    <rPh sb="42" eb="44">
      <t>キサイ</t>
    </rPh>
    <rPh sb="45" eb="47">
      <t>フヨウ</t>
    </rPh>
    <phoneticPr fontId="19"/>
  </si>
  <si>
    <t>実施措置の種類</t>
    <rPh sb="0" eb="2">
      <t>ジッシ</t>
    </rPh>
    <rPh sb="2" eb="4">
      <t>ソチ</t>
    </rPh>
    <rPh sb="5" eb="7">
      <t>シュルイ</t>
    </rPh>
    <phoneticPr fontId="19"/>
  </si>
  <si>
    <t>表示項目</t>
    <rPh sb="0" eb="2">
      <t>ヒョウジ</t>
    </rPh>
    <rPh sb="2" eb="4">
      <t>コウモク</t>
    </rPh>
    <phoneticPr fontId="19"/>
  </si>
  <si>
    <t>一　地下水汚染が生じていない土地の地下水の水質の測定</t>
    <rPh sb="0" eb="1">
      <t>イチ</t>
    </rPh>
    <rPh sb="2" eb="5">
      <t>チカスイ</t>
    </rPh>
    <rPh sb="5" eb="7">
      <t>オセン</t>
    </rPh>
    <rPh sb="8" eb="9">
      <t>ショウ</t>
    </rPh>
    <rPh sb="14" eb="16">
      <t>トチ</t>
    </rPh>
    <rPh sb="17" eb="20">
      <t>チカスイ</t>
    </rPh>
    <rPh sb="21" eb="23">
      <t>スイシツ</t>
    </rPh>
    <rPh sb="24" eb="26">
      <t>ソクテイ</t>
    </rPh>
    <phoneticPr fontId="19"/>
  </si>
  <si>
    <t>一　基準不適合土壌の掘削による除去</t>
    <rPh sb="0" eb="1">
      <t>イチ</t>
    </rPh>
    <rPh sb="2" eb="4">
      <t>キジュン</t>
    </rPh>
    <rPh sb="4" eb="7">
      <t>フテキゴウ</t>
    </rPh>
    <rPh sb="7" eb="9">
      <t>ドジョウ</t>
    </rPh>
    <rPh sb="10" eb="12">
      <t>クッサク</t>
    </rPh>
    <rPh sb="15" eb="17">
      <t>ジョキョ</t>
    </rPh>
    <phoneticPr fontId="19"/>
  </si>
  <si>
    <t>二　原位置での浄化による除去</t>
    <rPh sb="0" eb="1">
      <t>ニ</t>
    </rPh>
    <rPh sb="2" eb="5">
      <t>ゲンイチ</t>
    </rPh>
    <rPh sb="7" eb="9">
      <t>ジョウカ</t>
    </rPh>
    <rPh sb="12" eb="14">
      <t>ジョキョ</t>
    </rPh>
    <phoneticPr fontId="19"/>
  </si>
  <si>
    <t>　イ　地下水の水質の測定を行うための観測井を設置する地点及び当該地点に当該観測井を設置する理由</t>
    <rPh sb="3" eb="6">
      <t>チカスイ</t>
    </rPh>
    <rPh sb="7" eb="9">
      <t>スイシツ</t>
    </rPh>
    <rPh sb="10" eb="12">
      <t>ソクテイ</t>
    </rPh>
    <rPh sb="13" eb="14">
      <t>オコナ</t>
    </rPh>
    <rPh sb="18" eb="20">
      <t>カンソク</t>
    </rPh>
    <rPh sb="20" eb="21">
      <t>イ</t>
    </rPh>
    <rPh sb="22" eb="24">
      <t>セッチ</t>
    </rPh>
    <rPh sb="26" eb="28">
      <t>チテン</t>
    </rPh>
    <rPh sb="28" eb="29">
      <t>オヨ</t>
    </rPh>
    <rPh sb="30" eb="32">
      <t>トウガイ</t>
    </rPh>
    <rPh sb="32" eb="34">
      <t>チテン</t>
    </rPh>
    <rPh sb="35" eb="37">
      <t>トウガイ</t>
    </rPh>
    <rPh sb="37" eb="39">
      <t>カンソク</t>
    </rPh>
    <rPh sb="39" eb="40">
      <t>イ</t>
    </rPh>
    <rPh sb="41" eb="43">
      <t>セッチ</t>
    </rPh>
    <rPh sb="45" eb="47">
      <t>リユウ</t>
    </rPh>
    <phoneticPr fontId="19"/>
  </si>
  <si>
    <t>　イ　基準不適合土壌のある範囲及び深さその他の土壌汚染の状況並びにその他の汚染除去計画の作成に必要な情報</t>
    <rPh sb="3" eb="5">
      <t>キジュン</t>
    </rPh>
    <rPh sb="5" eb="8">
      <t>フテキゴウ</t>
    </rPh>
    <rPh sb="8" eb="10">
      <t>ドジョウ</t>
    </rPh>
    <rPh sb="13" eb="15">
      <t>ハンイ</t>
    </rPh>
    <rPh sb="15" eb="16">
      <t>オヨ</t>
    </rPh>
    <rPh sb="17" eb="18">
      <t>フカ</t>
    </rPh>
    <rPh sb="21" eb="22">
      <t>タ</t>
    </rPh>
    <rPh sb="23" eb="25">
      <t>ドジョウ</t>
    </rPh>
    <rPh sb="25" eb="27">
      <t>オセン</t>
    </rPh>
    <rPh sb="28" eb="30">
      <t>ジョウキョウ</t>
    </rPh>
    <rPh sb="30" eb="31">
      <t>ナラ</t>
    </rPh>
    <rPh sb="35" eb="36">
      <t>タ</t>
    </rPh>
    <rPh sb="37" eb="39">
      <t>オセン</t>
    </rPh>
    <rPh sb="39" eb="41">
      <t>ジョキョ</t>
    </rPh>
    <rPh sb="41" eb="43">
      <t>ケイカク</t>
    </rPh>
    <rPh sb="44" eb="46">
      <t>サクセイ</t>
    </rPh>
    <rPh sb="47" eb="49">
      <t>ヒツヨウ</t>
    </rPh>
    <rPh sb="50" eb="52">
      <t>ジョウホウ</t>
    </rPh>
    <phoneticPr fontId="19"/>
  </si>
  <si>
    <t xml:space="preserve">イ 　基準不適合土壌のある範囲及び深さその他の土壌汚染の状況並びにその他の汚染除去等計画の作成のために必要な情報 </t>
    <phoneticPr fontId="19"/>
  </si>
  <si>
    <t>　ロ　観測井を設置する方法</t>
    <rPh sb="3" eb="5">
      <t>カンソク</t>
    </rPh>
    <rPh sb="5" eb="6">
      <t>イ</t>
    </rPh>
    <rPh sb="7" eb="9">
      <t>セッチ</t>
    </rPh>
    <rPh sb="11" eb="13">
      <t>ホウホウ</t>
    </rPh>
    <phoneticPr fontId="19"/>
  </si>
  <si>
    <t>　ロ　土壌溶出量基準に適合しない汚染状態にある土地にあっては、評価地点及び当該評価地点に設定した理由</t>
    <phoneticPr fontId="19"/>
  </si>
  <si>
    <t>ロ 　土壌溶出量基準に適合しない汚染状態にある土地にあっては、評価地点及び当該評価地点に設定した理由</t>
    <phoneticPr fontId="19"/>
  </si>
  <si>
    <t>　ハ　地下水の水質の測定の対象なる特定有害物質の種類並びに当該測定の期間及び頻度</t>
    <rPh sb="3" eb="6">
      <t>チカスイ</t>
    </rPh>
    <rPh sb="7" eb="9">
      <t>スイシツ</t>
    </rPh>
    <rPh sb="10" eb="12">
      <t>ソクテイ</t>
    </rPh>
    <rPh sb="13" eb="15">
      <t>タイショウ</t>
    </rPh>
    <rPh sb="17" eb="19">
      <t>トクテイ</t>
    </rPh>
    <rPh sb="19" eb="21">
      <t>ユウガイ</t>
    </rPh>
    <rPh sb="21" eb="23">
      <t>ブッシツ</t>
    </rPh>
    <rPh sb="24" eb="26">
      <t>シュルイ</t>
    </rPh>
    <rPh sb="26" eb="27">
      <t>ナラ</t>
    </rPh>
    <rPh sb="29" eb="31">
      <t>トウガイ</t>
    </rPh>
    <rPh sb="31" eb="33">
      <t>ソクテイ</t>
    </rPh>
    <rPh sb="34" eb="36">
      <t>キカン</t>
    </rPh>
    <rPh sb="36" eb="37">
      <t>オヨ</t>
    </rPh>
    <rPh sb="38" eb="40">
      <t>ヒンド</t>
    </rPh>
    <phoneticPr fontId="19"/>
  </si>
  <si>
    <t>　ハ　ロの土地にあっては、目標土壌溶出量及び目標地下水濃度並びに当該目標土壌溶出量及び当該目標地下水濃度に設定した理由</t>
    <phoneticPr fontId="19"/>
  </si>
  <si>
    <t xml:space="preserve">ハ 　ロの土地にあっては、目標土壌溶出量及び目標地下水濃度並びに当該目標土壌溶出量及び当該目標地下水濃度に設定した理由 </t>
    <rPh sb="22" eb="23">
      <t>モク</t>
    </rPh>
    <phoneticPr fontId="19"/>
  </si>
  <si>
    <t>　二　地下水の水質の測定の結果の都道府県知事への報告を行う時期及び方法</t>
    <rPh sb="1" eb="2">
      <t>ニ</t>
    </rPh>
    <rPh sb="3" eb="6">
      <t>チカスイ</t>
    </rPh>
    <rPh sb="7" eb="9">
      <t>スイシツ</t>
    </rPh>
    <rPh sb="10" eb="12">
      <t>ソクテイ</t>
    </rPh>
    <rPh sb="13" eb="15">
      <t>ケッカ</t>
    </rPh>
    <rPh sb="16" eb="20">
      <t>トドウフケン</t>
    </rPh>
    <rPh sb="20" eb="22">
      <t>チジ</t>
    </rPh>
    <rPh sb="24" eb="26">
      <t>ホウコク</t>
    </rPh>
    <rPh sb="27" eb="28">
      <t>オコナ</t>
    </rPh>
    <rPh sb="29" eb="31">
      <t>ジキ</t>
    </rPh>
    <rPh sb="31" eb="32">
      <t>オヨ</t>
    </rPh>
    <rPh sb="33" eb="35">
      <t>ホウホウ</t>
    </rPh>
    <phoneticPr fontId="19"/>
  </si>
  <si>
    <t xml:space="preserve">　二　目標土壌溶出量を超える汚染状態又は土壌含有量基準に適合しない汚染状態にある土壌を掘削する範囲及び深さ </t>
    <rPh sb="1" eb="2">
      <t>ニ</t>
    </rPh>
    <phoneticPr fontId="19"/>
  </si>
  <si>
    <t>二　地下水汚染が生じている土地の地下水の水質の測定</t>
    <rPh sb="0" eb="1">
      <t>ニ</t>
    </rPh>
    <rPh sb="2" eb="5">
      <t>チカスイ</t>
    </rPh>
    <rPh sb="5" eb="7">
      <t>オセン</t>
    </rPh>
    <rPh sb="8" eb="9">
      <t>ショウ</t>
    </rPh>
    <rPh sb="13" eb="15">
      <t>トチ</t>
    </rPh>
    <rPh sb="16" eb="19">
      <t>チカスイ</t>
    </rPh>
    <rPh sb="20" eb="22">
      <t>スイシツ</t>
    </rPh>
    <rPh sb="23" eb="25">
      <t>ソクテイ</t>
    </rPh>
    <phoneticPr fontId="19"/>
  </si>
  <si>
    <t>　ホ　掘削を行う方法</t>
    <phoneticPr fontId="19"/>
  </si>
  <si>
    <t>　イ　基準不適合土壌のある範囲及び深さその他の土壌汚染の状況並びにその他の汚染除去計画の作成のために必要な情報</t>
    <rPh sb="3" eb="5">
      <t>キジュン</t>
    </rPh>
    <rPh sb="5" eb="8">
      <t>フテキゴウ</t>
    </rPh>
    <rPh sb="8" eb="10">
      <t>ドジョウ</t>
    </rPh>
    <rPh sb="13" eb="15">
      <t>ハンイ</t>
    </rPh>
    <rPh sb="15" eb="16">
      <t>オヨ</t>
    </rPh>
    <rPh sb="17" eb="18">
      <t>フカ</t>
    </rPh>
    <rPh sb="21" eb="22">
      <t>タ</t>
    </rPh>
    <rPh sb="23" eb="25">
      <t>ドジョウ</t>
    </rPh>
    <rPh sb="25" eb="27">
      <t>オセン</t>
    </rPh>
    <rPh sb="28" eb="30">
      <t>ジョウキョウ</t>
    </rPh>
    <rPh sb="30" eb="31">
      <t>ナラ</t>
    </rPh>
    <rPh sb="35" eb="36">
      <t>タ</t>
    </rPh>
    <rPh sb="37" eb="39">
      <t>オセン</t>
    </rPh>
    <rPh sb="39" eb="41">
      <t>ジョキョ</t>
    </rPh>
    <rPh sb="41" eb="43">
      <t>ケイカク</t>
    </rPh>
    <rPh sb="44" eb="46">
      <t>サクセイ</t>
    </rPh>
    <rPh sb="50" eb="52">
      <t>ヒツヨウ</t>
    </rPh>
    <rPh sb="53" eb="55">
      <t>ジョウホウ</t>
    </rPh>
    <phoneticPr fontId="19"/>
  </si>
  <si>
    <t>　ヘ　掘削された場所を基準不適合土壌以外の土壌若しくはロの土地にあっては、目標土壌溶出量を超えない汚染状態かつ土壌含有量基準に適合する汚染状態にある土壌により埋める方法又は建築物の建築若しくは工作物の建設を行う場合等掘削された場所に土壌を埋め戻さない場合にあっては、その旨</t>
    <phoneticPr fontId="19"/>
  </si>
  <si>
    <t>ヘ　 ロの土地にあっては、地下水が目標地下水濃度を超えない汚染状態にあることを確認するための地下水の水質の測定を行うための観測井を設置する地点及び当該地点に当該観測井を設置する理由</t>
    <phoneticPr fontId="19"/>
  </si>
  <si>
    <t>　ロ　評価地点及び当該評価地点に設定した理由</t>
    <rPh sb="3" eb="5">
      <t>ヒョウカ</t>
    </rPh>
    <rPh sb="5" eb="7">
      <t>チテン</t>
    </rPh>
    <rPh sb="7" eb="8">
      <t>オヨ</t>
    </rPh>
    <rPh sb="9" eb="11">
      <t>トウガイ</t>
    </rPh>
    <rPh sb="11" eb="13">
      <t>ヒョウカ</t>
    </rPh>
    <rPh sb="13" eb="15">
      <t>チテン</t>
    </rPh>
    <rPh sb="16" eb="18">
      <t>セッテイ</t>
    </rPh>
    <rPh sb="20" eb="22">
      <t>リユウ</t>
    </rPh>
    <phoneticPr fontId="19"/>
  </si>
  <si>
    <t>　ト　掘削された目標土壌溶出量を超える汚染状態にある土壌を当該要措置区域内に設置した施設において浄化したもので埋め戻す場合にあっては、目標土壌溶出量を超えない汚染状態にある土壌にする方法及び当該方法により目標土壌溶出量を超えない汚染状態となることを確認した結果又は掘削された土壌含有量基準に適合しない汚染状態にある土壌を当該要措置区域内に設置した施設において浄化したもので埋め戻す場合にあっては、土壌含有量基準に適合する汚染状態にある土壌にする方法及び当該方法により土壌含有量基準に適合する汚染状態となることを確認した結果</t>
    <phoneticPr fontId="19"/>
  </si>
  <si>
    <t>ト 　観測井を設置する方法</t>
    <phoneticPr fontId="19"/>
  </si>
  <si>
    <t>　ハ　目標土壌溶出量及び目標地下水濃度並びに当該目標土壌溶出量及び当該目標地下水濃度を設定した理由</t>
    <rPh sb="3" eb="5">
      <t>モクヒョウ</t>
    </rPh>
    <rPh sb="5" eb="7">
      <t>ドジョウ</t>
    </rPh>
    <rPh sb="7" eb="9">
      <t>ヨウシュツ</t>
    </rPh>
    <rPh sb="9" eb="10">
      <t>リョウ</t>
    </rPh>
    <rPh sb="10" eb="11">
      <t>オヨ</t>
    </rPh>
    <rPh sb="12" eb="14">
      <t>モクヒョウ</t>
    </rPh>
    <rPh sb="14" eb="17">
      <t>チカスイ</t>
    </rPh>
    <rPh sb="17" eb="19">
      <t>ノウド</t>
    </rPh>
    <rPh sb="19" eb="20">
      <t>ナラ</t>
    </rPh>
    <rPh sb="22" eb="24">
      <t>トウガイ</t>
    </rPh>
    <rPh sb="24" eb="26">
      <t>モクヒョウ</t>
    </rPh>
    <rPh sb="26" eb="28">
      <t>ドジョウ</t>
    </rPh>
    <rPh sb="28" eb="30">
      <t>ヨウシュツ</t>
    </rPh>
    <rPh sb="30" eb="31">
      <t>リョウ</t>
    </rPh>
    <rPh sb="31" eb="32">
      <t>オヨ</t>
    </rPh>
    <rPh sb="33" eb="35">
      <t>トウガイ</t>
    </rPh>
    <rPh sb="35" eb="37">
      <t>モクヒョウ</t>
    </rPh>
    <rPh sb="37" eb="40">
      <t>チカスイ</t>
    </rPh>
    <rPh sb="40" eb="42">
      <t>ノウド</t>
    </rPh>
    <rPh sb="43" eb="45">
      <t>セッテイ</t>
    </rPh>
    <rPh sb="47" eb="49">
      <t>リユウ</t>
    </rPh>
    <phoneticPr fontId="19"/>
  </si>
  <si>
    <t>　チ　掘削された目標土壌溶出量を超える汚染状態にある土壌を当該要措置区域内に設置した施設において浄化したもので埋め戻す場合にあっては、浄化により目標土壌溶出量を超えない汚染状態にある土壌にする方法により目標土壌溶出量を超えない汚染状態にある土壌としたことを確認する方法又は掘削された土壌含有量基準に適合しない汚染状態にある土壌を当該要措置区域内に設置した施設において浄化したもので埋め戻す場合にあっては、トの浄化により土壌含有量基準に適合する汚染状態にある土壌にする方法により土壌含有量基準に適合する汚染状態にある土壌としたことを確認する方法</t>
    <phoneticPr fontId="19"/>
  </si>
  <si>
    <t xml:space="preserve">チ 　地下水の水質の測定の対象となる特定有害物質の種類並びに当該測定の期間及び頻度 </t>
    <phoneticPr fontId="19"/>
  </si>
  <si>
    <t>　二　地下水の水質の測定を行うための観測井を設置する地点及び当該地点に当該観測を設置する理由</t>
    <rPh sb="1" eb="2">
      <t>ニ</t>
    </rPh>
    <rPh sb="3" eb="6">
      <t>チカスイ</t>
    </rPh>
    <rPh sb="7" eb="9">
      <t>スイシツ</t>
    </rPh>
    <rPh sb="10" eb="12">
      <t>ソクテイ</t>
    </rPh>
    <rPh sb="13" eb="14">
      <t>オコナ</t>
    </rPh>
    <rPh sb="18" eb="20">
      <t>カンソク</t>
    </rPh>
    <rPh sb="20" eb="21">
      <t>イ</t>
    </rPh>
    <rPh sb="22" eb="24">
      <t>セッチ</t>
    </rPh>
    <rPh sb="26" eb="28">
      <t>チテン</t>
    </rPh>
    <rPh sb="28" eb="29">
      <t>オヨ</t>
    </rPh>
    <rPh sb="30" eb="32">
      <t>トウガイ</t>
    </rPh>
    <rPh sb="32" eb="34">
      <t>チテン</t>
    </rPh>
    <rPh sb="35" eb="37">
      <t>トウガイ</t>
    </rPh>
    <rPh sb="37" eb="39">
      <t>カンソク</t>
    </rPh>
    <rPh sb="40" eb="42">
      <t>セッチ</t>
    </rPh>
    <rPh sb="44" eb="46">
      <t>リユウ</t>
    </rPh>
    <phoneticPr fontId="19"/>
  </si>
  <si>
    <t xml:space="preserve">　リ　ロの土地にあっては、実施措置を行う前の地下水の特定有害物質による汚染状態 </t>
    <phoneticPr fontId="19"/>
  </si>
  <si>
    <t>　ホ　観測井を設置する方法</t>
    <rPh sb="3" eb="5">
      <t>カンソク</t>
    </rPh>
    <rPh sb="5" eb="6">
      <t>イ</t>
    </rPh>
    <rPh sb="7" eb="9">
      <t>セッチ</t>
    </rPh>
    <rPh sb="11" eb="13">
      <t>ホウホウ</t>
    </rPh>
    <phoneticPr fontId="19"/>
  </si>
  <si>
    <t xml:space="preserve">　ヌ 　ロの土地にあっては、地下水が目標地下水濃度を超えない汚染状態にあることを確認するための地下水の水質の測定を行うための観測井を設置する地点及び当該地点に当該観測井を設置する理由 </t>
    <phoneticPr fontId="19"/>
  </si>
  <si>
    <t>　へ　地下水の水質の測定の対象となる特定有害物質の種類並びに当該測定の期間及び頻度</t>
    <rPh sb="3" eb="6">
      <t>チカスイ</t>
    </rPh>
    <rPh sb="7" eb="9">
      <t>スイシツ</t>
    </rPh>
    <rPh sb="10" eb="12">
      <t>ソクテイ</t>
    </rPh>
    <rPh sb="13" eb="15">
      <t>タイショウ</t>
    </rPh>
    <rPh sb="18" eb="20">
      <t>トクテイ</t>
    </rPh>
    <rPh sb="20" eb="22">
      <t>ユウガイ</t>
    </rPh>
    <rPh sb="22" eb="24">
      <t>ブッシツ</t>
    </rPh>
    <rPh sb="25" eb="27">
      <t>シュルイ</t>
    </rPh>
    <rPh sb="27" eb="28">
      <t>ナラ</t>
    </rPh>
    <rPh sb="30" eb="32">
      <t>トウガイ</t>
    </rPh>
    <rPh sb="32" eb="34">
      <t>ソクテイ</t>
    </rPh>
    <rPh sb="35" eb="37">
      <t>キカン</t>
    </rPh>
    <rPh sb="37" eb="38">
      <t>オヨ</t>
    </rPh>
    <rPh sb="39" eb="41">
      <t>ヒンド</t>
    </rPh>
    <phoneticPr fontId="19"/>
  </si>
  <si>
    <t xml:space="preserve">　ル 　観測井を設置する方法 </t>
    <phoneticPr fontId="19"/>
  </si>
  <si>
    <t>　ト　地下水の水質の測定の結果の都道府県知事への報告を行う時期及び方法</t>
    <rPh sb="3" eb="6">
      <t>チカスイ</t>
    </rPh>
    <rPh sb="7" eb="9">
      <t>スイシツ</t>
    </rPh>
    <rPh sb="10" eb="12">
      <t>ソクテイ</t>
    </rPh>
    <rPh sb="13" eb="15">
      <t>ケッカ</t>
    </rPh>
    <rPh sb="16" eb="20">
      <t>トドウフケン</t>
    </rPh>
    <rPh sb="20" eb="22">
      <t>チジ</t>
    </rPh>
    <rPh sb="24" eb="26">
      <t>ホウコク</t>
    </rPh>
    <rPh sb="27" eb="28">
      <t>オコナ</t>
    </rPh>
    <rPh sb="29" eb="31">
      <t>ジキ</t>
    </rPh>
    <rPh sb="31" eb="32">
      <t>オヨ</t>
    </rPh>
    <rPh sb="33" eb="35">
      <t>ホウホウ</t>
    </rPh>
    <phoneticPr fontId="19"/>
  </si>
  <si>
    <t>　ヲ 　地下水の水質の測定の対象となる特定有害物質の種類並びに当該測定の期間及び頻度</t>
    <rPh sb="40" eb="42">
      <t>ヒンド</t>
    </rPh>
    <phoneticPr fontId="19"/>
  </si>
  <si>
    <t>キー</t>
    <phoneticPr fontId="19"/>
  </si>
  <si>
    <t>地下水位は掘削深度以深である。</t>
    <phoneticPr fontId="19"/>
  </si>
  <si>
    <t>地下水位は掘削深度より上方である。</t>
    <phoneticPr fontId="19"/>
  </si>
  <si>
    <t>地下水位が掘削深度以深の区画と掘削深度より上方である区画の両方が存在する。</t>
    <phoneticPr fontId="19"/>
  </si>
  <si>
    <t>法第7条第1項に基づく届出の場合「新規」を、法第7条第3項に基づく届出の場合「変更」を選択してください。</t>
  </si>
  <si>
    <t>新規で提出される場合は「汚染除去等計画」を、変更の場合は「変更後の汚染除去等計画」を選択してください。</t>
  </si>
  <si>
    <t>指示を受けた措置を選択します。</t>
  </si>
  <si>
    <t>実施を計画している措置を選択します。</t>
  </si>
  <si>
    <t>土壌溶出量に適合しない汚染状態にある土壌が帯水層に接する場合にあっては、リストより選択の上、別紙計画シートにに特定有害物質等の飛散等を防止するために講ずる措置を記載してください。</t>
  </si>
  <si>
    <t>要措置区域外から搬入された土壌を使用する場合には、選択の上、別紙計画シートに内容を記載してください。</t>
    <phoneticPr fontId="19"/>
  </si>
  <si>
    <t>「実施措置の種類」と「中欄・下欄」に応じた項目名が表示されている場合は必ず記入してください。</t>
    <phoneticPr fontId="19"/>
  </si>
  <si>
    <t>一の土壌汚染状況調査により指定された他の要措置区域から搬出された汚染土壌を使用する場合にあっては、当該他の要措置区域の汚染状態及び汚染土壌の使用方法</t>
    <phoneticPr fontId="19"/>
  </si>
  <si>
    <t xml:space="preserve">ニ 　目標土壌溶出量を超える汚染状態にある土壌を目標土壌溶出量を超えない汚染状態にある土壌とする範囲及び深さ又は土壌含有量基準に適合しない汚染状態にある土壌を土壌含有量基準に適合する汚染状態にある土壌とする範囲及び深さ </t>
    <phoneticPr fontId="19"/>
  </si>
  <si>
    <t>ホ 　目標土壌溶出量を超える汚染状態にある土壌を目標土壌溶出量を超えない汚染状態にある土壌にする方法及び当該方法により目標土壌溶出量を超えない汚染状態となることを確認した結果又は土壌含有量基準に適合しない汚染状態にある土壌を土壌含有量基準に適合する汚染状態にある土壌にする方法及び当該方法により土壌含有量基準に適合する汚染状態となることを確認した結果</t>
    <rPh sb="173" eb="175">
      <t>ケッカ</t>
    </rPh>
    <phoneticPr fontId="19"/>
  </si>
  <si>
    <t>リ 土壌含有量基準に適合しない汚染状態にある土地にあっては、土壌含有量基準に適合する汚染状態にある土壌としたことを確認するための試料採取等を行う地点及び深さ並びに測定の対象となる特定有害物質の種類</t>
    <rPh sb="96" eb="98">
      <t>シュルイ</t>
    </rPh>
    <phoneticPr fontId="19"/>
  </si>
  <si>
    <t>形質変更時要届出区域の指定前に本計画書を提出される場合は、「指定手続中」と記載してください。</t>
    <rPh sb="16" eb="18">
      <t>ケイカク</t>
    </rPh>
    <phoneticPr fontId="19"/>
  </si>
  <si>
    <t>　　　２　変更の場合にあっては、関係する欄の下部に変更後のものを記載し、上部に変更前のものを（）書きすること。</t>
    <phoneticPr fontId="19"/>
  </si>
  <si>
    <t>飛び地間移動を行う場合には、搬出場所の汚染状況と搬入土壌の使用方法を記載してください。</t>
    <phoneticPr fontId="19"/>
  </si>
  <si>
    <t>遮断工封じ込め</t>
    <phoneticPr fontId="19"/>
  </si>
  <si>
    <t>要措置区域外からの土壌搬入はない</t>
    <phoneticPr fontId="19"/>
  </si>
  <si>
    <t>汚染の除去等の措置を講ずべき要措置区域内の土地の土壌の特定有害物質による汚染状態を把握した場合は記入してください。</t>
    <phoneticPr fontId="19"/>
  </si>
  <si>
    <t>汚染の除去等の措置を講ずべき要措置区域内の土地の土壌の特定有害物質による汚染状態を把握した場合は記入してください。会社名又は氏名をご記入ください。計量証明事業登録をご記入ください。</t>
    <phoneticPr fontId="19"/>
  </si>
  <si>
    <t>最大形質変更深さより１メートルを超える深さの位置について試料採取等の対象としなかった土壌について汚染の除去等の措置を講ずる場合は記入してください。</t>
    <phoneticPr fontId="19"/>
  </si>
  <si>
    <t>最大形質変更深さより１メートルを超える深さの位置について試料採取等の対象としなかった土壌について汚染の除去等の措置を講ずる場合は記入してください。会社名又は氏名をご記入ください。計量証明事業登録をご記入ください。</t>
    <phoneticPr fontId="19"/>
  </si>
  <si>
    <t>土壌の掘削行為なし。</t>
    <phoneticPr fontId="19"/>
  </si>
  <si>
    <t>地下水の水質の測定（地下水汚染が生じていない土地）</t>
  </si>
  <si>
    <t>地下水の水質の測定（地下水汚染が生じている土地）</t>
  </si>
  <si>
    <t>土壌汚染の除去（掘削除去）</t>
  </si>
  <si>
    <t>土壌汚染の除去（原位置浄化）</t>
  </si>
  <si>
    <t>実施措置（第3面）</t>
    <rPh sb="0" eb="2">
      <t>ジッシ</t>
    </rPh>
    <rPh sb="2" eb="4">
      <t>ソチ</t>
    </rPh>
    <rPh sb="5" eb="6">
      <t>ダイ</t>
    </rPh>
    <rPh sb="7" eb="8">
      <t>メン</t>
    </rPh>
    <phoneticPr fontId="19"/>
  </si>
  <si>
    <t>地下水の水質の測定（地下水汚染が生じていない土地）</t>
    <phoneticPr fontId="19"/>
  </si>
  <si>
    <t>地下水の水質の測定（地下水汚染が生じている土地）</t>
    <phoneticPr fontId="19"/>
  </si>
  <si>
    <t>原位置封じ込め</t>
    <rPh sb="0" eb="3">
      <t>ゲンイチ</t>
    </rPh>
    <rPh sb="3" eb="4">
      <t>フウ</t>
    </rPh>
    <rPh sb="5" eb="6">
      <t>コ</t>
    </rPh>
    <phoneticPr fontId="19"/>
  </si>
  <si>
    <t>遮水工封じ込め</t>
    <rPh sb="0" eb="2">
      <t>シャスイ</t>
    </rPh>
    <rPh sb="2" eb="3">
      <t>コウ</t>
    </rPh>
    <rPh sb="3" eb="4">
      <t>フウ</t>
    </rPh>
    <rPh sb="5" eb="6">
      <t>コ</t>
    </rPh>
    <phoneticPr fontId="19"/>
  </si>
  <si>
    <t>地下水汚染の拡大の防止</t>
    <rPh sb="0" eb="3">
      <t>チカスイ</t>
    </rPh>
    <rPh sb="3" eb="5">
      <t>オセン</t>
    </rPh>
    <rPh sb="6" eb="8">
      <t>カクダイ</t>
    </rPh>
    <rPh sb="9" eb="11">
      <t>ボウシ</t>
    </rPh>
    <phoneticPr fontId="19"/>
  </si>
  <si>
    <t>土壌汚染の除去（掘削除去）</t>
    <phoneticPr fontId="19"/>
  </si>
  <si>
    <t>土壌汚染の除去（原位置浄化）</t>
    <phoneticPr fontId="19"/>
  </si>
  <si>
    <t>遮断工封じ込め</t>
    <rPh sb="0" eb="2">
      <t>シャダン</t>
    </rPh>
    <rPh sb="2" eb="3">
      <t>コウ</t>
    </rPh>
    <rPh sb="3" eb="4">
      <t>フウ</t>
    </rPh>
    <rPh sb="5" eb="6">
      <t>コ</t>
    </rPh>
    <phoneticPr fontId="19"/>
  </si>
  <si>
    <t>不溶化</t>
    <rPh sb="0" eb="2">
      <t>フヨウ</t>
    </rPh>
    <rPh sb="2" eb="3">
      <t>カ</t>
    </rPh>
    <phoneticPr fontId="19"/>
  </si>
  <si>
    <t>舗装</t>
    <rPh sb="0" eb="2">
      <t>ホソウ</t>
    </rPh>
    <phoneticPr fontId="19"/>
  </si>
  <si>
    <t>立入禁止</t>
    <rPh sb="0" eb="2">
      <t>タチイリ</t>
    </rPh>
    <rPh sb="2" eb="4">
      <t>キンシ</t>
    </rPh>
    <phoneticPr fontId="19"/>
  </si>
  <si>
    <t>盛土</t>
    <rPh sb="0" eb="2">
      <t>モリド</t>
    </rPh>
    <phoneticPr fontId="19"/>
  </si>
  <si>
    <t>同一の物質を土壌溶出量基準と第二溶出量基準の両方で選択しないでください。</t>
  </si>
  <si>
    <t>同一の物質を土壌溶出量基準と第二溶出量基準の両方で選択しないでください。</t>
    <phoneticPr fontId="19"/>
  </si>
  <si>
    <t>汚染の除去等の措置を講ずべき要措置区域内の土地の土壌の特定有害物質による汚染状態を把握した場合は、必ずいずれかの基準において不適合となる特定有害物質を選択してください。</t>
    <phoneticPr fontId="19"/>
  </si>
  <si>
    <t>最大形質変更深さより１メートルを超える深さの位置について試料採取等の対象としなかった土壌について汚染の除去等の措は、必ずいずれかの基準において不適合となる特定有害物質を選択してください。</t>
  </si>
  <si>
    <t>土壌入換え</t>
    <rPh sb="0" eb="2">
      <t>ドジョウ</t>
    </rPh>
    <rPh sb="2" eb="4">
      <t>イレカ</t>
    </rPh>
    <phoneticPr fontId="1"/>
  </si>
  <si>
    <t>土壌入換え</t>
    <phoneticPr fontId="19"/>
  </si>
  <si>
    <t>入力用シート　汚染土壌の特定有害物質による汚染状態　※このシートは添付不要です。</t>
    <phoneticPr fontId="19"/>
  </si>
  <si>
    <t>区市町村</t>
    <phoneticPr fontId="19"/>
  </si>
  <si>
    <t>町</t>
    <phoneticPr fontId="19"/>
  </si>
  <si>
    <t xml:space="preserve">丁目 </t>
    <phoneticPr fontId="19"/>
  </si>
  <si>
    <t>番地</t>
    <phoneticPr fontId="19"/>
  </si>
  <si>
    <t>提出者が法人である場合には、役職及び氏名を、個人の場合は個人名を記入してください。なお、法人の場合において代表者以外が提出者となる場合には、その者が提出権限を有していることが確認できる資料を別途添付してください。</t>
    <phoneticPr fontId="19"/>
  </si>
  <si>
    <t>（第３面）</t>
    <phoneticPr fontId="19"/>
  </si>
  <si>
    <t>※要措置区域等所在地の地番について、分割での届出となる場合などの必要に応じて「届出種別」に</t>
    <rPh sb="1" eb="2">
      <t>ヨウ</t>
    </rPh>
    <rPh sb="2" eb="4">
      <t>ソチ</t>
    </rPh>
    <rPh sb="4" eb="6">
      <t>クイキ</t>
    </rPh>
    <rPh sb="6" eb="7">
      <t>ナド</t>
    </rPh>
    <rPh sb="7" eb="10">
      <t>ショザイチ</t>
    </rPh>
    <rPh sb="18" eb="20">
      <t>ブンカツ</t>
    </rPh>
    <rPh sb="22" eb="24">
      <t>トドケデ</t>
    </rPh>
    <rPh sb="27" eb="29">
      <t>バアイ</t>
    </rPh>
    <rPh sb="32" eb="34">
      <t>ヒツヨウ</t>
    </rPh>
    <rPh sb="35" eb="36">
      <t>オウ</t>
    </rPh>
    <rPh sb="39" eb="43">
      <t>トドケデシュベツ</t>
    </rPh>
    <phoneticPr fontId="19"/>
  </si>
  <si>
    <t xml:space="preserve"> 「今回届出」を選択してください。</t>
    <phoneticPr fontId="19"/>
  </si>
  <si>
    <t>この行より上に行を追加してください。</t>
    <phoneticPr fontId="19"/>
  </si>
  <si>
    <t>第１面の「実施措置」で選択した実施措置を選択してください。「実施措置の種類」ごとにシートをコピーして記入してください。</t>
    <phoneticPr fontId="19"/>
  </si>
  <si>
    <t>※同一の特定有害物質について、異なる区画にてそれぞれ土壌溶出量基準と第二溶出量基準に不適合となる場合は、第二溶出量基準不適合を選択してください。</t>
  </si>
  <si>
    <t>※記載行が足りない場合は30番目の行をコピーして行を追加してください。</t>
    <phoneticPr fontId="19"/>
  </si>
  <si>
    <t>シート「要措置区域所在地一覧」よりご記入ください。</t>
    <rPh sb="18" eb="20">
      <t>キニュウ</t>
    </rPh>
    <phoneticPr fontId="19"/>
  </si>
  <si>
    <t>シート「（入力用シート）汚染状態一覧」よりご記入ください。</t>
    <phoneticPr fontId="19"/>
  </si>
  <si>
    <t xml:space="preserve">要措置区域所在地一覧                                                     </t>
    <phoneticPr fontId="19"/>
  </si>
  <si>
    <t>（新規）</t>
  </si>
  <si>
    <t>東京都○○区○○町○丁目○番○号</t>
    <phoneticPr fontId="19"/>
  </si>
  <si>
    <t>○○○株式会社</t>
    <phoneticPr fontId="19"/>
  </si>
  <si>
    <t>代表取締役 ○○ ○○</t>
    <phoneticPr fontId="19"/>
  </si>
  <si>
    <t>第７条第１項</t>
  </si>
  <si>
    <t>汚染除去等計画</t>
  </si>
  <si>
    <t>今回報告</t>
    <rPh sb="0" eb="4">
      <t>コンカイホウコク</t>
    </rPh>
    <phoneticPr fontId="19"/>
  </si>
  <si>
    <t>○丁目</t>
  </si>
  <si>
    <t>指-○○○</t>
    <rPh sb="0" eb="1">
      <t>ユビ</t>
    </rPh>
    <phoneticPr fontId="19"/>
  </si>
  <si>
    <t>○○町</t>
    <phoneticPr fontId="19"/>
  </si>
  <si>
    <t>○番</t>
    <rPh sb="0" eb="1">
      <t>バン</t>
    </rPh>
    <phoneticPr fontId="19"/>
  </si>
  <si>
    <t>別紙「法7条計画シート」のとおり</t>
    <phoneticPr fontId="19"/>
  </si>
  <si>
    <t>令和○○年○○月○○日</t>
    <phoneticPr fontId="19"/>
  </si>
  <si>
    <t>●</t>
  </si>
  <si>
    <t>株式会社○○</t>
  </si>
  <si>
    <t>株式会社○○</t>
    <phoneticPr fontId="19"/>
  </si>
  <si>
    <t>○○県知事登録 濃度第○○号</t>
  </si>
  <si>
    <t>○○県知事登録 濃度第○○号</t>
    <phoneticPr fontId="19"/>
  </si>
  <si>
    <t>平成31年環境省告示第５号に示された施工方法の基準に従うものとする。</t>
  </si>
  <si>
    <t>別紙「法7条計画シート」のとおり</t>
    <phoneticPr fontId="19"/>
  </si>
  <si>
    <t>地下水位は掘削深度以深である。</t>
  </si>
  <si>
    <t>埋戻し土壌の管理は、平成31年環境省告示第６号に基づき実施する。</t>
  </si>
  <si>
    <t>搬出場所ではテトラクロロエチレンが区域指定物質となっており、詳細調査の結果、最大土壌溶出量は○mg/Lとなっている。
当該搬入土壌は本計画で予定している実施措置と併せて区域外処理を予定している。</t>
    <phoneticPr fontId="19"/>
  </si>
  <si>
    <t>○○株式会社△△課</t>
    <phoneticPr fontId="19"/>
  </si>
  <si>
    <t>○○　○○</t>
    <phoneticPr fontId="19"/>
  </si>
  <si>
    <t>99-9999-9999</t>
    <phoneticPr fontId="19"/>
  </si>
  <si>
    <t>中欄</t>
  </si>
  <si>
    <t>観測井の設置予定位置を添付資料○○に示す。観測井の設置位置は、土壌汚染に起因する地下水汚染の状況を的確に把握できる地点とし、措置対象範囲の地下水流向下流側に選定した。観測井のスクリーン区画は、ボーリング調査時において地下水位が確認された深度から帯水層底面までとする。</t>
    <phoneticPr fontId="19"/>
  </si>
  <si>
    <t>観測井の設置方法、観測井の構造及び観測井周辺の地質断面図を添付資料○○に示す。</t>
    <phoneticPr fontId="19"/>
  </si>
  <si>
    <t>測定対象物質は○とする。1年目は4回、2年目から10年目までは1年に1回、11年目以降は2年に1回定期的に測定する。</t>
    <phoneticPr fontId="19"/>
  </si>
  <si>
    <t>測定結果は、第一回を令和〇年〇月〇日に、書面にて東京都に報告する。
以降、測定毎に測定日の一か月以内に書面にて報告する。</t>
    <phoneticPr fontId="19"/>
  </si>
  <si>
    <t>法7条計画シート　　　　</t>
    <phoneticPr fontId="36"/>
  </si>
  <si>
    <t>報告項目</t>
    <phoneticPr fontId="36"/>
  </si>
  <si>
    <t>回答欄</t>
    <phoneticPr fontId="36"/>
  </si>
  <si>
    <t>実施措置を選択した理由</t>
    <phoneticPr fontId="36"/>
  </si>
  <si>
    <t>指示措置による</t>
  </si>
  <si>
    <t>必須</t>
    <rPh sb="0" eb="2">
      <t>ヒッス</t>
    </rPh>
    <phoneticPr fontId="36"/>
  </si>
  <si>
    <t>当該指示措置を選択するに至った技術的評価の内容や検討の経緯等を記載してください。指示措置と実施措置が同じ場合は、「指示措置による」を選択してください。</t>
    <phoneticPr fontId="1"/>
  </si>
  <si>
    <t>新たな汚染の除去等の措置を講ずべき要措置区域内の土地の土壌の特定有害物質による汚染状態の把握の有無</t>
    <phoneticPr fontId="36"/>
  </si>
  <si>
    <t>有</t>
    <rPh sb="0" eb="1">
      <t>アリ</t>
    </rPh>
    <phoneticPr fontId="19"/>
  </si>
  <si>
    <t>※有の場合は、指定調査機関結果報告シートを添付してください。</t>
    <phoneticPr fontId="36"/>
  </si>
  <si>
    <t>詳細調査を行った場合、「有」を選択してください。それ以外の場合は、「無」を選択してください。</t>
    <phoneticPr fontId="1"/>
  </si>
  <si>
    <t>最大形質変更深さより１メートルを超える深さの位置について試料採取等の対象としなかった土壌について汚染の除去等の措置の有無</t>
    <phoneticPr fontId="36"/>
  </si>
  <si>
    <t>無</t>
    <rPh sb="0" eb="1">
      <t>ナシ</t>
    </rPh>
    <phoneticPr fontId="19"/>
  </si>
  <si>
    <t>深度限定を行う場合には、「有」を選択してください。それ以外の場合は「無」を選択してください。</t>
    <phoneticPr fontId="1"/>
  </si>
  <si>
    <t>土壌溶出量基準に適合しない汚染状態にある土壌が帯水層に接する場合にあっては、特定有害物質等の飛散等を防止するために講ずる措置</t>
    <phoneticPr fontId="36"/>
  </si>
  <si>
    <t>工種</t>
    <rPh sb="0" eb="1">
      <t>コウ</t>
    </rPh>
    <rPh sb="1" eb="2">
      <t>シュ</t>
    </rPh>
    <phoneticPr fontId="19"/>
  </si>
  <si>
    <t>添付書類、図番号</t>
    <rPh sb="0" eb="2">
      <t>テンプ</t>
    </rPh>
    <rPh sb="2" eb="4">
      <t>ショルイ</t>
    </rPh>
    <rPh sb="5" eb="6">
      <t>ズ</t>
    </rPh>
    <rPh sb="6" eb="8">
      <t>バンゴウ</t>
    </rPh>
    <phoneticPr fontId="19"/>
  </si>
  <si>
    <t>今回行う措置にチェックを入れてください。措置の対象外となる項目（1,2番目）を選択した場合は、以降の項目は選択しないでください。その他又は5番目の項目を選択した場合は、備考欄に措置内容を記載してください。</t>
    <phoneticPr fontId="1"/>
  </si>
  <si>
    <t>含有量基準超過の為対象外</t>
    <rPh sb="0" eb="3">
      <t>ガンユウリョウ</t>
    </rPh>
    <rPh sb="3" eb="5">
      <t>キジュン</t>
    </rPh>
    <rPh sb="5" eb="7">
      <t>チョウカ</t>
    </rPh>
    <rPh sb="8" eb="9">
      <t>タメ</t>
    </rPh>
    <rPh sb="9" eb="12">
      <t>タイショウガイ</t>
    </rPh>
    <phoneticPr fontId="1"/>
  </si>
  <si>
    <t>情報充足</t>
    <rPh sb="0" eb="4">
      <t>ジョウホウジュウソク</t>
    </rPh>
    <phoneticPr fontId="19"/>
  </si>
  <si>
    <t>各工種が平成31年環境省告示第５号基準にどのように適合させているのか、該当するものをチェックしてください。</t>
  </si>
  <si>
    <t>基準超過土壌が帯水層に接していないため対象外</t>
    <rPh sb="0" eb="2">
      <t>キジュン</t>
    </rPh>
    <rPh sb="2" eb="4">
      <t>チョウカ</t>
    </rPh>
    <rPh sb="4" eb="6">
      <t>ドジョウ</t>
    </rPh>
    <rPh sb="7" eb="10">
      <t>タイスイソウ</t>
    </rPh>
    <rPh sb="11" eb="12">
      <t>セッ</t>
    </rPh>
    <rPh sb="19" eb="22">
      <t>タイショウガイ</t>
    </rPh>
    <phoneticPr fontId="1"/>
  </si>
  <si>
    <t>工種毎に平成31年環境省告示第５号基準を適用した施工図や説明資料の参照先を記載してください。</t>
  </si>
  <si>
    <t>土地の形質の変更に着手する前に、形質変更範囲の側面を囲み、基準不適合土壌の下にある準不透水層であって最も浅い位置にあるものの深さまで、鋼矢板その他の遮水の効力を有する構造物を設置する</t>
    <rPh sb="0" eb="2">
      <t>トチ</t>
    </rPh>
    <rPh sb="3" eb="5">
      <t>ケイシツ</t>
    </rPh>
    <rPh sb="6" eb="8">
      <t>ヘンコウ</t>
    </rPh>
    <rPh sb="9" eb="11">
      <t>チャクシュ</t>
    </rPh>
    <rPh sb="13" eb="14">
      <t>マエ</t>
    </rPh>
    <rPh sb="16" eb="18">
      <t>ケイシツ</t>
    </rPh>
    <rPh sb="18" eb="20">
      <t>ヘンコウ</t>
    </rPh>
    <rPh sb="20" eb="22">
      <t>ハンイ</t>
    </rPh>
    <rPh sb="23" eb="25">
      <t>ソクメン</t>
    </rPh>
    <rPh sb="26" eb="27">
      <t>カコ</t>
    </rPh>
    <rPh sb="29" eb="31">
      <t>キジュン</t>
    </rPh>
    <rPh sb="31" eb="34">
      <t>フテキゴウ</t>
    </rPh>
    <rPh sb="34" eb="36">
      <t>ドジョウ</t>
    </rPh>
    <rPh sb="37" eb="38">
      <t>シタ</t>
    </rPh>
    <rPh sb="41" eb="42">
      <t>ジュン</t>
    </rPh>
    <rPh sb="42" eb="45">
      <t>フトウスイ</t>
    </rPh>
    <rPh sb="45" eb="46">
      <t>ソウ</t>
    </rPh>
    <rPh sb="50" eb="51">
      <t>モット</t>
    </rPh>
    <rPh sb="52" eb="53">
      <t>アサ</t>
    </rPh>
    <rPh sb="54" eb="56">
      <t>イチ</t>
    </rPh>
    <rPh sb="55" eb="57">
      <t>イチ</t>
    </rPh>
    <phoneticPr fontId="1"/>
  </si>
  <si>
    <t>土地の形質の変更が終了するまでの間、上記の構造物により囲まれた範囲の土地の地下水位が当該構造物を設置する前の地下水を超えないようにする</t>
    <rPh sb="42" eb="44">
      <t>トウガイ</t>
    </rPh>
    <rPh sb="44" eb="47">
      <t>コウゾウブツ</t>
    </rPh>
    <rPh sb="48" eb="50">
      <t>セッチ</t>
    </rPh>
    <rPh sb="52" eb="53">
      <t>マエ</t>
    </rPh>
    <rPh sb="54" eb="57">
      <t>チカスイ</t>
    </rPh>
    <rPh sb="58" eb="59">
      <t>コ</t>
    </rPh>
    <phoneticPr fontId="1"/>
  </si>
  <si>
    <t>最も浅い位置にある準不透水層より深い位置にある帯水層まで土地の形質の変更を行うため、以下の措置を講ずる。
①土地の形質の変更を行う準不透水層より浅い位置にある帯水層内の基準不適合土壌又は特定有害物質が当該準不透水層より深い位置にある帯水層に流出することを防止するために必要な措置（備考欄に具体的に記載してください。）
②最も浅い位置にある準不透水層より深い位置にある帯水層までの土地の形質の変更が終了した時点で、当該土地の形質の変更が行われた準不透水層が本来の遮水の効力を回復する。</t>
    <rPh sb="0" eb="1">
      <t>モット</t>
    </rPh>
    <rPh sb="42" eb="44">
      <t>イカ</t>
    </rPh>
    <rPh sb="45" eb="47">
      <t>ソチ</t>
    </rPh>
    <rPh sb="48" eb="49">
      <t>コウ</t>
    </rPh>
    <rPh sb="134" eb="136">
      <t>ヒツヨウ</t>
    </rPh>
    <rPh sb="137" eb="139">
      <t>ソチ</t>
    </rPh>
    <rPh sb="140" eb="142">
      <t>ビコウ</t>
    </rPh>
    <rPh sb="142" eb="143">
      <t>ラン</t>
    </rPh>
    <rPh sb="144" eb="147">
      <t>グタイテキ</t>
    </rPh>
    <rPh sb="148" eb="150">
      <t>キサイ</t>
    </rPh>
    <phoneticPr fontId="1"/>
  </si>
  <si>
    <t>観測井戸を設置し、釜場排水により地下水位の管理及び地下水の水質の監視を行う。</t>
  </si>
  <si>
    <t>観測井戸を設置し、揚水井戸により地下水位の管理及び地下水の水質の監視を行う。</t>
  </si>
  <si>
    <t>その他（備考欄に詳細を記入すること）</t>
    <rPh sb="2" eb="3">
      <t>タ</t>
    </rPh>
    <phoneticPr fontId="1"/>
  </si>
  <si>
    <t>備考</t>
    <phoneticPr fontId="36"/>
  </si>
  <si>
    <t>備考欄入力</t>
    <phoneticPr fontId="19"/>
  </si>
  <si>
    <t>「その他」又は5番目の項目の選択時は必ず「備考」を記入してください。</t>
    <rPh sb="5" eb="6">
      <t>マタ</t>
    </rPh>
    <rPh sb="8" eb="10">
      <t>バンメ</t>
    </rPh>
    <rPh sb="11" eb="13">
      <t>コウモク</t>
    </rPh>
    <rPh sb="14" eb="16">
      <t>センタク</t>
    </rPh>
    <rPh sb="16" eb="17">
      <t>ジ</t>
    </rPh>
    <rPh sb="25" eb="27">
      <t>キニュウ</t>
    </rPh>
    <phoneticPr fontId="19"/>
  </si>
  <si>
    <t>特定有害物質等の飛散等を防止するために講ずる措置</t>
    <phoneticPr fontId="36"/>
  </si>
  <si>
    <t>お知らせ看板</t>
    <rPh sb="1" eb="2">
      <t>シ</t>
    </rPh>
    <rPh sb="4" eb="6">
      <t>カンバン</t>
    </rPh>
    <phoneticPr fontId="1"/>
  </si>
  <si>
    <t>今回講ずる措置にチェックを入れてください。また、その他を選択した場合は、備考欄に措置内容を記載してください。</t>
    <phoneticPr fontId="1"/>
  </si>
  <si>
    <t>仮囲いの設置</t>
    <rPh sb="0" eb="2">
      <t>カリガコ</t>
    </rPh>
    <rPh sb="4" eb="6">
      <t>セッチ</t>
    </rPh>
    <phoneticPr fontId="1"/>
  </si>
  <si>
    <t>散水</t>
    <rPh sb="0" eb="2">
      <t>サンスイ</t>
    </rPh>
    <phoneticPr fontId="1"/>
  </si>
  <si>
    <t>シート養生</t>
    <rPh sb="3" eb="5">
      <t>ヨウジョウ</t>
    </rPh>
    <phoneticPr fontId="1"/>
  </si>
  <si>
    <t>敷鉄板</t>
    <rPh sb="0" eb="3">
      <t>シキテッパン</t>
    </rPh>
    <phoneticPr fontId="1"/>
  </si>
  <si>
    <t>コンテナ(内袋付)やフレコンバック(内袋付)を使用した汚染土壌運搬</t>
    <rPh sb="23" eb="25">
      <t>シヨウ</t>
    </rPh>
    <rPh sb="27" eb="29">
      <t>オセン</t>
    </rPh>
    <rPh sb="29" eb="31">
      <t>ドジョウ</t>
    </rPh>
    <rPh sb="31" eb="33">
      <t>ウンパン</t>
    </rPh>
    <phoneticPr fontId="1"/>
  </si>
  <si>
    <t>防塵用フェンス・ネットの設置</t>
    <rPh sb="0" eb="3">
      <t>ボウジンヨウ</t>
    </rPh>
    <rPh sb="12" eb="14">
      <t>セッチ</t>
    </rPh>
    <phoneticPr fontId="1"/>
  </si>
  <si>
    <t>負圧テントの設置、排ガス処理</t>
    <rPh sb="0" eb="2">
      <t>フアツ</t>
    </rPh>
    <rPh sb="6" eb="8">
      <t>セッチ</t>
    </rPh>
    <rPh sb="9" eb="10">
      <t>ハイ</t>
    </rPh>
    <rPh sb="12" eb="14">
      <t>ショリ</t>
    </rPh>
    <phoneticPr fontId="1"/>
  </si>
  <si>
    <r>
      <t>粉塵又は有害物質濃度等の</t>
    </r>
    <r>
      <rPr>
        <sz val="11"/>
        <color theme="1"/>
        <rFont val="ＭＳ Ｐゴシック"/>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
  </si>
  <si>
    <t>搬出車両の洗浄</t>
    <rPh sb="0" eb="2">
      <t>ハンシュツ</t>
    </rPh>
    <rPh sb="2" eb="4">
      <t>シャリョウ</t>
    </rPh>
    <rPh sb="5" eb="7">
      <t>センジョウ</t>
    </rPh>
    <phoneticPr fontId="1"/>
  </si>
  <si>
    <t>排水処理施設の設置、排水分析</t>
    <rPh sb="0" eb="2">
      <t>ハイスイ</t>
    </rPh>
    <rPh sb="2" eb="4">
      <t>ショリ</t>
    </rPh>
    <rPh sb="4" eb="6">
      <t>シセツ</t>
    </rPh>
    <rPh sb="7" eb="9">
      <t>セッチ</t>
    </rPh>
    <rPh sb="10" eb="12">
      <t>ハイスイ</t>
    </rPh>
    <rPh sb="12" eb="14">
      <t>ブンセキ</t>
    </rPh>
    <phoneticPr fontId="1"/>
  </si>
  <si>
    <t>運搬時の被覆（シート被覆等）</t>
    <rPh sb="0" eb="2">
      <t>ウンパン</t>
    </rPh>
    <rPh sb="2" eb="3">
      <t>ジ</t>
    </rPh>
    <rPh sb="4" eb="6">
      <t>ヒフク</t>
    </rPh>
    <rPh sb="10" eb="12">
      <t>ヒフク</t>
    </rPh>
    <rPh sb="12" eb="13">
      <t>ナド</t>
    </rPh>
    <phoneticPr fontId="1"/>
  </si>
  <si>
    <t>運搬時の積載状況の随時確認</t>
    <rPh sb="0" eb="2">
      <t>ウンパン</t>
    </rPh>
    <rPh sb="2" eb="3">
      <t>ジ</t>
    </rPh>
    <rPh sb="4" eb="6">
      <t>セキサイ</t>
    </rPh>
    <rPh sb="6" eb="8">
      <t>ジョウキョウ</t>
    </rPh>
    <rPh sb="9" eb="11">
      <t>ズイジ</t>
    </rPh>
    <rPh sb="11" eb="13">
      <t>カクニン</t>
    </rPh>
    <phoneticPr fontId="1"/>
  </si>
  <si>
    <t>低騒音、低振動の機械の使用</t>
    <rPh sb="0" eb="3">
      <t>テイソウオン</t>
    </rPh>
    <rPh sb="4" eb="7">
      <t>テイシンドウ</t>
    </rPh>
    <rPh sb="8" eb="10">
      <t>キカイ</t>
    </rPh>
    <rPh sb="11" eb="13">
      <t>シヨウ</t>
    </rPh>
    <phoneticPr fontId="1"/>
  </si>
  <si>
    <t>作業員の衛生管理（靴の洗浄等）</t>
    <rPh sb="0" eb="3">
      <t>サギョウイン</t>
    </rPh>
    <rPh sb="4" eb="6">
      <t>エイセイ</t>
    </rPh>
    <rPh sb="6" eb="8">
      <t>カンリ</t>
    </rPh>
    <rPh sb="9" eb="10">
      <t>クツ</t>
    </rPh>
    <rPh sb="11" eb="13">
      <t>センジョウ</t>
    </rPh>
    <rPh sb="13" eb="14">
      <t>ナド</t>
    </rPh>
    <phoneticPr fontId="1"/>
  </si>
  <si>
    <t>その他（備考欄に詳細を記入すること）</t>
    <rPh sb="4" eb="6">
      <t>ビコウ</t>
    </rPh>
    <rPh sb="6" eb="7">
      <t>ラン</t>
    </rPh>
    <rPh sb="8" eb="10">
      <t>ショウサイ</t>
    </rPh>
    <rPh sb="11" eb="13">
      <t>キニュウ</t>
    </rPh>
    <phoneticPr fontId="44"/>
  </si>
  <si>
    <t>「その他」選択時は必ず「備考」を記入してください。</t>
    <rPh sb="5" eb="7">
      <t>センタク</t>
    </rPh>
    <rPh sb="7" eb="8">
      <t>ジ</t>
    </rPh>
    <rPh sb="16" eb="18">
      <t>キニュウ</t>
    </rPh>
    <phoneticPr fontId="19"/>
  </si>
  <si>
    <t>要措置区域外から搬入された土壌を使用する場合にあっては、当該土壌の汚染状態を把握するための調査における試料採取の頻度及び土壌の使用方法</t>
    <phoneticPr fontId="1"/>
  </si>
  <si>
    <t>区域外から土壌を搬入する場合は「有」を選択してください。それ以外の場合は「無」を選択してください。</t>
    <phoneticPr fontId="1"/>
  </si>
  <si>
    <t>試料採取の頻度</t>
    <phoneticPr fontId="1"/>
  </si>
  <si>
    <t>5000㎥以下につき1回</t>
    <rPh sb="5" eb="7">
      <t>イカ</t>
    </rPh>
    <rPh sb="11" eb="12">
      <t>カイ</t>
    </rPh>
    <phoneticPr fontId="1"/>
  </si>
  <si>
    <t>試料採取の頻度として当てはまるものにチェックしてください。</t>
    <phoneticPr fontId="1"/>
  </si>
  <si>
    <t>900㎥以下につき１回</t>
    <rPh sb="4" eb="6">
      <t>イカ</t>
    </rPh>
    <rPh sb="10" eb="11">
      <t>カイ</t>
    </rPh>
    <phoneticPr fontId="1"/>
  </si>
  <si>
    <t>100㎥以下につき1回</t>
    <rPh sb="3" eb="6">
      <t>リュウベイイカ</t>
    </rPh>
    <rPh sb="10" eb="11">
      <t>カイ</t>
    </rPh>
    <phoneticPr fontId="1"/>
  </si>
  <si>
    <t>浄化等済土壌を使用するため、試料採取を行わない</t>
    <rPh sb="0" eb="2">
      <t>ジョウカ</t>
    </rPh>
    <rPh sb="2" eb="3">
      <t>トウ</t>
    </rPh>
    <rPh sb="3" eb="4">
      <t>ス</t>
    </rPh>
    <rPh sb="4" eb="6">
      <t>ドジョウ</t>
    </rPh>
    <rPh sb="7" eb="9">
      <t>シヨウ</t>
    </rPh>
    <rPh sb="14" eb="16">
      <t>シリョウ</t>
    </rPh>
    <rPh sb="16" eb="18">
      <t>サイシュ</t>
    </rPh>
    <rPh sb="19" eb="20">
      <t>オコナ</t>
    </rPh>
    <phoneticPr fontId="1"/>
  </si>
  <si>
    <t>土壌汚染対策法第16条第1項に基づく認定を受けた土壌を使用するため、試料採取を行わない</t>
    <rPh sb="0" eb="2">
      <t>ドジョウ</t>
    </rPh>
    <rPh sb="2" eb="4">
      <t>オセン</t>
    </rPh>
    <rPh sb="4" eb="6">
      <t>タイサク</t>
    </rPh>
    <rPh sb="6" eb="7">
      <t>ホウ</t>
    </rPh>
    <rPh sb="7" eb="8">
      <t>ダイ</t>
    </rPh>
    <rPh sb="10" eb="11">
      <t>ジョウ</t>
    </rPh>
    <rPh sb="11" eb="12">
      <t>ダイ</t>
    </rPh>
    <rPh sb="13" eb="14">
      <t>コウ</t>
    </rPh>
    <rPh sb="15" eb="16">
      <t>モト</t>
    </rPh>
    <rPh sb="18" eb="20">
      <t>ニンテイ</t>
    </rPh>
    <rPh sb="21" eb="22">
      <t>ウ</t>
    </rPh>
    <rPh sb="24" eb="26">
      <t>ドジョウ</t>
    </rPh>
    <rPh sb="27" eb="29">
      <t>シヨウ</t>
    </rPh>
    <rPh sb="36" eb="38">
      <t>サイシュ</t>
    </rPh>
    <rPh sb="39" eb="40">
      <t>オコナ</t>
    </rPh>
    <phoneticPr fontId="1"/>
  </si>
  <si>
    <t>使用方法</t>
    <phoneticPr fontId="1"/>
  </si>
  <si>
    <t>条件必須</t>
    <rPh sb="0" eb="2">
      <t>ジョウケン</t>
    </rPh>
    <rPh sb="2" eb="4">
      <t>ヒッス</t>
    </rPh>
    <phoneticPr fontId="1"/>
  </si>
  <si>
    <t>搬入土壌の使用方法を記載してください。</t>
    <phoneticPr fontId="1"/>
  </si>
  <si>
    <t>土壌搬出</t>
    <phoneticPr fontId="1"/>
  </si>
  <si>
    <t>汚染土壌の区域外搬出の有無を選択してください。</t>
    <phoneticPr fontId="1"/>
  </si>
  <si>
    <t>搬出先</t>
    <phoneticPr fontId="1"/>
  </si>
  <si>
    <t>汚染土壌の搬出が有の場合は汚染土壌の搬出先を選択してください。その他を選択した場合には、備考欄に記載してください。</t>
    <phoneticPr fontId="1"/>
  </si>
  <si>
    <t>汚染土壌処理施設　</t>
    <rPh sb="0" eb="2">
      <t>オセン</t>
    </rPh>
    <rPh sb="2" eb="4">
      <t>ドジョウ</t>
    </rPh>
    <rPh sb="4" eb="6">
      <t>ショリ</t>
    </rPh>
    <rPh sb="6" eb="8">
      <t>シセツ</t>
    </rPh>
    <phoneticPr fontId="1"/>
  </si>
  <si>
    <t>（移動先：</t>
    <phoneticPr fontId="1"/>
  </si>
  <si>
    <t>）</t>
    <phoneticPr fontId="1"/>
  </si>
  <si>
    <t>飛び地間移動</t>
    <rPh sb="0" eb="1">
      <t>ト</t>
    </rPh>
    <rPh sb="2" eb="3">
      <t>チ</t>
    </rPh>
    <rPh sb="3" eb="4">
      <t>カン</t>
    </rPh>
    <rPh sb="4" eb="6">
      <t>イドウ</t>
    </rPh>
    <phoneticPr fontId="1"/>
  </si>
  <si>
    <t>その他（備考欄に詳細を記入すること）</t>
    <rPh sb="2" eb="3">
      <t>タ</t>
    </rPh>
    <rPh sb="4" eb="6">
      <t>ビコウ</t>
    </rPh>
    <rPh sb="6" eb="7">
      <t>ラン</t>
    </rPh>
    <rPh sb="8" eb="10">
      <t>ショウサイ</t>
    </rPh>
    <rPh sb="11" eb="13">
      <t>キニュウ</t>
    </rPh>
    <phoneticPr fontId="1"/>
  </si>
  <si>
    <t>汚染土壌処理施設
※「搬出先」が「汚染土壌処理施設」の場合</t>
    <phoneticPr fontId="1"/>
  </si>
  <si>
    <t>指示を受けた措置を選択します。</t>
    <phoneticPr fontId="1"/>
  </si>
  <si>
    <t>区域指定解除時の確認事項
※要措置区域の指定を解除し、形質変更時要届出区域へ指定される場合も含みます。</t>
    <phoneticPr fontId="36"/>
  </si>
  <si>
    <t>添付書類、図番号</t>
    <phoneticPr fontId="1"/>
  </si>
  <si>
    <t>実施を計画している措置を選択します。</t>
    <phoneticPr fontId="1"/>
  </si>
  <si>
    <t>写真</t>
    <rPh sb="0" eb="2">
      <t>シャシン</t>
    </rPh>
    <phoneticPr fontId="1"/>
  </si>
  <si>
    <t>添付書類、図番号を記載してください。</t>
  </si>
  <si>
    <t>検尺による出来形確認</t>
    <rPh sb="0" eb="2">
      <t>ケンジャク</t>
    </rPh>
    <rPh sb="5" eb="8">
      <t>デキガタ</t>
    </rPh>
    <rPh sb="8" eb="10">
      <t>カクニン</t>
    </rPh>
    <phoneticPr fontId="1"/>
  </si>
  <si>
    <t>地下水のモニタリング</t>
    <rPh sb="0" eb="3">
      <t>チカスイ</t>
    </rPh>
    <phoneticPr fontId="1"/>
  </si>
  <si>
    <t>土壌分析（原位置浄化時のチェックボーリング）</t>
    <rPh sb="0" eb="2">
      <t>ドジョウ</t>
    </rPh>
    <rPh sb="2" eb="4">
      <t>ブンセキ</t>
    </rPh>
    <rPh sb="5" eb="8">
      <t>ゲンイチ</t>
    </rPh>
    <rPh sb="8" eb="10">
      <t>ジョウカ</t>
    </rPh>
    <rPh sb="10" eb="11">
      <t>ジ</t>
    </rPh>
    <phoneticPr fontId="1"/>
  </si>
  <si>
    <t>交付者による管理票の確認</t>
    <rPh sb="0" eb="2">
      <t>コウフ</t>
    </rPh>
    <rPh sb="2" eb="3">
      <t>シャ</t>
    </rPh>
    <rPh sb="6" eb="8">
      <t>カンリ</t>
    </rPh>
    <rPh sb="8" eb="9">
      <t>ヒョウ</t>
    </rPh>
    <rPh sb="10" eb="12">
      <t>カクニン</t>
    </rPh>
    <phoneticPr fontId="1"/>
  </si>
  <si>
    <t>汚染状態の変更</t>
  </si>
  <si>
    <t>その他（備考欄に詳細を記入すること）</t>
    <rPh sb="4" eb="6">
      <t>ビコウ</t>
    </rPh>
    <rPh sb="6" eb="7">
      <t>ラン</t>
    </rPh>
    <rPh sb="8" eb="10">
      <t>ショウサイ</t>
    </rPh>
    <rPh sb="11" eb="13">
      <t>キニュウ</t>
    </rPh>
    <phoneticPr fontId="1"/>
  </si>
  <si>
    <t>任意</t>
    <rPh sb="0" eb="2">
      <t>ニンイ</t>
    </rPh>
    <phoneticPr fontId="1"/>
  </si>
  <si>
    <t>有無</t>
    <rPh sb="0" eb="2">
      <t>ウム</t>
    </rPh>
    <phoneticPr fontId="19"/>
  </si>
  <si>
    <t>汚染土壌処理方法</t>
    <phoneticPr fontId="36"/>
  </si>
  <si>
    <t>チェック</t>
    <phoneticPr fontId="36"/>
  </si>
  <si>
    <t>指示措置による</t>
    <phoneticPr fontId="36"/>
  </si>
  <si>
    <t>浄化等処理施設（浄化）</t>
  </si>
  <si>
    <t>●</t>
    <phoneticPr fontId="36"/>
  </si>
  <si>
    <t>浄化等処理施設（融解）</t>
  </si>
  <si>
    <t>浄化等処理施設（不溶化）</t>
  </si>
  <si>
    <t>セメント製造施設</t>
    <rPh sb="6" eb="8">
      <t>シセツ</t>
    </rPh>
    <phoneticPr fontId="1"/>
  </si>
  <si>
    <t>埋立処理施設</t>
  </si>
  <si>
    <t>分別等処理施設</t>
  </si>
  <si>
    <t>配管布設、基礎設置</t>
    <phoneticPr fontId="19"/>
  </si>
  <si>
    <t>添付１</t>
    <phoneticPr fontId="19"/>
  </si>
  <si>
    <t>添付２</t>
  </si>
  <si>
    <t>添付２</t>
    <phoneticPr fontId="19"/>
  </si>
  <si>
    <t>別紙○のとおり</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</si>
</sst>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quot;）&quot;"/>
    <numFmt numFmtId="178" formatCode="0.0"/>
  </numFmts>
  <fonts count="4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0.5"/>
      <color theme="1"/>
      <name val="ＭＳ 明朝"/>
      <family val="1"/>
      <charset val="128"/>
    </font>
    <font>
      <sz val="9"/>
      <color indexed="81"/>
      <name val="MS P ゴシック"/>
      <family val="3"/>
      <charset val="128"/>
    </font>
    <font>
      <sz val="11"/>
      <color theme="1"/>
      <name val="ＭＳ 明朝"/>
      <family val="1"/>
      <charset val="128"/>
    </font>
    <font>
      <sz val="10.5"/>
      <color theme="1"/>
      <name val="Meiryo UI"/>
      <family val="3"/>
      <charset val="128"/>
    </font>
    <font>
      <b/>
      <sz val="10.5"/>
      <color theme="1"/>
      <name val="Meiryo UI"/>
      <family val="3"/>
      <charset val="128"/>
    </font>
    <font>
      <sz val="10.5"/>
      <color rgb="FF242424"/>
      <name val="Meiryo UI"/>
      <family val="3"/>
      <charset val="128"/>
    </font>
    <font>
      <sz val="10.5"/>
      <name val="ＭＳ 明朝"/>
      <family val="1"/>
      <charset val="128"/>
    </font>
    <font>
      <b/>
      <sz val="10.5"/>
      <color theme="1"/>
      <name val="ＭＳ 明朝"/>
      <family val="1"/>
      <charset val="128"/>
    </font>
    <font>
      <b/>
      <sz val="11"/>
      <color theme="1"/>
      <name val="Meiryo UI"/>
      <family val="3"/>
      <charset val="128"/>
    </font>
    <font>
      <b/>
      <sz val="10.5"/>
      <color rgb="FFC00000"/>
      <name val="Meiryo UI"/>
      <family val="3"/>
      <charset val="128"/>
    </font>
    <font>
      <sz val="10.5"/>
      <color theme="1"/>
      <name val="游ゴシック"/>
      <family val="2"/>
      <charset val="128"/>
      <scheme val="minor"/>
    </font>
    <font>
      <b/>
      <sz val="11"/>
      <color theme="1"/>
      <name val="游ゴシック"/>
      <family val="3"/>
      <charset val="128"/>
      <scheme val="minor"/>
    </font>
    <font>
      <sz val="11"/>
      <name val="ＭＳ Ｐゴシック"/>
      <family val="3"/>
      <charset val="128"/>
    </font>
    <font>
      <sz val="11"/>
      <color indexed="55"/>
      <name val="ＭＳ Ｐゴシック"/>
      <family val="3"/>
      <charset val="128"/>
    </font>
    <font>
      <sz val="10.5"/>
      <name val="Meiryo UI"/>
      <family val="3"/>
      <charset val="128"/>
    </font>
    <font>
      <sz val="18"/>
      <name val="ＭＳ Ｐゴシック"/>
      <family val="3"/>
      <charset val="128"/>
    </font>
    <font>
      <sz val="6"/>
      <name val="ＭＳ Ｐゴシック"/>
      <family val="3"/>
      <charset val="128"/>
    </font>
    <font>
      <sz val="12"/>
      <color indexed="55"/>
      <name val="ＭＳ Ｐゴシック"/>
      <family val="3"/>
      <charset val="128"/>
    </font>
    <font>
      <b/>
      <sz val="11"/>
      <name val="Meiryo UI"/>
      <family val="3"/>
      <charset val="128"/>
    </font>
    <font>
      <sz val="11"/>
      <name val="Meiryo UI"/>
      <family val="3"/>
      <charset val="128"/>
    </font>
    <font>
      <b/>
      <sz val="11"/>
      <color rgb="FFC00000"/>
      <name val="Meiryo UI"/>
      <family val="3"/>
      <charset val="128"/>
    </font>
    <font>
      <sz val="11"/>
      <color theme="1"/>
      <name val="Meiryo UI"/>
      <family val="3"/>
      <charset val="128"/>
    </font>
    <font>
      <sz val="14"/>
      <name val="ＭＳ Ｐゴシック"/>
      <family val="3"/>
      <charset val="128"/>
    </font>
    <font>
      <sz val="11"/>
      <color theme="1"/>
      <name val="ＭＳ Ｐゴシック"/>
      <family val="3"/>
      <charset val="128"/>
    </font>
    <font>
      <sz val="10"/>
      <color indexed="9"/>
      <name val="ＭＳ Ｐゴシック"/>
      <family val="3"/>
      <charset val="128"/>
    </font>
    <font>
      <b/>
      <sz val="11"/>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hair">
        <color indexed="64"/>
      </right>
      <top style="thin">
        <color rgb="FF000000"/>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hair">
        <color indexed="64"/>
      </bottom>
      <diagonal/>
    </border>
    <border>
      <left style="thin">
        <color indexed="64"/>
      </left>
      <right style="thin">
        <color indexed="8"/>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8"/>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8"/>
      </right>
      <top style="hair">
        <color indexed="64"/>
      </top>
      <bottom/>
      <diagonal/>
    </border>
    <border>
      <left/>
      <right style="thin">
        <color indexed="8"/>
      </right>
      <top/>
      <bottom style="thin">
        <color indexed="64"/>
      </bottom>
      <diagonal/>
    </border>
    <border>
      <left/>
      <right style="thin">
        <color indexed="8"/>
      </right>
      <top style="thin">
        <color indexed="64"/>
      </top>
      <bottom style="hair">
        <color indexed="64"/>
      </bottom>
      <diagonal/>
    </border>
    <border>
      <left/>
      <right style="thin">
        <color indexed="8"/>
      </right>
      <top style="hair">
        <color indexed="64"/>
      </top>
      <bottom style="hair">
        <color indexed="64"/>
      </bottom>
      <diagonal/>
    </border>
    <border>
      <left style="thin">
        <color indexed="64"/>
      </left>
      <right/>
      <top/>
      <bottom style="hair">
        <color indexed="64"/>
      </bottom>
      <diagonal/>
    </border>
    <border>
      <left/>
      <right style="thin">
        <color indexed="8"/>
      </right>
      <top style="hair">
        <color indexed="64"/>
      </top>
      <bottom/>
      <diagonal/>
    </border>
    <border>
      <left/>
      <right style="thin">
        <color indexed="8"/>
      </right>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bottom style="hair">
        <color indexed="64"/>
      </bottom>
      <diagonal/>
    </border>
    <border>
      <left/>
      <right style="thin">
        <color indexed="64"/>
      </right>
      <top/>
      <bottom style="hair">
        <color indexed="64"/>
      </bottom>
      <diagonal/>
    </border>
    <border>
      <left style="thin">
        <color indexed="64"/>
      </left>
      <right style="thin">
        <color indexed="8"/>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8"/>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2" fillId="0" borderId="0">
      <alignment vertical="center"/>
    </xf>
    <xf numFmtId="0" fontId="1" fillId="0" borderId="0">
      <alignment vertical="center"/>
    </xf>
  </cellStyleXfs>
  <cellXfs count="374">
    <xf numFmtId="0" fontId="0" fillId="0" borderId="0" xfId="0">
      <alignment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14" xfId="0" applyFont="1" applyBorder="1" applyAlignment="1">
      <alignment vertical="center" wrapText="1"/>
    </xf>
    <xf numFmtId="0" fontId="18" fillId="0" borderId="0" xfId="0" applyFont="1" applyBorder="1" applyAlignment="1">
      <alignment horizontal="center" vertical="center" wrapText="1"/>
    </xf>
    <xf numFmtId="0" fontId="20" fillId="0" borderId="0" xfId="0" applyFont="1" applyBorder="1" applyAlignment="1">
      <alignment vertical="top" wrapText="1"/>
    </xf>
    <xf numFmtId="176" fontId="20" fillId="34" borderId="0" xfId="0" applyNumberFormat="1" applyFont="1" applyFill="1" applyBorder="1" applyAlignment="1">
      <alignment vertical="center" wrapText="1"/>
    </xf>
    <xf numFmtId="0" fontId="20" fillId="0" borderId="13" xfId="0" applyFont="1" applyBorder="1" applyAlignment="1">
      <alignment vertical="top" wrapText="1"/>
    </xf>
    <xf numFmtId="0" fontId="20" fillId="0" borderId="14" xfId="0" applyFont="1" applyBorder="1" applyAlignment="1">
      <alignment vertical="top" wrapText="1"/>
    </xf>
    <xf numFmtId="0" fontId="0" fillId="0" borderId="0" xfId="0" applyAlignment="1">
      <alignment vertical="center"/>
    </xf>
    <xf numFmtId="0" fontId="18" fillId="0" borderId="0" xfId="0" applyFont="1" applyFill="1" applyBorder="1" applyAlignment="1">
      <alignment vertical="center" shrinkToFit="1"/>
    </xf>
    <xf numFmtId="0" fontId="18" fillId="0" borderId="0" xfId="0" applyFont="1" applyFill="1" applyBorder="1" applyAlignment="1">
      <alignment vertical="center" wrapText="1"/>
    </xf>
    <xf numFmtId="0" fontId="18" fillId="0" borderId="30" xfId="0" applyFont="1" applyBorder="1" applyAlignment="1">
      <alignment horizontal="left" vertical="top" wrapText="1"/>
    </xf>
    <xf numFmtId="0" fontId="18" fillId="0" borderId="30" xfId="0" applyFont="1" applyBorder="1" applyAlignment="1">
      <alignment vertical="center" wrapText="1"/>
    </xf>
    <xf numFmtId="0" fontId="20" fillId="0" borderId="31" xfId="0" applyFont="1" applyBorder="1">
      <alignment vertical="center"/>
    </xf>
    <xf numFmtId="0" fontId="20" fillId="0" borderId="14" xfId="0" applyFont="1" applyBorder="1">
      <alignment vertical="center"/>
    </xf>
    <xf numFmtId="0" fontId="20" fillId="0" borderId="20" xfId="0" applyFont="1" applyBorder="1">
      <alignment vertical="center"/>
    </xf>
    <xf numFmtId="0" fontId="18" fillId="0" borderId="0" xfId="0" applyFont="1" applyBorder="1" applyAlignment="1">
      <alignment horizontal="left" vertical="top" wrapText="1"/>
    </xf>
    <xf numFmtId="177" fontId="18" fillId="35" borderId="0" xfId="0" applyNumberFormat="1" applyFont="1" applyFill="1" applyBorder="1" applyAlignment="1">
      <alignment vertical="center"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0" fillId="0" borderId="0" xfId="0">
      <alignment vertical="center"/>
    </xf>
    <xf numFmtId="0" fontId="23"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0" fillId="0" borderId="0" xfId="0">
      <alignment vertical="center"/>
    </xf>
    <xf numFmtId="0" fontId="26" fillId="0" borderId="0" xfId="0" applyFont="1" applyAlignment="1">
      <alignment horizontal="left" vertical="center"/>
    </xf>
    <xf numFmtId="0" fontId="20" fillId="0" borderId="0" xfId="0" applyFont="1">
      <alignment vertical="center"/>
    </xf>
    <xf numFmtId="0" fontId="20" fillId="0" borderId="24" xfId="0" applyFont="1" applyBorder="1">
      <alignment vertical="center"/>
    </xf>
    <xf numFmtId="0" fontId="23" fillId="0" borderId="0" xfId="0" applyFont="1" applyAlignment="1">
      <alignment horizontal="center" vertical="center"/>
    </xf>
    <xf numFmtId="0" fontId="20" fillId="0" borderId="10" xfId="0" applyFont="1" applyBorder="1" applyAlignment="1">
      <alignment vertical="center" wrapText="1"/>
    </xf>
    <xf numFmtId="0" fontId="20" fillId="0" borderId="11" xfId="0" applyFont="1" applyBorder="1">
      <alignment vertical="center"/>
    </xf>
    <xf numFmtId="0" fontId="20" fillId="0" borderId="11" xfId="0" applyFont="1" applyBorder="1" applyAlignment="1">
      <alignment vertical="center" wrapText="1"/>
    </xf>
    <xf numFmtId="0" fontId="20" fillId="0" borderId="0" xfId="0" applyFont="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7"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20" fillId="0" borderId="23" xfId="0" applyFont="1" applyBorder="1" applyAlignment="1">
      <alignment horizontal="center" vertical="center" wrapText="1"/>
    </xf>
    <xf numFmtId="0" fontId="20" fillId="35" borderId="23" xfId="0" applyFont="1" applyFill="1" applyBorder="1" applyAlignment="1" applyProtection="1">
      <alignment horizontal="center" vertical="center" wrapText="1"/>
      <protection locked="0"/>
    </xf>
    <xf numFmtId="0" fontId="20" fillId="34" borderId="23" xfId="0" applyFont="1" applyFill="1" applyBorder="1" applyAlignment="1" applyProtection="1">
      <alignment horizontal="center" vertical="center" wrapText="1"/>
      <protection locked="0"/>
    </xf>
    <xf numFmtId="0" fontId="20" fillId="34" borderId="23" xfId="0" applyFont="1" applyFill="1" applyBorder="1" applyAlignment="1" applyProtection="1">
      <alignment vertical="center" wrapText="1"/>
      <protection locked="0"/>
    </xf>
    <xf numFmtId="0" fontId="20" fillId="33" borderId="23" xfId="0" applyFont="1" applyFill="1" applyBorder="1" applyAlignment="1" applyProtection="1">
      <alignment vertical="center" wrapText="1"/>
      <protection locked="0"/>
    </xf>
    <xf numFmtId="49" fontId="20" fillId="34" borderId="23" xfId="0" quotePrefix="1" applyNumberFormat="1" applyFont="1" applyFill="1" applyBorder="1" applyAlignment="1" applyProtection="1">
      <alignment vertical="center" wrapText="1"/>
      <protection locked="0"/>
    </xf>
    <xf numFmtId="0" fontId="20" fillId="33" borderId="23" xfId="0" applyFont="1" applyFill="1" applyBorder="1" applyAlignment="1" applyProtection="1">
      <alignment horizontal="center" vertical="center" wrapText="1"/>
      <protection locked="0"/>
    </xf>
    <xf numFmtId="49" fontId="20" fillId="33" borderId="23" xfId="0" quotePrefix="1" applyNumberFormat="1" applyFont="1" applyFill="1" applyBorder="1" applyAlignment="1" applyProtection="1">
      <alignment vertical="center" wrapText="1"/>
      <protection locked="0"/>
    </xf>
    <xf numFmtId="49" fontId="20" fillId="33" borderId="23" xfId="0" applyNumberFormat="1" applyFont="1" applyFill="1" applyBorder="1" applyAlignment="1" applyProtection="1">
      <alignment vertical="center" wrapText="1"/>
      <protection locked="0"/>
    </xf>
    <xf numFmtId="0" fontId="20" fillId="0" borderId="19" xfId="0" applyFont="1" applyBorder="1">
      <alignment vertical="center"/>
    </xf>
    <xf numFmtId="0" fontId="20" fillId="0" borderId="0" xfId="0" applyFont="1" applyAlignment="1">
      <alignment horizontal="justify" vertical="center" wrapText="1"/>
    </xf>
    <xf numFmtId="0" fontId="20" fillId="0" borderId="0" xfId="0" applyFont="1" applyAlignment="1">
      <alignment horizontal="left" vertical="center"/>
    </xf>
    <xf numFmtId="0" fontId="20" fillId="0" borderId="10" xfId="0" applyFont="1" applyBorder="1">
      <alignment vertical="center"/>
    </xf>
    <xf numFmtId="0" fontId="20" fillId="0" borderId="12" xfId="0" applyFont="1" applyBorder="1">
      <alignment vertical="center"/>
    </xf>
    <xf numFmtId="0" fontId="20" fillId="0" borderId="13" xfId="0" applyFont="1" applyBorder="1">
      <alignment vertical="center"/>
    </xf>
    <xf numFmtId="0" fontId="20" fillId="0" borderId="23" xfId="0" applyFont="1" applyBorder="1">
      <alignment vertical="center"/>
    </xf>
    <xf numFmtId="0" fontId="20" fillId="0" borderId="23" xfId="0" applyFont="1" applyBorder="1" applyAlignment="1">
      <alignment vertical="center" textRotation="255"/>
    </xf>
    <xf numFmtId="0" fontId="20" fillId="36" borderId="23" xfId="0" applyFont="1" applyFill="1" applyBorder="1" applyAlignment="1">
      <alignment horizontal="center" vertical="center"/>
    </xf>
    <xf numFmtId="0" fontId="20" fillId="33" borderId="23" xfId="0" applyFont="1" applyFill="1" applyBorder="1" applyAlignment="1" applyProtection="1">
      <alignment horizontal="center" vertical="center"/>
      <protection locked="0"/>
    </xf>
    <xf numFmtId="0" fontId="20" fillId="0" borderId="0" xfId="0" applyFont="1" applyAlignment="1">
      <alignment vertical="center" shrinkToFit="1"/>
    </xf>
    <xf numFmtId="178" fontId="0" fillId="0" borderId="0" xfId="0" applyNumberFormat="1">
      <alignment vertical="center"/>
    </xf>
    <xf numFmtId="0" fontId="0" fillId="0" borderId="0" xfId="0" applyAlignment="1">
      <alignment vertical="center" wrapText="1"/>
    </xf>
    <xf numFmtId="0" fontId="20" fillId="0" borderId="13" xfId="0" applyFont="1" applyBorder="1" applyAlignment="1">
      <alignment horizontal="right" vertical="center" wrapText="1"/>
    </xf>
    <xf numFmtId="0" fontId="0" fillId="0" borderId="0" xfId="0">
      <alignment vertical="center"/>
    </xf>
    <xf numFmtId="0" fontId="30" fillId="0" borderId="0" xfId="0" applyFont="1">
      <alignment vertical="center"/>
    </xf>
    <xf numFmtId="0" fontId="18" fillId="34" borderId="32" xfId="0" applyFont="1" applyFill="1" applyBorder="1" applyAlignment="1">
      <alignment horizontal="center" vertical="center" wrapText="1"/>
    </xf>
    <xf numFmtId="0" fontId="18" fillId="0" borderId="32" xfId="0" applyFont="1" applyBorder="1" applyAlignment="1">
      <alignment vertical="center" wrapText="1"/>
    </xf>
    <xf numFmtId="0" fontId="0" fillId="0" borderId="0" xfId="0">
      <alignment vertical="center"/>
    </xf>
    <xf numFmtId="0" fontId="18" fillId="34" borderId="0" xfId="0" applyFont="1" applyFill="1" applyBorder="1" applyAlignment="1">
      <alignment vertical="center" wrapText="1"/>
    </xf>
    <xf numFmtId="0" fontId="27" fillId="0" borderId="30" xfId="0" applyFont="1" applyFill="1" applyBorder="1">
      <alignment vertical="center"/>
    </xf>
    <xf numFmtId="0" fontId="27" fillId="0" borderId="32" xfId="0" applyFont="1" applyFill="1" applyBorder="1" applyAlignment="1">
      <alignment vertical="center" textRotation="255"/>
    </xf>
    <xf numFmtId="0" fontId="27" fillId="0" borderId="31" xfId="0" applyFont="1" applyFill="1" applyBorder="1" applyAlignment="1">
      <alignment vertical="center" textRotation="255"/>
    </xf>
    <xf numFmtId="0" fontId="27" fillId="0" borderId="30" xfId="0" applyFont="1" applyBorder="1">
      <alignment vertical="center"/>
    </xf>
    <xf numFmtId="0" fontId="27" fillId="0" borderId="32" xfId="0" applyFont="1" applyBorder="1" applyAlignment="1">
      <alignment vertical="center" textRotation="255"/>
    </xf>
    <xf numFmtId="0" fontId="27" fillId="0" borderId="31" xfId="0" applyFont="1" applyBorder="1" applyAlignment="1">
      <alignment vertical="center" textRotation="255"/>
    </xf>
    <xf numFmtId="0" fontId="18" fillId="0" borderId="0" xfId="0" applyFont="1" applyBorder="1" applyAlignment="1">
      <alignment vertical="center" wrapText="1"/>
    </xf>
    <xf numFmtId="0" fontId="18" fillId="34" borderId="0" xfId="0" applyFont="1" applyFill="1" applyBorder="1" applyAlignment="1">
      <alignment horizontal="center" vertical="center"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5" xfId="0" applyFont="1" applyBorder="1" applyAlignment="1">
      <alignment horizontal="center" vertical="center" wrapText="1"/>
    </xf>
    <xf numFmtId="0" fontId="18" fillId="34" borderId="17" xfId="0" applyFont="1" applyFill="1" applyBorder="1" applyAlignment="1">
      <alignment vertical="center" wrapText="1"/>
    </xf>
    <xf numFmtId="0" fontId="18" fillId="33" borderId="21" xfId="0" applyFont="1" applyFill="1" applyBorder="1" applyAlignment="1">
      <alignment vertical="center" wrapText="1"/>
    </xf>
    <xf numFmtId="0" fontId="0" fillId="0" borderId="0" xfId="0">
      <alignment vertical="center"/>
    </xf>
    <xf numFmtId="0" fontId="2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4" fillId="0" borderId="0" xfId="0" applyFont="1" applyAlignment="1">
      <alignment horizontal="center" vertical="center"/>
    </xf>
    <xf numFmtId="0" fontId="0" fillId="0" borderId="0" xfId="0">
      <alignment vertical="center"/>
    </xf>
    <xf numFmtId="0" fontId="18" fillId="0" borderId="13" xfId="0" applyFont="1" applyBorder="1" applyAlignment="1">
      <alignment vertical="center"/>
    </xf>
    <xf numFmtId="0" fontId="18" fillId="0" borderId="0" xfId="0" applyFont="1" applyBorder="1" applyAlignment="1">
      <alignment vertical="center"/>
    </xf>
    <xf numFmtId="0" fontId="0" fillId="0" borderId="0" xfId="0">
      <alignment vertical="center"/>
    </xf>
    <xf numFmtId="176" fontId="18" fillId="34" borderId="30" xfId="0" applyNumberFormat="1" applyFont="1" applyFill="1" applyBorder="1" applyAlignment="1" applyProtection="1">
      <alignment horizontal="left" vertical="center" wrapText="1"/>
      <protection locked="0"/>
    </xf>
    <xf numFmtId="0" fontId="0" fillId="0" borderId="0" xfId="0">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0" fontId="30" fillId="0" borderId="0" xfId="0" applyFont="1" applyAlignment="1">
      <alignment vertical="center" shrinkToFit="1"/>
    </xf>
    <xf numFmtId="49" fontId="18" fillId="34" borderId="17" xfId="0" applyNumberFormat="1" applyFont="1" applyFill="1" applyBorder="1" applyAlignment="1">
      <alignment vertical="center" wrapText="1"/>
    </xf>
    <xf numFmtId="49" fontId="18" fillId="33" borderId="21" xfId="0" applyNumberFormat="1" applyFont="1" applyFill="1" applyBorder="1" applyAlignment="1">
      <alignment vertical="center" wrapText="1"/>
    </xf>
    <xf numFmtId="0" fontId="27" fillId="0" borderId="0" xfId="0" applyFont="1" applyAlignment="1">
      <alignment vertical="center" shrinkToFit="1"/>
    </xf>
    <xf numFmtId="0" fontId="20" fillId="0" borderId="23" xfId="0" applyFont="1" applyBorder="1" applyAlignment="1">
      <alignment horizontal="center" vertical="center" wrapText="1"/>
    </xf>
    <xf numFmtId="0" fontId="18" fillId="37" borderId="13" xfId="0" applyFont="1" applyFill="1" applyBorder="1" applyAlignment="1">
      <alignment horizontal="left" vertical="top" shrinkToFit="1"/>
    </xf>
    <xf numFmtId="0" fontId="20" fillId="37" borderId="30" xfId="0" applyFont="1" applyFill="1" applyBorder="1" applyProtection="1">
      <alignment vertical="center"/>
      <protection locked="0"/>
    </xf>
    <xf numFmtId="0" fontId="20" fillId="37" borderId="32" xfId="0" applyFont="1" applyFill="1" applyBorder="1" applyAlignment="1" applyProtection="1">
      <alignment vertical="center"/>
      <protection locked="0"/>
    </xf>
    <xf numFmtId="49" fontId="20" fillId="37" borderId="32" xfId="0" applyNumberFormat="1" applyFont="1" applyFill="1" applyBorder="1" applyAlignment="1" applyProtection="1">
      <alignment vertical="center"/>
      <protection locked="0"/>
    </xf>
    <xf numFmtId="0" fontId="20" fillId="37" borderId="31" xfId="0" applyFont="1" applyFill="1" applyBorder="1" applyAlignment="1" applyProtection="1">
      <alignment vertical="center"/>
      <protection locked="0"/>
    </xf>
    <xf numFmtId="0" fontId="24" fillId="0" borderId="0" xfId="0" applyFont="1" applyAlignment="1">
      <alignment horizontal="center" vertical="center"/>
    </xf>
    <xf numFmtId="0" fontId="20" fillId="0" borderId="23" xfId="0" applyFont="1" applyBorder="1" applyAlignment="1">
      <alignment horizontal="center" vertical="center" wrapText="1"/>
    </xf>
    <xf numFmtId="0" fontId="31" fillId="0" borderId="0" xfId="0" applyFont="1">
      <alignment vertical="center"/>
    </xf>
    <xf numFmtId="0" fontId="31" fillId="0" borderId="0" xfId="0" applyFont="1" applyAlignment="1">
      <alignment vertical="center"/>
    </xf>
    <xf numFmtId="0" fontId="31" fillId="0" borderId="0" xfId="0" applyFont="1" applyAlignment="1">
      <alignment vertical="center" wrapText="1"/>
    </xf>
    <xf numFmtId="0" fontId="0" fillId="0" borderId="0" xfId="0">
      <alignment vertical="center"/>
    </xf>
    <xf numFmtId="0" fontId="18" fillId="0" borderId="0" xfId="0" applyFont="1" applyBorder="1" applyAlignment="1">
      <alignment horizontal="center" vertical="center" wrapText="1"/>
    </xf>
    <xf numFmtId="0" fontId="18" fillId="0" borderId="32" xfId="0" applyFont="1" applyBorder="1" applyAlignment="1">
      <alignment vertical="center" wrapText="1"/>
    </xf>
    <xf numFmtId="0" fontId="18" fillId="0" borderId="32" xfId="0" applyFont="1" applyBorder="1" applyAlignment="1">
      <alignment horizontal="left" vertical="top" wrapText="1"/>
    </xf>
    <xf numFmtId="0" fontId="33" fillId="0" borderId="0" xfId="42" applyFont="1">
      <alignment vertical="center"/>
    </xf>
    <xf numFmtId="0" fontId="32" fillId="0" borderId="0" xfId="42" applyAlignment="1">
      <alignment vertical="center" wrapText="1"/>
    </xf>
    <xf numFmtId="0" fontId="32" fillId="0" borderId="0" xfId="42">
      <alignment vertical="center"/>
    </xf>
    <xf numFmtId="0" fontId="24" fillId="0" borderId="0" xfId="42" applyFont="1" applyAlignment="1">
      <alignment horizontal="center" vertical="center"/>
    </xf>
    <xf numFmtId="0" fontId="24" fillId="0" borderId="0" xfId="42" applyFont="1" applyAlignment="1">
      <alignment horizontal="center" vertical="center" shrinkToFit="1"/>
    </xf>
    <xf numFmtId="0" fontId="34" fillId="0" borderId="0" xfId="42" applyFont="1">
      <alignment vertical="center"/>
    </xf>
    <xf numFmtId="0" fontId="35" fillId="0" borderId="0" xfId="42" applyFont="1" applyAlignment="1">
      <alignment horizontal="left" vertical="center"/>
    </xf>
    <xf numFmtId="0" fontId="35" fillId="0" borderId="0" xfId="42" applyFont="1" applyAlignment="1">
      <alignment horizontal="center" vertical="center" wrapText="1"/>
    </xf>
    <xf numFmtId="0" fontId="37" fillId="0" borderId="0" xfId="42" applyFont="1" applyAlignment="1">
      <alignment vertical="center" wrapText="1"/>
    </xf>
    <xf numFmtId="0" fontId="38" fillId="0" borderId="0" xfId="42" applyFont="1">
      <alignment vertical="center"/>
    </xf>
    <xf numFmtId="0" fontId="39" fillId="0" borderId="0" xfId="42" applyFont="1" applyAlignment="1">
      <alignment vertical="center" shrinkToFit="1"/>
    </xf>
    <xf numFmtId="0" fontId="40" fillId="0" borderId="0" xfId="42" applyFont="1">
      <alignment vertical="center"/>
    </xf>
    <xf numFmtId="0" fontId="24" fillId="0" borderId="0" xfId="42" applyFont="1" applyAlignment="1">
      <alignment vertical="center" shrinkToFit="1"/>
    </xf>
    <xf numFmtId="0" fontId="32" fillId="34" borderId="10" xfId="42" applyFill="1" applyBorder="1" applyAlignment="1">
      <alignment horizontal="center" vertical="center"/>
    </xf>
    <xf numFmtId="0" fontId="29" fillId="0" borderId="0" xfId="42" applyFont="1">
      <alignment vertical="center"/>
    </xf>
    <xf numFmtId="0" fontId="32" fillId="0" borderId="11" xfId="42" applyBorder="1">
      <alignment vertical="center"/>
    </xf>
    <xf numFmtId="0" fontId="39" fillId="0" borderId="30" xfId="43" applyFont="1" applyBorder="1" applyAlignment="1">
      <alignment horizontal="center" vertical="center" wrapText="1"/>
    </xf>
    <xf numFmtId="0" fontId="41" fillId="0" borderId="23" xfId="42" applyFont="1" applyBorder="1" applyAlignment="1">
      <alignment horizontal="center" vertical="center"/>
    </xf>
    <xf numFmtId="0" fontId="42" fillId="34" borderId="53" xfId="42" applyFont="1" applyFill="1" applyBorder="1" applyAlignment="1">
      <alignment horizontal="center" vertical="center"/>
    </xf>
    <xf numFmtId="0" fontId="32" fillId="33" borderId="39" xfId="42" applyFill="1" applyBorder="1" applyAlignment="1">
      <alignment vertical="center" wrapText="1"/>
    </xf>
    <xf numFmtId="0" fontId="32" fillId="33" borderId="54" xfId="42" applyFill="1" applyBorder="1" applyAlignment="1">
      <alignment vertical="center" wrapText="1"/>
    </xf>
    <xf numFmtId="0" fontId="24" fillId="0" borderId="0" xfId="42" applyFont="1">
      <alignment vertical="center"/>
    </xf>
    <xf numFmtId="0" fontId="42" fillId="34" borderId="55" xfId="42" applyFont="1" applyFill="1" applyBorder="1" applyAlignment="1">
      <alignment horizontal="center" vertical="center"/>
    </xf>
    <xf numFmtId="0" fontId="32" fillId="33" borderId="56" xfId="42" applyFill="1" applyBorder="1" applyAlignment="1">
      <alignment vertical="center" wrapText="1"/>
    </xf>
    <xf numFmtId="0" fontId="32" fillId="33" borderId="57" xfId="42" applyFill="1" applyBorder="1" applyAlignment="1">
      <alignment vertical="center" wrapText="1"/>
    </xf>
    <xf numFmtId="0" fontId="42" fillId="34" borderId="58" xfId="42" applyFont="1" applyFill="1" applyBorder="1" applyAlignment="1">
      <alignment horizontal="center" vertical="center"/>
    </xf>
    <xf numFmtId="0" fontId="42" fillId="34" borderId="59" xfId="42" applyFont="1" applyFill="1" applyBorder="1" applyAlignment="1">
      <alignment horizontal="center" vertical="center"/>
    </xf>
    <xf numFmtId="0" fontId="32" fillId="33" borderId="60" xfId="42" applyFill="1" applyBorder="1" applyAlignment="1">
      <alignment vertical="center" wrapText="1"/>
    </xf>
    <xf numFmtId="0" fontId="32" fillId="33" borderId="61" xfId="42" applyFill="1" applyBorder="1" applyAlignment="1">
      <alignment vertical="center" wrapText="1"/>
    </xf>
    <xf numFmtId="0" fontId="32" fillId="0" borderId="24" xfId="42" quotePrefix="1" applyBorder="1" applyAlignment="1">
      <alignment horizontal="center" vertical="center" wrapText="1"/>
    </xf>
    <xf numFmtId="0" fontId="23" fillId="0" borderId="0" xfId="42" applyFont="1">
      <alignment vertical="center"/>
    </xf>
    <xf numFmtId="0" fontId="42" fillId="34" borderId="39" xfId="42" applyFont="1" applyFill="1" applyBorder="1" applyAlignment="1">
      <alignment horizontal="center" vertical="center"/>
    </xf>
    <xf numFmtId="0" fontId="42" fillId="34" borderId="56" xfId="42" applyFont="1" applyFill="1" applyBorder="1" applyAlignment="1">
      <alignment horizontal="center" vertical="center"/>
    </xf>
    <xf numFmtId="0" fontId="42" fillId="34" borderId="65" xfId="42" applyFont="1" applyFill="1" applyBorder="1" applyAlignment="1">
      <alignment horizontal="center" vertical="center"/>
    </xf>
    <xf numFmtId="0" fontId="42" fillId="34" borderId="60" xfId="42" applyFont="1" applyFill="1" applyBorder="1" applyAlignment="1">
      <alignment horizontal="center" vertical="center"/>
    </xf>
    <xf numFmtId="0" fontId="32" fillId="0" borderId="19" xfId="42" quotePrefix="1" applyBorder="1" applyAlignment="1">
      <alignment horizontal="center" vertical="center" wrapText="1"/>
    </xf>
    <xf numFmtId="0" fontId="32" fillId="34" borderId="30" xfId="42" applyFill="1" applyBorder="1" applyAlignment="1">
      <alignment horizontal="center" vertical="center" wrapText="1"/>
    </xf>
    <xf numFmtId="0" fontId="42" fillId="33" borderId="39" xfId="42" applyFont="1" applyFill="1" applyBorder="1" applyAlignment="1">
      <alignment horizontal="center" vertical="center"/>
    </xf>
    <xf numFmtId="0" fontId="42" fillId="33" borderId="56" xfId="42" applyFont="1" applyFill="1" applyBorder="1" applyAlignment="1">
      <alignment horizontal="center" vertical="center"/>
    </xf>
    <xf numFmtId="0" fontId="42" fillId="33" borderId="60" xfId="42" applyFont="1" applyFill="1" applyBorder="1" applyAlignment="1">
      <alignment horizontal="center" vertical="center"/>
    </xf>
    <xf numFmtId="0" fontId="32" fillId="0" borderId="20" xfId="42" applyBorder="1" applyAlignment="1">
      <alignment vertical="top" wrapText="1"/>
    </xf>
    <xf numFmtId="0" fontId="32" fillId="34" borderId="19" xfId="42" applyFill="1" applyBorder="1" applyAlignment="1">
      <alignment horizontal="center" vertical="center" wrapText="1"/>
    </xf>
    <xf numFmtId="0" fontId="32" fillId="0" borderId="67" xfId="42" applyBorder="1" applyAlignment="1">
      <alignment vertical="center" wrapText="1"/>
    </xf>
    <xf numFmtId="0" fontId="32" fillId="0" borderId="53" xfId="42" applyBorder="1" applyAlignment="1">
      <alignment vertical="center" wrapText="1"/>
    </xf>
    <xf numFmtId="0" fontId="32" fillId="0" borderId="53" xfId="42" applyBorder="1" applyAlignment="1">
      <alignment horizontal="right" vertical="center" wrapText="1"/>
    </xf>
    <xf numFmtId="0" fontId="32" fillId="0" borderId="69" xfId="42" applyBorder="1" applyAlignment="1">
      <alignment vertical="center" wrapText="1"/>
    </xf>
    <xf numFmtId="0" fontId="32" fillId="0" borderId="55" xfId="42" applyBorder="1" applyAlignment="1">
      <alignment vertical="center" wrapText="1"/>
    </xf>
    <xf numFmtId="0" fontId="32" fillId="0" borderId="55" xfId="42" applyBorder="1" applyAlignment="1">
      <alignment horizontal="right" vertical="center" wrapText="1"/>
    </xf>
    <xf numFmtId="0" fontId="32" fillId="0" borderId="70" xfId="42" applyBorder="1" applyAlignment="1">
      <alignment vertical="center" wrapText="1"/>
    </xf>
    <xf numFmtId="0" fontId="32" fillId="0" borderId="30" xfId="42" applyBorder="1" applyAlignment="1">
      <alignment vertical="center" wrapText="1"/>
    </xf>
    <xf numFmtId="0" fontId="32" fillId="0" borderId="32" xfId="42" applyBorder="1" applyAlignment="1">
      <alignment vertical="center" wrapText="1"/>
    </xf>
    <xf numFmtId="0" fontId="32" fillId="0" borderId="23" xfId="42" applyBorder="1" applyAlignment="1">
      <alignment vertical="center" wrapText="1"/>
    </xf>
    <xf numFmtId="0" fontId="32" fillId="33" borderId="72" xfId="42" applyFill="1" applyBorder="1" applyAlignment="1">
      <alignment vertical="center" wrapText="1"/>
    </xf>
    <xf numFmtId="0" fontId="32" fillId="0" borderId="75" xfId="42" quotePrefix="1" applyBorder="1" applyAlignment="1">
      <alignment vertical="center" wrapText="1"/>
    </xf>
    <xf numFmtId="0" fontId="39" fillId="0" borderId="0" xfId="42" applyFont="1">
      <alignment vertical="center"/>
    </xf>
    <xf numFmtId="0" fontId="16" fillId="0" borderId="0" xfId="43" applyFont="1">
      <alignment vertical="center"/>
    </xf>
    <xf numFmtId="0" fontId="45" fillId="0" borderId="0" xfId="42" applyFont="1">
      <alignment vertical="center"/>
    </xf>
    <xf numFmtId="0" fontId="1" fillId="0" borderId="0" xfId="43">
      <alignment vertical="center"/>
    </xf>
    <xf numFmtId="0" fontId="18" fillId="0" borderId="10" xfId="0" applyFont="1" applyBorder="1" applyAlignment="1">
      <alignment vertical="top" wrapText="1"/>
    </xf>
    <xf numFmtId="0" fontId="18" fillId="0" borderId="12"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8" fillId="33" borderId="33" xfId="0" applyFont="1" applyFill="1" applyBorder="1" applyAlignment="1">
      <alignment horizontal="left" vertical="center" wrapText="1"/>
    </xf>
    <xf numFmtId="0" fontId="18" fillId="37" borderId="35" xfId="0" applyFont="1" applyFill="1" applyBorder="1" applyAlignment="1">
      <alignment horizontal="left" vertical="center" wrapText="1"/>
    </xf>
    <xf numFmtId="0" fontId="18" fillId="0" borderId="33" xfId="0" applyFont="1" applyBorder="1" applyAlignment="1">
      <alignment vertical="top" wrapText="1"/>
    </xf>
    <xf numFmtId="0" fontId="18" fillId="0" borderId="34" xfId="0" applyFont="1" applyBorder="1" applyAlignment="1">
      <alignment vertical="top" wrapText="1"/>
    </xf>
    <xf numFmtId="0" fontId="18" fillId="0" borderId="35" xfId="0" applyFont="1" applyBorder="1" applyAlignment="1">
      <alignment vertical="top" wrapText="1"/>
    </xf>
    <xf numFmtId="0" fontId="18" fillId="0" borderId="33" xfId="0" applyFont="1" applyFill="1" applyBorder="1" applyAlignment="1">
      <alignment horizontal="left" vertical="top" wrapText="1"/>
    </xf>
    <xf numFmtId="0" fontId="18" fillId="37" borderId="0" xfId="0" applyFont="1" applyFill="1" applyAlignment="1">
      <alignment horizontal="left" vertical="top" wrapText="1"/>
    </xf>
    <xf numFmtId="0" fontId="18" fillId="37" borderId="14" xfId="0" applyFont="1" applyFill="1" applyBorder="1" applyAlignment="1">
      <alignment horizontal="left" vertical="top" wrapText="1"/>
    </xf>
    <xf numFmtId="0" fontId="20" fillId="33" borderId="10" xfId="0" applyFont="1" applyFill="1" applyBorder="1" applyAlignment="1" applyProtection="1">
      <alignment vertical="center" wrapText="1"/>
      <protection locked="0"/>
    </xf>
    <xf numFmtId="0" fontId="20" fillId="33" borderId="11" xfId="0" applyFont="1" applyFill="1" applyBorder="1" applyAlignment="1" applyProtection="1">
      <alignment vertical="center" wrapText="1"/>
      <protection locked="0"/>
    </xf>
    <xf numFmtId="177" fontId="20" fillId="33" borderId="11" xfId="0" applyNumberFormat="1" applyFont="1" applyFill="1" applyBorder="1" applyAlignment="1" applyProtection="1">
      <alignment vertical="center" wrapText="1"/>
      <protection locked="0"/>
    </xf>
    <xf numFmtId="177" fontId="20" fillId="33" borderId="12" xfId="0" applyNumberFormat="1" applyFont="1" applyFill="1" applyBorder="1" applyAlignment="1" applyProtection="1">
      <alignment vertical="center" wrapText="1"/>
      <protection locked="0"/>
    </xf>
    <xf numFmtId="0" fontId="20" fillId="33" borderId="13" xfId="0" applyFont="1" applyFill="1" applyBorder="1" applyAlignment="1" applyProtection="1">
      <alignment vertical="center" wrapText="1"/>
      <protection locked="0"/>
    </xf>
    <xf numFmtId="0" fontId="20" fillId="33" borderId="0" xfId="0" applyFont="1" applyFill="1" applyBorder="1" applyAlignment="1" applyProtection="1">
      <alignment vertical="center" wrapText="1"/>
      <protection locked="0"/>
    </xf>
    <xf numFmtId="0" fontId="20" fillId="33" borderId="19" xfId="0" applyFont="1" applyFill="1" applyBorder="1" applyAlignment="1" applyProtection="1">
      <alignment vertical="center" wrapText="1"/>
      <protection locked="0"/>
    </xf>
    <xf numFmtId="0" fontId="20" fillId="33" borderId="24" xfId="0" applyFont="1" applyFill="1" applyBorder="1" applyAlignment="1" applyProtection="1">
      <alignment vertical="center" wrapText="1"/>
      <protection locked="0"/>
    </xf>
    <xf numFmtId="177" fontId="20" fillId="33" borderId="24" xfId="0" applyNumberFormat="1" applyFont="1" applyFill="1" applyBorder="1" applyAlignment="1" applyProtection="1">
      <alignment vertical="center" wrapText="1"/>
      <protection locked="0"/>
    </xf>
    <xf numFmtId="177" fontId="20" fillId="33" borderId="20" xfId="0" applyNumberFormat="1" applyFont="1" applyFill="1" applyBorder="1" applyAlignment="1" applyProtection="1">
      <alignment vertical="center" wrapText="1"/>
      <protection locked="0"/>
    </xf>
    <xf numFmtId="177" fontId="20" fillId="33" borderId="0" xfId="0" applyNumberFormat="1" applyFont="1" applyFill="1" applyAlignment="1" applyProtection="1">
      <alignment vertical="center" wrapText="1"/>
      <protection locked="0"/>
    </xf>
    <xf numFmtId="177" fontId="20" fillId="33" borderId="14" xfId="0" applyNumberFormat="1" applyFont="1" applyFill="1" applyBorder="1" applyAlignment="1" applyProtection="1">
      <alignment vertical="center" wrapText="1"/>
      <protection locked="0"/>
    </xf>
    <xf numFmtId="0" fontId="18" fillId="0" borderId="23" xfId="0" applyFont="1" applyBorder="1" applyAlignment="1">
      <alignment horizontal="left" vertical="top" wrapText="1"/>
    </xf>
    <xf numFmtId="177" fontId="20" fillId="35" borderId="32" xfId="0" applyNumberFormat="1" applyFont="1" applyFill="1" applyBorder="1" applyAlignment="1" applyProtection="1">
      <alignment horizontal="left" vertical="center" wrapText="1"/>
      <protection locked="0"/>
    </xf>
    <xf numFmtId="177" fontId="20" fillId="35" borderId="31" xfId="0" applyNumberFormat="1" applyFont="1" applyFill="1" applyBorder="1" applyAlignment="1" applyProtection="1">
      <alignment horizontal="left" vertical="center" wrapText="1"/>
      <protection locked="0"/>
    </xf>
    <xf numFmtId="0" fontId="18" fillId="33" borderId="13" xfId="0" applyFont="1" applyFill="1" applyBorder="1" applyAlignment="1">
      <alignment vertical="center" wrapText="1"/>
    </xf>
    <xf numFmtId="0" fontId="18" fillId="33" borderId="0" xfId="0" applyFont="1" applyFill="1" applyBorder="1" applyAlignment="1">
      <alignment vertical="center" wrapText="1"/>
    </xf>
    <xf numFmtId="0" fontId="18" fillId="33" borderId="14" xfId="0" applyFont="1" applyFill="1" applyBorder="1" applyAlignment="1">
      <alignment vertical="center" wrapText="1"/>
    </xf>
    <xf numFmtId="0" fontId="18" fillId="33" borderId="19" xfId="0" applyFont="1" applyFill="1" applyBorder="1" applyAlignment="1">
      <alignment vertical="center" wrapText="1"/>
    </xf>
    <xf numFmtId="0" fontId="18" fillId="33" borderId="24" xfId="0" applyFont="1" applyFill="1" applyBorder="1" applyAlignment="1">
      <alignment vertical="center" wrapText="1"/>
    </xf>
    <xf numFmtId="0" fontId="18" fillId="33" borderId="20" xfId="0" applyFont="1" applyFill="1" applyBorder="1" applyAlignment="1">
      <alignment vertical="center" wrapText="1"/>
    </xf>
    <xf numFmtId="0" fontId="18" fillId="0" borderId="23" xfId="0" applyFont="1" applyBorder="1" applyAlignment="1">
      <alignment horizontal="left" vertical="center" wrapText="1"/>
    </xf>
    <xf numFmtId="176" fontId="18" fillId="34" borderId="10"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176" fontId="18" fillId="34" borderId="12" xfId="0" applyNumberFormat="1" applyFont="1" applyFill="1" applyBorder="1" applyAlignment="1" applyProtection="1">
      <alignment horizontal="left" vertical="center" wrapText="1"/>
      <protection locked="0"/>
    </xf>
    <xf numFmtId="0" fontId="18" fillId="0" borderId="13" xfId="0" applyFont="1" applyBorder="1" applyAlignment="1">
      <alignment vertical="top" wrapText="1"/>
    </xf>
    <xf numFmtId="0" fontId="18" fillId="0" borderId="14" xfId="0" applyFont="1" applyBorder="1" applyAlignment="1">
      <alignment vertical="top" wrapText="1"/>
    </xf>
    <xf numFmtId="0" fontId="18" fillId="34" borderId="33" xfId="0" applyFont="1" applyFill="1" applyBorder="1" applyAlignment="1">
      <alignment horizontal="left" vertical="center" wrapText="1"/>
    </xf>
    <xf numFmtId="0" fontId="20" fillId="0" borderId="13"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Border="1" applyAlignment="1">
      <alignment horizontal="right" vertical="center"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14" xfId="0" applyFont="1" applyBorder="1" applyAlignment="1">
      <alignment horizontal="left" vertical="top" wrapText="1"/>
    </xf>
    <xf numFmtId="0" fontId="18" fillId="34" borderId="0" xfId="0" applyFont="1" applyFill="1" applyBorder="1" applyAlignment="1">
      <alignment horizontal="center" vertical="center" wrapText="1"/>
    </xf>
    <xf numFmtId="0" fontId="18" fillId="0" borderId="0" xfId="0" applyFont="1" applyBorder="1" applyAlignment="1">
      <alignment vertical="center" wrapText="1"/>
    </xf>
    <xf numFmtId="0" fontId="18" fillId="0" borderId="13" xfId="0" applyFont="1" applyBorder="1" applyAlignment="1">
      <alignment horizontal="left" vertical="center" wrapText="1" indent="2"/>
    </xf>
    <xf numFmtId="0" fontId="18" fillId="0" borderId="0" xfId="0" applyFont="1" applyBorder="1" applyAlignment="1">
      <alignment horizontal="left" vertical="center" wrapText="1" indent="2"/>
    </xf>
    <xf numFmtId="0" fontId="18" fillId="0" borderId="14" xfId="0" applyFont="1" applyBorder="1" applyAlignment="1">
      <alignment horizontal="left" vertical="center" wrapText="1" indent="2"/>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20" fillId="37" borderId="10" xfId="0" applyFont="1" applyFill="1" applyBorder="1" applyAlignment="1">
      <alignment vertical="center" wrapText="1"/>
    </xf>
    <xf numFmtId="0" fontId="20" fillId="37" borderId="11" xfId="0" applyFont="1" applyFill="1" applyBorder="1" applyAlignment="1">
      <alignment vertical="center" wrapText="1"/>
    </xf>
    <xf numFmtId="0" fontId="20" fillId="37" borderId="0" xfId="0" applyFont="1" applyFill="1" applyAlignment="1">
      <alignment horizontal="center" vertical="center" wrapText="1"/>
    </xf>
    <xf numFmtId="0" fontId="20" fillId="37" borderId="13" xfId="0" applyFont="1" applyFill="1" applyBorder="1" applyAlignment="1">
      <alignment vertical="center" wrapText="1"/>
    </xf>
    <xf numFmtId="0" fontId="20" fillId="37" borderId="0" xfId="0" applyFont="1" applyFill="1" applyAlignment="1">
      <alignment vertical="center" wrapText="1"/>
    </xf>
    <xf numFmtId="0" fontId="18" fillId="0" borderId="19" xfId="0" applyFont="1" applyBorder="1" applyAlignment="1">
      <alignment horizontal="left" vertical="center" wrapText="1"/>
    </xf>
    <xf numFmtId="0" fontId="18" fillId="0" borderId="24" xfId="0" applyFont="1" applyBorder="1" applyAlignment="1">
      <alignment horizontal="left" vertical="center" wrapText="1"/>
    </xf>
    <xf numFmtId="0" fontId="18" fillId="0" borderId="20" xfId="0" applyFont="1" applyBorder="1" applyAlignment="1">
      <alignment horizontal="left" vertical="center" wrapText="1"/>
    </xf>
    <xf numFmtId="0" fontId="18" fillId="34" borderId="0" xfId="0" applyFont="1" applyFill="1" applyBorder="1" applyAlignment="1">
      <alignment vertical="center"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33" borderId="30" xfId="0" applyFont="1" applyFill="1" applyBorder="1" applyAlignment="1">
      <alignment horizontal="left" vertical="top" wrapText="1"/>
    </xf>
    <xf numFmtId="0" fontId="18" fillId="33" borderId="32" xfId="0" applyFont="1" applyFill="1" applyBorder="1" applyAlignment="1">
      <alignment horizontal="left" vertical="top" wrapText="1"/>
    </xf>
    <xf numFmtId="0" fontId="18" fillId="33" borderId="31" xfId="0" applyFont="1" applyFill="1" applyBorder="1" applyAlignment="1">
      <alignment horizontal="left" vertical="top" wrapText="1"/>
    </xf>
    <xf numFmtId="0" fontId="18" fillId="0" borderId="3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34" borderId="39" xfId="0" applyFont="1" applyFill="1" applyBorder="1" applyAlignment="1">
      <alignment vertical="center" wrapText="1"/>
    </xf>
    <xf numFmtId="0" fontId="18" fillId="34" borderId="40" xfId="0" applyFont="1" applyFill="1" applyBorder="1" applyAlignment="1">
      <alignment vertical="center" wrapText="1"/>
    </xf>
    <xf numFmtId="0" fontId="18" fillId="0" borderId="25" xfId="0" applyFont="1" applyBorder="1" applyAlignment="1">
      <alignment horizontal="left" vertical="top" wrapText="1"/>
    </xf>
    <xf numFmtId="0" fontId="18" fillId="0" borderId="30" xfId="0" applyFont="1" applyBorder="1" applyAlignment="1">
      <alignment vertical="top" wrapText="1"/>
    </xf>
    <xf numFmtId="0" fontId="18" fillId="0" borderId="31" xfId="0" applyFont="1" applyBorder="1" applyAlignment="1">
      <alignment vertical="top" wrapText="1"/>
    </xf>
    <xf numFmtId="0" fontId="18" fillId="33" borderId="41" xfId="0" applyFont="1" applyFill="1" applyBorder="1" applyAlignment="1">
      <alignment vertical="center" wrapText="1"/>
    </xf>
    <xf numFmtId="0" fontId="18" fillId="33" borderId="42" xfId="0" applyFont="1" applyFill="1" applyBorder="1" applyAlignment="1">
      <alignment vertical="center"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17" xfId="0" applyFont="1" applyFill="1" applyBorder="1" applyAlignment="1">
      <alignment vertical="center" wrapText="1"/>
    </xf>
    <xf numFmtId="0" fontId="18" fillId="34" borderId="18" xfId="0" applyFont="1" applyFill="1" applyBorder="1" applyAlignment="1">
      <alignment vertical="center" wrapText="1"/>
    </xf>
    <xf numFmtId="0" fontId="18" fillId="33" borderId="21" xfId="0" applyFont="1" applyFill="1" applyBorder="1" applyAlignment="1">
      <alignment vertical="center" wrapText="1"/>
    </xf>
    <xf numFmtId="0" fontId="18" fillId="33" borderId="22" xfId="0" applyFont="1" applyFill="1" applyBorder="1" applyAlignment="1">
      <alignment vertical="center" wrapText="1"/>
    </xf>
    <xf numFmtId="0" fontId="18" fillId="0" borderId="25" xfId="0" applyFont="1" applyBorder="1" applyAlignment="1">
      <alignment horizontal="center" vertical="center"/>
    </xf>
    <xf numFmtId="0" fontId="18" fillId="0" borderId="0" xfId="0" applyFont="1" applyBorder="1" applyAlignment="1">
      <alignment horizontal="center" vertical="center"/>
    </xf>
    <xf numFmtId="0" fontId="18" fillId="0" borderId="26" xfId="0" applyFont="1" applyBorder="1" applyAlignment="1">
      <alignment horizontal="center" vertical="center"/>
    </xf>
    <xf numFmtId="0" fontId="18" fillId="0" borderId="30"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26" xfId="0" applyFont="1" applyBorder="1" applyAlignment="1">
      <alignment horizontal="left" vertical="top" wrapText="1"/>
    </xf>
    <xf numFmtId="0" fontId="18" fillId="34" borderId="30" xfId="0" applyFont="1" applyFill="1" applyBorder="1" applyAlignment="1">
      <alignment horizontal="left" vertical="center" wrapText="1"/>
    </xf>
    <xf numFmtId="0" fontId="18" fillId="34" borderId="32" xfId="0" applyFont="1" applyFill="1" applyBorder="1" applyAlignment="1">
      <alignment horizontal="left" vertical="center" wrapText="1"/>
    </xf>
    <xf numFmtId="0" fontId="18" fillId="34" borderId="31"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18" fillId="34" borderId="11"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3" borderId="11"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0" fillId="0" borderId="13" xfId="0" applyBorder="1" applyAlignment="1">
      <alignment vertical="center"/>
    </xf>
    <xf numFmtId="0" fontId="0" fillId="0" borderId="0" xfId="0" applyBorder="1" applyAlignment="1">
      <alignment vertical="center"/>
    </xf>
    <xf numFmtId="0" fontId="18" fillId="33" borderId="0" xfId="0" applyFont="1" applyFill="1" applyBorder="1" applyAlignment="1">
      <alignment vertical="top" wrapText="1"/>
    </xf>
    <xf numFmtId="0" fontId="18" fillId="33" borderId="14" xfId="0" applyFont="1" applyFill="1" applyBorder="1" applyAlignment="1">
      <alignment vertical="top" wrapText="1"/>
    </xf>
    <xf numFmtId="0" fontId="0" fillId="0" borderId="19" xfId="0" applyBorder="1" applyAlignment="1">
      <alignment vertical="center"/>
    </xf>
    <xf numFmtId="0" fontId="0" fillId="0" borderId="24" xfId="0" applyBorder="1" applyAlignment="1">
      <alignment vertical="center"/>
    </xf>
    <xf numFmtId="0" fontId="18" fillId="33" borderId="24" xfId="0" applyFont="1" applyFill="1" applyBorder="1" applyAlignment="1">
      <alignment vertical="top" wrapText="1"/>
    </xf>
    <xf numFmtId="0" fontId="18" fillId="33" borderId="20" xfId="0" applyFont="1" applyFill="1" applyBorder="1" applyAlignment="1">
      <alignment vertical="top" wrapText="1"/>
    </xf>
    <xf numFmtId="0" fontId="22" fillId="0" borderId="0" xfId="0" applyFont="1">
      <alignment vertical="center"/>
    </xf>
    <xf numFmtId="0" fontId="18" fillId="0" borderId="11" xfId="0" applyFont="1" applyBorder="1" applyAlignment="1">
      <alignment horizontal="justify" vertical="center" wrapText="1"/>
    </xf>
    <xf numFmtId="0" fontId="18" fillId="37" borderId="13" xfId="0" applyFont="1" applyFill="1" applyBorder="1" applyAlignment="1">
      <alignment vertical="top" wrapText="1"/>
    </xf>
    <xf numFmtId="0" fontId="18" fillId="37" borderId="0" xfId="0" applyFont="1" applyFill="1" applyBorder="1" applyAlignment="1">
      <alignment vertical="top" wrapText="1"/>
    </xf>
    <xf numFmtId="0" fontId="18" fillId="37" borderId="14" xfId="0" applyFont="1" applyFill="1" applyBorder="1" applyAlignment="1">
      <alignment vertical="top" wrapText="1"/>
    </xf>
    <xf numFmtId="0" fontId="18" fillId="0" borderId="32" xfId="0" applyFont="1" applyBorder="1" applyAlignment="1">
      <alignment vertical="center" wrapText="1"/>
    </xf>
    <xf numFmtId="0" fontId="18" fillId="37" borderId="10" xfId="0" applyFont="1" applyFill="1" applyBorder="1" applyAlignment="1">
      <alignment vertical="top" wrapText="1"/>
    </xf>
    <xf numFmtId="0" fontId="18" fillId="37" borderId="11" xfId="0" applyFont="1" applyFill="1" applyBorder="1" applyAlignment="1">
      <alignment vertical="top" wrapText="1"/>
    </xf>
    <xf numFmtId="0" fontId="18" fillId="37" borderId="12" xfId="0" applyFont="1" applyFill="1" applyBorder="1" applyAlignment="1">
      <alignment vertical="top" wrapText="1"/>
    </xf>
    <xf numFmtId="0" fontId="18" fillId="0" borderId="31" xfId="0" applyFont="1" applyBorder="1" applyAlignment="1">
      <alignment vertical="center" wrapText="1"/>
    </xf>
    <xf numFmtId="0" fontId="20" fillId="34" borderId="32" xfId="0" applyFont="1" applyFill="1" applyBorder="1" applyAlignment="1">
      <alignment vertical="center"/>
    </xf>
    <xf numFmtId="0" fontId="24" fillId="0" borderId="0" xfId="0" applyFont="1" applyAlignment="1">
      <alignment horizontal="center" vertical="center"/>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32" fillId="0" borderId="43" xfId="42" applyBorder="1" applyAlignment="1">
      <alignment horizontal="center" vertical="center"/>
    </xf>
    <xf numFmtId="0" fontId="32" fillId="0" borderId="44" xfId="42" applyBorder="1" applyAlignment="1">
      <alignment horizontal="center" vertical="center"/>
    </xf>
    <xf numFmtId="0" fontId="32" fillId="0" borderId="45" xfId="42" applyBorder="1" applyAlignment="1">
      <alignment horizontal="center" vertical="center"/>
    </xf>
    <xf numFmtId="0" fontId="32" fillId="0" borderId="46" xfId="42" applyBorder="1" applyAlignment="1">
      <alignment horizontal="center" vertical="center"/>
    </xf>
    <xf numFmtId="0" fontId="32" fillId="0" borderId="47" xfId="42" applyBorder="1" applyAlignment="1">
      <alignment horizontal="center" vertical="center"/>
    </xf>
    <xf numFmtId="0" fontId="32" fillId="0" borderId="48" xfId="42" applyBorder="1" applyAlignment="1">
      <alignment horizontal="center" vertical="center"/>
    </xf>
    <xf numFmtId="0" fontId="32" fillId="0" borderId="49" xfId="42" applyBorder="1" applyAlignment="1">
      <alignment vertical="top" wrapText="1"/>
    </xf>
    <xf numFmtId="0" fontId="32" fillId="0" borderId="32" xfId="42" applyBorder="1" applyAlignment="1">
      <alignment vertical="top" wrapText="1"/>
    </xf>
    <xf numFmtId="0" fontId="32" fillId="0" borderId="31" xfId="42" applyBorder="1" applyAlignment="1">
      <alignment vertical="top" wrapText="1"/>
    </xf>
    <xf numFmtId="0" fontId="32" fillId="34" borderId="50" xfId="42" applyFill="1" applyBorder="1" applyAlignment="1">
      <alignment vertical="center" wrapText="1"/>
    </xf>
    <xf numFmtId="0" fontId="32" fillId="34" borderId="51" xfId="42" applyFill="1" applyBorder="1" applyAlignment="1">
      <alignment vertical="center" wrapText="1"/>
    </xf>
    <xf numFmtId="0" fontId="32" fillId="34" borderId="52" xfId="42" applyFill="1" applyBorder="1" applyAlignment="1">
      <alignment vertical="center" wrapText="1"/>
    </xf>
    <xf numFmtId="0" fontId="32" fillId="0" borderId="30" xfId="42" applyBorder="1" applyAlignment="1">
      <alignment vertical="top" wrapText="1"/>
    </xf>
    <xf numFmtId="0" fontId="32" fillId="0" borderId="12" xfId="42" applyBorder="1">
      <alignment vertical="center"/>
    </xf>
    <xf numFmtId="0" fontId="32" fillId="0" borderId="33" xfId="42" applyBorder="1">
      <alignment vertical="center"/>
    </xf>
    <xf numFmtId="0" fontId="32" fillId="0" borderId="10" xfId="42" applyBorder="1" applyAlignment="1">
      <alignment vertical="top" wrapText="1"/>
    </xf>
    <xf numFmtId="0" fontId="32" fillId="0" borderId="11" xfId="42" applyBorder="1" applyAlignment="1">
      <alignment vertical="top" wrapText="1"/>
    </xf>
    <xf numFmtId="0" fontId="32" fillId="0" borderId="12" xfId="42" applyBorder="1" applyAlignment="1">
      <alignment vertical="top" wrapText="1"/>
    </xf>
    <xf numFmtId="0" fontId="32" fillId="0" borderId="13" xfId="42" applyBorder="1" applyAlignment="1">
      <alignment vertical="top" wrapText="1"/>
    </xf>
    <xf numFmtId="0" fontId="32" fillId="0" borderId="0" xfId="42" applyAlignment="1">
      <alignment vertical="top" wrapText="1"/>
    </xf>
    <xf numFmtId="0" fontId="32" fillId="0" borderId="14" xfId="42" applyBorder="1" applyAlignment="1">
      <alignment vertical="top" wrapText="1"/>
    </xf>
    <xf numFmtId="0" fontId="32" fillId="0" borderId="19" xfId="42" applyBorder="1" applyAlignment="1">
      <alignment vertical="top" wrapText="1"/>
    </xf>
    <xf numFmtId="0" fontId="32" fillId="0" borderId="24" xfId="42" applyBorder="1" applyAlignment="1">
      <alignment vertical="top" wrapText="1"/>
    </xf>
    <xf numFmtId="0" fontId="32" fillId="0" borderId="20" xfId="42" applyBorder="1" applyAlignment="1">
      <alignment vertical="top" wrapText="1"/>
    </xf>
    <xf numFmtId="0" fontId="32" fillId="0" borderId="53" xfId="42" applyBorder="1" applyAlignment="1">
      <alignment vertical="center" wrapText="1"/>
    </xf>
    <xf numFmtId="0" fontId="32" fillId="0" borderId="55" xfId="42" applyBorder="1" applyAlignment="1">
      <alignment vertical="center" wrapText="1"/>
    </xf>
    <xf numFmtId="0" fontId="32" fillId="0" borderId="64" xfId="42" applyBorder="1" applyAlignment="1">
      <alignment vertical="center" wrapText="1"/>
    </xf>
    <xf numFmtId="0" fontId="32" fillId="0" borderId="59" xfId="42" applyBorder="1" applyAlignment="1">
      <alignment vertical="center" wrapText="1"/>
    </xf>
    <xf numFmtId="0" fontId="32" fillId="33" borderId="24" xfId="42" quotePrefix="1" applyFill="1" applyBorder="1" applyAlignment="1">
      <alignment vertical="center" wrapText="1"/>
    </xf>
    <xf numFmtId="0" fontId="32" fillId="33" borderId="62" xfId="42" quotePrefix="1" applyFill="1" applyBorder="1" applyAlignment="1">
      <alignment vertical="center" wrapText="1"/>
    </xf>
    <xf numFmtId="0" fontId="32" fillId="0" borderId="63" xfId="42" applyBorder="1" applyAlignment="1">
      <alignment vertical="center" wrapText="1"/>
    </xf>
    <xf numFmtId="0" fontId="32" fillId="0" borderId="66" xfId="42" applyBorder="1" applyAlignment="1">
      <alignment vertical="center" wrapText="1"/>
    </xf>
    <xf numFmtId="0" fontId="32" fillId="0" borderId="0" xfId="42" applyAlignment="1">
      <alignment vertical="center" wrapText="1"/>
    </xf>
    <xf numFmtId="0" fontId="32" fillId="0" borderId="67" xfId="42" applyBorder="1" applyAlignment="1">
      <alignment vertical="center" wrapText="1"/>
    </xf>
    <xf numFmtId="0" fontId="32" fillId="0" borderId="33" xfId="42" applyBorder="1" applyAlignment="1">
      <alignment vertical="top" wrapText="1"/>
    </xf>
    <xf numFmtId="0" fontId="32" fillId="0" borderId="34" xfId="42" applyBorder="1" applyAlignment="1">
      <alignment vertical="top" wrapText="1"/>
    </xf>
    <xf numFmtId="0" fontId="32" fillId="0" borderId="35" xfId="42" applyBorder="1" applyAlignment="1">
      <alignment vertical="top" wrapText="1"/>
    </xf>
    <xf numFmtId="0" fontId="32" fillId="33" borderId="30" xfId="42" quotePrefix="1" applyFill="1" applyBorder="1" applyAlignment="1">
      <alignment vertical="center" wrapText="1"/>
    </xf>
    <xf numFmtId="0" fontId="32" fillId="33" borderId="32" xfId="42" quotePrefix="1" applyFill="1" applyBorder="1" applyAlignment="1">
      <alignment vertical="center" wrapText="1"/>
    </xf>
    <xf numFmtId="0" fontId="32" fillId="33" borderId="68" xfId="42" quotePrefix="1" applyFill="1" applyBorder="1" applyAlignment="1">
      <alignment vertical="center" wrapText="1"/>
    </xf>
    <xf numFmtId="0" fontId="32" fillId="0" borderId="32" xfId="42" applyBorder="1" applyAlignment="1">
      <alignment vertical="center" wrapText="1"/>
    </xf>
    <xf numFmtId="0" fontId="32" fillId="0" borderId="68" xfId="42" applyBorder="1" applyAlignment="1">
      <alignment vertical="center" wrapText="1"/>
    </xf>
    <xf numFmtId="0" fontId="32" fillId="0" borderId="19" xfId="42" applyBorder="1" applyAlignment="1">
      <alignment horizontal="center" vertical="top" wrapText="1"/>
    </xf>
    <xf numFmtId="0" fontId="32" fillId="0" borderId="20" xfId="42" applyBorder="1" applyAlignment="1">
      <alignment horizontal="center" vertical="top" wrapText="1"/>
    </xf>
    <xf numFmtId="0" fontId="32" fillId="0" borderId="30" xfId="42" applyBorder="1" applyAlignment="1">
      <alignment horizontal="center" vertical="top" wrapText="1"/>
    </xf>
    <xf numFmtId="0" fontId="32" fillId="0" borderId="31" xfId="42" applyBorder="1" applyAlignment="1">
      <alignment horizontal="center" vertical="top" wrapText="1"/>
    </xf>
    <xf numFmtId="0" fontId="32" fillId="0" borderId="23" xfId="42" applyBorder="1" applyAlignment="1">
      <alignment vertical="top" wrapText="1"/>
    </xf>
    <xf numFmtId="0" fontId="32" fillId="33" borderId="53" xfId="42" applyFill="1" applyBorder="1" applyAlignment="1">
      <alignment vertical="center" wrapText="1"/>
    </xf>
    <xf numFmtId="0" fontId="32" fillId="33" borderId="55" xfId="42" applyFill="1" applyBorder="1" applyAlignment="1">
      <alignment vertical="center" wrapText="1"/>
    </xf>
    <xf numFmtId="0" fontId="32" fillId="33" borderId="39" xfId="42" applyFill="1" applyBorder="1">
      <alignment vertical="center"/>
    </xf>
    <xf numFmtId="0" fontId="32" fillId="33" borderId="53" xfId="42" applyFill="1" applyBorder="1">
      <alignment vertical="center"/>
    </xf>
    <xf numFmtId="0" fontId="32" fillId="33" borderId="63" xfId="42" applyFill="1" applyBorder="1">
      <alignment vertical="center"/>
    </xf>
    <xf numFmtId="0" fontId="32" fillId="33" borderId="20" xfId="42" quotePrefix="1" applyFill="1" applyBorder="1" applyAlignment="1">
      <alignment vertical="center" wrapText="1"/>
    </xf>
    <xf numFmtId="0" fontId="32" fillId="35" borderId="30" xfId="42" applyFill="1" applyBorder="1" applyAlignment="1">
      <alignment vertical="top" wrapText="1"/>
    </xf>
    <xf numFmtId="0" fontId="32" fillId="35" borderId="32" xfId="42" applyFill="1" applyBorder="1" applyAlignment="1">
      <alignment vertical="top" wrapText="1"/>
    </xf>
    <xf numFmtId="0" fontId="32" fillId="35" borderId="31" xfId="42" applyFill="1" applyBorder="1" applyAlignment="1">
      <alignment vertical="top" wrapText="1"/>
    </xf>
    <xf numFmtId="0" fontId="32" fillId="33" borderId="56" xfId="42" applyFill="1" applyBorder="1">
      <alignment vertical="center"/>
    </xf>
    <xf numFmtId="0" fontId="32" fillId="33" borderId="55" xfId="42" applyFill="1" applyBorder="1">
      <alignment vertical="center"/>
    </xf>
    <xf numFmtId="0" fontId="32" fillId="33" borderId="64" xfId="42" applyFill="1" applyBorder="1">
      <alignment vertical="center"/>
    </xf>
    <xf numFmtId="0" fontId="32" fillId="33" borderId="60" xfId="42" applyFill="1" applyBorder="1">
      <alignment vertical="center"/>
    </xf>
    <xf numFmtId="0" fontId="32" fillId="33" borderId="59" xfId="42" applyFill="1" applyBorder="1">
      <alignment vertical="center"/>
    </xf>
    <xf numFmtId="0" fontId="32" fillId="33" borderId="66" xfId="42" applyFill="1" applyBorder="1">
      <alignment vertical="center"/>
    </xf>
    <xf numFmtId="0" fontId="32" fillId="0" borderId="58" xfId="42" applyBorder="1" applyAlignment="1">
      <alignment vertical="center" wrapText="1"/>
    </xf>
    <xf numFmtId="0" fontId="32" fillId="0" borderId="71" xfId="42" applyBorder="1" applyAlignment="1">
      <alignment vertical="center" wrapText="1"/>
    </xf>
    <xf numFmtId="0" fontId="32" fillId="0" borderId="73" xfId="42" applyBorder="1" applyAlignment="1">
      <alignment vertical="center" wrapText="1"/>
    </xf>
    <xf numFmtId="0" fontId="32" fillId="0" borderId="74" xfId="42" applyBorder="1" applyAlignment="1">
      <alignment vertical="center" wrapText="1"/>
    </xf>
    <xf numFmtId="0" fontId="20" fillId="0" borderId="23" xfId="0" applyFont="1" applyBorder="1" applyAlignment="1">
      <alignment horizontal="center" vertical="center" wrapText="1"/>
    </xf>
    <xf numFmtId="0" fontId="20" fillId="0" borderId="23"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2 2" xfId="43" xr:uid="{00000000-0005-0000-0000-00002A000000}"/>
    <cellStyle name="良い" xfId="6" builtinId="26" customBuiltin="1"/>
  </cellStyles>
  <dxfs count="41">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4955473\&#12304;&#27096;&#24335;&#26696;&#12305;&#9318;&#65374;&#9321;&#26465;&#20363;117&#26465;&#38306;&#36899;&#23626;&#20986;&#26360;&#65288;&#35352;&#20837;&#12354;&#12426;&#65289;_20221026_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3FAE0B\yosiki-26_&#12304;&#12501;&#12457;&#12540;&#12510;&#12483;&#12488;&#21270;&#27096;&#24335;&#12305;&#9316;&#9317;&#27861;&#31532;16&#26465;&#31532;1&#38917;%20_&#27738;&#26579;&#22303;&#22732;&#12398;&#21306;&#22495;&#22806;&#25644;&#20986;&#23626;&#20986;&#26360;_20221226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4809DFB\&#12304;&#27096;&#24335;&#26696;&#12305;&#9314;&#24418;&#36074;&#22793;&#26356;&#26178;&#35201;&#23626;&#20986;&#21306;&#22495;&#20869;&#12395;&#12362;&#12369;&#12427;&#22303;&#22320;&#12398;&#24418;&#36074;&#12398;&#22793;&#26356;&#23626;&#20986;&#26360;&#65288;&#35352;&#20837;&#12354;&#12426;&#65289;_20221025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300_&#12501;&#12457;&#12540;&#12510;&#12483;&#12488;&#35373;&#35336;&#12289;&#20316;&#25104;&#12289;&#12486;&#12473;&#12488;&#65288;&#19968;&#27425;&#12522;&#12522;&#12540;&#12473;&#20998;&#65289;\&#12501;&#12457;&#12540;&#12510;&#12483;&#12488;&#21270;&#27096;&#24335;\&#27231;&#33021;&#35201;&#20214;\&#12304;&#27096;&#24335;&#26696;&#12305;&#9312;&#27861;&#31532;4&#26465;&#31532;1&#38917;_&#19968;&#23450;&#35215;&#27169;&#20197;&#19978;&#12398;&#22303;&#22320;&#12398;&#24418;&#36074;&#12398;&#22793;&#26356;&#23626;&#20986;&#26360;_2022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第34号様式（分割なし・あり）"/>
      <sheetName val="⑦第34号様式 (別紙)"/>
      <sheetName val="（別添資料）特定有害物質の使用及び排出等の状況に係る一覧"/>
      <sheetName val="⑧第32号様式（分割なし・あり）"/>
      <sheetName val="⑧第32号様式 (別紙)"/>
      <sheetName val="⑨第33号様式（分割なし・あり）"/>
      <sheetName val="（別添資料）筆一覧"/>
      <sheetName val="⑨第33号様式 (別紙)"/>
      <sheetName val="（別添資料）汚染状況一覧"/>
      <sheetName val="⑩第33号の２様式（分割なし・あり）"/>
      <sheetName val="管理シート"/>
    </sheetNames>
    <sheetDataSet>
      <sheetData sheetId="0">
        <row r="21">
          <cell r="E21" t="str">
            <v>千代田区</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2">
          <cell r="B2" t="str">
            <v>千代田区</v>
          </cell>
          <cell r="I2" t="str">
            <v>クロロエチレン</v>
          </cell>
          <cell r="O2" t="str">
            <v>全部</v>
          </cell>
          <cell r="Q2" t="str">
            <v>地下水汚染は生じていないため、法令で講ずべき措置とされている、最も環境・経済・社会への負荷が小さい地下水測定を選択した</v>
          </cell>
          <cell r="R2" t="str">
            <v>浄化等処理施設（浄化）</v>
          </cell>
          <cell r="S2" t="str">
            <v>要対策区域</v>
          </cell>
          <cell r="T2" t="str">
            <v>土壌含有量基準</v>
          </cell>
          <cell r="U2" t="str">
            <v>地下水基準</v>
          </cell>
          <cell r="V2" t="str">
            <v>超過</v>
          </cell>
        </row>
        <row r="3">
          <cell r="B3" t="str">
            <v>中央区</v>
          </cell>
          <cell r="I3" t="str">
            <v>四塩化炭素</v>
          </cell>
          <cell r="O3" t="str">
            <v>一部</v>
          </cell>
          <cell r="Q3" t="str">
            <v>基準不適合土壌の全量掘削除去と比較して、必要最低限の掘削と舗装を組み合わせる方法が、環境・経済・社会への負荷が軽減するため</v>
          </cell>
          <cell r="R3" t="str">
            <v>浄化等処理施設（融解）</v>
          </cell>
          <cell r="S3" t="str">
            <v>地下水汚染拡大防止区域</v>
          </cell>
          <cell r="T3" t="str">
            <v>土壌溶出量基準</v>
          </cell>
          <cell r="U3" t="str">
            <v>第二地下水基準</v>
          </cell>
          <cell r="V3" t="str">
            <v>適合</v>
          </cell>
        </row>
        <row r="4">
          <cell r="B4" t="str">
            <v>港区</v>
          </cell>
          <cell r="I4" t="str">
            <v>1,2-ジクロロエタン</v>
          </cell>
          <cell r="Q4" t="str">
            <v>根切り工事を行う範囲のみ掘削除去し、基準不適合土壌の搬出・処理量を削減することで、環境・経済・社会への負荷が軽減するため</v>
          </cell>
          <cell r="R4" t="str">
            <v>浄化等処理施設（不溶化）</v>
          </cell>
          <cell r="S4" t="str">
            <v>要管理区域</v>
          </cell>
          <cell r="T4" t="str">
            <v>第二溶出量基準</v>
          </cell>
          <cell r="U4" t="str">
            <v>地下水基準及び第二地下水基準</v>
          </cell>
        </row>
        <row r="5">
          <cell r="B5" t="str">
            <v>新宿区</v>
          </cell>
          <cell r="I5" t="str">
            <v>1,1-ジクロロエチレン</v>
          </cell>
          <cell r="Q5" t="str">
            <v>自然由来による基準不適合土壌を敷地内で盛土として使用し、基準不適合土壌の搬出・処理量を削減することで、環境・経済・社会への負荷が軽減するため</v>
          </cell>
          <cell r="R5" t="str">
            <v>自然由来等土壌利用施設（自然由来等土壌構造物利用施設）</v>
          </cell>
          <cell r="T5" t="str">
            <v>土壌含有量基準及び土壌溶出量基準</v>
          </cell>
        </row>
        <row r="6">
          <cell r="B6" t="str">
            <v>文京区</v>
          </cell>
          <cell r="I6" t="str">
            <v>1,2-ジクロロエチレン</v>
          </cell>
          <cell r="Q6" t="str">
            <v>根切り工事で発生した基準不適合土壌は、 敷地内で盛土や埋土として使用し、基準不適合土壌の搬出・処理量を削減することで、環境・経済・社会への負荷が軽減するため</v>
          </cell>
          <cell r="R6" t="str">
            <v>自然由来等土壌利用施設（自然由来等土壌海面埋立施設）</v>
          </cell>
          <cell r="T6" t="str">
            <v>土壌含有量基準及び第二溶出量基準</v>
          </cell>
        </row>
        <row r="7">
          <cell r="B7" t="str">
            <v>台東区</v>
          </cell>
          <cell r="I7" t="str">
            <v>1,3-ジクロロプロペン</v>
          </cell>
          <cell r="Q7" t="str">
            <v>基準不適合土壌が地下水面より浅い深度に分布していることから、土壌ガス吸引による原位置での浄化対策を行うことで、環境・経済・社会への負荷が軽減するため</v>
          </cell>
          <cell r="R7" t="str">
            <v>セメント製造施設</v>
          </cell>
        </row>
        <row r="8">
          <cell r="B8" t="str">
            <v>墨田区</v>
          </cell>
          <cell r="I8" t="str">
            <v>ジクロロメタン</v>
          </cell>
          <cell r="Q8" t="str">
            <v>基準不適合土壌が地下水面より深い深度に分布し、 地下水基準の不適合も確認されていることから、 地下水揚水による原位置での浄化対策を行うことで、環境・経済・社会への負荷が軽減するため</v>
          </cell>
          <cell r="R8" t="str">
            <v>埋立処理施設</v>
          </cell>
        </row>
        <row r="9">
          <cell r="B9" t="str">
            <v>江東区</v>
          </cell>
          <cell r="I9" t="str">
            <v>テトラクロロエチレン</v>
          </cell>
          <cell r="Q9" t="str">
            <v>その他（備考欄に詳細を記入すること）</v>
          </cell>
          <cell r="R9" t="str">
            <v>分別等処理施設</v>
          </cell>
        </row>
        <row r="10">
          <cell r="B10" t="str">
            <v>品川区</v>
          </cell>
          <cell r="I10" t="str">
            <v>1,1,1-トリクロロエタン</v>
          </cell>
        </row>
        <row r="11">
          <cell r="B11" t="str">
            <v>目黒区</v>
          </cell>
          <cell r="I11" t="str">
            <v>1,1,2-トリクロロエタン</v>
          </cell>
        </row>
        <row r="12">
          <cell r="B12" t="str">
            <v>大田区</v>
          </cell>
          <cell r="I12" t="str">
            <v>トリクロロエチレン</v>
          </cell>
        </row>
        <row r="13">
          <cell r="B13" t="str">
            <v>世田谷区</v>
          </cell>
          <cell r="I13" t="str">
            <v>ベンゼン</v>
          </cell>
        </row>
        <row r="14">
          <cell r="B14" t="str">
            <v>渋谷区</v>
          </cell>
          <cell r="I14" t="str">
            <v>カドミウム及びその化合物</v>
          </cell>
        </row>
        <row r="15">
          <cell r="B15" t="str">
            <v>中野区</v>
          </cell>
          <cell r="I15" t="str">
            <v>六価クロム化合物</v>
          </cell>
        </row>
        <row r="16">
          <cell r="B16" t="str">
            <v>杉並区</v>
          </cell>
          <cell r="I16" t="str">
            <v>シアン化合物</v>
          </cell>
        </row>
        <row r="17">
          <cell r="B17" t="str">
            <v>豊島区</v>
          </cell>
          <cell r="I17" t="str">
            <v>水銀及びその化合物</v>
          </cell>
        </row>
        <row r="18">
          <cell r="B18" t="str">
            <v>北区</v>
          </cell>
          <cell r="I18" t="str">
            <v>セレン及びその化合物</v>
          </cell>
        </row>
        <row r="19">
          <cell r="B19" t="str">
            <v>荒川区</v>
          </cell>
          <cell r="I19" t="str">
            <v>鉛及びその化合物</v>
          </cell>
        </row>
        <row r="20">
          <cell r="B20" t="str">
            <v>板橋区</v>
          </cell>
          <cell r="I20" t="str">
            <v>砒素及びその化合物</v>
          </cell>
        </row>
        <row r="21">
          <cell r="B21" t="str">
            <v>練馬区</v>
          </cell>
          <cell r="I21" t="str">
            <v>ふっ素及びその化合物</v>
          </cell>
        </row>
        <row r="22">
          <cell r="B22" t="str">
            <v>足立区</v>
          </cell>
          <cell r="I22" t="str">
            <v>ほう素及びその化合物</v>
          </cell>
        </row>
        <row r="23">
          <cell r="B23" t="str">
            <v>葛飾区</v>
          </cell>
          <cell r="I23" t="str">
            <v>シマジン</v>
          </cell>
        </row>
        <row r="24">
          <cell r="B24" t="str">
            <v>江戸川区</v>
          </cell>
          <cell r="I24" t="str">
            <v>チオベンカルブ</v>
          </cell>
        </row>
        <row r="25">
          <cell r="B25" t="str">
            <v>八王子市</v>
          </cell>
          <cell r="I25" t="str">
            <v>チラウム</v>
          </cell>
        </row>
        <row r="26">
          <cell r="B26" t="str">
            <v>立川市</v>
          </cell>
          <cell r="I26" t="str">
            <v>ポリ塩化ビフェニル(PCB)</v>
          </cell>
        </row>
        <row r="27">
          <cell r="B27" t="str">
            <v>武蔵野市</v>
          </cell>
          <cell r="I27" t="str">
            <v>有機りん化合物</v>
          </cell>
        </row>
        <row r="28">
          <cell r="B28" t="str">
            <v>三鷹市</v>
          </cell>
        </row>
        <row r="29">
          <cell r="B29" t="str">
            <v>青梅市</v>
          </cell>
        </row>
        <row r="30">
          <cell r="B30" t="str">
            <v>府中市</v>
          </cell>
        </row>
        <row r="31">
          <cell r="B31" t="str">
            <v>昭島市</v>
          </cell>
        </row>
        <row r="32">
          <cell r="B32" t="str">
            <v>調布市</v>
          </cell>
        </row>
        <row r="33">
          <cell r="B33" t="str">
            <v>町田市</v>
          </cell>
        </row>
        <row r="34">
          <cell r="B34" t="str">
            <v>小金井市</v>
          </cell>
        </row>
        <row r="35">
          <cell r="B35" t="str">
            <v>小平市</v>
          </cell>
        </row>
        <row r="36">
          <cell r="B36" t="str">
            <v>日野市</v>
          </cell>
        </row>
        <row r="37">
          <cell r="B37" t="str">
            <v>東村山市</v>
          </cell>
        </row>
        <row r="38">
          <cell r="B38" t="str">
            <v>国分寺市</v>
          </cell>
        </row>
        <row r="39">
          <cell r="B39" t="str">
            <v>国立市</v>
          </cell>
        </row>
        <row r="40">
          <cell r="B40" t="str">
            <v>福生市</v>
          </cell>
        </row>
        <row r="41">
          <cell r="B41" t="str">
            <v>狛江市</v>
          </cell>
        </row>
        <row r="42">
          <cell r="B42" t="str">
            <v>東大和市</v>
          </cell>
        </row>
        <row r="43">
          <cell r="B43" t="str">
            <v>清瀬市</v>
          </cell>
        </row>
        <row r="44">
          <cell r="B44" t="str">
            <v>東久留米市</v>
          </cell>
        </row>
        <row r="45">
          <cell r="B45" t="str">
            <v>武蔵村山市</v>
          </cell>
        </row>
        <row r="46">
          <cell r="B46" t="str">
            <v>多摩市</v>
          </cell>
        </row>
        <row r="47">
          <cell r="B47" t="str">
            <v>稲城市</v>
          </cell>
        </row>
        <row r="48">
          <cell r="B48" t="str">
            <v>羽村市</v>
          </cell>
        </row>
        <row r="49">
          <cell r="B49" t="str">
            <v>あきる野市</v>
          </cell>
        </row>
        <row r="50">
          <cell r="B50" t="str">
            <v>西東京市</v>
          </cell>
        </row>
        <row r="51">
          <cell r="B51" t="str">
            <v>瑞穂町</v>
          </cell>
        </row>
        <row r="52">
          <cell r="B52" t="str">
            <v>日の出町</v>
          </cell>
        </row>
        <row r="53">
          <cell r="B53" t="str">
            <v>檜原村</v>
          </cell>
        </row>
        <row r="54">
          <cell r="B54" t="str">
            <v>奥多摩町</v>
          </cell>
        </row>
        <row r="55">
          <cell r="B55" t="str">
            <v>大島町</v>
          </cell>
        </row>
        <row r="56">
          <cell r="B56" t="str">
            <v>利島村</v>
          </cell>
        </row>
        <row r="57">
          <cell r="B57" t="str">
            <v>新島村</v>
          </cell>
        </row>
        <row r="58">
          <cell r="B58" t="str">
            <v>神津島村</v>
          </cell>
        </row>
        <row r="59">
          <cell r="B59" t="str">
            <v>三宅村</v>
          </cell>
        </row>
        <row r="60">
          <cell r="B60" t="str">
            <v>御蔵島村</v>
          </cell>
        </row>
        <row r="61">
          <cell r="B61" t="str">
            <v>八丈町</v>
          </cell>
        </row>
        <row r="62">
          <cell r="B62" t="str">
            <v>青ヶ島村</v>
          </cell>
        </row>
        <row r="63">
          <cell r="B63" t="str">
            <v>小笠原村</v>
          </cell>
        </row>
        <row r="64">
          <cell r="B64" t="str">
            <v>なし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26"/>
      <sheetName val="法第16条第1項別紙"/>
      <sheetName val="（別紙）要措置区域等所在地一覧"/>
      <sheetName val="（別紙）汚染土壌の特定有害物質による汚染状態"/>
      <sheetName val="管理シート"/>
    </sheetNames>
    <sheetDataSet>
      <sheetData sheetId="0" refreshError="1"/>
      <sheetData sheetId="1" refreshError="1"/>
      <sheetData sheetId="2"/>
      <sheetData sheetId="3" refreshError="1"/>
      <sheetData sheetId="4">
        <row r="2">
          <cell r="B2" t="str">
            <v>クロロエチレン</v>
          </cell>
        </row>
        <row r="3">
          <cell r="B3" t="str">
            <v>四塩化炭素</v>
          </cell>
        </row>
        <row r="4">
          <cell r="B4" t="str">
            <v>1,2-ジクロロエタン</v>
          </cell>
        </row>
        <row r="5">
          <cell r="B5" t="str">
            <v>1,1-ジクロロエチレン</v>
          </cell>
        </row>
        <row r="6">
          <cell r="B6" t="str">
            <v>1,2-ジクロロエチレン</v>
          </cell>
        </row>
        <row r="7">
          <cell r="B7" t="str">
            <v>1,3-ジクロロプロペン</v>
          </cell>
        </row>
        <row r="8">
          <cell r="B8" t="str">
            <v>ジクロロメタン</v>
          </cell>
        </row>
        <row r="9">
          <cell r="B9" t="str">
            <v>テトラクロロエチレン</v>
          </cell>
        </row>
        <row r="10">
          <cell r="B10" t="str">
            <v>1,1,1-トリクロロエタン</v>
          </cell>
        </row>
        <row r="11">
          <cell r="B11" t="str">
            <v>1,1,2-トリクロロエタン</v>
          </cell>
        </row>
        <row r="12">
          <cell r="B12" t="str">
            <v>トリクロロエチレン</v>
          </cell>
        </row>
        <row r="13">
          <cell r="B13" t="str">
            <v>ベンゼン</v>
          </cell>
        </row>
        <row r="14">
          <cell r="B14" t="str">
            <v>カドミウム及びその化合物</v>
          </cell>
        </row>
        <row r="15">
          <cell r="B15" t="str">
            <v>六価クロム化合物</v>
          </cell>
        </row>
        <row r="16">
          <cell r="B16" t="str">
            <v>シアン化合物</v>
          </cell>
        </row>
        <row r="17">
          <cell r="B17" t="str">
            <v>水銀及びその化合物</v>
          </cell>
        </row>
        <row r="18">
          <cell r="B18" t="str">
            <v>セレン及びその化合物</v>
          </cell>
        </row>
        <row r="19">
          <cell r="B19" t="str">
            <v>鉛及びその化合物</v>
          </cell>
        </row>
        <row r="20">
          <cell r="B20" t="str">
            <v>砒素及びその化合物</v>
          </cell>
        </row>
        <row r="21">
          <cell r="B21" t="str">
            <v>ふっ素及びその化合物</v>
          </cell>
        </row>
        <row r="22">
          <cell r="B22" t="str">
            <v>ほう素及びその化合物</v>
          </cell>
        </row>
        <row r="23">
          <cell r="B23" t="str">
            <v>シマジン</v>
          </cell>
        </row>
        <row r="24">
          <cell r="B24" t="str">
            <v>チオベンカルブ</v>
          </cell>
        </row>
        <row r="25">
          <cell r="B25" t="str">
            <v>チラウム</v>
          </cell>
        </row>
        <row r="26">
          <cell r="B26" t="str">
            <v>ポリ塩化ビフェニル(PCB)</v>
          </cell>
        </row>
        <row r="27">
          <cell r="B27" t="str">
            <v>有機りん化合物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分割なし・あり）"/>
      <sheetName val="管理シート"/>
    </sheetNames>
    <sheetDataSet>
      <sheetData sheetId="0"/>
      <sheetData sheetId="1">
        <row r="2">
          <cell r="C2" t="str">
            <v>千代田区</v>
          </cell>
        </row>
        <row r="3">
          <cell r="C3" t="str">
            <v>中央区</v>
          </cell>
        </row>
        <row r="4">
          <cell r="C4" t="str">
            <v>港区</v>
          </cell>
        </row>
        <row r="5">
          <cell r="C5" t="str">
            <v>新宿区</v>
          </cell>
        </row>
        <row r="6">
          <cell r="C6" t="str">
            <v>文京区</v>
          </cell>
        </row>
        <row r="7">
          <cell r="C7" t="str">
            <v>台東区</v>
          </cell>
        </row>
        <row r="8">
          <cell r="C8" t="str">
            <v>墨田区</v>
          </cell>
        </row>
        <row r="9">
          <cell r="C9" t="str">
            <v>江東区</v>
          </cell>
        </row>
        <row r="10">
          <cell r="C10" t="str">
            <v>品川区</v>
          </cell>
        </row>
        <row r="11">
          <cell r="C11" t="str">
            <v>目黒区</v>
          </cell>
        </row>
        <row r="12">
          <cell r="C12" t="str">
            <v>大田区</v>
          </cell>
        </row>
        <row r="13">
          <cell r="C13" t="str">
            <v>世田谷区</v>
          </cell>
        </row>
        <row r="14">
          <cell r="C14" t="str">
            <v>渋谷区</v>
          </cell>
        </row>
        <row r="15">
          <cell r="C15" t="str">
            <v>中野区</v>
          </cell>
        </row>
        <row r="16">
          <cell r="C16" t="str">
            <v>杉並区</v>
          </cell>
        </row>
        <row r="17">
          <cell r="C17" t="str">
            <v>豊島区</v>
          </cell>
        </row>
        <row r="18">
          <cell r="C18" t="str">
            <v>北区</v>
          </cell>
        </row>
        <row r="19">
          <cell r="C19" t="str">
            <v>荒川区</v>
          </cell>
        </row>
        <row r="20">
          <cell r="C20" t="str">
            <v>板橋区</v>
          </cell>
        </row>
        <row r="21">
          <cell r="C21" t="str">
            <v>練馬区</v>
          </cell>
        </row>
        <row r="22">
          <cell r="C22" t="str">
            <v>足立区</v>
          </cell>
        </row>
        <row r="23">
          <cell r="C23" t="str">
            <v>葛飾区</v>
          </cell>
        </row>
        <row r="24">
          <cell r="C24" t="str">
            <v>江戸川区</v>
          </cell>
        </row>
        <row r="25">
          <cell r="C25" t="str">
            <v>八王子市</v>
          </cell>
        </row>
        <row r="26">
          <cell r="C26" t="str">
            <v>立川市</v>
          </cell>
        </row>
        <row r="27">
          <cell r="C27" t="str">
            <v>武蔵野市</v>
          </cell>
        </row>
        <row r="28">
          <cell r="C28" t="str">
            <v>三鷹市</v>
          </cell>
        </row>
        <row r="29">
          <cell r="C29" t="str">
            <v>青梅市</v>
          </cell>
        </row>
        <row r="30">
          <cell r="C30" t="str">
            <v>府中市</v>
          </cell>
        </row>
        <row r="31">
          <cell r="C31" t="str">
            <v>昭島市</v>
          </cell>
        </row>
        <row r="32">
          <cell r="C32" t="str">
            <v>調布市</v>
          </cell>
        </row>
        <row r="33">
          <cell r="C33" t="str">
            <v>町田市</v>
          </cell>
        </row>
        <row r="34">
          <cell r="C34" t="str">
            <v>小金井市</v>
          </cell>
        </row>
        <row r="35">
          <cell r="C35" t="str">
            <v>小平市</v>
          </cell>
        </row>
        <row r="36">
          <cell r="C36" t="str">
            <v>日野市</v>
          </cell>
        </row>
        <row r="37">
          <cell r="C37" t="str">
            <v>東村山市</v>
          </cell>
        </row>
        <row r="38">
          <cell r="C38" t="str">
            <v>国分寺市</v>
          </cell>
        </row>
        <row r="39">
          <cell r="C39" t="str">
            <v>国立市</v>
          </cell>
        </row>
        <row r="40">
          <cell r="C40" t="str">
            <v>福生市</v>
          </cell>
        </row>
        <row r="41">
          <cell r="C41" t="str">
            <v>狛江市</v>
          </cell>
        </row>
        <row r="42">
          <cell r="C42" t="str">
            <v>東大和市</v>
          </cell>
        </row>
        <row r="43">
          <cell r="C43" t="str">
            <v>清瀬市</v>
          </cell>
        </row>
        <row r="44">
          <cell r="C44" t="str">
            <v>東久留米市</v>
          </cell>
        </row>
        <row r="45">
          <cell r="C45" t="str">
            <v>武蔵村山市</v>
          </cell>
        </row>
        <row r="46">
          <cell r="C46" t="str">
            <v>多摩市</v>
          </cell>
        </row>
        <row r="47">
          <cell r="C47" t="str">
            <v>稲城市</v>
          </cell>
        </row>
        <row r="48">
          <cell r="C48" t="str">
            <v>羽村市</v>
          </cell>
        </row>
        <row r="49">
          <cell r="C49" t="str">
            <v>あきる野市</v>
          </cell>
        </row>
        <row r="50">
          <cell r="C50" t="str">
            <v>西東京市</v>
          </cell>
        </row>
        <row r="51">
          <cell r="C51" t="str">
            <v>瑞穂町</v>
          </cell>
        </row>
        <row r="52">
          <cell r="C52" t="str">
            <v>日の出町</v>
          </cell>
        </row>
        <row r="53">
          <cell r="C53" t="str">
            <v>檜原村</v>
          </cell>
        </row>
        <row r="54">
          <cell r="C54" t="str">
            <v>奥多摩町</v>
          </cell>
        </row>
        <row r="55">
          <cell r="C55" t="str">
            <v>大島町</v>
          </cell>
        </row>
        <row r="56">
          <cell r="C56" t="str">
            <v>利島村</v>
          </cell>
        </row>
        <row r="57">
          <cell r="C57" t="str">
            <v>新島村</v>
          </cell>
        </row>
        <row r="58">
          <cell r="C58" t="str">
            <v>神津島村</v>
          </cell>
        </row>
        <row r="59">
          <cell r="C59" t="str">
            <v>三宅村</v>
          </cell>
        </row>
        <row r="60">
          <cell r="C60" t="str">
            <v>御蔵島村</v>
          </cell>
        </row>
        <row r="61">
          <cell r="C61" t="str">
            <v>八丈町</v>
          </cell>
        </row>
        <row r="62">
          <cell r="C62" t="str">
            <v>青ヶ島村</v>
          </cell>
        </row>
        <row r="63">
          <cell r="C63" t="str">
            <v>小笠原村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6（分割なし・あり）"/>
      <sheetName val="（別添資料）筆一覧"/>
      <sheetName val="管理シート"/>
    </sheetNames>
    <sheetDataSet>
      <sheetData sheetId="0"/>
      <sheetData sheetId="1"/>
      <sheetData sheetId="2">
        <row r="2">
          <cell r="B2" t="str">
            <v>第３条第７項</v>
          </cell>
        </row>
        <row r="3">
          <cell r="B3" t="str">
            <v>第４条第１項</v>
          </cell>
        </row>
      </sheetData>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64"/>
  <sheetViews>
    <sheetView showGridLines="0" tabSelected="1" zoomScaleNormal="100" workbookViewId="0"/>
  </sheetViews>
  <sheetFormatPr defaultColWidth="9" defaultRowHeight="18" outlineLevelRow="1"/>
  <cols>
    <col min="1" max="2" width="2.69921875" style="82" customWidth="1"/>
    <col min="3" max="8" width="15.69921875" style="82" customWidth="1"/>
    <col min="9" max="10" width="2.69921875" style="82" customWidth="1"/>
    <col min="11" max="11" width="9" style="82"/>
    <col min="12" max="12" width="9" style="22"/>
    <col min="13" max="13" width="30.59765625" style="92" customWidth="1"/>
    <col min="14" max="14" width="9" style="22"/>
    <col min="15" max="16384" width="9" style="82"/>
  </cols>
  <sheetData>
    <row r="1" spans="2:14">
      <c r="B1" s="214" t="s">
        <v>29</v>
      </c>
      <c r="C1" s="215"/>
      <c r="D1" s="215"/>
      <c r="E1" s="215"/>
      <c r="F1" s="215"/>
      <c r="G1" s="215"/>
      <c r="H1" s="215"/>
      <c r="I1" s="215"/>
    </row>
    <row r="2" spans="2:14">
      <c r="B2" s="216" t="s">
        <v>0</v>
      </c>
      <c r="C2" s="215"/>
      <c r="D2" s="215"/>
      <c r="E2" s="215"/>
      <c r="F2" s="215"/>
      <c r="G2" s="215"/>
      <c r="H2" s="215"/>
      <c r="I2" s="215"/>
    </row>
    <row r="3" spans="2:14" ht="15" customHeight="1">
      <c r="B3" s="217"/>
      <c r="C3" s="218"/>
      <c r="D3" s="218"/>
      <c r="E3" s="218"/>
      <c r="F3" s="218"/>
      <c r="G3" s="218"/>
      <c r="H3" s="218"/>
      <c r="I3" s="219"/>
      <c r="L3" s="85" t="s">
        <v>15</v>
      </c>
      <c r="M3" s="93" t="s">
        <v>16</v>
      </c>
    </row>
    <row r="4" spans="2:14" ht="18.75" customHeight="1">
      <c r="B4" s="1"/>
      <c r="C4" s="220" t="s">
        <v>184</v>
      </c>
      <c r="D4" s="220"/>
      <c r="E4" s="220"/>
      <c r="F4" s="68" t="s">
        <v>314</v>
      </c>
      <c r="G4" s="18"/>
      <c r="H4" s="75"/>
      <c r="I4" s="2"/>
      <c r="L4" s="24" t="s">
        <v>18</v>
      </c>
      <c r="M4" s="94" t="str">
        <f>IF(F4="","（エラー）未入力","（正常）入力済み")</f>
        <v>（正常）入力済み</v>
      </c>
      <c r="N4" s="22" t="s">
        <v>254</v>
      </c>
    </row>
    <row r="5" spans="2:14" ht="7.5" customHeight="1">
      <c r="B5" s="221"/>
      <c r="C5" s="222"/>
      <c r="D5" s="222"/>
      <c r="E5" s="222"/>
      <c r="F5" s="222"/>
      <c r="G5" s="222"/>
      <c r="H5" s="222"/>
      <c r="I5" s="223"/>
      <c r="L5" s="24"/>
      <c r="M5" s="94"/>
    </row>
    <row r="6" spans="2:14" ht="18.75" customHeight="1">
      <c r="B6" s="212"/>
      <c r="C6" s="213"/>
      <c r="D6" s="213"/>
      <c r="E6" s="213"/>
      <c r="F6" s="83"/>
      <c r="G6" s="5"/>
      <c r="H6" s="6">
        <v>45017</v>
      </c>
      <c r="I6" s="3"/>
      <c r="L6" s="24" t="s">
        <v>18</v>
      </c>
      <c r="M6" s="94" t="str">
        <f>IF(H6="","（エラー）未入力","（正常）入力済み")</f>
        <v>（正常）入力済み</v>
      </c>
      <c r="N6" s="22" t="s">
        <v>31</v>
      </c>
    </row>
    <row r="7" spans="2:14" ht="7.5" customHeight="1">
      <c r="B7" s="226"/>
      <c r="C7" s="227"/>
      <c r="D7" s="227"/>
      <c r="E7" s="227"/>
      <c r="F7" s="227"/>
      <c r="G7" s="227"/>
      <c r="H7" s="227"/>
      <c r="I7" s="228"/>
      <c r="L7" s="24"/>
      <c r="M7" s="94"/>
    </row>
    <row r="8" spans="2:14" ht="18.75" customHeight="1">
      <c r="B8" s="229" t="s">
        <v>19</v>
      </c>
      <c r="C8" s="230"/>
      <c r="D8" s="75" t="s">
        <v>20</v>
      </c>
      <c r="E8" s="75"/>
      <c r="F8" s="75"/>
      <c r="G8" s="75"/>
      <c r="H8" s="75"/>
      <c r="I8" s="2"/>
      <c r="L8" s="24"/>
      <c r="M8" s="94"/>
    </row>
    <row r="9" spans="2:14">
      <c r="B9" s="87"/>
      <c r="C9" s="88"/>
      <c r="D9" s="88"/>
      <c r="E9" s="220" t="s">
        <v>21</v>
      </c>
      <c r="F9" s="239" t="s">
        <v>315</v>
      </c>
      <c r="G9" s="239"/>
      <c r="H9" s="239"/>
      <c r="I9" s="2"/>
      <c r="L9" s="24" t="s">
        <v>18</v>
      </c>
      <c r="M9" s="94" t="str">
        <f>IF(F9="","（エラー）未入力","（正常）入力済み")</f>
        <v>（正常）入力済み</v>
      </c>
      <c r="N9" s="22" t="s">
        <v>32</v>
      </c>
    </row>
    <row r="10" spans="2:14">
      <c r="B10" s="87"/>
      <c r="C10" s="88"/>
      <c r="D10" s="88"/>
      <c r="E10" s="220"/>
      <c r="F10" s="200" t="s">
        <v>316</v>
      </c>
      <c r="G10" s="200"/>
      <c r="H10" s="200"/>
      <c r="I10" s="2"/>
      <c r="L10" s="24" t="s">
        <v>17</v>
      </c>
      <c r="M10" s="94" t="str">
        <f>IF(F10="","（注意）未入力","（正常）入力済み")</f>
        <v>（正常）入力済み</v>
      </c>
      <c r="N10" s="22" t="s">
        <v>33</v>
      </c>
    </row>
    <row r="11" spans="2:14">
      <c r="B11" s="87"/>
      <c r="C11" s="88"/>
      <c r="D11" s="88"/>
      <c r="E11" s="220"/>
      <c r="F11" s="239" t="s">
        <v>317</v>
      </c>
      <c r="G11" s="239"/>
      <c r="H11" s="239"/>
      <c r="I11" s="2"/>
      <c r="L11" s="24" t="s">
        <v>18</v>
      </c>
      <c r="M11" s="94" t="str">
        <f>IF(F11="","（エラー）未入力","（正常）入力済み")</f>
        <v>（正常）入力済み</v>
      </c>
      <c r="N11" s="22" t="s">
        <v>303</v>
      </c>
    </row>
    <row r="12" spans="2:14" ht="7.5" customHeight="1">
      <c r="B12" s="7"/>
      <c r="C12" s="5"/>
      <c r="D12" s="5"/>
      <c r="E12" s="5"/>
      <c r="F12" s="5"/>
      <c r="G12" s="5"/>
      <c r="H12" s="5"/>
      <c r="I12" s="8"/>
      <c r="L12" s="24"/>
      <c r="M12" s="94"/>
      <c r="N12" s="25"/>
    </row>
    <row r="13" spans="2:14" ht="18" customHeight="1">
      <c r="B13" s="77"/>
      <c r="C13" s="84" t="s">
        <v>35</v>
      </c>
      <c r="D13" s="76" t="s">
        <v>318</v>
      </c>
      <c r="E13" s="84" t="s">
        <v>34</v>
      </c>
      <c r="F13" s="224" t="s">
        <v>319</v>
      </c>
      <c r="G13" s="224"/>
      <c r="H13" s="75" t="s">
        <v>189</v>
      </c>
      <c r="I13" s="78"/>
      <c r="L13" s="39" t="s">
        <v>18</v>
      </c>
      <c r="M13" s="94" t="str">
        <f>IF(OR(D13="",F13=""),"（エラー）未入力","（正常）入力済み")</f>
        <v>（正常）入力済み</v>
      </c>
      <c r="N13" s="22" t="s">
        <v>165</v>
      </c>
    </row>
    <row r="14" spans="2:14" ht="18" customHeight="1">
      <c r="B14" s="77"/>
      <c r="C14" s="225" t="s">
        <v>188</v>
      </c>
      <c r="D14" s="225"/>
      <c r="E14" s="225"/>
      <c r="F14" s="225"/>
      <c r="G14" s="225"/>
      <c r="H14" s="225"/>
      <c r="I14" s="78"/>
      <c r="L14" s="39"/>
      <c r="M14" s="94"/>
      <c r="N14" s="22" t="s">
        <v>255</v>
      </c>
    </row>
    <row r="15" spans="2:14" ht="7.5" customHeight="1">
      <c r="B15" s="19"/>
      <c r="C15" s="17"/>
      <c r="D15" s="17"/>
      <c r="E15" s="17"/>
      <c r="F15" s="17"/>
      <c r="G15" s="17"/>
      <c r="H15" s="17"/>
      <c r="I15" s="20"/>
    </row>
    <row r="16" spans="2:14">
      <c r="B16" s="19"/>
      <c r="C16" s="172" t="s">
        <v>26</v>
      </c>
      <c r="D16" s="173"/>
      <c r="E16" s="231" t="str">
        <f>要措置区域所在地一覧!T45&amp;""</f>
        <v>新宿区○○町○丁目○番</v>
      </c>
      <c r="F16" s="232"/>
      <c r="G16" s="232"/>
      <c r="H16" s="35" t="s">
        <v>166</v>
      </c>
      <c r="I16" s="20"/>
      <c r="L16" s="24" t="s">
        <v>169</v>
      </c>
      <c r="M16" s="94"/>
      <c r="N16" s="22" t="s">
        <v>311</v>
      </c>
    </row>
    <row r="17" spans="2:14">
      <c r="B17" s="19"/>
      <c r="C17" s="209"/>
      <c r="D17" s="210"/>
      <c r="E17" s="62" t="s">
        <v>167</v>
      </c>
      <c r="F17" s="233" t="str">
        <f>要措置区域所在地一覧!H45&amp;""</f>
        <v>指-○○○</v>
      </c>
      <c r="G17" s="233"/>
      <c r="H17" s="3" t="s">
        <v>168</v>
      </c>
      <c r="I17" s="20"/>
      <c r="L17" s="24" t="s">
        <v>169</v>
      </c>
      <c r="M17" s="94"/>
      <c r="N17" s="22" t="s">
        <v>311</v>
      </c>
    </row>
    <row r="18" spans="2:14" hidden="1" outlineLevel="1">
      <c r="B18" s="19"/>
      <c r="C18" s="209"/>
      <c r="D18" s="210"/>
      <c r="E18" s="234" t="str">
        <f>要措置区域所在地一覧!T46&amp;""</f>
        <v/>
      </c>
      <c r="F18" s="235"/>
      <c r="G18" s="235"/>
      <c r="H18" s="3" t="s">
        <v>166</v>
      </c>
      <c r="I18" s="20"/>
      <c r="L18" s="24" t="s">
        <v>169</v>
      </c>
      <c r="N18" s="22" t="s">
        <v>311</v>
      </c>
    </row>
    <row r="19" spans="2:14" hidden="1" outlineLevel="1">
      <c r="B19" s="19"/>
      <c r="C19" s="209"/>
      <c r="D19" s="210"/>
      <c r="E19" s="62" t="s">
        <v>167</v>
      </c>
      <c r="F19" s="233" t="str">
        <f>要措置区域所在地一覧!H46&amp;""</f>
        <v/>
      </c>
      <c r="G19" s="233"/>
      <c r="H19" s="3" t="s">
        <v>168</v>
      </c>
      <c r="I19" s="20"/>
      <c r="L19" s="24" t="s">
        <v>169</v>
      </c>
      <c r="N19" s="22" t="s">
        <v>311</v>
      </c>
    </row>
    <row r="20" spans="2:14" hidden="1" outlineLevel="1">
      <c r="B20" s="19"/>
      <c r="C20" s="209"/>
      <c r="D20" s="210"/>
      <c r="E20" s="234" t="str">
        <f>要措置区域所在地一覧!T47&amp;""</f>
        <v/>
      </c>
      <c r="F20" s="235"/>
      <c r="G20" s="235"/>
      <c r="H20" s="3" t="s">
        <v>166</v>
      </c>
      <c r="I20" s="20"/>
      <c r="L20" s="24" t="s">
        <v>169</v>
      </c>
      <c r="N20" s="22" t="s">
        <v>311</v>
      </c>
    </row>
    <row r="21" spans="2:14" hidden="1" outlineLevel="1">
      <c r="B21" s="19"/>
      <c r="C21" s="209"/>
      <c r="D21" s="210"/>
      <c r="E21" s="62" t="s">
        <v>167</v>
      </c>
      <c r="F21" s="233" t="str">
        <f>要措置区域所在地一覧!H47&amp;""</f>
        <v/>
      </c>
      <c r="G21" s="233"/>
      <c r="H21" s="3" t="s">
        <v>168</v>
      </c>
      <c r="I21" s="20"/>
      <c r="L21" s="24" t="s">
        <v>169</v>
      </c>
      <c r="N21" s="22" t="s">
        <v>311</v>
      </c>
    </row>
    <row r="22" spans="2:14" collapsed="1">
      <c r="B22" s="19"/>
      <c r="C22" s="174"/>
      <c r="D22" s="175"/>
      <c r="E22" s="236" t="s">
        <v>213</v>
      </c>
      <c r="F22" s="237"/>
      <c r="G22" s="237"/>
      <c r="H22" s="238"/>
      <c r="I22" s="20"/>
    </row>
    <row r="23" spans="2:14">
      <c r="B23" s="19"/>
      <c r="C23" s="172" t="s">
        <v>1</v>
      </c>
      <c r="D23" s="173"/>
      <c r="E23" s="211" t="s">
        <v>192</v>
      </c>
      <c r="F23" s="211"/>
      <c r="G23" s="211"/>
      <c r="H23" s="211"/>
      <c r="I23" s="20"/>
      <c r="L23" s="24" t="s">
        <v>18</v>
      </c>
      <c r="M23" s="94" t="str">
        <f>IF(E23="","（エラー）未入力","（正常）入力済み")</f>
        <v>（正常）入力済み</v>
      </c>
      <c r="N23" s="22" t="s">
        <v>256</v>
      </c>
    </row>
    <row r="24" spans="2:14" hidden="1" outlineLevel="1">
      <c r="B24" s="19"/>
      <c r="C24" s="209"/>
      <c r="D24" s="210"/>
      <c r="E24" s="199"/>
      <c r="F24" s="200"/>
      <c r="G24" s="200"/>
      <c r="H24" s="201"/>
      <c r="I24" s="20"/>
      <c r="L24" s="24" t="s">
        <v>171</v>
      </c>
      <c r="M24" s="94" t="str">
        <f t="shared" ref="M24:M30" si="0">IF(E24="","（複数入力）未入力","（正常）入力済み")</f>
        <v>（複数入力）未入力</v>
      </c>
    </row>
    <row r="25" spans="2:14" hidden="1" outlineLevel="1">
      <c r="B25" s="19"/>
      <c r="C25" s="209"/>
      <c r="D25" s="210"/>
      <c r="E25" s="199"/>
      <c r="F25" s="200"/>
      <c r="G25" s="200"/>
      <c r="H25" s="201"/>
      <c r="I25" s="20"/>
      <c r="L25" s="24" t="s">
        <v>171</v>
      </c>
      <c r="M25" s="94" t="str">
        <f t="shared" si="0"/>
        <v>（複数入力）未入力</v>
      </c>
    </row>
    <row r="26" spans="2:14" hidden="1" outlineLevel="1">
      <c r="B26" s="19"/>
      <c r="C26" s="209"/>
      <c r="D26" s="210"/>
      <c r="E26" s="199"/>
      <c r="F26" s="200"/>
      <c r="G26" s="200"/>
      <c r="H26" s="201"/>
      <c r="I26" s="20"/>
      <c r="L26" s="24" t="s">
        <v>171</v>
      </c>
      <c r="M26" s="94" t="str">
        <f t="shared" si="0"/>
        <v>（複数入力）未入力</v>
      </c>
    </row>
    <row r="27" spans="2:14" hidden="1" outlineLevel="1">
      <c r="B27" s="19"/>
      <c r="C27" s="209"/>
      <c r="D27" s="210"/>
      <c r="E27" s="199"/>
      <c r="F27" s="200"/>
      <c r="G27" s="200"/>
      <c r="H27" s="201"/>
      <c r="I27" s="20"/>
      <c r="L27" s="24" t="s">
        <v>171</v>
      </c>
      <c r="M27" s="94" t="str">
        <f t="shared" si="0"/>
        <v>（複数入力）未入力</v>
      </c>
    </row>
    <row r="28" spans="2:14" hidden="1" outlineLevel="1">
      <c r="B28" s="19"/>
      <c r="C28" s="209"/>
      <c r="D28" s="210"/>
      <c r="E28" s="199"/>
      <c r="F28" s="200"/>
      <c r="G28" s="200"/>
      <c r="H28" s="201"/>
      <c r="I28" s="20"/>
      <c r="L28" s="24" t="s">
        <v>171</v>
      </c>
      <c r="M28" s="94" t="str">
        <f t="shared" si="0"/>
        <v>（複数入力）未入力</v>
      </c>
    </row>
    <row r="29" spans="2:14" hidden="1" outlineLevel="1">
      <c r="B29" s="19"/>
      <c r="C29" s="209"/>
      <c r="D29" s="210"/>
      <c r="E29" s="199"/>
      <c r="F29" s="200"/>
      <c r="G29" s="200"/>
      <c r="H29" s="201"/>
      <c r="I29" s="20"/>
      <c r="L29" s="24" t="s">
        <v>171</v>
      </c>
      <c r="M29" s="94" t="str">
        <f t="shared" si="0"/>
        <v>（複数入力）未入力</v>
      </c>
    </row>
    <row r="30" spans="2:14" hidden="1" outlineLevel="1">
      <c r="B30" s="19"/>
      <c r="C30" s="174"/>
      <c r="D30" s="175"/>
      <c r="E30" s="202"/>
      <c r="F30" s="203"/>
      <c r="G30" s="203"/>
      <c r="H30" s="204"/>
      <c r="I30" s="20"/>
      <c r="L30" s="24" t="s">
        <v>171</v>
      </c>
      <c r="M30" s="94" t="str">
        <f t="shared" si="0"/>
        <v>（複数入力）未入力</v>
      </c>
    </row>
    <row r="31" spans="2:14" collapsed="1">
      <c r="B31" s="77"/>
      <c r="C31" s="172" t="s">
        <v>2</v>
      </c>
      <c r="D31" s="173"/>
      <c r="E31" s="211" t="s">
        <v>198</v>
      </c>
      <c r="F31" s="211"/>
      <c r="G31" s="211"/>
      <c r="H31" s="211"/>
      <c r="I31" s="78"/>
      <c r="L31" s="24" t="s">
        <v>18</v>
      </c>
      <c r="M31" s="94" t="str">
        <f>IF(E31="","（エラー）未入力","（正常）入力済み")</f>
        <v>（正常）入力済み</v>
      </c>
      <c r="N31" s="22" t="s">
        <v>257</v>
      </c>
    </row>
    <row r="32" spans="2:14">
      <c r="B32" s="77"/>
      <c r="C32" s="209"/>
      <c r="D32" s="210"/>
      <c r="E32" s="199"/>
      <c r="F32" s="200"/>
      <c r="G32" s="200"/>
      <c r="H32" s="201"/>
      <c r="I32" s="78"/>
      <c r="L32" s="24" t="s">
        <v>171</v>
      </c>
      <c r="M32" s="94" t="str">
        <f>IF(E32="","（複数入力）未入力","（正常）入力済み")</f>
        <v>（複数入力）未入力</v>
      </c>
    </row>
    <row r="33" spans="2:14">
      <c r="B33" s="77"/>
      <c r="C33" s="209"/>
      <c r="D33" s="210"/>
      <c r="E33" s="199"/>
      <c r="F33" s="200"/>
      <c r="G33" s="200"/>
      <c r="H33" s="201"/>
      <c r="I33" s="78"/>
      <c r="L33" s="24" t="s">
        <v>171</v>
      </c>
      <c r="M33" s="94" t="str">
        <f>IF(E33="","（複数入力）未入力","（正常）入力済み")</f>
        <v>（複数入力）未入力</v>
      </c>
    </row>
    <row r="34" spans="2:14" hidden="1" outlineLevel="1">
      <c r="B34" s="77"/>
      <c r="C34" s="209"/>
      <c r="D34" s="210"/>
      <c r="E34" s="199"/>
      <c r="F34" s="200"/>
      <c r="G34" s="200"/>
      <c r="H34" s="201"/>
      <c r="I34" s="78"/>
      <c r="L34" s="24" t="s">
        <v>171</v>
      </c>
      <c r="M34" s="94" t="str">
        <f t="shared" ref="M34:M41" si="1">IF(E34="","（複数入力）未入力","（正常）入力済み")</f>
        <v>（複数入力）未入力</v>
      </c>
    </row>
    <row r="35" spans="2:14" hidden="1" outlineLevel="1">
      <c r="B35" s="77"/>
      <c r="C35" s="209"/>
      <c r="D35" s="210"/>
      <c r="E35" s="199"/>
      <c r="F35" s="200"/>
      <c r="G35" s="200"/>
      <c r="H35" s="201"/>
      <c r="I35" s="78"/>
      <c r="L35" s="24" t="s">
        <v>171</v>
      </c>
      <c r="M35" s="94" t="str">
        <f t="shared" si="1"/>
        <v>（複数入力）未入力</v>
      </c>
    </row>
    <row r="36" spans="2:14" hidden="1" outlineLevel="1">
      <c r="B36" s="77"/>
      <c r="C36" s="209"/>
      <c r="D36" s="210"/>
      <c r="E36" s="199"/>
      <c r="F36" s="200"/>
      <c r="G36" s="200"/>
      <c r="H36" s="201"/>
      <c r="I36" s="78"/>
      <c r="L36" s="24" t="s">
        <v>171</v>
      </c>
      <c r="M36" s="94" t="str">
        <f t="shared" si="1"/>
        <v>（複数入力）未入力</v>
      </c>
    </row>
    <row r="37" spans="2:14" hidden="1" outlineLevel="1">
      <c r="B37" s="77"/>
      <c r="C37" s="209"/>
      <c r="D37" s="210"/>
      <c r="E37" s="199"/>
      <c r="F37" s="200"/>
      <c r="G37" s="200"/>
      <c r="H37" s="201"/>
      <c r="I37" s="78"/>
      <c r="L37" s="24" t="s">
        <v>171</v>
      </c>
      <c r="M37" s="94" t="str">
        <f t="shared" si="1"/>
        <v>（複数入力）未入力</v>
      </c>
    </row>
    <row r="38" spans="2:14" hidden="1" outlineLevel="1">
      <c r="B38" s="77"/>
      <c r="C38" s="209"/>
      <c r="D38" s="210"/>
      <c r="E38" s="199"/>
      <c r="F38" s="200"/>
      <c r="G38" s="200"/>
      <c r="H38" s="201"/>
      <c r="I38" s="78"/>
      <c r="L38" s="24" t="s">
        <v>171</v>
      </c>
      <c r="M38" s="94" t="str">
        <f t="shared" si="1"/>
        <v>（複数入力）未入力</v>
      </c>
    </row>
    <row r="39" spans="2:14" hidden="1" outlineLevel="1">
      <c r="B39" s="77"/>
      <c r="C39" s="209"/>
      <c r="D39" s="210"/>
      <c r="E39" s="199"/>
      <c r="F39" s="200"/>
      <c r="G39" s="200"/>
      <c r="H39" s="201"/>
      <c r="I39" s="78"/>
      <c r="L39" s="24" t="s">
        <v>171</v>
      </c>
      <c r="M39" s="94" t="str">
        <f t="shared" si="1"/>
        <v>（複数入力）未入力</v>
      </c>
    </row>
    <row r="40" spans="2:14" hidden="1" outlineLevel="1">
      <c r="B40" s="77"/>
      <c r="C40" s="209"/>
      <c r="D40" s="210"/>
      <c r="E40" s="199"/>
      <c r="F40" s="200"/>
      <c r="G40" s="200"/>
      <c r="H40" s="201"/>
      <c r="I40" s="78"/>
      <c r="L40" s="24" t="s">
        <v>171</v>
      </c>
      <c r="M40" s="94" t="str">
        <f t="shared" si="1"/>
        <v>（複数入力）未入力</v>
      </c>
    </row>
    <row r="41" spans="2:14" hidden="1" outlineLevel="1">
      <c r="B41" s="77"/>
      <c r="C41" s="174"/>
      <c r="D41" s="175"/>
      <c r="E41" s="202"/>
      <c r="F41" s="203"/>
      <c r="G41" s="203"/>
      <c r="H41" s="204"/>
      <c r="I41" s="78"/>
      <c r="L41" s="24" t="s">
        <v>171</v>
      </c>
      <c r="M41" s="94" t="str">
        <f t="shared" si="1"/>
        <v>（複数入力）未入力</v>
      </c>
    </row>
    <row r="42" spans="2:14" ht="22.65" customHeight="1" collapsed="1">
      <c r="B42" s="77"/>
      <c r="C42" s="196" t="s">
        <v>3</v>
      </c>
      <c r="D42" s="196"/>
      <c r="E42" s="205" t="s">
        <v>325</v>
      </c>
      <c r="F42" s="205"/>
      <c r="G42" s="205"/>
      <c r="H42" s="205"/>
      <c r="I42" s="78"/>
      <c r="L42" s="24"/>
      <c r="M42" s="94"/>
    </row>
    <row r="43" spans="2:14" ht="22.65" customHeight="1">
      <c r="B43" s="77"/>
      <c r="C43" s="172" t="s">
        <v>4</v>
      </c>
      <c r="D43" s="173"/>
      <c r="E43" s="206" t="s">
        <v>326</v>
      </c>
      <c r="F43" s="207"/>
      <c r="G43" s="207"/>
      <c r="H43" s="208"/>
      <c r="I43" s="78"/>
      <c r="L43" s="39" t="s">
        <v>18</v>
      </c>
      <c r="M43" s="94" t="str">
        <f>IF(E43="","（エラー）未入力","（正常）入力済み")</f>
        <v>（正常）入力済み</v>
      </c>
    </row>
    <row r="44" spans="2:14" ht="22.65" customHeight="1">
      <c r="B44" s="77"/>
      <c r="C44" s="196" t="s">
        <v>5</v>
      </c>
      <c r="D44" s="196"/>
      <c r="E44" s="90" t="s">
        <v>326</v>
      </c>
      <c r="F44" s="197"/>
      <c r="G44" s="197"/>
      <c r="H44" s="198"/>
      <c r="I44" s="78"/>
      <c r="L44" s="39" t="s">
        <v>18</v>
      </c>
      <c r="M44" s="94" t="str">
        <f>IF(E44="","（エラー）未入力","（正常）入力済み")</f>
        <v>（正常）入力済み</v>
      </c>
    </row>
    <row r="45" spans="2:14" ht="18.75" customHeight="1">
      <c r="B45" s="77"/>
      <c r="C45" s="178" t="s">
        <v>204</v>
      </c>
      <c r="D45" s="178" t="s">
        <v>7</v>
      </c>
      <c r="E45" s="181" t="s">
        <v>170</v>
      </c>
      <c r="F45" s="181"/>
      <c r="G45" s="181"/>
      <c r="H45" s="181"/>
      <c r="I45" s="78"/>
      <c r="N45" s="22" t="s">
        <v>270</v>
      </c>
    </row>
    <row r="46" spans="2:14">
      <c r="B46" s="77"/>
      <c r="C46" s="179"/>
      <c r="D46" s="179"/>
      <c r="E46" s="100" t="s">
        <v>84</v>
      </c>
      <c r="F46" s="182" t="str">
        <f>IF('（入力用シート）汚染状態一覧'!AD19="","該当なし",'（入力用シート）汚染状態一覧'!AD19)</f>
        <v>該当なし</v>
      </c>
      <c r="G46" s="182"/>
      <c r="H46" s="183"/>
      <c r="I46" s="78"/>
      <c r="L46" s="24" t="s">
        <v>169</v>
      </c>
      <c r="M46" s="95"/>
      <c r="N46" s="22" t="s">
        <v>312</v>
      </c>
    </row>
    <row r="47" spans="2:14">
      <c r="B47" s="77"/>
      <c r="C47" s="179"/>
      <c r="D47" s="179"/>
      <c r="E47" s="100" t="s">
        <v>86</v>
      </c>
      <c r="F47" s="182" t="str">
        <f>IF('（入力用シート）汚染状態一覧'!AD20="","該当なし",'（入力用シート）汚染状態一覧'!AD20)</f>
        <v>鉛及びその化合物</v>
      </c>
      <c r="G47" s="182"/>
      <c r="H47" s="183"/>
      <c r="I47" s="78"/>
      <c r="L47" s="24" t="s">
        <v>169</v>
      </c>
      <c r="M47" s="95"/>
      <c r="N47" s="22" t="s">
        <v>312</v>
      </c>
    </row>
    <row r="48" spans="2:14">
      <c r="B48" s="77"/>
      <c r="C48" s="179"/>
      <c r="D48" s="179"/>
      <c r="E48" s="100" t="s">
        <v>88</v>
      </c>
      <c r="F48" s="182" t="str">
        <f>IF('（入力用シート）汚染状態一覧'!AD21="","該当なし",'（入力用シート）汚染状態一覧'!AD21)</f>
        <v>該当なし</v>
      </c>
      <c r="G48" s="182"/>
      <c r="H48" s="183"/>
      <c r="I48" s="78"/>
      <c r="L48" s="24" t="s">
        <v>169</v>
      </c>
      <c r="M48" s="95"/>
      <c r="N48" s="22" t="s">
        <v>312</v>
      </c>
    </row>
    <row r="49" spans="2:14" ht="57" customHeight="1">
      <c r="B49" s="77"/>
      <c r="C49" s="179"/>
      <c r="D49" s="178" t="s">
        <v>8</v>
      </c>
      <c r="E49" s="184" t="s">
        <v>329</v>
      </c>
      <c r="F49" s="185"/>
      <c r="G49" s="186" t="s">
        <v>331</v>
      </c>
      <c r="H49" s="187"/>
      <c r="I49" s="78"/>
      <c r="L49" s="24" t="s">
        <v>171</v>
      </c>
      <c r="M49" s="94" t="str">
        <f>IF(COUNTIF($F$46:$H$48,"該当なし")&gt;4,"",IF(OR(E49="",G49=""),"（エラー）未入力","（正常）入力済み"))</f>
        <v>（正常）入力済み</v>
      </c>
      <c r="N49" s="22" t="s">
        <v>271</v>
      </c>
    </row>
    <row r="50" spans="2:14" ht="28.5" hidden="1" customHeight="1" outlineLevel="1">
      <c r="B50" s="77"/>
      <c r="C50" s="179"/>
      <c r="D50" s="179"/>
      <c r="E50" s="188"/>
      <c r="F50" s="189"/>
      <c r="G50" s="194"/>
      <c r="H50" s="195"/>
      <c r="I50" s="78"/>
      <c r="L50" s="24" t="s">
        <v>171</v>
      </c>
      <c r="M50" s="94" t="str">
        <f>IF(COUNTIF($F$46:$H$48,"該当なし")&gt;4,"",IF(OR(E50="",G50=""),"（複数入力）未入力","（正常）入力済み"))</f>
        <v>（複数入力）未入力</v>
      </c>
      <c r="N50" s="64"/>
    </row>
    <row r="51" spans="2:14" ht="28.5" hidden="1" customHeight="1" outlineLevel="1">
      <c r="B51" s="77"/>
      <c r="C51" s="179"/>
      <c r="D51" s="179"/>
      <c r="E51" s="188"/>
      <c r="F51" s="189"/>
      <c r="G51" s="194"/>
      <c r="H51" s="195"/>
      <c r="I51" s="78"/>
      <c r="L51" s="24" t="s">
        <v>171</v>
      </c>
      <c r="M51" s="94" t="str">
        <f>IF(COUNTIF($F$46:$H$48,"該当なし")&gt;4,"",IF(OR(E51="",G51=""),"（複数入力）未入力","（正常）入力済み"))</f>
        <v>（複数入力）未入力</v>
      </c>
      <c r="N51" s="64"/>
    </row>
    <row r="52" spans="2:14" ht="28.5" hidden="1" customHeight="1" outlineLevel="1">
      <c r="B52" s="77"/>
      <c r="C52" s="179"/>
      <c r="D52" s="179"/>
      <c r="E52" s="188"/>
      <c r="F52" s="189"/>
      <c r="G52" s="194"/>
      <c r="H52" s="195"/>
      <c r="I52" s="78"/>
      <c r="L52" s="24" t="s">
        <v>171</v>
      </c>
      <c r="M52" s="94" t="str">
        <f>IF(COUNTIF($F$46:$H$48,"該当なし")&gt;4,"",IF(OR(E52="",G52=""),"（複数入力）未入力","（正常）入力済み"))</f>
        <v>（複数入力）未入力</v>
      </c>
      <c r="N52" s="64"/>
    </row>
    <row r="53" spans="2:14" ht="28.5" hidden="1" customHeight="1" outlineLevel="1">
      <c r="B53" s="77"/>
      <c r="C53" s="180"/>
      <c r="D53" s="180"/>
      <c r="E53" s="190"/>
      <c r="F53" s="191"/>
      <c r="G53" s="192"/>
      <c r="H53" s="193"/>
      <c r="I53" s="78"/>
      <c r="L53" s="24" t="s">
        <v>171</v>
      </c>
      <c r="M53" s="94" t="str">
        <f>IF(COUNTIF($F$46:$H$48,"該当なし")&gt;4,"",IF(OR(E53="",G53=""),"（複数入力）未入力","（正常）入力済み"))</f>
        <v>（複数入力）未入力</v>
      </c>
      <c r="N53" s="64"/>
    </row>
    <row r="54" spans="2:14" ht="18.75" customHeight="1" collapsed="1">
      <c r="B54" s="77"/>
      <c r="C54" s="178" t="s">
        <v>174</v>
      </c>
      <c r="D54" s="178" t="s">
        <v>172</v>
      </c>
      <c r="E54" s="181" t="s">
        <v>170</v>
      </c>
      <c r="F54" s="181"/>
      <c r="G54" s="181"/>
      <c r="H54" s="181"/>
      <c r="I54" s="78"/>
      <c r="N54" s="22" t="s">
        <v>272</v>
      </c>
    </row>
    <row r="55" spans="2:14">
      <c r="B55" s="77"/>
      <c r="C55" s="179"/>
      <c r="D55" s="179"/>
      <c r="E55" s="100" t="s">
        <v>84</v>
      </c>
      <c r="F55" s="182" t="str">
        <f>IF('（入力用シート）汚染状態一覧'!AD28="","該当なし",'（入力用シート）汚染状態一覧'!AD28)</f>
        <v>該当なし</v>
      </c>
      <c r="G55" s="182"/>
      <c r="H55" s="183"/>
      <c r="I55" s="78"/>
      <c r="L55" s="24" t="s">
        <v>169</v>
      </c>
      <c r="M55" s="95"/>
      <c r="N55" s="22" t="s">
        <v>312</v>
      </c>
    </row>
    <row r="56" spans="2:14">
      <c r="B56" s="77"/>
      <c r="C56" s="179"/>
      <c r="D56" s="179"/>
      <c r="E56" s="100" t="s">
        <v>86</v>
      </c>
      <c r="F56" s="182" t="str">
        <f>IF('（入力用シート）汚染状態一覧'!AD29="","該当なし",'（入力用シート）汚染状態一覧'!AD29)</f>
        <v>鉛及びその化合物</v>
      </c>
      <c r="G56" s="182"/>
      <c r="H56" s="183"/>
      <c r="I56" s="78"/>
      <c r="L56" s="24" t="s">
        <v>169</v>
      </c>
      <c r="M56" s="95"/>
      <c r="N56" s="22" t="s">
        <v>312</v>
      </c>
    </row>
    <row r="57" spans="2:14">
      <c r="B57" s="77"/>
      <c r="C57" s="179"/>
      <c r="D57" s="179"/>
      <c r="E57" s="100" t="s">
        <v>88</v>
      </c>
      <c r="F57" s="182" t="str">
        <f>IF('（入力用シート）汚染状態一覧'!AD30="","該当なし",'（入力用シート）汚染状態一覧'!AD30)</f>
        <v>該当なし</v>
      </c>
      <c r="G57" s="182"/>
      <c r="H57" s="183"/>
      <c r="I57" s="78"/>
      <c r="L57" s="24" t="s">
        <v>169</v>
      </c>
      <c r="M57" s="95"/>
      <c r="N57" s="22" t="s">
        <v>312</v>
      </c>
    </row>
    <row r="58" spans="2:14" ht="57" customHeight="1">
      <c r="B58" s="77"/>
      <c r="C58" s="179"/>
      <c r="D58" s="178" t="s">
        <v>173</v>
      </c>
      <c r="E58" s="184" t="s">
        <v>328</v>
      </c>
      <c r="F58" s="185"/>
      <c r="G58" s="186" t="s">
        <v>330</v>
      </c>
      <c r="H58" s="187"/>
      <c r="I58" s="78"/>
      <c r="L58" s="24" t="s">
        <v>171</v>
      </c>
      <c r="M58" s="94" t="str">
        <f>IF(COUNTIF($F$55:$H$57,"該当なし")&gt;4,"",IF(OR(E58="",G58=""),"（エラー）未入力","（正常）入力済み"))</f>
        <v>（正常）入力済み</v>
      </c>
      <c r="N58" s="22" t="s">
        <v>273</v>
      </c>
    </row>
    <row r="59" spans="2:14" ht="26.25" hidden="1" customHeight="1" outlineLevel="1">
      <c r="B59" s="77"/>
      <c r="C59" s="179"/>
      <c r="D59" s="179"/>
      <c r="E59" s="188"/>
      <c r="F59" s="189"/>
      <c r="G59" s="194"/>
      <c r="H59" s="195"/>
      <c r="I59" s="78"/>
      <c r="L59" s="24" t="s">
        <v>171</v>
      </c>
      <c r="M59" s="94" t="str">
        <f>IF(COUNTIF($F$55:$H$57,"該当なし")&gt;4,"",IF(OR(E59="",G59=""),"（複数入力）未入力","（正常）入力済み"))</f>
        <v>（複数入力）未入力</v>
      </c>
      <c r="N59" s="64"/>
    </row>
    <row r="60" spans="2:14" ht="26.25" hidden="1" customHeight="1" outlineLevel="1">
      <c r="B60" s="77"/>
      <c r="C60" s="179"/>
      <c r="D60" s="179"/>
      <c r="E60" s="188"/>
      <c r="F60" s="189"/>
      <c r="G60" s="194"/>
      <c r="H60" s="195"/>
      <c r="I60" s="78"/>
      <c r="L60" s="24" t="s">
        <v>171</v>
      </c>
      <c r="M60" s="94" t="str">
        <f>IF(COUNTIF($F$55:$H$57,"該当なし")&gt;4,"",IF(OR(E60="",G60=""),"（複数入力）未入力","（正常）入力済み"))</f>
        <v>（複数入力）未入力</v>
      </c>
      <c r="N60" s="64"/>
    </row>
    <row r="61" spans="2:14" ht="26.25" hidden="1" customHeight="1" outlineLevel="1">
      <c r="B61" s="77"/>
      <c r="C61" s="179"/>
      <c r="D61" s="179"/>
      <c r="E61" s="188"/>
      <c r="F61" s="189"/>
      <c r="G61" s="194"/>
      <c r="H61" s="195"/>
      <c r="I61" s="78"/>
      <c r="L61" s="24" t="s">
        <v>171</v>
      </c>
      <c r="M61" s="94" t="str">
        <f>IF(COUNTIF($F$55:$H$57,"該当なし")&gt;4,"",IF(OR(E61="",G61=""),"（複数入力）未入力","（正常）入力済み"))</f>
        <v>（複数入力）未入力</v>
      </c>
      <c r="N61" s="64"/>
    </row>
    <row r="62" spans="2:14" ht="26.25" hidden="1" customHeight="1" outlineLevel="1">
      <c r="B62" s="77"/>
      <c r="C62" s="180"/>
      <c r="D62" s="180"/>
      <c r="E62" s="190"/>
      <c r="F62" s="191"/>
      <c r="G62" s="192"/>
      <c r="H62" s="193"/>
      <c r="I62" s="78"/>
      <c r="L62" s="24" t="s">
        <v>171</v>
      </c>
      <c r="M62" s="94" t="str">
        <f>IF(COUNTIF($F$55:$H$57,"該当なし")&gt;4,"",IF(OR(E62="",G62=""),"（複数入力）未入力","（正常）入力済み"))</f>
        <v>（複数入力）未入力</v>
      </c>
      <c r="N62" s="64"/>
    </row>
    <row r="63" spans="2:14" ht="30" customHeight="1" collapsed="1">
      <c r="B63" s="77"/>
      <c r="C63" s="172" t="s">
        <v>9</v>
      </c>
      <c r="D63" s="173"/>
      <c r="E63" s="176" t="s">
        <v>332</v>
      </c>
      <c r="F63" s="176"/>
      <c r="G63" s="176"/>
      <c r="H63" s="176"/>
      <c r="I63" s="78"/>
      <c r="L63" s="24" t="s">
        <v>171</v>
      </c>
      <c r="M63" s="94"/>
      <c r="N63" s="22" t="s">
        <v>258</v>
      </c>
    </row>
    <row r="64" spans="2:14" ht="30" customHeight="1">
      <c r="B64" s="77"/>
      <c r="C64" s="174"/>
      <c r="D64" s="175"/>
      <c r="E64" s="177" t="str">
        <f>IF(COUNTIF(E63,"平成*")&lt;1,"","詳細は別紙計画シートのとおり")</f>
        <v>詳細は別紙計画シートのとおり</v>
      </c>
      <c r="F64" s="177"/>
      <c r="G64" s="177"/>
      <c r="H64" s="177"/>
      <c r="I64" s="78"/>
      <c r="L64" s="24"/>
      <c r="M64" s="94"/>
    </row>
  </sheetData>
  <mergeCells count="86">
    <mergeCell ref="F13:G13"/>
    <mergeCell ref="C14:H14"/>
    <mergeCell ref="C16:D22"/>
    <mergeCell ref="B7:I7"/>
    <mergeCell ref="B8:C8"/>
    <mergeCell ref="E16:G16"/>
    <mergeCell ref="F17:G17"/>
    <mergeCell ref="E18:G18"/>
    <mergeCell ref="F19:G19"/>
    <mergeCell ref="E20:G20"/>
    <mergeCell ref="F21:G21"/>
    <mergeCell ref="E22:H22"/>
    <mergeCell ref="E9:E11"/>
    <mergeCell ref="F9:H9"/>
    <mergeCell ref="F10:H10"/>
    <mergeCell ref="F11:H11"/>
    <mergeCell ref="B6:E6"/>
    <mergeCell ref="B1:I1"/>
    <mergeCell ref="B2:I2"/>
    <mergeCell ref="B3:I3"/>
    <mergeCell ref="C4:E4"/>
    <mergeCell ref="B5:I5"/>
    <mergeCell ref="E39:H39"/>
    <mergeCell ref="C23:D30"/>
    <mergeCell ref="E23:H23"/>
    <mergeCell ref="E24:H24"/>
    <mergeCell ref="E25:H25"/>
    <mergeCell ref="E26:H26"/>
    <mergeCell ref="E27:H27"/>
    <mergeCell ref="E28:H28"/>
    <mergeCell ref="E29:H29"/>
    <mergeCell ref="E30:H30"/>
    <mergeCell ref="F44:H44"/>
    <mergeCell ref="E40:H40"/>
    <mergeCell ref="E41:H41"/>
    <mergeCell ref="C42:D42"/>
    <mergeCell ref="E42:H42"/>
    <mergeCell ref="C43:D43"/>
    <mergeCell ref="E43:H43"/>
    <mergeCell ref="C31:D41"/>
    <mergeCell ref="E31:H31"/>
    <mergeCell ref="E32:H32"/>
    <mergeCell ref="E33:H33"/>
    <mergeCell ref="E34:H34"/>
    <mergeCell ref="E35:H35"/>
    <mergeCell ref="E36:H36"/>
    <mergeCell ref="E37:H37"/>
    <mergeCell ref="E38:H38"/>
    <mergeCell ref="E60:F60"/>
    <mergeCell ref="G60:H60"/>
    <mergeCell ref="E61:F61"/>
    <mergeCell ref="G61:H61"/>
    <mergeCell ref="C44:D44"/>
    <mergeCell ref="C45:C53"/>
    <mergeCell ref="D45:D48"/>
    <mergeCell ref="E45:H45"/>
    <mergeCell ref="F46:H46"/>
    <mergeCell ref="F47:H47"/>
    <mergeCell ref="F48:H48"/>
    <mergeCell ref="D49:D53"/>
    <mergeCell ref="E49:F49"/>
    <mergeCell ref="G49:H49"/>
    <mergeCell ref="E50:F50"/>
    <mergeCell ref="G50:H50"/>
    <mergeCell ref="E51:F51"/>
    <mergeCell ref="G51:H51"/>
    <mergeCell ref="E52:F52"/>
    <mergeCell ref="G52:H52"/>
    <mergeCell ref="E53:F53"/>
    <mergeCell ref="G53:H53"/>
    <mergeCell ref="C63:D64"/>
    <mergeCell ref="E63:H63"/>
    <mergeCell ref="E64:H64"/>
    <mergeCell ref="C54:C62"/>
    <mergeCell ref="D54:D57"/>
    <mergeCell ref="E54:H54"/>
    <mergeCell ref="F55:H55"/>
    <mergeCell ref="F56:H56"/>
    <mergeCell ref="F57:H57"/>
    <mergeCell ref="D58:D62"/>
    <mergeCell ref="E58:F58"/>
    <mergeCell ref="G58:H58"/>
    <mergeCell ref="E59:F59"/>
    <mergeCell ref="E62:F62"/>
    <mergeCell ref="G62:H62"/>
    <mergeCell ref="G59:H59"/>
  </mergeCells>
  <phoneticPr fontId="19"/>
  <conditionalFormatting sqref="L31 L42 L4:L5">
    <cfRule type="cellIs" dxfId="40" priority="54" operator="equal">
      <formula>"必須"</formula>
    </cfRule>
  </conditionalFormatting>
  <conditionalFormatting sqref="L6:L12">
    <cfRule type="cellIs" dxfId="39" priority="60" operator="equal">
      <formula>"必須"</formula>
    </cfRule>
  </conditionalFormatting>
  <conditionalFormatting sqref="L3">
    <cfRule type="cellIs" dxfId="38" priority="57" operator="equal">
      <formula>"必須"</formula>
    </cfRule>
  </conditionalFormatting>
  <conditionalFormatting sqref="L23:L30">
    <cfRule type="cellIs" dxfId="37" priority="45" operator="equal">
      <formula>"必須"</formula>
    </cfRule>
  </conditionalFormatting>
  <conditionalFormatting sqref="L64">
    <cfRule type="cellIs" dxfId="36" priority="29" operator="equal">
      <formula>"必須"</formula>
    </cfRule>
  </conditionalFormatting>
  <conditionalFormatting sqref="L32:L41">
    <cfRule type="cellIs" dxfId="35" priority="5" operator="equal">
      <formula>"必須"</formula>
    </cfRule>
  </conditionalFormatting>
  <conditionalFormatting sqref="M1:M1048576">
    <cfRule type="containsText" dxfId="34" priority="30" operator="containsText" text="（注意）">
      <formula>NOT(ISERROR(SEARCH("（注意）",M1)))</formula>
    </cfRule>
    <cfRule type="containsText" dxfId="33" priority="31" operator="containsText" text="（正常）">
      <formula>NOT(ISERROR(SEARCH("（正常）",M1)))</formula>
    </cfRule>
    <cfRule type="containsText" dxfId="32" priority="32" operator="containsText" text="（エラー）">
      <formula>NOT(ISERROR(SEARCH("（エラー）",M1)))</formula>
    </cfRule>
  </conditionalFormatting>
  <printOptions horizontalCentered="1"/>
  <pageMargins left="0.19685039370078741" right="0.19685039370078741" top="0.19685039370078741" bottom="0.19685039370078741" header="0.11811023622047245" footer="0.11811023622047245"/>
  <pageSetup paperSize="9" scale="92" fitToHeight="0" orientation="portrait"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マスタ!$C$2:$C$3</xm:f>
          </x14:formula1>
          <xm:sqref>D13</xm:sqref>
        </x14:dataValidation>
        <x14:dataValidation type="list" allowBlank="1" showInputMessage="1" showErrorMessage="1" xr:uid="{00000000-0002-0000-0000-000001000000}">
          <x14:formula1>
            <xm:f>マスタ!$D$2:$D$3</xm:f>
          </x14:formula1>
          <xm:sqref>F13</xm:sqref>
        </x14:dataValidation>
        <x14:dataValidation type="list" allowBlank="1" showInputMessage="1" showErrorMessage="1" xr:uid="{00000000-0002-0000-0000-000002000000}">
          <x14:formula1>
            <xm:f>マスタ!$B$2:$B$3</xm:f>
          </x14:formula1>
          <xm:sqref>F4</xm:sqref>
        </x14:dataValidation>
        <x14:dataValidation type="list" allowBlank="1" showInputMessage="1" showErrorMessage="1" xr:uid="{00000000-0002-0000-0000-000003000000}">
          <x14:formula1>
            <xm:f>マスタ!$F$2:$F$12</xm:f>
          </x14:formula1>
          <xm:sqref>E31:H41</xm:sqref>
        </x14:dataValidation>
        <x14:dataValidation type="list" allowBlank="1" showInputMessage="1" showErrorMessage="1" xr:uid="{00000000-0002-0000-0000-000004000000}">
          <x14:formula1>
            <xm:f>マスタ!$H$2:$H$3</xm:f>
          </x14:formula1>
          <xm:sqref>E63:H63</xm:sqref>
        </x14:dataValidation>
        <x14:dataValidation type="list" allowBlank="1" showInputMessage="1" showErrorMessage="1" xr:uid="{00000000-0002-0000-0000-000005000000}">
          <x14:formula1>
            <xm:f>マスタ!$E$2:$E$7</xm:f>
          </x14:formula1>
          <xm:sqref>E23:H30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N15"/>
  <sheetViews>
    <sheetView showGridLines="0" topLeftCell="A10" zoomScaleNormal="100" workbookViewId="0">
      <selection activeCell="E9" sqref="E9:H9"/>
    </sheetView>
  </sheetViews>
  <sheetFormatPr defaultColWidth="9" defaultRowHeight="18"/>
  <cols>
    <col min="1" max="2" width="2.69921875" style="82" customWidth="1"/>
    <col min="3" max="7" width="15.69921875" style="82" customWidth="1"/>
    <col min="8" max="8" width="19.09765625" style="82" customWidth="1"/>
    <col min="9" max="10" width="2.69921875" style="82" customWidth="1"/>
    <col min="11" max="11" width="9" style="82"/>
    <col min="12" max="12" width="9" style="22"/>
    <col min="13" max="13" width="30.59765625" style="92" customWidth="1"/>
    <col min="14" max="14" width="9" style="22"/>
    <col min="15" max="16384" width="9" style="82"/>
  </cols>
  <sheetData>
    <row r="1" spans="2:14" ht="7.5" customHeight="1">
      <c r="B1" s="265"/>
      <c r="C1" s="266"/>
      <c r="D1" s="266"/>
      <c r="E1" s="266"/>
      <c r="F1" s="266"/>
      <c r="G1" s="266"/>
      <c r="H1" s="266"/>
      <c r="I1" s="267"/>
      <c r="J1" s="9"/>
    </row>
    <row r="2" spans="2:14">
      <c r="B2" s="265" t="s">
        <v>27</v>
      </c>
      <c r="C2" s="266"/>
      <c r="D2" s="266"/>
      <c r="E2" s="266"/>
      <c r="F2" s="266"/>
      <c r="G2" s="266"/>
      <c r="H2" s="266"/>
      <c r="I2" s="267"/>
      <c r="J2" s="9"/>
    </row>
    <row r="3" spans="2:14" ht="36.6" customHeight="1">
      <c r="B3" s="251"/>
      <c r="C3" s="252" t="s">
        <v>10</v>
      </c>
      <c r="D3" s="253"/>
      <c r="E3" s="268" t="s">
        <v>333</v>
      </c>
      <c r="F3" s="269"/>
      <c r="G3" s="269"/>
      <c r="H3" s="270"/>
      <c r="I3" s="271"/>
      <c r="L3" s="24"/>
      <c r="M3" s="94"/>
    </row>
    <row r="4" spans="2:14" ht="45.6" customHeight="1">
      <c r="B4" s="251"/>
      <c r="C4" s="252" t="s">
        <v>11</v>
      </c>
      <c r="D4" s="253"/>
      <c r="E4" s="272" t="s">
        <v>446</v>
      </c>
      <c r="F4" s="273"/>
      <c r="G4" s="273"/>
      <c r="H4" s="274"/>
      <c r="I4" s="271"/>
      <c r="L4" s="24"/>
      <c r="M4" s="94"/>
    </row>
    <row r="5" spans="2:14" ht="36.6" customHeight="1">
      <c r="B5" s="251"/>
      <c r="C5" s="252" t="s">
        <v>209</v>
      </c>
      <c r="D5" s="253"/>
      <c r="E5" s="272" t="s">
        <v>446</v>
      </c>
      <c r="F5" s="273"/>
      <c r="G5" s="273"/>
      <c r="H5" s="274"/>
      <c r="I5" s="271"/>
      <c r="L5" s="24"/>
      <c r="M5" s="94"/>
    </row>
    <row r="6" spans="2:14">
      <c r="B6" s="251"/>
      <c r="C6" s="172" t="s">
        <v>12</v>
      </c>
      <c r="D6" s="173"/>
      <c r="E6" s="275" t="s">
        <v>334</v>
      </c>
      <c r="F6" s="276"/>
      <c r="G6" s="276"/>
      <c r="H6" s="277"/>
      <c r="I6" s="271"/>
      <c r="L6" s="24" t="s">
        <v>18</v>
      </c>
      <c r="M6" s="94" t="str">
        <f>IF(E7="","（エラー）未入力","（正常）入力済み")</f>
        <v>（正常）入力済み</v>
      </c>
    </row>
    <row r="7" spans="2:14" ht="18.75" customHeight="1">
      <c r="B7" s="251"/>
      <c r="C7" s="174"/>
      <c r="D7" s="175"/>
      <c r="E7" s="177" t="str">
        <f>IF(E6="","","詳細は措置の施工方法を明らかにした平面図、立面図、断面図のとおり")</f>
        <v>詳細は措置の施工方法を明らかにした平面図、立面図、断面図のとおり</v>
      </c>
      <c r="F7" s="177"/>
      <c r="G7" s="177"/>
      <c r="H7" s="177"/>
      <c r="I7" s="271"/>
    </row>
    <row r="8" spans="2:14" ht="27.75" customHeight="1">
      <c r="B8" s="251"/>
      <c r="C8" s="172" t="s">
        <v>13</v>
      </c>
      <c r="D8" s="173"/>
      <c r="E8" s="278" t="s">
        <v>335</v>
      </c>
      <c r="F8" s="279"/>
      <c r="G8" s="279"/>
      <c r="H8" s="280"/>
      <c r="I8" s="271"/>
      <c r="L8" s="24" t="s">
        <v>171</v>
      </c>
      <c r="N8" s="22" t="s">
        <v>259</v>
      </c>
    </row>
    <row r="9" spans="2:14" ht="27.75" customHeight="1">
      <c r="B9" s="251"/>
      <c r="C9" s="174"/>
      <c r="D9" s="175"/>
      <c r="E9" s="177" t="str">
        <f>IF(E8="","","詳細は別紙計画シートのとおり")</f>
        <v>詳細は別紙計画シートのとおり</v>
      </c>
      <c r="F9" s="177"/>
      <c r="G9" s="177"/>
      <c r="H9" s="177"/>
      <c r="I9" s="271"/>
    </row>
    <row r="10" spans="2:14" ht="72" customHeight="1">
      <c r="B10" s="251"/>
      <c r="C10" s="240" t="s">
        <v>261</v>
      </c>
      <c r="D10" s="241"/>
      <c r="E10" s="242" t="s">
        <v>336</v>
      </c>
      <c r="F10" s="243"/>
      <c r="G10" s="243"/>
      <c r="H10" s="244"/>
      <c r="I10" s="271"/>
      <c r="L10" s="24" t="s">
        <v>171</v>
      </c>
      <c r="N10" s="22" t="s">
        <v>267</v>
      </c>
    </row>
    <row r="11" spans="2:14" ht="7.5" customHeight="1">
      <c r="B11" s="256"/>
      <c r="C11" s="257"/>
      <c r="D11" s="257"/>
      <c r="E11" s="257"/>
      <c r="F11" s="257"/>
      <c r="G11" s="257"/>
      <c r="H11" s="257"/>
      <c r="I11" s="258"/>
    </row>
    <row r="12" spans="2:14" ht="18.75" customHeight="1">
      <c r="B12" s="245" t="s">
        <v>22</v>
      </c>
      <c r="C12" s="247" t="s">
        <v>14</v>
      </c>
      <c r="D12" s="248"/>
      <c r="E12" s="79" t="s">
        <v>23</v>
      </c>
      <c r="F12" s="79" t="s">
        <v>24</v>
      </c>
      <c r="G12" s="259" t="s">
        <v>25</v>
      </c>
      <c r="H12" s="259"/>
      <c r="I12" s="260"/>
      <c r="L12" s="24"/>
      <c r="M12" s="94"/>
    </row>
    <row r="13" spans="2:14">
      <c r="B13" s="229"/>
      <c r="C13" s="249" t="s">
        <v>337</v>
      </c>
      <c r="D13" s="250"/>
      <c r="E13" s="80" t="s">
        <v>338</v>
      </c>
      <c r="F13" s="96" t="s">
        <v>339</v>
      </c>
      <c r="G13" s="261"/>
      <c r="H13" s="261"/>
      <c r="I13" s="262"/>
      <c r="L13" s="39" t="s">
        <v>18</v>
      </c>
      <c r="M13" s="94" t="e" cm="1" vm="1">
        <f t="array" aca="1" ref="M13" ca="1">IF(E13="","（エラー）氏名未入力",IF(F13&amp;G13="","（エラー）電話番号又はメールアドレス未入力",IF('様式第9（第１面）'!F10:H10&lt;&gt;"",IF(C13="","（エラー）所属未入力","（正常）入力済み"),"（正常）入力済み")))</f>
        <v>#VALUE!</v>
      </c>
      <c r="N13" s="22" t="s">
        <v>175</v>
      </c>
    </row>
    <row r="14" spans="2:14">
      <c r="B14" s="246"/>
      <c r="C14" s="254"/>
      <c r="D14" s="255"/>
      <c r="E14" s="81"/>
      <c r="F14" s="97"/>
      <c r="G14" s="263"/>
      <c r="H14" s="263"/>
      <c r="I14" s="264"/>
      <c r="L14" s="24" t="s">
        <v>17</v>
      </c>
      <c r="M14" s="94" t="str" cm="1">
        <f t="array" ref="M14">IF(E14="","（複数入略）氏名未入力",IF(F14&amp;G14="","（エラー）電話番号又はメールアドレス未入力",IF('様式第9（第１面）'!F10:H10&lt;&gt;"",IF(C14="","（エラー）所属未入力","（正常）入力済み"),"（正常）入力済み")))</f>
        <v>（複数入略）氏名未入力</v>
      </c>
      <c r="N14" s="22" t="s">
        <v>176</v>
      </c>
    </row>
    <row r="15" spans="2:14" ht="18.75" customHeight="1">
      <c r="B15" s="84"/>
      <c r="C15" s="84"/>
      <c r="D15" s="10"/>
      <c r="E15" s="11"/>
      <c r="F15" s="11"/>
      <c r="G15" s="11"/>
      <c r="H15" s="11"/>
      <c r="I15" s="11"/>
      <c r="L15" s="64"/>
      <c r="M15" s="95"/>
      <c r="N15" s="22" t="s">
        <v>177</v>
      </c>
    </row>
  </sheetData>
  <mergeCells count="28">
    <mergeCell ref="B2:I2"/>
    <mergeCell ref="B1:I1"/>
    <mergeCell ref="E9:H9"/>
    <mergeCell ref="B3:B4"/>
    <mergeCell ref="C3:D3"/>
    <mergeCell ref="E3:H3"/>
    <mergeCell ref="I3:I4"/>
    <mergeCell ref="C4:D4"/>
    <mergeCell ref="E4:H4"/>
    <mergeCell ref="E5:H5"/>
    <mergeCell ref="I5:I10"/>
    <mergeCell ref="C6:D7"/>
    <mergeCell ref="E6:H6"/>
    <mergeCell ref="E7:H7"/>
    <mergeCell ref="C8:D9"/>
    <mergeCell ref="E8:H8"/>
    <mergeCell ref="C10:D10"/>
    <mergeCell ref="E10:H10"/>
    <mergeCell ref="B12:B14"/>
    <mergeCell ref="C12:D12"/>
    <mergeCell ref="C13:D13"/>
    <mergeCell ref="B5:B10"/>
    <mergeCell ref="C5:D5"/>
    <mergeCell ref="C14:D14"/>
    <mergeCell ref="B11:I11"/>
    <mergeCell ref="G12:I12"/>
    <mergeCell ref="G13:I13"/>
    <mergeCell ref="G14:I14"/>
  </mergeCells>
  <phoneticPr fontId="19"/>
  <conditionalFormatting sqref="L12">
    <cfRule type="cellIs" dxfId="31" priority="52" operator="equal">
      <formula>"必須"</formula>
    </cfRule>
  </conditionalFormatting>
  <conditionalFormatting sqref="L3">
    <cfRule type="cellIs" dxfId="30" priority="24" operator="equal">
      <formula>"必須"</formula>
    </cfRule>
  </conditionalFormatting>
  <conditionalFormatting sqref="L4">
    <cfRule type="cellIs" dxfId="29" priority="23" operator="equal">
      <formula>"必須"</formula>
    </cfRule>
  </conditionalFormatting>
  <conditionalFormatting sqref="L5">
    <cfRule type="cellIs" dxfId="28" priority="22" operator="equal">
      <formula>"必須"</formula>
    </cfRule>
  </conditionalFormatting>
  <conditionalFormatting sqref="L6">
    <cfRule type="cellIs" dxfId="27" priority="21" operator="equal">
      <formula>"必須"</formula>
    </cfRule>
  </conditionalFormatting>
  <conditionalFormatting sqref="M1:M1048576">
    <cfRule type="containsText" dxfId="26" priority="10" operator="containsText" text="（注意）">
      <formula>NOT(ISERROR(SEARCH("（注意）",M1)))</formula>
    </cfRule>
    <cfRule type="containsText" dxfId="25" priority="11" operator="containsText" text="（正常）">
      <formula>NOT(ISERROR(SEARCH("（正常）",M1)))</formula>
    </cfRule>
    <cfRule type="containsText" dxfId="24" priority="12" operator="containsText" text="（エラー）">
      <formula>NOT(ISERROR(SEARCH("（エラー）",M1)))</formula>
    </cfRule>
  </conditionalFormatting>
  <printOptions horizontalCentered="1"/>
  <pageMargins left="0.19685039370078741" right="0.19685039370078741" top="0.19685039370078741" bottom="0.19685039370078741" header="0.11811023622047245" footer="0.11811023622047245"/>
  <pageSetup paperSize="9" scale="89" fitToHeight="0" orientation="portrait"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マスタ!$K$2:$K$3</xm:f>
          </x14:formula1>
          <xm:sqref>E8:H8</xm:sqref>
        </x14:dataValidation>
        <x14:dataValidation type="list" allowBlank="1" showInputMessage="1" showErrorMessage="1" xr:uid="{00000000-0002-0000-0100-000001000000}">
          <x14:formula1>
            <xm:f>マスタ!$J$2:$J$5</xm:f>
          </x14:formula1>
          <xm:sqref>E6:H6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O36"/>
  <sheetViews>
    <sheetView showGridLines="0" zoomScaleNormal="100" workbookViewId="0"/>
  </sheetViews>
  <sheetFormatPr defaultRowHeight="18"/>
  <cols>
    <col min="1" max="2" width="2.69921875" customWidth="1"/>
    <col min="3" max="3" width="2.69921875" style="110" customWidth="1"/>
    <col min="4" max="9" width="15.69921875" customWidth="1"/>
    <col min="10" max="11" width="2.69921875" customWidth="1"/>
    <col min="12" max="12" width="9" hidden="1" customWidth="1"/>
    <col min="13" max="13" width="8.69921875" style="22"/>
    <col min="14" max="14" width="30.59765625" style="92" customWidth="1"/>
    <col min="15" max="15" width="8.69921875" style="22"/>
  </cols>
  <sheetData>
    <row r="1" spans="2:15" ht="7.5" customHeight="1">
      <c r="B1" s="4"/>
      <c r="C1" s="111"/>
      <c r="D1" s="4"/>
      <c r="E1" s="10"/>
      <c r="F1" s="11"/>
      <c r="G1" s="11"/>
      <c r="H1" s="11"/>
      <c r="I1" s="11"/>
      <c r="J1" s="11"/>
      <c r="M1" s="64"/>
      <c r="N1" s="95"/>
    </row>
    <row r="2" spans="2:15">
      <c r="B2" s="216" t="s">
        <v>304</v>
      </c>
      <c r="C2" s="216"/>
      <c r="D2" s="289"/>
      <c r="E2" s="289"/>
      <c r="F2" s="289"/>
      <c r="G2" s="289"/>
      <c r="H2" s="289"/>
      <c r="I2" s="289"/>
      <c r="J2" s="289"/>
    </row>
    <row r="3" spans="2:15" ht="15.45" customHeight="1">
      <c r="B3" s="12"/>
      <c r="C3" s="113"/>
      <c r="D3" s="294" t="s">
        <v>28</v>
      </c>
      <c r="E3" s="298"/>
      <c r="F3" s="299" t="s">
        <v>275</v>
      </c>
      <c r="G3" s="299"/>
      <c r="H3" s="299"/>
      <c r="I3" s="299"/>
      <c r="J3" s="14"/>
      <c r="L3" t="str">
        <f>F3</f>
        <v>地下水の水質の測定（地下水汚染が生じていない土地）</v>
      </c>
      <c r="M3" s="24" t="s">
        <v>18</v>
      </c>
      <c r="N3" s="94" t="str">
        <f>IF(F3="","（エラー）未入力","（正常）入力済み")</f>
        <v>（正常）入力済み</v>
      </c>
      <c r="O3" s="22" t="s">
        <v>308</v>
      </c>
    </row>
    <row r="4" spans="2:15" ht="18.75" customHeight="1">
      <c r="B4" s="13"/>
      <c r="C4" s="112"/>
      <c r="D4" s="294" t="s">
        <v>179</v>
      </c>
      <c r="E4" s="294"/>
      <c r="F4" s="294"/>
      <c r="G4" s="294"/>
      <c r="H4" s="65" t="s">
        <v>340</v>
      </c>
      <c r="I4" s="66" t="s">
        <v>178</v>
      </c>
      <c r="J4" s="14"/>
      <c r="M4" s="24" t="s">
        <v>18</v>
      </c>
      <c r="N4" s="94" t="str">
        <f>IF(H4="","（エラー）未入力","（正常）入力済み")</f>
        <v>（正常）入力済み</v>
      </c>
    </row>
    <row r="5" spans="2:15" s="67" customFormat="1">
      <c r="B5" s="295" t="str">
        <f>IFERROR(VLOOKUP(L5,マスタ_第三面の表示内容!$A$2:$E$37,5,FALSE),"")</f>
        <v>一　地下水汚染が生じていない土地の地下水の水質の測定</v>
      </c>
      <c r="C5" s="296"/>
      <c r="D5" s="296"/>
      <c r="E5" s="296"/>
      <c r="F5" s="296"/>
      <c r="G5" s="296"/>
      <c r="H5" s="296"/>
      <c r="I5" s="296"/>
      <c r="J5" s="297"/>
      <c r="L5" t="str">
        <f>$L$3&amp;1</f>
        <v>地下水の水質の測定（地下水汚染が生じていない土地）1</v>
      </c>
      <c r="M5" s="22"/>
      <c r="N5" s="94"/>
      <c r="O5" s="22"/>
    </row>
    <row r="6" spans="2:15">
      <c r="B6" s="291" t="str">
        <f>IFERROR(VLOOKUP(L6,マスタ_第三面の表示内容!$A$2:$E$37,5,FALSE),"")</f>
        <v>　イ　地下水の水質の測定を行うための観測井を設置する地点及び当該地点に当該観測井を設置する理由</v>
      </c>
      <c r="C6" s="292"/>
      <c r="D6" s="292"/>
      <c r="E6" s="292"/>
      <c r="F6" s="292"/>
      <c r="G6" s="292"/>
      <c r="H6" s="292"/>
      <c r="I6" s="292"/>
      <c r="J6" s="293"/>
      <c r="L6" s="89" t="str">
        <f>$L$3&amp;2</f>
        <v>地下水の水質の測定（地下水汚染が生じていない土地）2</v>
      </c>
      <c r="N6" s="94"/>
    </row>
    <row r="7" spans="2:15" s="67" customFormat="1" ht="50.25" customHeight="1">
      <c r="B7" s="281"/>
      <c r="C7" s="282"/>
      <c r="D7" s="283" t="s">
        <v>341</v>
      </c>
      <c r="E7" s="283"/>
      <c r="F7" s="283"/>
      <c r="G7" s="283"/>
      <c r="H7" s="283"/>
      <c r="I7" s="283"/>
      <c r="J7" s="284"/>
      <c r="M7" s="24" t="s">
        <v>171</v>
      </c>
      <c r="N7" s="94" t="str">
        <f>IF(B6&lt;&gt;"",IF(D7="","（エラー）未入力","（正常）入力済み"),"")</f>
        <v>（正常）入力済み</v>
      </c>
      <c r="O7" s="22" t="s">
        <v>260</v>
      </c>
    </row>
    <row r="8" spans="2:15" s="67" customFormat="1">
      <c r="B8" s="291" t="str">
        <f>IFERROR(VLOOKUP(L8,マスタ_第三面の表示内容!$A$2:$E$37,5,FALSE),"")</f>
        <v>　ロ　観測井を設置する方法</v>
      </c>
      <c r="C8" s="292"/>
      <c r="D8" s="292"/>
      <c r="E8" s="292"/>
      <c r="F8" s="292"/>
      <c r="G8" s="292"/>
      <c r="H8" s="292"/>
      <c r="I8" s="292"/>
      <c r="J8" s="293"/>
      <c r="L8" s="89" t="str">
        <f>$L$3&amp;3</f>
        <v>地下水の水質の測定（地下水汚染が生じていない土地）3</v>
      </c>
      <c r="M8" s="22"/>
      <c r="N8" s="94"/>
      <c r="O8" s="22"/>
    </row>
    <row r="9" spans="2:15" s="67" customFormat="1">
      <c r="B9" s="281"/>
      <c r="C9" s="282"/>
      <c r="D9" s="283" t="s">
        <v>342</v>
      </c>
      <c r="E9" s="283"/>
      <c r="F9" s="283"/>
      <c r="G9" s="283"/>
      <c r="H9" s="283"/>
      <c r="I9" s="283"/>
      <c r="J9" s="284"/>
      <c r="M9" s="24" t="s">
        <v>171</v>
      </c>
      <c r="N9" s="94" t="str">
        <f>IF(B8&lt;&gt;"",IF(D9="","（エラー）未入力","（正常）入力済み"),"")</f>
        <v>（正常）入力済み</v>
      </c>
      <c r="O9" s="22" t="s">
        <v>260</v>
      </c>
    </row>
    <row r="10" spans="2:15" s="67" customFormat="1">
      <c r="B10" s="291" t="str">
        <f>IFERROR(VLOOKUP(L10,マスタ_第三面の表示内容!$A$2:$E$37,5,FALSE),"")</f>
        <v>　ハ　地下水の水質の測定の対象なる特定有害物質の種類並びに当該測定の期間及び頻度</v>
      </c>
      <c r="C10" s="292"/>
      <c r="D10" s="292"/>
      <c r="E10" s="292"/>
      <c r="F10" s="292"/>
      <c r="G10" s="292"/>
      <c r="H10" s="292"/>
      <c r="I10" s="292"/>
      <c r="J10" s="293"/>
      <c r="L10" s="89" t="str">
        <f>$L$3&amp;4</f>
        <v>地下水の水質の測定（地下水汚染が生じていない土地）4</v>
      </c>
      <c r="M10" s="22"/>
      <c r="N10" s="94"/>
      <c r="O10" s="22"/>
    </row>
    <row r="11" spans="2:15" s="67" customFormat="1">
      <c r="B11" s="281"/>
      <c r="C11" s="282"/>
      <c r="D11" s="283" t="s">
        <v>343</v>
      </c>
      <c r="E11" s="283"/>
      <c r="F11" s="283"/>
      <c r="G11" s="283"/>
      <c r="H11" s="283"/>
      <c r="I11" s="283"/>
      <c r="J11" s="284"/>
      <c r="M11" s="24" t="s">
        <v>171</v>
      </c>
      <c r="N11" s="94" t="str">
        <f>IF(B10&lt;&gt;"",IF(D11="","（エラー）未入力","（正常）入力済み"),"")</f>
        <v>（正常）入力済み</v>
      </c>
      <c r="O11" s="22" t="s">
        <v>260</v>
      </c>
    </row>
    <row r="12" spans="2:15" s="67" customFormat="1">
      <c r="B12" s="291" t="str">
        <f>IFERROR(VLOOKUP(L12,マスタ_第三面の表示内容!$A$2:$E$37,5,FALSE),"")</f>
        <v>　二　地下水の水質の測定の結果の都道府県知事への報告を行う時期及び方法</v>
      </c>
      <c r="C12" s="292"/>
      <c r="D12" s="292"/>
      <c r="E12" s="292"/>
      <c r="F12" s="292"/>
      <c r="G12" s="292"/>
      <c r="H12" s="292"/>
      <c r="I12" s="292"/>
      <c r="J12" s="293"/>
      <c r="L12" s="89" t="str">
        <f>$L$3&amp;5</f>
        <v>地下水の水質の測定（地下水汚染が生じていない土地）5</v>
      </c>
      <c r="M12" s="22"/>
      <c r="N12" s="94"/>
      <c r="O12" s="22"/>
    </row>
    <row r="13" spans="2:15" s="67" customFormat="1" ht="29.25" customHeight="1">
      <c r="B13" s="281"/>
      <c r="C13" s="282"/>
      <c r="D13" s="283" t="s">
        <v>344</v>
      </c>
      <c r="E13" s="283"/>
      <c r="F13" s="283"/>
      <c r="G13" s="283"/>
      <c r="H13" s="283"/>
      <c r="I13" s="283"/>
      <c r="J13" s="284"/>
      <c r="M13" s="24" t="s">
        <v>171</v>
      </c>
      <c r="N13" s="94" t="str">
        <f>IF(B12&lt;&gt;"",IF(D13="","（エラー）未入力","（正常）入力済み"),"")</f>
        <v>（正常）入力済み</v>
      </c>
      <c r="O13" s="22" t="s">
        <v>260</v>
      </c>
    </row>
    <row r="14" spans="2:15" s="67" customFormat="1">
      <c r="B14" s="291" t="str">
        <f>IFERROR(VLOOKUP(L14,マスタ_第三面の表示内容!$A$2:$E$37,5,FALSE),"")</f>
        <v/>
      </c>
      <c r="C14" s="292"/>
      <c r="D14" s="292"/>
      <c r="E14" s="292"/>
      <c r="F14" s="292"/>
      <c r="G14" s="292"/>
      <c r="H14" s="292"/>
      <c r="I14" s="292"/>
      <c r="J14" s="293"/>
      <c r="L14" s="89" t="str">
        <f>$L$3&amp;6</f>
        <v>地下水の水質の測定（地下水汚染が生じていない土地）6</v>
      </c>
      <c r="M14" s="22"/>
      <c r="N14" s="94"/>
      <c r="O14" s="22"/>
    </row>
    <row r="15" spans="2:15" s="67" customFormat="1">
      <c r="B15" s="281"/>
      <c r="C15" s="282"/>
      <c r="D15" s="283"/>
      <c r="E15" s="283"/>
      <c r="F15" s="283"/>
      <c r="G15" s="283"/>
      <c r="H15" s="283"/>
      <c r="I15" s="283"/>
      <c r="J15" s="284"/>
      <c r="M15" s="24" t="s">
        <v>171</v>
      </c>
      <c r="N15" s="94" t="str">
        <f>IF(B14&lt;&gt;"",IF(D15="","（エラー）未入力","（正常）入力済み"),"")</f>
        <v/>
      </c>
      <c r="O15" s="22" t="s">
        <v>260</v>
      </c>
    </row>
    <row r="16" spans="2:15" s="67" customFormat="1">
      <c r="B16" s="291" t="str">
        <f>IFERROR(VLOOKUP(L16,マスタ_第三面の表示内容!$A$2:$E$37,5,FALSE),"")</f>
        <v/>
      </c>
      <c r="C16" s="292"/>
      <c r="D16" s="292"/>
      <c r="E16" s="292"/>
      <c r="F16" s="292"/>
      <c r="G16" s="292"/>
      <c r="H16" s="292"/>
      <c r="I16" s="292"/>
      <c r="J16" s="293"/>
      <c r="L16" s="89" t="str">
        <f>$L$3&amp;7</f>
        <v>地下水の水質の測定（地下水汚染が生じていない土地）7</v>
      </c>
      <c r="M16" s="22"/>
      <c r="N16" s="94"/>
      <c r="O16" s="22"/>
    </row>
    <row r="17" spans="2:15" s="67" customFormat="1">
      <c r="B17" s="281"/>
      <c r="C17" s="282"/>
      <c r="D17" s="283"/>
      <c r="E17" s="283"/>
      <c r="F17" s="283"/>
      <c r="G17" s="283"/>
      <c r="H17" s="283"/>
      <c r="I17" s="283"/>
      <c r="J17" s="284"/>
      <c r="M17" s="24" t="s">
        <v>171</v>
      </c>
      <c r="N17" s="94" t="str">
        <f>IF(B16&lt;&gt;"",IF(D17="","（エラー）未入力","（正常）入力済み"),"")</f>
        <v/>
      </c>
      <c r="O17" s="22" t="s">
        <v>260</v>
      </c>
    </row>
    <row r="18" spans="2:15" s="67" customFormat="1">
      <c r="B18" s="291" t="str">
        <f>IFERROR(VLOOKUP(L18,マスタ_第三面の表示内容!$A$2:$E$37,5,FALSE),"")</f>
        <v/>
      </c>
      <c r="C18" s="292"/>
      <c r="D18" s="292"/>
      <c r="E18" s="292"/>
      <c r="F18" s="292"/>
      <c r="G18" s="292"/>
      <c r="H18" s="292"/>
      <c r="I18" s="292"/>
      <c r="J18" s="293"/>
      <c r="L18" s="89" t="str">
        <f>$L$3&amp;8</f>
        <v>地下水の水質の測定（地下水汚染が生じていない土地）8</v>
      </c>
      <c r="M18" s="22"/>
      <c r="N18" s="94"/>
      <c r="O18" s="22"/>
    </row>
    <row r="19" spans="2:15" s="67" customFormat="1">
      <c r="B19" s="281"/>
      <c r="C19" s="282"/>
      <c r="D19" s="283"/>
      <c r="E19" s="283"/>
      <c r="F19" s="283"/>
      <c r="G19" s="283"/>
      <c r="H19" s="283"/>
      <c r="I19" s="283"/>
      <c r="J19" s="284"/>
      <c r="M19" s="24" t="s">
        <v>171</v>
      </c>
      <c r="N19" s="94" t="str">
        <f>IF(B18&lt;&gt;"",IF(D19="","（エラー）未入力","（正常）入力済み"),"")</f>
        <v/>
      </c>
      <c r="O19" s="22" t="s">
        <v>260</v>
      </c>
    </row>
    <row r="20" spans="2:15" s="67" customFormat="1">
      <c r="B20" s="291" t="str">
        <f>IFERROR(VLOOKUP(L20,マスタ_第三面の表示内容!$A$2:$E$37,5,FALSE),"")</f>
        <v/>
      </c>
      <c r="C20" s="292"/>
      <c r="D20" s="292"/>
      <c r="E20" s="292"/>
      <c r="F20" s="292"/>
      <c r="G20" s="292"/>
      <c r="H20" s="292"/>
      <c r="I20" s="292"/>
      <c r="J20" s="293"/>
      <c r="L20" s="89" t="str">
        <f>$L$3&amp;9</f>
        <v>地下水の水質の測定（地下水汚染が生じていない土地）9</v>
      </c>
      <c r="M20" s="22"/>
      <c r="N20" s="94"/>
      <c r="O20" s="22"/>
    </row>
    <row r="21" spans="2:15" s="67" customFormat="1">
      <c r="B21" s="281"/>
      <c r="C21" s="282"/>
      <c r="D21" s="283"/>
      <c r="E21" s="283"/>
      <c r="F21" s="283"/>
      <c r="G21" s="283"/>
      <c r="H21" s="283"/>
      <c r="I21" s="283"/>
      <c r="J21" s="284"/>
      <c r="M21" s="24" t="s">
        <v>171</v>
      </c>
      <c r="N21" s="94" t="str">
        <f>IF(B20&lt;&gt;"",IF(D21="","（エラー）未入力","（正常）入力済み"),"")</f>
        <v/>
      </c>
      <c r="O21" s="22" t="s">
        <v>260</v>
      </c>
    </row>
    <row r="22" spans="2:15" s="67" customFormat="1">
      <c r="B22" s="291" t="str">
        <f>IFERROR(VLOOKUP(L22,マスタ_第三面の表示内容!$A$2:$E$37,5,FALSE),"")</f>
        <v/>
      </c>
      <c r="C22" s="292"/>
      <c r="D22" s="292"/>
      <c r="E22" s="292"/>
      <c r="F22" s="292"/>
      <c r="G22" s="292"/>
      <c r="H22" s="292"/>
      <c r="I22" s="292"/>
      <c r="J22" s="293"/>
      <c r="L22" s="89" t="str">
        <f>$L$3&amp;10</f>
        <v>地下水の水質の測定（地下水汚染が生じていない土地）10</v>
      </c>
      <c r="M22" s="22"/>
      <c r="N22" s="94"/>
      <c r="O22" s="22"/>
    </row>
    <row r="23" spans="2:15" s="67" customFormat="1">
      <c r="B23" s="281"/>
      <c r="C23" s="282"/>
      <c r="D23" s="283"/>
      <c r="E23" s="283"/>
      <c r="F23" s="283"/>
      <c r="G23" s="283"/>
      <c r="H23" s="283"/>
      <c r="I23" s="283"/>
      <c r="J23" s="284"/>
      <c r="M23" s="24" t="s">
        <v>171</v>
      </c>
      <c r="N23" s="94" t="str">
        <f>IF(B22&lt;&gt;"",IF(D23="","（エラー）未入力","（正常）入力済み"),"")</f>
        <v/>
      </c>
      <c r="O23" s="22" t="s">
        <v>260</v>
      </c>
    </row>
    <row r="24" spans="2:15" s="67" customFormat="1">
      <c r="B24" s="291" t="str">
        <f>IFERROR(VLOOKUP(L24,マスタ_第三面の表示内容!$A$2:$E$37,5,FALSE),"")</f>
        <v/>
      </c>
      <c r="C24" s="292"/>
      <c r="D24" s="292"/>
      <c r="E24" s="292"/>
      <c r="F24" s="292"/>
      <c r="G24" s="292"/>
      <c r="H24" s="292"/>
      <c r="I24" s="292"/>
      <c r="J24" s="293"/>
      <c r="L24" s="89" t="str">
        <f>$L$3&amp;11</f>
        <v>地下水の水質の測定（地下水汚染が生じていない土地）11</v>
      </c>
      <c r="M24" s="22"/>
      <c r="N24" s="94"/>
      <c r="O24" s="22"/>
    </row>
    <row r="25" spans="2:15" s="67" customFormat="1">
      <c r="B25" s="281"/>
      <c r="C25" s="282"/>
      <c r="D25" s="283"/>
      <c r="E25" s="283"/>
      <c r="F25" s="283"/>
      <c r="G25" s="283"/>
      <c r="H25" s="283"/>
      <c r="I25" s="283"/>
      <c r="J25" s="284"/>
      <c r="M25" s="24" t="s">
        <v>171</v>
      </c>
      <c r="N25" s="94" t="str">
        <f>IF(B24&lt;&gt;"",IF(D25="","（エラー）未入力","（正常）入力済み"),"")</f>
        <v/>
      </c>
      <c r="O25" s="22" t="s">
        <v>260</v>
      </c>
    </row>
    <row r="26" spans="2:15" s="67" customFormat="1">
      <c r="B26" s="291" t="str">
        <f>IFERROR(VLOOKUP(L26,マスタ_第三面の表示内容!$A$2:$E$37,5,FALSE),"")</f>
        <v/>
      </c>
      <c r="C26" s="292"/>
      <c r="D26" s="292"/>
      <c r="E26" s="292"/>
      <c r="F26" s="292"/>
      <c r="G26" s="292"/>
      <c r="H26" s="292"/>
      <c r="I26" s="292"/>
      <c r="J26" s="293"/>
      <c r="L26" s="89" t="str">
        <f>$L$3&amp;12</f>
        <v>地下水の水質の測定（地下水汚染が生じていない土地）12</v>
      </c>
      <c r="M26" s="22"/>
      <c r="N26" s="94"/>
      <c r="O26" s="22"/>
    </row>
    <row r="27" spans="2:15" s="67" customFormat="1">
      <c r="B27" s="281"/>
      <c r="C27" s="282"/>
      <c r="D27" s="283"/>
      <c r="E27" s="283"/>
      <c r="F27" s="283"/>
      <c r="G27" s="283"/>
      <c r="H27" s="283"/>
      <c r="I27" s="283"/>
      <c r="J27" s="284"/>
      <c r="M27" s="24" t="s">
        <v>171</v>
      </c>
      <c r="N27" s="94" t="str">
        <f>IF(B26&lt;&gt;"",IF(D27="","（エラー）未入力","（正常）入力済み"),"")</f>
        <v/>
      </c>
      <c r="O27" s="22" t="s">
        <v>260</v>
      </c>
    </row>
    <row r="28" spans="2:15" s="67" customFormat="1">
      <c r="B28" s="291" t="str">
        <f>IFERROR(VLOOKUP(L28,マスタ_第三面の表示内容!$A$2:$E$37,5,FALSE),"")</f>
        <v/>
      </c>
      <c r="C28" s="292"/>
      <c r="D28" s="292"/>
      <c r="E28" s="292"/>
      <c r="F28" s="292"/>
      <c r="G28" s="292"/>
      <c r="H28" s="292"/>
      <c r="I28" s="292"/>
      <c r="J28" s="293"/>
      <c r="L28" s="89" t="str">
        <f>$L$3&amp;13</f>
        <v>地下水の水質の測定（地下水汚染が生じていない土地）13</v>
      </c>
      <c r="M28" s="22"/>
      <c r="N28" s="94"/>
      <c r="O28" s="22"/>
    </row>
    <row r="29" spans="2:15" s="67" customFormat="1">
      <c r="B29" s="285"/>
      <c r="C29" s="286"/>
      <c r="D29" s="287"/>
      <c r="E29" s="287"/>
      <c r="F29" s="287"/>
      <c r="G29" s="287"/>
      <c r="H29" s="287"/>
      <c r="I29" s="287"/>
      <c r="J29" s="288"/>
      <c r="M29" s="24" t="s">
        <v>171</v>
      </c>
      <c r="N29" s="94" t="str">
        <f>IF(B28&lt;&gt;"",IF(B29="","（エラー）未入力","（正常）入力済み"),"")</f>
        <v/>
      </c>
      <c r="O29" s="22" t="s">
        <v>260</v>
      </c>
    </row>
    <row r="30" spans="2:15">
      <c r="B30" s="290" t="s">
        <v>30</v>
      </c>
      <c r="C30" s="290"/>
      <c r="D30" s="290"/>
      <c r="E30" s="290"/>
      <c r="F30" s="290"/>
      <c r="G30" s="290"/>
      <c r="H30" s="290"/>
      <c r="I30" s="290"/>
      <c r="J30" s="290"/>
      <c r="L30" s="67"/>
    </row>
    <row r="31" spans="2:15">
      <c r="B31" s="214" t="s">
        <v>266</v>
      </c>
      <c r="C31" s="214"/>
      <c r="D31" s="215"/>
      <c r="E31" s="215"/>
      <c r="F31" s="215"/>
      <c r="G31" s="215"/>
      <c r="H31" s="215"/>
      <c r="I31" s="215"/>
      <c r="J31" s="215"/>
      <c r="L31" s="67"/>
    </row>
    <row r="32" spans="2:15">
      <c r="L32" s="67"/>
    </row>
    <row r="33" spans="12:12">
      <c r="L33" s="67"/>
    </row>
    <row r="34" spans="12:12">
      <c r="L34" s="67"/>
    </row>
    <row r="35" spans="12:12">
      <c r="L35" s="67"/>
    </row>
    <row r="36" spans="12:12">
      <c r="L36" s="67"/>
    </row>
  </sheetData>
  <mergeCells count="43">
    <mergeCell ref="B12:J12"/>
    <mergeCell ref="B18:J18"/>
    <mergeCell ref="B20:J20"/>
    <mergeCell ref="D7:J7"/>
    <mergeCell ref="D3:E3"/>
    <mergeCell ref="F3:I3"/>
    <mergeCell ref="D9:J9"/>
    <mergeCell ref="B11:C11"/>
    <mergeCell ref="D11:J11"/>
    <mergeCell ref="B13:C13"/>
    <mergeCell ref="D13:J13"/>
    <mergeCell ref="B15:C15"/>
    <mergeCell ref="D15:J15"/>
    <mergeCell ref="B17:C17"/>
    <mergeCell ref="D17:J17"/>
    <mergeCell ref="B19:C19"/>
    <mergeCell ref="B31:J31"/>
    <mergeCell ref="B2:J2"/>
    <mergeCell ref="B30:J30"/>
    <mergeCell ref="B14:J14"/>
    <mergeCell ref="D4:G4"/>
    <mergeCell ref="B24:J24"/>
    <mergeCell ref="B26:J26"/>
    <mergeCell ref="B28:J28"/>
    <mergeCell ref="B5:J5"/>
    <mergeCell ref="B16:J16"/>
    <mergeCell ref="B22:J22"/>
    <mergeCell ref="B6:J6"/>
    <mergeCell ref="B8:J8"/>
    <mergeCell ref="B10:J10"/>
    <mergeCell ref="B7:C7"/>
    <mergeCell ref="B9:C9"/>
    <mergeCell ref="D19:J19"/>
    <mergeCell ref="B21:C21"/>
    <mergeCell ref="D21:J21"/>
    <mergeCell ref="B23:C23"/>
    <mergeCell ref="D23:J23"/>
    <mergeCell ref="B25:C25"/>
    <mergeCell ref="D25:J25"/>
    <mergeCell ref="B27:C27"/>
    <mergeCell ref="D27:J27"/>
    <mergeCell ref="B29:C29"/>
    <mergeCell ref="D29:J29"/>
  </mergeCells>
  <phoneticPr fontId="19"/>
  <conditionalFormatting sqref="M3">
    <cfRule type="cellIs" dxfId="23" priority="13" operator="equal">
      <formula>"必須"</formula>
    </cfRule>
  </conditionalFormatting>
  <conditionalFormatting sqref="M4">
    <cfRule type="cellIs" dxfId="22" priority="10" operator="equal">
      <formula>"必須"</formula>
    </cfRule>
  </conditionalFormatting>
  <conditionalFormatting sqref="N1:N1048576">
    <cfRule type="containsText" dxfId="21" priority="1" operator="containsText" text="（注意）">
      <formula>NOT(ISERROR(SEARCH("（注意）",N1)))</formula>
    </cfRule>
    <cfRule type="containsText" dxfId="20" priority="2" operator="containsText" text="（正常）">
      <formula>NOT(ISERROR(SEARCH("（正常）",N1)))</formula>
    </cfRule>
    <cfRule type="containsText" dxfId="19" priority="3" operator="containsText" text="（エラー）">
      <formula>NOT(ISERROR(SEARCH("（エラー）",N1)))</formula>
    </cfRule>
  </conditionalFormatting>
  <printOptions horizontalCentered="1"/>
  <pageMargins left="0.19685039370078741" right="0.19685039370078741" top="0.19685039370078741" bottom="0.19685039370078741" header="0.11811023622047245" footer="0.11811023622047245"/>
  <pageSetup paperSize="9" scale="90" fitToHeight="0" orientation="portrait" r:id="rId1"/>
  <colBreaks count="1" manualBreakCount="1">
    <brk id="1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マスタ!$L$2:$L$3</xm:f>
          </x14:formula1>
          <xm:sqref>H4</xm:sqref>
        </x14:dataValidation>
        <x14:dataValidation type="list" allowBlank="1" showInputMessage="1" showErrorMessage="1" xr:uid="{00000000-0002-0000-0200-000001000000}">
          <x14:formula1>
            <xm:f>マスタ!$G$2:$G$14</xm:f>
          </x14:formula1>
          <xm:sqref>F3:I3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X54"/>
  <sheetViews>
    <sheetView showGridLines="0" zoomScaleNormal="100" zoomScaleSheetLayoutView="70" workbookViewId="0"/>
  </sheetViews>
  <sheetFormatPr defaultColWidth="9" defaultRowHeight="13.2"/>
  <cols>
    <col min="1" max="2" width="2.59765625" style="28" customWidth="1"/>
    <col min="3" max="3" width="4.3984375" style="28" customWidth="1"/>
    <col min="4" max="7" width="5.59765625" style="28" hidden="1" customWidth="1"/>
    <col min="8" max="8" width="10.59765625" style="28" customWidth="1"/>
    <col min="9" max="9" width="20.59765625" style="28" customWidth="1"/>
    <col min="10" max="10" width="11.09765625" style="28" customWidth="1"/>
    <col min="11" max="13" width="15.69921875" style="28" customWidth="1"/>
    <col min="14" max="14" width="7.59765625" style="28" customWidth="1"/>
    <col min="15" max="16" width="2.59765625" style="28" customWidth="1"/>
    <col min="17" max="17" width="2.8984375" style="28" customWidth="1"/>
    <col min="18" max="18" width="9" style="37"/>
    <col min="19" max="19" width="30.59765625" style="59" customWidth="1"/>
    <col min="20" max="16384" width="9" style="28"/>
  </cols>
  <sheetData>
    <row r="1" spans="2:20" ht="15">
      <c r="B1" s="27" t="s">
        <v>313</v>
      </c>
      <c r="J1" s="29"/>
      <c r="K1" s="29"/>
      <c r="L1" s="29"/>
      <c r="M1" s="29"/>
      <c r="R1" s="300" t="s">
        <v>36</v>
      </c>
      <c r="S1" s="300"/>
      <c r="T1" s="30"/>
    </row>
    <row r="2" spans="2:20" ht="15">
      <c r="B2" s="31"/>
      <c r="C2" s="32" t="s">
        <v>214</v>
      </c>
      <c r="D2" s="32"/>
      <c r="E2" s="32"/>
      <c r="F2" s="32"/>
      <c r="G2" s="32"/>
      <c r="H2" s="33"/>
      <c r="I2" s="33"/>
      <c r="J2" s="34"/>
      <c r="K2" s="34"/>
      <c r="L2" s="34"/>
      <c r="M2" s="34"/>
      <c r="N2" s="33"/>
      <c r="O2" s="35"/>
      <c r="R2" s="23" t="s">
        <v>15</v>
      </c>
      <c r="S2" s="93" t="s">
        <v>16</v>
      </c>
      <c r="T2" s="30"/>
    </row>
    <row r="3" spans="2:20" ht="15">
      <c r="B3" s="36"/>
      <c r="C3" s="28" t="s">
        <v>305</v>
      </c>
      <c r="H3" s="34"/>
      <c r="I3" s="34"/>
      <c r="J3" s="34"/>
      <c r="K3" s="34"/>
      <c r="L3" s="34"/>
      <c r="M3" s="34"/>
      <c r="N3" s="34"/>
      <c r="O3" s="3"/>
      <c r="T3" s="30"/>
    </row>
    <row r="4" spans="2:20" ht="15">
      <c r="B4" s="36"/>
      <c r="C4" s="28" t="s">
        <v>306</v>
      </c>
      <c r="H4" s="34"/>
      <c r="I4" s="34"/>
      <c r="J4" s="34"/>
      <c r="K4" s="34"/>
      <c r="L4" s="34"/>
      <c r="M4" s="34"/>
      <c r="N4" s="34"/>
      <c r="O4" s="3"/>
      <c r="T4" s="30"/>
    </row>
    <row r="5" spans="2:20" ht="15">
      <c r="B5" s="36"/>
      <c r="C5" s="28" t="s">
        <v>310</v>
      </c>
      <c r="D5" s="34"/>
      <c r="E5" s="34"/>
      <c r="F5" s="34"/>
      <c r="G5" s="34"/>
      <c r="H5" s="34"/>
      <c r="I5" s="34"/>
      <c r="J5" s="34"/>
      <c r="O5" s="15"/>
      <c r="P5" s="38"/>
      <c r="Q5" s="38"/>
      <c r="R5" s="23"/>
      <c r="S5" s="93"/>
    </row>
    <row r="6" spans="2:20" ht="22.2" customHeight="1">
      <c r="B6" s="36"/>
      <c r="C6" s="304" t="s">
        <v>37</v>
      </c>
      <c r="D6" s="304"/>
      <c r="E6" s="304"/>
      <c r="F6" s="304"/>
      <c r="G6" s="304"/>
      <c r="H6" s="304" t="s">
        <v>38</v>
      </c>
      <c r="I6" s="304" t="s">
        <v>39</v>
      </c>
      <c r="J6" s="301" t="s">
        <v>40</v>
      </c>
      <c r="K6" s="302"/>
      <c r="L6" s="302"/>
      <c r="M6" s="303"/>
      <c r="N6" s="304" t="s">
        <v>41</v>
      </c>
      <c r="O6" s="3"/>
      <c r="R6" s="39"/>
    </row>
    <row r="7" spans="2:20" ht="22.2" customHeight="1">
      <c r="B7" s="36"/>
      <c r="C7" s="305"/>
      <c r="D7" s="305"/>
      <c r="E7" s="305"/>
      <c r="F7" s="305"/>
      <c r="G7" s="305"/>
      <c r="H7" s="305"/>
      <c r="I7" s="305"/>
      <c r="J7" s="99" t="s">
        <v>299</v>
      </c>
      <c r="K7" s="99" t="s">
        <v>300</v>
      </c>
      <c r="L7" s="99" t="s">
        <v>301</v>
      </c>
      <c r="M7" s="99" t="s">
        <v>302</v>
      </c>
      <c r="N7" s="305"/>
      <c r="O7" s="3"/>
      <c r="R7" s="39"/>
    </row>
    <row r="8" spans="2:20" ht="22.5" customHeight="1">
      <c r="B8" s="36"/>
      <c r="C8" s="40">
        <f>ROW()-7</f>
        <v>1</v>
      </c>
      <c r="D8" s="40">
        <f>COUNTIF($I$8:I8,I8)</f>
        <v>1</v>
      </c>
      <c r="E8" s="40">
        <f>IF(D8=1,COUNTIF($D$8:D8,D8),"")</f>
        <v>1</v>
      </c>
      <c r="F8" s="40" t="str" cm="1">
        <f t="array" ref="F8">IF(H8="今回届出",SUMPRODUCT(($H$8:H8="今回届出")*($I$8:I8=I8)),"")</f>
        <v/>
      </c>
      <c r="G8" s="40" t="str">
        <f>IF(F8=1,COUNTIF($F$8:F8,F8),"")</f>
        <v/>
      </c>
      <c r="H8" s="41" t="s">
        <v>320</v>
      </c>
      <c r="I8" s="42" t="s">
        <v>322</v>
      </c>
      <c r="J8" s="43" t="s">
        <v>99</v>
      </c>
      <c r="K8" s="43" t="s">
        <v>323</v>
      </c>
      <c r="L8" s="44" t="s">
        <v>321</v>
      </c>
      <c r="M8" s="45" t="s">
        <v>324</v>
      </c>
      <c r="N8" s="46"/>
      <c r="O8" s="3"/>
      <c r="R8" s="39" t="s">
        <v>18</v>
      </c>
      <c r="S8" s="94" t="str">
        <f>IF(I8&amp;J8&amp;K8&amp;M8="","（エラー）未入力",IF(AND(OR(I8="",J8="",K8="",M8=""),AND(J8&lt;&gt;"無地番",J8&lt;&gt;"道",J8&lt;&gt;"水")),"（エラー）一部未入力",IF(I8="","（エラー）一部未入力","（正常）入力済み")))</f>
        <v>（正常）入力済み</v>
      </c>
      <c r="T8" s="22" t="s">
        <v>265</v>
      </c>
    </row>
    <row r="9" spans="2:20" ht="22.5" customHeight="1">
      <c r="B9" s="36"/>
      <c r="C9" s="106">
        <f t="shared" ref="C9:C37" si="0">ROW()-7</f>
        <v>2</v>
      </c>
      <c r="D9" s="40">
        <f>COUNTIF($I$8:I9,I9)</f>
        <v>0</v>
      </c>
      <c r="E9" s="40" t="str">
        <f>IF(D9=1,COUNTIF($D$8:D9,D9),"")</f>
        <v/>
      </c>
      <c r="F9" s="40" t="str" cm="1">
        <f t="array" ref="F9">IF(H9="今回届出",SUMPRODUCT(($H$8:H9="今回届出")*($I$8:I9=I9)),"")</f>
        <v/>
      </c>
      <c r="G9" s="40" t="str">
        <f>IF(F9=1,COUNTIF($F$8:F9,F9),"")</f>
        <v/>
      </c>
      <c r="H9" s="41"/>
      <c r="I9" s="46"/>
      <c r="J9" s="44"/>
      <c r="K9" s="44"/>
      <c r="L9" s="44"/>
      <c r="M9" s="47"/>
      <c r="N9" s="46"/>
      <c r="O9" s="3"/>
      <c r="R9" s="24" t="s">
        <v>17</v>
      </c>
      <c r="S9" s="94" t="str">
        <f>IF(I9&amp;J9&amp;K9&amp;M9="","（複数選択）未入力",IF(AND(OR(I9="",J9="",K9="",M9=""),AND(J9&lt;&gt;"無地番",J9&lt;&gt;"道",J9&lt;&gt;"水")),"（エラー）一部未入力",IF(I9="","（エラー）一部未入力","（正常）入力済み")))</f>
        <v>（複数選択）未入力</v>
      </c>
      <c r="T9" s="22" t="s">
        <v>42</v>
      </c>
    </row>
    <row r="10" spans="2:20" ht="22.5" customHeight="1">
      <c r="B10" s="36"/>
      <c r="C10" s="106">
        <f t="shared" si="0"/>
        <v>3</v>
      </c>
      <c r="D10" s="40">
        <f>COUNTIF($I$8:I10,I10)</f>
        <v>0</v>
      </c>
      <c r="E10" s="40" t="str">
        <f>IF(D10=1,COUNTIF($D$8:D10,D10),"")</f>
        <v/>
      </c>
      <c r="F10" s="40" t="str" cm="1">
        <f t="array" ref="F10">IF(H10="今回届出",SUMPRODUCT(($H$8:H10="今回届出")*($I$8:I10=I10)),"")</f>
        <v/>
      </c>
      <c r="G10" s="40" t="str">
        <f>IF(F10=1,COUNTIF($F$8:F10,F10),"")</f>
        <v/>
      </c>
      <c r="H10" s="41"/>
      <c r="I10" s="46"/>
      <c r="J10" s="44"/>
      <c r="K10" s="44"/>
      <c r="L10" s="44"/>
      <c r="M10" s="47"/>
      <c r="N10" s="46"/>
      <c r="O10" s="3"/>
      <c r="R10" s="24" t="s">
        <v>17</v>
      </c>
      <c r="S10" s="94" t="str">
        <f>IF(I10&amp;J10&amp;K10&amp;M10="","（複数選択）未入力",IF(AND(OR(I10="",J10="",K10="",M10=""),AND(J10&lt;&gt;"無地番",J10&lt;&gt;"道",J10&lt;&gt;"水")),"（エラー）一部未入力",IF(I10="","（エラー）一部未入力","（正常）入力済み")))</f>
        <v>（複数選択）未入力</v>
      </c>
      <c r="T10" s="22" t="s">
        <v>43</v>
      </c>
    </row>
    <row r="11" spans="2:20" ht="22.5" customHeight="1">
      <c r="B11" s="36"/>
      <c r="C11" s="106">
        <f t="shared" si="0"/>
        <v>4</v>
      </c>
      <c r="D11" s="40">
        <f>COUNTIF($I$8:I11,I11)</f>
        <v>0</v>
      </c>
      <c r="E11" s="40" t="str">
        <f>IF(D11=1,COUNTIF($D$8:D11,D11),"")</f>
        <v/>
      </c>
      <c r="F11" s="40" t="str" cm="1">
        <f t="array" ref="F11">IF(H11="今回届出",SUMPRODUCT(($H$8:H11="今回届出")*($I$8:I11=I11)),"")</f>
        <v/>
      </c>
      <c r="G11" s="40" t="str">
        <f>IF(F11=1,COUNTIF($F$8:F11,F11),"")</f>
        <v/>
      </c>
      <c r="H11" s="41"/>
      <c r="I11" s="46"/>
      <c r="J11" s="44"/>
      <c r="K11" s="44"/>
      <c r="L11" s="44"/>
      <c r="M11" s="47"/>
      <c r="N11" s="46"/>
      <c r="O11" s="3"/>
      <c r="R11" s="24" t="s">
        <v>17</v>
      </c>
      <c r="S11" s="94" t="str">
        <f t="shared" ref="S11:S37" si="1">IF(I11&amp;J11&amp;K11&amp;M11="","（複数選択）未入力",IF(AND(OR(I11="",J11="",K11="",M11=""),AND(J11&lt;&gt;"無地番",J11&lt;&gt;"道",J11&lt;&gt;"水")),"（エラー）一部未入力",IF(I11="","（エラー）一部未入力","（正常）入力済み")))</f>
        <v>（複数選択）未入力</v>
      </c>
      <c r="T11" s="22" t="s">
        <v>44</v>
      </c>
    </row>
    <row r="12" spans="2:20" ht="22.5" customHeight="1">
      <c r="B12" s="36"/>
      <c r="C12" s="106">
        <f t="shared" si="0"/>
        <v>5</v>
      </c>
      <c r="D12" s="40">
        <f>COUNTIF($I$8:I12,I12)</f>
        <v>0</v>
      </c>
      <c r="E12" s="40" t="str">
        <f>IF(D12=1,COUNTIF($D$8:D12,D12),"")</f>
        <v/>
      </c>
      <c r="F12" s="40" t="str" cm="1">
        <f t="array" ref="F12">IF(H12="今回届出",SUMPRODUCT(($H$8:H12="今回届出")*($I$8:I12=I12)),"")</f>
        <v/>
      </c>
      <c r="G12" s="40" t="str">
        <f>IF(F12=1,COUNTIF($F$8:F12,F12),"")</f>
        <v/>
      </c>
      <c r="H12" s="41"/>
      <c r="I12" s="46"/>
      <c r="J12" s="44"/>
      <c r="K12" s="44"/>
      <c r="L12" s="44"/>
      <c r="M12" s="47"/>
      <c r="N12" s="46"/>
      <c r="O12" s="3"/>
      <c r="R12" s="24" t="s">
        <v>17</v>
      </c>
      <c r="S12" s="94" t="str">
        <f t="shared" si="1"/>
        <v>（複数選択）未入力</v>
      </c>
    </row>
    <row r="13" spans="2:20" ht="22.5" customHeight="1">
      <c r="B13" s="36"/>
      <c r="C13" s="106">
        <f t="shared" si="0"/>
        <v>6</v>
      </c>
      <c r="D13" s="40">
        <f>COUNTIF($I$8:I13,I13)</f>
        <v>0</v>
      </c>
      <c r="E13" s="40" t="str">
        <f>IF(D13=1,COUNTIF($D$8:D13,D13),"")</f>
        <v/>
      </c>
      <c r="F13" s="40" t="str" cm="1">
        <f t="array" ref="F13">IF(H13="今回届出",SUMPRODUCT(($H$8:H13="今回届出")*($I$8:I13=I13)),"")</f>
        <v/>
      </c>
      <c r="G13" s="40" t="str">
        <f>IF(F13=1,COUNTIF($F$8:F13,F13),"")</f>
        <v/>
      </c>
      <c r="H13" s="41"/>
      <c r="I13" s="46"/>
      <c r="J13" s="44"/>
      <c r="K13" s="44"/>
      <c r="L13" s="44"/>
      <c r="M13" s="47"/>
      <c r="N13" s="46"/>
      <c r="O13" s="3"/>
      <c r="R13" s="24" t="s">
        <v>17</v>
      </c>
      <c r="S13" s="94" t="str">
        <f t="shared" si="1"/>
        <v>（複数選択）未入力</v>
      </c>
    </row>
    <row r="14" spans="2:20" ht="22.5" customHeight="1">
      <c r="B14" s="36"/>
      <c r="C14" s="106">
        <f t="shared" si="0"/>
        <v>7</v>
      </c>
      <c r="D14" s="40">
        <f>COUNTIF($I$8:I14,I14)</f>
        <v>0</v>
      </c>
      <c r="E14" s="40" t="str">
        <f>IF(D14=1,COUNTIF($D$8:D14,D14),"")</f>
        <v/>
      </c>
      <c r="F14" s="40" t="str" cm="1">
        <f t="array" ref="F14">IF(H14="今回届出",SUMPRODUCT(($H$8:H14="今回届出")*($I$8:I14=I14)),"")</f>
        <v/>
      </c>
      <c r="G14" s="40" t="str">
        <f>IF(F14=1,COUNTIF($F$8:F14,F14),"")</f>
        <v/>
      </c>
      <c r="H14" s="41"/>
      <c r="I14" s="46"/>
      <c r="J14" s="44"/>
      <c r="K14" s="44"/>
      <c r="L14" s="44"/>
      <c r="M14" s="48"/>
      <c r="N14" s="46"/>
      <c r="O14" s="3"/>
      <c r="R14" s="24" t="s">
        <v>17</v>
      </c>
      <c r="S14" s="94" t="str">
        <f t="shared" si="1"/>
        <v>（複数選択）未入力</v>
      </c>
    </row>
    <row r="15" spans="2:20" ht="22.5" customHeight="1">
      <c r="B15" s="36"/>
      <c r="C15" s="106">
        <f t="shared" si="0"/>
        <v>8</v>
      </c>
      <c r="D15" s="40">
        <f>COUNTIF($I$8:I15,I15)</f>
        <v>0</v>
      </c>
      <c r="E15" s="40" t="str">
        <f>IF(D15=1,COUNTIF($D$8:D15,D15),"")</f>
        <v/>
      </c>
      <c r="F15" s="40" t="str" cm="1">
        <f t="array" ref="F15">IF(H15="今回届出",SUMPRODUCT(($H$8:H15="今回届出")*($I$8:I15=I15)),"")</f>
        <v/>
      </c>
      <c r="G15" s="40" t="str">
        <f>IF(F15=1,COUNTIF($F$8:F15,F15),"")</f>
        <v/>
      </c>
      <c r="H15" s="41"/>
      <c r="I15" s="46"/>
      <c r="J15" s="44"/>
      <c r="K15" s="44"/>
      <c r="L15" s="44"/>
      <c r="M15" s="48"/>
      <c r="N15" s="46"/>
      <c r="O15" s="3"/>
      <c r="R15" s="24" t="s">
        <v>17</v>
      </c>
      <c r="S15" s="94" t="str">
        <f t="shared" si="1"/>
        <v>（複数選択）未入力</v>
      </c>
    </row>
    <row r="16" spans="2:20" ht="22.5" customHeight="1">
      <c r="B16" s="36"/>
      <c r="C16" s="106">
        <f t="shared" si="0"/>
        <v>9</v>
      </c>
      <c r="D16" s="40">
        <f>COUNTIF($I$8:I16,I16)</f>
        <v>0</v>
      </c>
      <c r="E16" s="40" t="str">
        <f>IF(D16=1,COUNTIF($D$8:D16,D16),"")</f>
        <v/>
      </c>
      <c r="F16" s="40" t="str" cm="1">
        <f t="array" ref="F16">IF(H16="今回届出",SUMPRODUCT(($H$8:H16="今回届出")*($I$8:I16=I16)),"")</f>
        <v/>
      </c>
      <c r="G16" s="40" t="str">
        <f>IF(F16=1,COUNTIF($F$8:F16,F16),"")</f>
        <v/>
      </c>
      <c r="H16" s="41"/>
      <c r="I16" s="46"/>
      <c r="J16" s="44"/>
      <c r="K16" s="44"/>
      <c r="L16" s="44"/>
      <c r="M16" s="48"/>
      <c r="N16" s="46"/>
      <c r="O16" s="3"/>
      <c r="R16" s="24" t="s">
        <v>17</v>
      </c>
      <c r="S16" s="94" t="str">
        <f t="shared" si="1"/>
        <v>（複数選択）未入力</v>
      </c>
    </row>
    <row r="17" spans="2:19" ht="22.5" customHeight="1">
      <c r="B17" s="36"/>
      <c r="C17" s="106">
        <f t="shared" si="0"/>
        <v>10</v>
      </c>
      <c r="D17" s="40">
        <f>COUNTIF($I$8:I17,I17)</f>
        <v>0</v>
      </c>
      <c r="E17" s="40" t="str">
        <f>IF(D17=1,COUNTIF($D$8:D17,D17),"")</f>
        <v/>
      </c>
      <c r="F17" s="40" t="str" cm="1">
        <f t="array" ref="F17">IF(H17="今回届出",SUMPRODUCT(($H$8:H17="今回届出")*($I$8:I17=I17)),"")</f>
        <v/>
      </c>
      <c r="G17" s="40" t="str">
        <f>IF(F17=1,COUNTIF($F$8:F17,F17),"")</f>
        <v/>
      </c>
      <c r="H17" s="41"/>
      <c r="I17" s="46"/>
      <c r="J17" s="44"/>
      <c r="K17" s="44"/>
      <c r="L17" s="44"/>
      <c r="M17" s="48"/>
      <c r="N17" s="46"/>
      <c r="O17" s="3"/>
      <c r="R17" s="24" t="s">
        <v>17</v>
      </c>
      <c r="S17" s="94" t="str">
        <f t="shared" si="1"/>
        <v>（複数選択）未入力</v>
      </c>
    </row>
    <row r="18" spans="2:19" ht="22.5" customHeight="1">
      <c r="B18" s="36"/>
      <c r="C18" s="106">
        <f t="shared" si="0"/>
        <v>11</v>
      </c>
      <c r="D18" s="40">
        <f>COUNTIF($I$8:I18,I18)</f>
        <v>0</v>
      </c>
      <c r="E18" s="40" t="str">
        <f>IF(D18=1,COUNTIF($D$8:D18,D18),"")</f>
        <v/>
      </c>
      <c r="F18" s="40" t="str" cm="1">
        <f t="array" ref="F18">IF(H18="今回届出",SUMPRODUCT(($H$8:H18="今回届出")*($I$8:I18=I18)),"")</f>
        <v/>
      </c>
      <c r="G18" s="40" t="str">
        <f>IF(F18=1,COUNTIF($F$8:F18,F18),"")</f>
        <v/>
      </c>
      <c r="H18" s="41"/>
      <c r="I18" s="46"/>
      <c r="J18" s="44"/>
      <c r="K18" s="44"/>
      <c r="L18" s="44"/>
      <c r="M18" s="48"/>
      <c r="N18" s="46"/>
      <c r="O18" s="3"/>
      <c r="R18" s="24" t="s">
        <v>17</v>
      </c>
      <c r="S18" s="94" t="str">
        <f t="shared" si="1"/>
        <v>（複数選択）未入力</v>
      </c>
    </row>
    <row r="19" spans="2:19" ht="22.5" customHeight="1">
      <c r="B19" s="36"/>
      <c r="C19" s="106">
        <f t="shared" si="0"/>
        <v>12</v>
      </c>
      <c r="D19" s="40">
        <f>COUNTIF($I$8:I19,I19)</f>
        <v>0</v>
      </c>
      <c r="E19" s="40" t="str">
        <f>IF(D19=1,COUNTIF($D$8:D19,D19),"")</f>
        <v/>
      </c>
      <c r="F19" s="40" t="str" cm="1">
        <f t="array" ref="F19">IF(H19="今回届出",SUMPRODUCT(($H$8:H19="今回届出")*($I$8:I19=I19)),"")</f>
        <v/>
      </c>
      <c r="G19" s="40" t="str">
        <f>IF(F19=1,COUNTIF($F$8:F19,F19),"")</f>
        <v/>
      </c>
      <c r="H19" s="41"/>
      <c r="I19" s="46"/>
      <c r="J19" s="44"/>
      <c r="K19" s="44"/>
      <c r="L19" s="44"/>
      <c r="M19" s="48"/>
      <c r="N19" s="46"/>
      <c r="O19" s="3"/>
      <c r="R19" s="24" t="s">
        <v>17</v>
      </c>
      <c r="S19" s="94" t="str">
        <f t="shared" si="1"/>
        <v>（複数選択）未入力</v>
      </c>
    </row>
    <row r="20" spans="2:19" ht="22.5" customHeight="1">
      <c r="B20" s="36"/>
      <c r="C20" s="106">
        <f t="shared" si="0"/>
        <v>13</v>
      </c>
      <c r="D20" s="40">
        <f>COUNTIF($I$8:I20,I20)</f>
        <v>0</v>
      </c>
      <c r="E20" s="40" t="str">
        <f>IF(D20=1,COUNTIF($D$8:D20,D20),"")</f>
        <v/>
      </c>
      <c r="F20" s="40" t="str" cm="1">
        <f t="array" ref="F20">IF(H20="今回届出",SUMPRODUCT(($H$8:H20="今回届出")*($I$8:I20=I20)),"")</f>
        <v/>
      </c>
      <c r="G20" s="40" t="str">
        <f>IF(F20=1,COUNTIF($F$8:F20,F20),"")</f>
        <v/>
      </c>
      <c r="H20" s="41"/>
      <c r="I20" s="46"/>
      <c r="J20" s="44"/>
      <c r="K20" s="44"/>
      <c r="L20" s="44"/>
      <c r="M20" s="48"/>
      <c r="N20" s="46"/>
      <c r="O20" s="3"/>
      <c r="R20" s="24" t="s">
        <v>17</v>
      </c>
      <c r="S20" s="94" t="str">
        <f t="shared" si="1"/>
        <v>（複数選択）未入力</v>
      </c>
    </row>
    <row r="21" spans="2:19" ht="22.5" customHeight="1">
      <c r="B21" s="36"/>
      <c r="C21" s="106">
        <f t="shared" si="0"/>
        <v>14</v>
      </c>
      <c r="D21" s="40">
        <f>COUNTIF($I$8:I21,I21)</f>
        <v>0</v>
      </c>
      <c r="E21" s="40" t="str">
        <f>IF(D21=1,COUNTIF($D$8:D21,D21),"")</f>
        <v/>
      </c>
      <c r="F21" s="40" t="str" cm="1">
        <f t="array" ref="F21">IF(H21="今回届出",SUMPRODUCT(($H$8:H21="今回届出")*($I$8:I21=I21)),"")</f>
        <v/>
      </c>
      <c r="G21" s="40" t="str">
        <f>IF(F21=1,COUNTIF($F$8:F21,F21),"")</f>
        <v/>
      </c>
      <c r="H21" s="41"/>
      <c r="I21" s="46"/>
      <c r="J21" s="44"/>
      <c r="K21" s="44"/>
      <c r="L21" s="44"/>
      <c r="M21" s="48"/>
      <c r="N21" s="46"/>
      <c r="O21" s="3"/>
      <c r="R21" s="24" t="s">
        <v>17</v>
      </c>
      <c r="S21" s="94" t="str">
        <f t="shared" si="1"/>
        <v>（複数選択）未入力</v>
      </c>
    </row>
    <row r="22" spans="2:19" ht="22.5" customHeight="1">
      <c r="B22" s="36"/>
      <c r="C22" s="106">
        <f t="shared" si="0"/>
        <v>15</v>
      </c>
      <c r="D22" s="40">
        <f>COUNTIF($I$8:I22,I22)</f>
        <v>0</v>
      </c>
      <c r="E22" s="40" t="str">
        <f>IF(D22=1,COUNTIF($D$8:D22,D22),"")</f>
        <v/>
      </c>
      <c r="F22" s="40" t="str" cm="1">
        <f t="array" ref="F22">IF(H22="今回届出",SUMPRODUCT(($H$8:H22="今回届出")*($I$8:I22=I22)),"")</f>
        <v/>
      </c>
      <c r="G22" s="40" t="str">
        <f>IF(F22=1,COUNTIF($F$8:F22,F22),"")</f>
        <v/>
      </c>
      <c r="H22" s="41"/>
      <c r="I22" s="46"/>
      <c r="J22" s="44"/>
      <c r="K22" s="44"/>
      <c r="L22" s="44"/>
      <c r="M22" s="48"/>
      <c r="N22" s="46"/>
      <c r="O22" s="3"/>
      <c r="R22" s="24" t="s">
        <v>17</v>
      </c>
      <c r="S22" s="94" t="str">
        <f t="shared" si="1"/>
        <v>（複数選択）未入力</v>
      </c>
    </row>
    <row r="23" spans="2:19" ht="22.5" customHeight="1">
      <c r="B23" s="36"/>
      <c r="C23" s="106">
        <f t="shared" si="0"/>
        <v>16</v>
      </c>
      <c r="D23" s="40">
        <f>COUNTIF($I$8:I23,I23)</f>
        <v>0</v>
      </c>
      <c r="E23" s="40" t="str">
        <f>IF(D23=1,COUNTIF($D$8:D23,D23),"")</f>
        <v/>
      </c>
      <c r="F23" s="40" t="str" cm="1">
        <f t="array" ref="F23">IF(H23="今回届出",SUMPRODUCT(($H$8:H23="今回届出")*($I$8:I23=I23)),"")</f>
        <v/>
      </c>
      <c r="G23" s="40" t="str">
        <f>IF(F23=1,COUNTIF($F$8:F23,F23),"")</f>
        <v/>
      </c>
      <c r="H23" s="41"/>
      <c r="I23" s="46"/>
      <c r="J23" s="44"/>
      <c r="K23" s="44"/>
      <c r="L23" s="44"/>
      <c r="M23" s="48"/>
      <c r="N23" s="46"/>
      <c r="O23" s="3"/>
      <c r="R23" s="24" t="s">
        <v>17</v>
      </c>
      <c r="S23" s="94" t="str">
        <f t="shared" si="1"/>
        <v>（複数選択）未入力</v>
      </c>
    </row>
    <row r="24" spans="2:19" ht="22.5" customHeight="1">
      <c r="B24" s="36"/>
      <c r="C24" s="106">
        <f t="shared" si="0"/>
        <v>17</v>
      </c>
      <c r="D24" s="40">
        <f>COUNTIF($I$8:I24,I24)</f>
        <v>0</v>
      </c>
      <c r="E24" s="40" t="str">
        <f>IF(D24=1,COUNTIF($D$8:D24,D24),"")</f>
        <v/>
      </c>
      <c r="F24" s="40" t="str" cm="1">
        <f t="array" ref="F24">IF(H24="今回届出",SUMPRODUCT(($H$8:H24="今回届出")*($I$8:I24=I24)),"")</f>
        <v/>
      </c>
      <c r="G24" s="40" t="str">
        <f>IF(F24=1,COUNTIF($F$8:F24,F24),"")</f>
        <v/>
      </c>
      <c r="H24" s="41"/>
      <c r="I24" s="46"/>
      <c r="J24" s="44"/>
      <c r="K24" s="44"/>
      <c r="L24" s="44"/>
      <c r="M24" s="48"/>
      <c r="N24" s="46"/>
      <c r="O24" s="3"/>
      <c r="R24" s="24" t="s">
        <v>17</v>
      </c>
      <c r="S24" s="94" t="str">
        <f t="shared" si="1"/>
        <v>（複数選択）未入力</v>
      </c>
    </row>
    <row r="25" spans="2:19" ht="22.5" customHeight="1">
      <c r="B25" s="36"/>
      <c r="C25" s="106">
        <f t="shared" si="0"/>
        <v>18</v>
      </c>
      <c r="D25" s="40">
        <f>COUNTIF($I$8:I25,I25)</f>
        <v>0</v>
      </c>
      <c r="E25" s="40" t="str">
        <f>IF(D25=1,COUNTIF($D$8:D25,D25),"")</f>
        <v/>
      </c>
      <c r="F25" s="40" t="str" cm="1">
        <f t="array" ref="F25">IF(H25="今回届出",SUMPRODUCT(($H$8:H25="今回届出")*($I$8:I25=I25)),"")</f>
        <v/>
      </c>
      <c r="G25" s="40" t="str">
        <f>IF(F25=1,COUNTIF($F$8:F25,F25),"")</f>
        <v/>
      </c>
      <c r="H25" s="41"/>
      <c r="I25" s="46"/>
      <c r="J25" s="44"/>
      <c r="K25" s="44"/>
      <c r="L25" s="44"/>
      <c r="M25" s="48"/>
      <c r="N25" s="46"/>
      <c r="O25" s="3"/>
      <c r="R25" s="24" t="s">
        <v>17</v>
      </c>
      <c r="S25" s="94" t="str">
        <f t="shared" si="1"/>
        <v>（複数選択）未入力</v>
      </c>
    </row>
    <row r="26" spans="2:19" ht="22.5" customHeight="1">
      <c r="B26" s="36"/>
      <c r="C26" s="106">
        <f t="shared" si="0"/>
        <v>19</v>
      </c>
      <c r="D26" s="40">
        <f>COUNTIF($I$8:I26,I26)</f>
        <v>0</v>
      </c>
      <c r="E26" s="40" t="str">
        <f>IF(D26=1,COUNTIF($D$8:D26,D26),"")</f>
        <v/>
      </c>
      <c r="F26" s="40" t="str" cm="1">
        <f t="array" ref="F26">IF(H26="今回届出",SUMPRODUCT(($H$8:H26="今回届出")*($I$8:I26=I26)),"")</f>
        <v/>
      </c>
      <c r="G26" s="40" t="str">
        <f>IF(F26=1,COUNTIF($F$8:F26,F26),"")</f>
        <v/>
      </c>
      <c r="H26" s="41"/>
      <c r="I26" s="46"/>
      <c r="J26" s="44"/>
      <c r="K26" s="44"/>
      <c r="L26" s="44"/>
      <c r="M26" s="48"/>
      <c r="N26" s="46"/>
      <c r="O26" s="3"/>
      <c r="R26" s="24" t="s">
        <v>17</v>
      </c>
      <c r="S26" s="94" t="str">
        <f t="shared" si="1"/>
        <v>（複数選択）未入力</v>
      </c>
    </row>
    <row r="27" spans="2:19" ht="22.5" customHeight="1">
      <c r="B27" s="36"/>
      <c r="C27" s="106">
        <f t="shared" si="0"/>
        <v>20</v>
      </c>
      <c r="D27" s="40">
        <f>COUNTIF($I$8:I27,I27)</f>
        <v>0</v>
      </c>
      <c r="E27" s="40" t="str">
        <f>IF(D27=1,COUNTIF($D$8:D27,D27),"")</f>
        <v/>
      </c>
      <c r="F27" s="40" t="str" cm="1">
        <f t="array" ref="F27">IF(H27="今回届出",SUMPRODUCT(($H$8:H27="今回届出")*($I$8:I27=I27)),"")</f>
        <v/>
      </c>
      <c r="G27" s="40" t="str">
        <f>IF(F27=1,COUNTIF($F$8:F27,F27),"")</f>
        <v/>
      </c>
      <c r="H27" s="41"/>
      <c r="I27" s="46"/>
      <c r="J27" s="44"/>
      <c r="K27" s="44"/>
      <c r="L27" s="44"/>
      <c r="M27" s="48"/>
      <c r="N27" s="46"/>
      <c r="O27" s="3"/>
      <c r="R27" s="24" t="s">
        <v>17</v>
      </c>
      <c r="S27" s="94" t="str">
        <f t="shared" si="1"/>
        <v>（複数選択）未入力</v>
      </c>
    </row>
    <row r="28" spans="2:19" ht="22.5" customHeight="1">
      <c r="B28" s="36"/>
      <c r="C28" s="106">
        <f t="shared" si="0"/>
        <v>21</v>
      </c>
      <c r="D28" s="40">
        <f>COUNTIF($I$8:I28,I28)</f>
        <v>0</v>
      </c>
      <c r="E28" s="40" t="str">
        <f>IF(D28=1,COUNTIF($D$8:D28,D28),"")</f>
        <v/>
      </c>
      <c r="F28" s="40" t="str" cm="1">
        <f t="array" ref="F28">IF(H28="今回届出",SUMPRODUCT(($H$8:H28="今回届出")*($I$8:I28=I28)),"")</f>
        <v/>
      </c>
      <c r="G28" s="40" t="str">
        <f>IF(F28=1,COUNTIF($F$8:F28,F28),"")</f>
        <v/>
      </c>
      <c r="H28" s="41"/>
      <c r="I28" s="46"/>
      <c r="J28" s="44"/>
      <c r="K28" s="44"/>
      <c r="L28" s="44"/>
      <c r="M28" s="48"/>
      <c r="N28" s="46"/>
      <c r="O28" s="3"/>
      <c r="R28" s="24" t="s">
        <v>17</v>
      </c>
      <c r="S28" s="94" t="str">
        <f t="shared" si="1"/>
        <v>（複数選択）未入力</v>
      </c>
    </row>
    <row r="29" spans="2:19" ht="22.5" customHeight="1">
      <c r="B29" s="36"/>
      <c r="C29" s="106">
        <f t="shared" si="0"/>
        <v>22</v>
      </c>
      <c r="D29" s="40">
        <f>COUNTIF($I$8:I29,I29)</f>
        <v>0</v>
      </c>
      <c r="E29" s="40" t="str">
        <f>IF(D29=1,COUNTIF($D$8:D29,D29),"")</f>
        <v/>
      </c>
      <c r="F29" s="40" t="str" cm="1">
        <f t="array" ref="F29">IF(H29="今回届出",SUMPRODUCT(($H$8:H29="今回届出")*($I$8:I29=I29)),"")</f>
        <v/>
      </c>
      <c r="G29" s="40" t="str">
        <f>IF(F29=1,COUNTIF($F$8:F29,F29),"")</f>
        <v/>
      </c>
      <c r="H29" s="41"/>
      <c r="I29" s="46"/>
      <c r="J29" s="44"/>
      <c r="K29" s="44"/>
      <c r="L29" s="44"/>
      <c r="M29" s="48"/>
      <c r="N29" s="46"/>
      <c r="O29" s="3"/>
      <c r="R29" s="24" t="s">
        <v>17</v>
      </c>
      <c r="S29" s="94" t="str">
        <f t="shared" si="1"/>
        <v>（複数選択）未入力</v>
      </c>
    </row>
    <row r="30" spans="2:19" ht="22.5" customHeight="1">
      <c r="B30" s="36"/>
      <c r="C30" s="106">
        <f t="shared" si="0"/>
        <v>23</v>
      </c>
      <c r="D30" s="40">
        <f>COUNTIF($I$8:I30,I30)</f>
        <v>0</v>
      </c>
      <c r="E30" s="40" t="str">
        <f>IF(D30=1,COUNTIF($D$8:D30,D30),"")</f>
        <v/>
      </c>
      <c r="F30" s="40" t="str" cm="1">
        <f t="array" ref="F30">IF(H30="今回届出",SUMPRODUCT(($H$8:H30="今回届出")*($I$8:I30=I30)),"")</f>
        <v/>
      </c>
      <c r="G30" s="40" t="str">
        <f>IF(F30=1,COUNTIF($F$8:F30,F30),"")</f>
        <v/>
      </c>
      <c r="H30" s="41"/>
      <c r="I30" s="46"/>
      <c r="J30" s="44"/>
      <c r="K30" s="44"/>
      <c r="L30" s="44"/>
      <c r="M30" s="48"/>
      <c r="N30" s="46"/>
      <c r="O30" s="3"/>
      <c r="R30" s="24" t="s">
        <v>17</v>
      </c>
      <c r="S30" s="94" t="str">
        <f t="shared" si="1"/>
        <v>（複数選択）未入力</v>
      </c>
    </row>
    <row r="31" spans="2:19" ht="22.5" customHeight="1">
      <c r="B31" s="36"/>
      <c r="C31" s="106">
        <f t="shared" si="0"/>
        <v>24</v>
      </c>
      <c r="D31" s="40">
        <f>COUNTIF($I$8:I31,I31)</f>
        <v>0</v>
      </c>
      <c r="E31" s="40" t="str">
        <f>IF(D31=1,COUNTIF($D$8:D31,D31),"")</f>
        <v/>
      </c>
      <c r="F31" s="40" t="str" cm="1">
        <f t="array" ref="F31">IF(H31="今回届出",SUMPRODUCT(($H$8:H31="今回届出")*($I$8:I31=I31)),"")</f>
        <v/>
      </c>
      <c r="G31" s="40" t="str">
        <f>IF(F31=1,COUNTIF($F$8:F31,F31),"")</f>
        <v/>
      </c>
      <c r="H31" s="41"/>
      <c r="I31" s="46"/>
      <c r="J31" s="44"/>
      <c r="K31" s="44"/>
      <c r="L31" s="44"/>
      <c r="M31" s="48"/>
      <c r="N31" s="46"/>
      <c r="O31" s="3"/>
      <c r="R31" s="24" t="s">
        <v>17</v>
      </c>
      <c r="S31" s="94" t="str">
        <f t="shared" si="1"/>
        <v>（複数選択）未入力</v>
      </c>
    </row>
    <row r="32" spans="2:19" ht="22.5" customHeight="1">
      <c r="B32" s="36"/>
      <c r="C32" s="106">
        <f t="shared" si="0"/>
        <v>25</v>
      </c>
      <c r="D32" s="40">
        <f>COUNTIF($I$8:I32,I32)</f>
        <v>0</v>
      </c>
      <c r="E32" s="40" t="str">
        <f>IF(D32=1,COUNTIF($D$8:D32,D32),"")</f>
        <v/>
      </c>
      <c r="F32" s="40" t="str" cm="1">
        <f t="array" ref="F32">IF(H32="今回届出",SUMPRODUCT(($H$8:H32="今回届出")*($I$8:I32=I32)),"")</f>
        <v/>
      </c>
      <c r="G32" s="40" t="str">
        <f>IF(F32=1,COUNTIF($F$8:F32,F32),"")</f>
        <v/>
      </c>
      <c r="H32" s="41"/>
      <c r="I32" s="46"/>
      <c r="J32" s="44"/>
      <c r="K32" s="44"/>
      <c r="L32" s="44"/>
      <c r="M32" s="48"/>
      <c r="N32" s="46"/>
      <c r="O32" s="3"/>
      <c r="R32" s="24" t="s">
        <v>17</v>
      </c>
      <c r="S32" s="94" t="str">
        <f t="shared" si="1"/>
        <v>（複数選択）未入力</v>
      </c>
    </row>
    <row r="33" spans="2:24" ht="22.5" customHeight="1">
      <c r="B33" s="36"/>
      <c r="C33" s="106">
        <f t="shared" si="0"/>
        <v>26</v>
      </c>
      <c r="D33" s="40">
        <f>COUNTIF($I$8:I33,I33)</f>
        <v>0</v>
      </c>
      <c r="E33" s="40" t="str">
        <f>IF(D33=1,COUNTIF($D$8:D33,D33),"")</f>
        <v/>
      </c>
      <c r="F33" s="40" t="str" cm="1">
        <f t="array" ref="F33">IF(H33="今回届出",SUMPRODUCT(($H$8:H33="今回届出")*($I$8:I33=I33)),"")</f>
        <v/>
      </c>
      <c r="G33" s="40" t="str">
        <f>IF(F33=1,COUNTIF($F$8:F33,F33),"")</f>
        <v/>
      </c>
      <c r="H33" s="41"/>
      <c r="I33" s="46"/>
      <c r="J33" s="44"/>
      <c r="K33" s="44"/>
      <c r="L33" s="44"/>
      <c r="M33" s="48"/>
      <c r="N33" s="46"/>
      <c r="O33" s="3"/>
      <c r="R33" s="24" t="s">
        <v>17</v>
      </c>
      <c r="S33" s="94" t="str">
        <f t="shared" si="1"/>
        <v>（複数選択）未入力</v>
      </c>
    </row>
    <row r="34" spans="2:24" ht="22.5" customHeight="1">
      <c r="B34" s="36"/>
      <c r="C34" s="106">
        <f t="shared" si="0"/>
        <v>27</v>
      </c>
      <c r="D34" s="40">
        <f>COUNTIF($I$8:I34,I34)</f>
        <v>0</v>
      </c>
      <c r="E34" s="40" t="str">
        <f>IF(D34=1,COUNTIF($D$8:D34,D34),"")</f>
        <v/>
      </c>
      <c r="F34" s="40" t="str" cm="1">
        <f t="array" ref="F34">IF(H34="今回届出",SUMPRODUCT(($H$8:H34="今回届出")*($I$8:I34=I34)),"")</f>
        <v/>
      </c>
      <c r="G34" s="40" t="str">
        <f>IF(F34=1,COUNTIF($F$8:F34,F34),"")</f>
        <v/>
      </c>
      <c r="H34" s="41"/>
      <c r="I34" s="46"/>
      <c r="J34" s="44"/>
      <c r="K34" s="44"/>
      <c r="L34" s="44"/>
      <c r="M34" s="48"/>
      <c r="N34" s="46"/>
      <c r="O34" s="3"/>
      <c r="R34" s="24" t="s">
        <v>17</v>
      </c>
      <c r="S34" s="94" t="str">
        <f t="shared" si="1"/>
        <v>（複数選択）未入力</v>
      </c>
    </row>
    <row r="35" spans="2:24" ht="22.5" customHeight="1">
      <c r="B35" s="36"/>
      <c r="C35" s="106">
        <f t="shared" si="0"/>
        <v>28</v>
      </c>
      <c r="D35" s="40">
        <f>COUNTIF($I$8:I35,I35)</f>
        <v>0</v>
      </c>
      <c r="E35" s="40" t="str">
        <f>IF(D35=1,COUNTIF($D$8:D35,D35),"")</f>
        <v/>
      </c>
      <c r="F35" s="40" t="str" cm="1">
        <f t="array" ref="F35">IF(H35="今回届出",SUMPRODUCT(($H$8:H35="今回届出")*($I$8:I35=I35)),"")</f>
        <v/>
      </c>
      <c r="G35" s="40" t="str">
        <f>IF(F35=1,COUNTIF($F$8:F35,F35),"")</f>
        <v/>
      </c>
      <c r="H35" s="41"/>
      <c r="I35" s="46"/>
      <c r="J35" s="44"/>
      <c r="K35" s="44"/>
      <c r="L35" s="44"/>
      <c r="M35" s="48"/>
      <c r="N35" s="46"/>
      <c r="O35" s="3"/>
      <c r="R35" s="24" t="s">
        <v>17</v>
      </c>
      <c r="S35" s="94" t="str">
        <f t="shared" si="1"/>
        <v>（複数選択）未入力</v>
      </c>
    </row>
    <row r="36" spans="2:24" ht="22.5" customHeight="1">
      <c r="B36" s="36"/>
      <c r="C36" s="106">
        <f t="shared" si="0"/>
        <v>29</v>
      </c>
      <c r="D36" s="40">
        <f>COUNTIF($I$8:I36,I36)</f>
        <v>0</v>
      </c>
      <c r="E36" s="40" t="str">
        <f>IF(D36=1,COUNTIF($D$8:D36,D36),"")</f>
        <v/>
      </c>
      <c r="F36" s="40" t="str" cm="1">
        <f t="array" ref="F36">IF(H36="今回届出",SUMPRODUCT(($H$8:H36="今回届出")*($I$8:I36=I36)),"")</f>
        <v/>
      </c>
      <c r="G36" s="40" t="str">
        <f>IF(F36=1,COUNTIF($F$8:F36,F36),"")</f>
        <v/>
      </c>
      <c r="H36" s="41"/>
      <c r="I36" s="46"/>
      <c r="J36" s="44"/>
      <c r="K36" s="44"/>
      <c r="L36" s="44"/>
      <c r="M36" s="48"/>
      <c r="N36" s="46"/>
      <c r="O36" s="3"/>
      <c r="R36" s="24" t="s">
        <v>17</v>
      </c>
      <c r="S36" s="94" t="str">
        <f t="shared" si="1"/>
        <v>（複数選択）未入力</v>
      </c>
    </row>
    <row r="37" spans="2:24" ht="22.5" customHeight="1">
      <c r="B37" s="36"/>
      <c r="C37" s="106">
        <f t="shared" si="0"/>
        <v>30</v>
      </c>
      <c r="D37" s="40">
        <f>COUNTIF($I$8:I37,I37)</f>
        <v>0</v>
      </c>
      <c r="E37" s="40" t="str">
        <f>IF(D37=1,COUNTIF($D$8:D37,D37),"")</f>
        <v/>
      </c>
      <c r="F37" s="40" t="str" cm="1">
        <f t="array" ref="F37">IF(H37="今回届出",SUMPRODUCT(($H$8:H37="今回届出")*($I$8:I37=I37)),"")</f>
        <v/>
      </c>
      <c r="G37" s="40" t="str">
        <f>IF(F37=1,COUNTIF($F$8:F37,F37),"")</f>
        <v/>
      </c>
      <c r="H37" s="41"/>
      <c r="I37" s="46"/>
      <c r="J37" s="44"/>
      <c r="K37" s="44"/>
      <c r="L37" s="44"/>
      <c r="M37" s="48"/>
      <c r="N37" s="46"/>
      <c r="O37" s="3"/>
      <c r="R37" s="24" t="s">
        <v>17</v>
      </c>
      <c r="S37" s="94" t="str">
        <f t="shared" si="1"/>
        <v>（複数選択）未入力</v>
      </c>
    </row>
    <row r="38" spans="2:24" ht="15">
      <c r="B38" s="36"/>
      <c r="C38" s="101" t="s">
        <v>307</v>
      </c>
      <c r="D38" s="102"/>
      <c r="E38" s="102"/>
      <c r="F38" s="102"/>
      <c r="G38" s="102"/>
      <c r="H38" s="103"/>
      <c r="I38" s="102"/>
      <c r="J38" s="102"/>
      <c r="K38" s="102"/>
      <c r="L38" s="102"/>
      <c r="M38" s="103"/>
      <c r="N38" s="104"/>
      <c r="O38" s="3"/>
      <c r="R38" s="24"/>
      <c r="S38" s="94"/>
    </row>
    <row r="39" spans="2:24" ht="7.5" customHeight="1">
      <c r="B39" s="49"/>
      <c r="C39" s="29"/>
      <c r="D39" s="29"/>
      <c r="E39" s="29"/>
      <c r="F39" s="29"/>
      <c r="G39" s="29"/>
      <c r="H39" s="29"/>
      <c r="I39" s="29"/>
      <c r="J39" s="29"/>
      <c r="K39" s="29"/>
      <c r="L39" s="29"/>
      <c r="M39" s="29"/>
      <c r="N39" s="29"/>
      <c r="O39" s="16"/>
    </row>
    <row r="40" spans="2:24" ht="15.75" customHeight="1">
      <c r="B40" s="50"/>
      <c r="C40" s="28" t="s">
        <v>45</v>
      </c>
      <c r="H40" s="34"/>
      <c r="I40" s="34"/>
      <c r="J40" s="34"/>
      <c r="K40" s="34"/>
      <c r="L40" s="34"/>
      <c r="M40" s="34"/>
      <c r="N40" s="34"/>
      <c r="O40" s="34"/>
      <c r="R40" s="28"/>
    </row>
    <row r="41" spans="2:24">
      <c r="B41" s="51"/>
      <c r="S41" s="98"/>
    </row>
    <row r="43" spans="2:24" hidden="1">
      <c r="C43" s="28" t="s">
        <v>46</v>
      </c>
      <c r="R43" s="28"/>
      <c r="W43" s="37"/>
    </row>
    <row r="44" spans="2:24" hidden="1">
      <c r="C44" s="28" t="s">
        <v>47</v>
      </c>
      <c r="M44" s="28" t="s">
        <v>48</v>
      </c>
      <c r="N44" s="28" t="s">
        <v>49</v>
      </c>
      <c r="P44" s="28" t="s">
        <v>50</v>
      </c>
      <c r="Q44" s="28" t="s">
        <v>51</v>
      </c>
      <c r="R44" s="28" t="s">
        <v>52</v>
      </c>
      <c r="X44" s="37"/>
    </row>
    <row r="45" spans="2:24" hidden="1">
      <c r="E45" s="28">
        <v>1</v>
      </c>
      <c r="H45" s="28" t="str">
        <f>_xlfn.IFNA(VLOOKUP($E45,$E$8:$K$38,5,FALSE),"")</f>
        <v>指-○○○</v>
      </c>
      <c r="I45" s="28" t="str">
        <f>VLOOKUP($E45,$E$8:$K$38,6,FALSE)</f>
        <v>新宿区</v>
      </c>
      <c r="J45" s="28" t="str">
        <f>VLOOKUP($E45,$E$8:$K$38,7,FALSE)</f>
        <v>○○町</v>
      </c>
      <c r="K45" s="28" t="str">
        <f>VLOOKUP($E45,$E$8:$N$38,8,FALSE)&amp;""</f>
        <v>○丁目</v>
      </c>
      <c r="L45" s="28" t="str">
        <f>VLOOKUP($E45,$E$8:$N$38,9,FALSE)&amp;""</f>
        <v>○番</v>
      </c>
      <c r="M45" s="28" t="str">
        <f>VLOOKUP($E45,$E$8:$N$38,10,FALSE)&amp;""</f>
        <v/>
      </c>
      <c r="N45" s="28">
        <f>COUNTIF($I$8:$I$38,H45)</f>
        <v>1</v>
      </c>
      <c r="P45" s="28" cm="1">
        <f t="array" ref="P45">SUMPRODUCT(($I$8:$I$38=H45)*($J$8:$J$38="無地番"))</f>
        <v>0</v>
      </c>
      <c r="Q45" s="28" cm="1">
        <f t="array" ref="Q45">SUMPRODUCT(($I$8:$I$38=H45)*($J$8:$J$38="道"))</f>
        <v>0</v>
      </c>
      <c r="R45" s="28" cm="1">
        <f t="array" ref="R45">SUMPRODUCT(($I$8:$I$38=H45)*($J$8:$J$38="水"))</f>
        <v>0</v>
      </c>
      <c r="S45" s="59" t="str">
        <f>IF(P45&gt;0," 無地番","")&amp;IF(Q45&gt;0," 道","")&amp;IF(R45&gt;0," 水","")</f>
        <v/>
      </c>
      <c r="T45" s="28" t="str">
        <f>_xlfn.IFNA(I45&amp;J45&amp;K45&amp;L45&amp;IF(M45="","","の一部")&amp;IF(N45&gt;1,"　外 "&amp;N45-1&amp;" 筆","")&amp;S45,"")</f>
        <v>新宿区○○町○丁目○番</v>
      </c>
    </row>
    <row r="46" spans="2:24" hidden="1">
      <c r="E46" s="28">
        <v>2</v>
      </c>
      <c r="H46" s="28" t="str">
        <f>_xlfn.IFNA(VLOOKUP($E46,$E$8:$K$38,5,FALSE),"")</f>
        <v/>
      </c>
      <c r="I46" s="28" t="e">
        <f>VLOOKUP($E46,$E$8:$K$38,6,FALSE)</f>
        <v>#N/A</v>
      </c>
      <c r="J46" s="28" t="e">
        <f>VLOOKUP($E46,$E$8:$K$38,7,FALSE)</f>
        <v>#N/A</v>
      </c>
      <c r="K46" s="28" t="e">
        <f>VLOOKUP($E46,$E$8:$N$38,8,FALSE)&amp;""</f>
        <v>#N/A</v>
      </c>
      <c r="L46" s="28" t="e">
        <f>VLOOKUP($E46,$E$8:$N$38,9,FALSE)&amp;""</f>
        <v>#N/A</v>
      </c>
      <c r="M46" s="28" t="e">
        <f>VLOOKUP($E46,$E$8:$N$38,10,FALSE)&amp;""</f>
        <v>#N/A</v>
      </c>
      <c r="N46" s="28">
        <f>COUNTIF($I$8:$I$38,H46)</f>
        <v>30</v>
      </c>
      <c r="P46" s="28" cm="1">
        <f t="array" ref="P46">SUMPRODUCT(($I$8:$I$38=H46)*($J$8:$J$38="無地番"))</f>
        <v>0</v>
      </c>
      <c r="Q46" s="28" cm="1">
        <f t="array" ref="Q46">SUMPRODUCT(($I$8:$I$38=H46)*($J$8:$J$38="道"))</f>
        <v>0</v>
      </c>
      <c r="R46" s="28" cm="1">
        <f t="array" ref="R46">SUMPRODUCT(($I$8:$I$38=H46)*($J$8:$J$38="水"))</f>
        <v>0</v>
      </c>
      <c r="S46" s="59" t="str">
        <f>IF(P46&gt;0," 無地番","")&amp;IF(Q46&gt;0," 道","")&amp;IF(R46&gt;0," 水","")</f>
        <v/>
      </c>
      <c r="T46" s="28" t="str">
        <f>_xlfn.IFNA(I46&amp;J46&amp;K46&amp;L46&amp;IF(M46="","","の一部")&amp;IF(N46&gt;1,"　外 "&amp;N46-1&amp;" 筆","")&amp;S46,"")</f>
        <v/>
      </c>
    </row>
    <row r="47" spans="2:24" hidden="1">
      <c r="E47" s="28">
        <v>3</v>
      </c>
      <c r="H47" s="28" t="str">
        <f>_xlfn.IFNA(VLOOKUP($E47,$E$8:$K$38,5,FALSE),"")</f>
        <v/>
      </c>
      <c r="I47" s="28" t="e">
        <f>VLOOKUP($E47,$E$8:$K$38,6,FALSE)</f>
        <v>#N/A</v>
      </c>
      <c r="J47" s="28" t="e">
        <f>VLOOKUP($E47,$E$8:$K$38,7,FALSE)</f>
        <v>#N/A</v>
      </c>
      <c r="K47" s="28" t="e">
        <f>VLOOKUP($E47,$E$8:$N$38,8,FALSE)&amp;""</f>
        <v>#N/A</v>
      </c>
      <c r="L47" s="28" t="e">
        <f>VLOOKUP($E47,$E$8:$N$38,9,FALSE)&amp;""</f>
        <v>#N/A</v>
      </c>
      <c r="M47" s="28" t="e">
        <f>VLOOKUP($E47,$E$8:$N$38,10,FALSE)&amp;""</f>
        <v>#N/A</v>
      </c>
      <c r="N47" s="28">
        <f>COUNTIF($I$8:$I$38,H47)</f>
        <v>30</v>
      </c>
      <c r="P47" s="28" cm="1">
        <f t="array" ref="P47">SUMPRODUCT(($I$8:$I$38=H47)*($J$8:$J$38="無地番"))</f>
        <v>0</v>
      </c>
      <c r="Q47" s="28" cm="1">
        <f t="array" ref="Q47">SUMPRODUCT(($I$8:$I$38=H47)*($J$8:$J$38="道"))</f>
        <v>0</v>
      </c>
      <c r="R47" s="28" cm="1">
        <f t="array" ref="R47">SUMPRODUCT(($I$8:$I$38=H47)*($J$8:$J$38="水"))</f>
        <v>0</v>
      </c>
      <c r="S47" s="59" t="str">
        <f>IF(P47&gt;0," 無地番","")&amp;IF(Q47&gt;0," 道","")&amp;IF(R47&gt;0," 水","")</f>
        <v/>
      </c>
      <c r="T47" s="28" t="str">
        <f>_xlfn.IFNA(I47&amp;J47&amp;K47&amp;L47&amp;IF(M47="","","の一部")&amp;IF(N47&gt;1,"　外 "&amp;N47-1&amp;" 筆","")&amp;S47,"")</f>
        <v/>
      </c>
    </row>
    <row r="48" spans="2:24" hidden="1">
      <c r="R48" s="28"/>
      <c r="X48" s="37"/>
    </row>
    <row r="49" spans="3:20" hidden="1">
      <c r="C49" s="28" t="s">
        <v>53</v>
      </c>
      <c r="R49" s="28"/>
      <c r="S49" s="98"/>
    </row>
    <row r="50" spans="3:20" hidden="1">
      <c r="E50" s="28">
        <v>1</v>
      </c>
      <c r="H50" s="28" t="str">
        <f>_xlfn.IFNA(VLOOKUP($E50,$G$8:$K$38,3,FALSE),"")</f>
        <v/>
      </c>
      <c r="I50" s="28" t="e">
        <f>VLOOKUP($E50,$G$8:$K$38,4,FALSE)</f>
        <v>#N/A</v>
      </c>
      <c r="J50" s="28" t="e">
        <f>VLOOKUP($E50,$G$8:$K$38,5,FALSE)</f>
        <v>#N/A</v>
      </c>
      <c r="K50" s="28" t="e">
        <f>VLOOKUP($E50,$G$8:$N$38,6,FALSE)&amp;""</f>
        <v>#N/A</v>
      </c>
      <c r="L50" s="28" t="e">
        <f>VLOOKUP($E50,$G$8:$N$38,7,FALSE)&amp;""</f>
        <v>#N/A</v>
      </c>
      <c r="M50" s="28" t="e">
        <f>VLOOKUP($E50,$G$8:$N$38,8,FALSE)&amp;""</f>
        <v>#N/A</v>
      </c>
      <c r="N50" s="28" cm="1">
        <f t="array" ref="N50">SUMPRODUCT(($H$8:$H$38=$C$49)*($I$8:$I$38=H50))</f>
        <v>0</v>
      </c>
      <c r="P50" s="28" cm="1">
        <f t="array" ref="P50">SUMPRODUCT(($F$8:$F$38&lt;&gt;"")*($I$8:$I$38=H50)*($J$8:$J$38="無地番"))</f>
        <v>0</v>
      </c>
      <c r="Q50" s="28" cm="1">
        <f t="array" ref="Q50">SUMPRODUCT(($F$8:$F$38&lt;&gt;"")*($I$8:$I$38=H50)*($J$8:$J$38="道"))</f>
        <v>0</v>
      </c>
      <c r="R50" s="28" cm="1">
        <f t="array" ref="R50">SUMPRODUCT(($F$8:$F$38&lt;&gt;"")*($I$8:$I$38=H50)*($J$8:$J$38="水"))</f>
        <v>0</v>
      </c>
      <c r="S50" s="59" t="str">
        <f>IF(P50&gt;0," 無地番","")&amp;IF(Q50&gt;0," 道","")&amp;IF(R50&gt;0," 水","")</f>
        <v/>
      </c>
      <c r="T50" s="28" t="str">
        <f>_xlfn.IFNA(I50&amp;J50&amp;K50&amp;L50&amp;IF(M50="","","の一部")&amp;IF(N50&gt;1,"　外 "&amp;N50-1&amp;" 筆","")&amp;S50,"")</f>
        <v/>
      </c>
    </row>
    <row r="51" spans="3:20" hidden="1">
      <c r="E51" s="28">
        <v>2</v>
      </c>
      <c r="H51" s="28" t="str">
        <f>_xlfn.IFNA(VLOOKUP($E51,$G$8:$K$38,3,FALSE),"")</f>
        <v/>
      </c>
      <c r="I51" s="28" t="e">
        <f>VLOOKUP($E51,$G$8:$K$38,4,FALSE)</f>
        <v>#N/A</v>
      </c>
      <c r="J51" s="28" t="e">
        <f>VLOOKUP($E51,$G$8:$K$38,5,FALSE)</f>
        <v>#N/A</v>
      </c>
      <c r="K51" s="28" t="e">
        <f>VLOOKUP($E51,$G$8:$N$38,6,FALSE)&amp;""</f>
        <v>#N/A</v>
      </c>
      <c r="L51" s="28" t="e">
        <f>VLOOKUP($E51,$G$8:$N$38,7,FALSE)&amp;""</f>
        <v>#N/A</v>
      </c>
      <c r="M51" s="28" t="e">
        <f>VLOOKUP($E51,$G$8:$N$38,8,FALSE)&amp;""</f>
        <v>#N/A</v>
      </c>
      <c r="N51" s="28" cm="1">
        <f t="array" ref="N51">SUMPRODUCT(($H$8:$H$38=$C$49)*($I$8:$I$38=H51))</f>
        <v>0</v>
      </c>
      <c r="P51" s="28" cm="1">
        <f t="array" ref="P51">SUMPRODUCT(($F$8:$F$38&lt;&gt;"")*($I$8:$I$38=H51)*($J$8:$J$38="無地番"))</f>
        <v>0</v>
      </c>
      <c r="Q51" s="28" cm="1">
        <f t="array" ref="Q51">SUMPRODUCT(($F$8:$F$38&lt;&gt;"")*($I$8:$I$38=H51)*($J$8:$J$38="道"))</f>
        <v>0</v>
      </c>
      <c r="R51" s="28" cm="1">
        <f t="array" ref="R51">SUMPRODUCT(($F$8:$F$38&lt;&gt;"")*($I$8:$I$38=H51)*($J$8:$J$38="水"))</f>
        <v>0</v>
      </c>
      <c r="S51" s="59" t="str">
        <f>IF(P51&gt;0," 無地番","")&amp;IF(Q51&gt;0," 道","")&amp;IF(R51&gt;0," 水","")</f>
        <v/>
      </c>
      <c r="T51" s="28" t="str">
        <f>_xlfn.IFNA(I51&amp;J51&amp;K51&amp;L51&amp;IF(M51="","","の一部")&amp;IF(N51&gt;1,"　外 "&amp;N51-1&amp;" 筆","")&amp;S51,"")</f>
        <v/>
      </c>
    </row>
    <row r="52" spans="3:20" hidden="1">
      <c r="E52" s="28">
        <v>3</v>
      </c>
      <c r="H52" s="28" t="str">
        <f>_xlfn.IFNA(VLOOKUP($E52,$G$8:$K$38,3,FALSE),"")</f>
        <v/>
      </c>
      <c r="I52" s="28" t="e">
        <f>VLOOKUP($E52,$G$8:$K$38,4,FALSE)</f>
        <v>#N/A</v>
      </c>
      <c r="J52" s="28" t="e">
        <f>VLOOKUP($E52,$G$8:$K$38,5,FALSE)</f>
        <v>#N/A</v>
      </c>
      <c r="K52" s="28" t="e">
        <f>VLOOKUP($E52,$G$8:$N$38,6,FALSE)&amp;""</f>
        <v>#N/A</v>
      </c>
      <c r="L52" s="28" t="e">
        <f>VLOOKUP($E52,$G$8:$N$38,7,FALSE)&amp;""</f>
        <v>#N/A</v>
      </c>
      <c r="M52" s="28" t="e">
        <f>VLOOKUP($E52,$G$8:$N$38,8,FALSE)&amp;""</f>
        <v>#N/A</v>
      </c>
      <c r="N52" s="28" cm="1">
        <f t="array" ref="N52">SUMPRODUCT(($H$8:$H$38=$C$49)*($I$8:$I$38=H52))</f>
        <v>0</v>
      </c>
      <c r="P52" s="28" cm="1">
        <f t="array" ref="P52">SUMPRODUCT(($F$8:$F$38&lt;&gt;"")*($I$8:$I$38=H52)*($J$8:$J$38="無地番"))</f>
        <v>0</v>
      </c>
      <c r="Q52" s="28" cm="1">
        <f t="array" ref="Q52">SUMPRODUCT(($F$8:$F$38&lt;&gt;"")*($I$8:$I$38=H52)*($J$8:$J$38="道"))</f>
        <v>0</v>
      </c>
      <c r="R52" s="28" cm="1">
        <f t="array" ref="R52">SUMPRODUCT(($F$8:$F$38&lt;&gt;"")*($I$8:$I$38=H52)*($J$8:$J$38="水"))</f>
        <v>0</v>
      </c>
      <c r="S52" s="59" t="str">
        <f>IF(P52&gt;0," 無地番","")&amp;IF(Q52&gt;0," 道","")&amp;IF(R52&gt;0," 水","")</f>
        <v/>
      </c>
      <c r="T52" s="28" t="str">
        <f>_xlfn.IFNA(I52&amp;J52&amp;K52&amp;L52&amp;IF(M52="","","の一部")&amp;IF(N52&gt;1,"　外 "&amp;N52-1&amp;" 筆","")&amp;S52,"")</f>
        <v/>
      </c>
    </row>
    <row r="53" spans="3:20">
      <c r="R53" s="28"/>
    </row>
    <row r="54" spans="3:20">
      <c r="R54" s="28"/>
    </row>
  </sheetData>
  <sheetProtection formatRows="0"/>
  <mergeCells count="10">
    <mergeCell ref="R1:S1"/>
    <mergeCell ref="J6:M6"/>
    <mergeCell ref="C6:C7"/>
    <mergeCell ref="D6:D7"/>
    <mergeCell ref="E6:E7"/>
    <mergeCell ref="F6:F7"/>
    <mergeCell ref="G6:G7"/>
    <mergeCell ref="H6:H7"/>
    <mergeCell ref="I6:I7"/>
    <mergeCell ref="N6:N7"/>
  </mergeCells>
  <phoneticPr fontId="19"/>
  <conditionalFormatting sqref="S1:S1048576">
    <cfRule type="containsText" dxfId="18" priority="4" operator="containsText" text="（正常）">
      <formula>NOT(ISERROR(SEARCH("（正常）",S1)))</formula>
    </cfRule>
    <cfRule type="containsText" dxfId="17" priority="5" operator="containsText" text="（エラー）">
      <formula>NOT(ISERROR(SEARCH("（エラー）",S1)))</formula>
    </cfRule>
    <cfRule type="containsText" dxfId="16" priority="6" operator="containsText" text="（注意）">
      <formula>NOT(ISERROR(SEARCH("（注意）",S1)))</formula>
    </cfRule>
  </conditionalFormatting>
  <printOptions horizontalCentered="1"/>
  <pageMargins left="0.19685039370078741" right="0.19685039370078741" top="0.19685039370078741" bottom="0.19685039370078741" header="0.31496062992125984" footer="0.11811023622047245"/>
  <pageSetup paperSize="9" scale="82" fitToHeight="0" orientation="portrait" r:id="rId1"/>
  <headerFooter>
    <oddFooter>&amp;C&amp;P／&amp;Nページ</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マスタ!$M$2</xm:f>
          </x14:formula1>
          <xm:sqref>H8:H37</xm:sqref>
        </x14:dataValidation>
        <x14:dataValidation type="list" allowBlank="1" showInputMessage="1" showErrorMessage="1" xr:uid="{00000000-0002-0000-0300-000001000000}">
          <x14:formula1>
            <xm:f>マスタ!$N$2:$N$66</xm:f>
          </x14:formula1>
          <xm:sqref>J8:J37</xm:sqref>
        </x14:dataValidation>
        <x14:dataValidation type="list" allowBlank="1" showInputMessage="1" showErrorMessage="1" xr:uid="{00000000-0002-0000-0300-000002000000}">
          <x14:formula1>
            <xm:f>マスタ!$O$2</xm:f>
          </x14:formula1>
          <xm:sqref>N8:N37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P67"/>
  <sheetViews>
    <sheetView showGridLines="0" zoomScaleNormal="100" zoomScaleSheetLayoutView="75" workbookViewId="0"/>
  </sheetViews>
  <sheetFormatPr defaultColWidth="9" defaultRowHeight="15" outlineLevelRow="1"/>
  <cols>
    <col min="1" max="2" width="2.59765625" style="116" customWidth="1"/>
    <col min="3" max="3" width="10.19921875" style="115" customWidth="1"/>
    <col min="4" max="4" width="20.59765625" style="115" customWidth="1"/>
    <col min="5" max="5" width="5.59765625" style="115" customWidth="1"/>
    <col min="6" max="6" width="17.09765625" style="115" customWidth="1"/>
    <col min="7" max="7" width="15.59765625" style="115" customWidth="1"/>
    <col min="8" max="9" width="14.59765625" style="115" customWidth="1"/>
    <col min="10" max="10" width="15.59765625" style="116" bestFit="1" customWidth="1"/>
    <col min="11" max="11" width="3.09765625" style="116" customWidth="1"/>
    <col min="12" max="12" width="0" style="116" hidden="1" customWidth="1"/>
    <col min="13" max="13" width="3.69921875" style="116" customWidth="1"/>
    <col min="14" max="14" width="10.5" style="123" bestFit="1" customWidth="1"/>
    <col min="15" max="15" width="30.59765625" style="124" customWidth="1"/>
    <col min="16" max="16" width="9" style="119" customWidth="1"/>
    <col min="17" max="16384" width="9" style="116"/>
  </cols>
  <sheetData>
    <row r="1" spans="2:16" ht="7.5" customHeight="1">
      <c r="B1" s="114"/>
      <c r="N1" s="117"/>
      <c r="O1" s="118"/>
    </row>
    <row r="2" spans="2:16" ht="24.75" customHeight="1">
      <c r="B2" s="120" t="s">
        <v>345</v>
      </c>
      <c r="C2" s="121"/>
      <c r="D2" s="121"/>
      <c r="E2" s="121"/>
      <c r="F2" s="116"/>
      <c r="G2" s="116"/>
      <c r="H2" s="116"/>
      <c r="I2" s="116"/>
      <c r="N2" s="117" t="s">
        <v>15</v>
      </c>
      <c r="O2" s="118" t="s">
        <v>16</v>
      </c>
    </row>
    <row r="3" spans="2:16" ht="7.5" customHeight="1">
      <c r="E3" s="122"/>
      <c r="F3" s="122"/>
      <c r="G3" s="122"/>
      <c r="H3" s="122"/>
      <c r="I3" s="122"/>
    </row>
    <row r="4" spans="2:16" ht="24.75" customHeight="1">
      <c r="B4" s="306" t="s">
        <v>346</v>
      </c>
      <c r="C4" s="307"/>
      <c r="D4" s="308"/>
      <c r="E4" s="309" t="s">
        <v>347</v>
      </c>
      <c r="F4" s="310"/>
      <c r="G4" s="310"/>
      <c r="H4" s="310"/>
      <c r="I4" s="310"/>
      <c r="J4" s="311"/>
    </row>
    <row r="5" spans="2:16" ht="26.25" customHeight="1">
      <c r="B5" s="312" t="s">
        <v>348</v>
      </c>
      <c r="C5" s="313"/>
      <c r="D5" s="314"/>
      <c r="E5" s="315" t="s">
        <v>349</v>
      </c>
      <c r="F5" s="316"/>
      <c r="G5" s="316"/>
      <c r="H5" s="316"/>
      <c r="I5" s="316"/>
      <c r="J5" s="317"/>
      <c r="N5" s="125" t="s">
        <v>350</v>
      </c>
      <c r="O5" s="126" t="str">
        <f>IF(E5="","（エラー）未選択","（正常）入力済み")</f>
        <v>（正常）入力済み</v>
      </c>
      <c r="P5" s="119" t="s">
        <v>351</v>
      </c>
    </row>
    <row r="6" spans="2:16" ht="45" customHeight="1">
      <c r="B6" s="318" t="s">
        <v>352</v>
      </c>
      <c r="C6" s="313"/>
      <c r="D6" s="313"/>
      <c r="E6" s="127" t="s">
        <v>353</v>
      </c>
      <c r="F6" s="319" t="s">
        <v>354</v>
      </c>
      <c r="G6" s="320"/>
      <c r="H6" s="320"/>
      <c r="I6" s="320"/>
      <c r="J6" s="320"/>
      <c r="K6" s="123"/>
      <c r="L6" s="123"/>
      <c r="M6" s="123"/>
      <c r="N6" s="128" t="s">
        <v>18</v>
      </c>
      <c r="O6" s="126" t="str">
        <f>IF(E6="","（エラー）未選択","（正常）選択済み")</f>
        <v>（正常）選択済み</v>
      </c>
      <c r="P6" s="119" t="s">
        <v>355</v>
      </c>
    </row>
    <row r="7" spans="2:16" ht="60" customHeight="1">
      <c r="B7" s="318" t="s">
        <v>356</v>
      </c>
      <c r="C7" s="313"/>
      <c r="D7" s="313"/>
      <c r="E7" s="127" t="s">
        <v>357</v>
      </c>
      <c r="F7" s="319"/>
      <c r="G7" s="320"/>
      <c r="H7" s="320"/>
      <c r="I7" s="320"/>
      <c r="J7" s="320"/>
      <c r="K7" s="123"/>
      <c r="L7" s="123"/>
      <c r="M7" s="123"/>
      <c r="N7" s="128" t="s">
        <v>18</v>
      </c>
      <c r="O7" s="126" t="str">
        <f>IF(E7="","（エラー）未選択","（正常）選択済み")</f>
        <v>（正常）選択済み</v>
      </c>
      <c r="P7" s="119" t="s">
        <v>358</v>
      </c>
    </row>
    <row r="8" spans="2:16">
      <c r="B8" s="321" t="s">
        <v>359</v>
      </c>
      <c r="C8" s="322"/>
      <c r="D8" s="323"/>
      <c r="E8" s="129"/>
      <c r="F8" s="129"/>
      <c r="G8" s="129"/>
      <c r="H8" s="129"/>
      <c r="I8" s="130" t="s">
        <v>360</v>
      </c>
      <c r="J8" s="131" t="s">
        <v>361</v>
      </c>
      <c r="K8" s="123"/>
      <c r="L8" s="123"/>
      <c r="M8" s="123"/>
      <c r="N8" s="128" t="s">
        <v>18</v>
      </c>
      <c r="O8" s="126" t="str">
        <f>IF(COUNTIF(L9:L16,"TRUE")&lt;1,"（エラー）未選択",IF(COUNTIF(L9:L16,"TRUE")&gt;0,"（正常）選択済み"))</f>
        <v>（正常）選択済み</v>
      </c>
      <c r="P8" s="119" t="s">
        <v>362</v>
      </c>
    </row>
    <row r="9" spans="2:16" ht="26.25" customHeight="1">
      <c r="B9" s="324"/>
      <c r="C9" s="325"/>
      <c r="D9" s="326"/>
      <c r="E9" s="132"/>
      <c r="F9" s="330" t="s">
        <v>363</v>
      </c>
      <c r="G9" s="330"/>
      <c r="H9" s="330"/>
      <c r="I9" s="133"/>
      <c r="J9" s="134"/>
      <c r="L9" s="116" t="b">
        <f>IF(E9="●",TRUE,FALSE)</f>
        <v>0</v>
      </c>
      <c r="N9" s="135" t="s">
        <v>364</v>
      </c>
      <c r="O9" s="126" t="str">
        <f>IF(L9,IF(COUNTA(I9:J9)&lt;2,"（エラー）記入不足",IF(COUNTA(I9:J9)&gt;1,"（正常）記入充足")),"未選択")</f>
        <v>未選択</v>
      </c>
      <c r="P9" s="119" t="s">
        <v>365</v>
      </c>
    </row>
    <row r="10" spans="2:16" ht="26.25" customHeight="1">
      <c r="B10" s="324"/>
      <c r="C10" s="325"/>
      <c r="D10" s="326"/>
      <c r="E10" s="136" t="s">
        <v>327</v>
      </c>
      <c r="F10" s="331" t="s">
        <v>366</v>
      </c>
      <c r="G10" s="331"/>
      <c r="H10" s="331"/>
      <c r="I10" s="137" t="s">
        <v>442</v>
      </c>
      <c r="J10" s="138" t="s">
        <v>443</v>
      </c>
      <c r="L10" s="116" t="b">
        <f t="shared" ref="L10:L16" si="0">IF(E10="●",TRUE,FALSE)</f>
        <v>1</v>
      </c>
      <c r="N10" s="135" t="s">
        <v>364</v>
      </c>
      <c r="O10" s="126" t="str">
        <f>IF(L10,IF(COUNTA(I10:J10)&lt;2,"（エラー）記入不足",IF(COUNTA(I10:J10)&gt;1,"（正常）記入充足")),"未選択")</f>
        <v>（正常）記入充足</v>
      </c>
      <c r="P10" s="119" t="s">
        <v>367</v>
      </c>
    </row>
    <row r="11" spans="2:16" ht="57.75" customHeight="1">
      <c r="B11" s="324"/>
      <c r="C11" s="325"/>
      <c r="D11" s="326"/>
      <c r="E11" s="136"/>
      <c r="F11" s="331" t="s">
        <v>368</v>
      </c>
      <c r="G11" s="331"/>
      <c r="H11" s="331"/>
      <c r="I11" s="137"/>
      <c r="J11" s="138"/>
      <c r="L11" s="116" t="b">
        <f t="shared" si="0"/>
        <v>0</v>
      </c>
      <c r="N11" s="135" t="s">
        <v>364</v>
      </c>
      <c r="O11" s="126" t="str">
        <f>IF(AND(L11,OR($L$9,$L$10)),"（エラー）対象外選択済み",IF(L11,IF(COUNTA(I11:J11)&lt;2,"（エラー）記入不足",IF(COUNTA(I11:J11)&gt;1,"（正常）記入充足")),"未選択"))</f>
        <v>未選択</v>
      </c>
    </row>
    <row r="12" spans="2:16" ht="54.75" customHeight="1">
      <c r="B12" s="324"/>
      <c r="C12" s="325"/>
      <c r="D12" s="326"/>
      <c r="E12" s="136"/>
      <c r="F12" s="331" t="s">
        <v>369</v>
      </c>
      <c r="G12" s="331"/>
      <c r="H12" s="331"/>
      <c r="I12" s="137"/>
      <c r="J12" s="138"/>
      <c r="L12" s="116" t="b">
        <f t="shared" si="0"/>
        <v>0</v>
      </c>
      <c r="N12" s="135" t="s">
        <v>364</v>
      </c>
      <c r="O12" s="126" t="str">
        <f t="shared" ref="O12:O15" si="1">IF(AND(L12,OR($L$9,$L$10)),"（エラー）対象外選択済み",IF(L12,IF(COUNTA(I12:J12)&lt;2,"（エラー）記入不足",IF(COUNTA(I12:J12)&gt;1,"（正常）記入充足")),"未選択"))</f>
        <v>未選択</v>
      </c>
    </row>
    <row r="13" spans="2:16" ht="160.5" customHeight="1">
      <c r="B13" s="324"/>
      <c r="C13" s="325"/>
      <c r="D13" s="326"/>
      <c r="E13" s="139"/>
      <c r="F13" s="331" t="s">
        <v>370</v>
      </c>
      <c r="G13" s="331"/>
      <c r="H13" s="331"/>
      <c r="I13" s="137"/>
      <c r="J13" s="138"/>
      <c r="L13" s="116" t="b">
        <f t="shared" si="0"/>
        <v>0</v>
      </c>
      <c r="N13" s="135" t="s">
        <v>364</v>
      </c>
      <c r="O13" s="126" t="str">
        <f t="shared" si="1"/>
        <v>未選択</v>
      </c>
    </row>
    <row r="14" spans="2:16" ht="26.25" customHeight="1">
      <c r="B14" s="324"/>
      <c r="C14" s="325"/>
      <c r="D14" s="326"/>
      <c r="E14" s="136"/>
      <c r="F14" s="331" t="s">
        <v>371</v>
      </c>
      <c r="G14" s="331"/>
      <c r="H14" s="331"/>
      <c r="I14" s="137"/>
      <c r="J14" s="138"/>
      <c r="L14" s="116" t="b">
        <f t="shared" si="0"/>
        <v>0</v>
      </c>
      <c r="N14" s="135" t="s">
        <v>364</v>
      </c>
      <c r="O14" s="126" t="str">
        <f t="shared" si="1"/>
        <v>未選択</v>
      </c>
    </row>
    <row r="15" spans="2:16" ht="26.25" customHeight="1">
      <c r="B15" s="324"/>
      <c r="C15" s="325"/>
      <c r="D15" s="326"/>
      <c r="E15" s="136"/>
      <c r="F15" s="331" t="s">
        <v>372</v>
      </c>
      <c r="G15" s="331"/>
      <c r="H15" s="331"/>
      <c r="I15" s="137"/>
      <c r="J15" s="138"/>
      <c r="L15" s="116" t="b">
        <f t="shared" si="0"/>
        <v>0</v>
      </c>
      <c r="N15" s="135" t="s">
        <v>364</v>
      </c>
      <c r="O15" s="126" t="str">
        <f t="shared" si="1"/>
        <v>未選択</v>
      </c>
    </row>
    <row r="16" spans="2:16" ht="26.25" customHeight="1">
      <c r="B16" s="324"/>
      <c r="C16" s="325"/>
      <c r="D16" s="326"/>
      <c r="E16" s="140"/>
      <c r="F16" s="333" t="s">
        <v>373</v>
      </c>
      <c r="G16" s="333"/>
      <c r="H16" s="333"/>
      <c r="I16" s="141"/>
      <c r="J16" s="142"/>
      <c r="L16" s="116" t="b">
        <f t="shared" si="0"/>
        <v>0</v>
      </c>
      <c r="N16" s="135" t="s">
        <v>364</v>
      </c>
      <c r="O16" s="126" t="str">
        <f t="shared" ref="O16" si="2">IF(L16,IF(COUNTA(I16:J16)&lt;2,"（エラー）記入不足",IF(COUNTA(I16:J16)&gt;1,"（正常）記入充足")),"未選択")</f>
        <v>未選択</v>
      </c>
    </row>
    <row r="17" spans="2:16">
      <c r="B17" s="327"/>
      <c r="C17" s="328"/>
      <c r="D17" s="329"/>
      <c r="E17" s="143" t="s">
        <v>374</v>
      </c>
      <c r="F17" s="334"/>
      <c r="G17" s="334"/>
      <c r="H17" s="334"/>
      <c r="I17" s="334"/>
      <c r="J17" s="335"/>
      <c r="N17" s="135" t="s">
        <v>375</v>
      </c>
      <c r="O17" s="126" t="str">
        <f>IF(OR(L13,L16),IF(F17="","（エラー）備考入力なし","（正常）備考入力済み"),"備考選択なし")</f>
        <v>備考選択なし</v>
      </c>
      <c r="P17" s="144" t="s">
        <v>376</v>
      </c>
    </row>
    <row r="18" spans="2:16" ht="19.5" customHeight="1">
      <c r="B18" s="321" t="s">
        <v>377</v>
      </c>
      <c r="C18" s="322"/>
      <c r="D18" s="323"/>
      <c r="E18" s="145" t="s">
        <v>327</v>
      </c>
      <c r="F18" s="330" t="s">
        <v>378</v>
      </c>
      <c r="G18" s="330"/>
      <c r="H18" s="330"/>
      <c r="I18" s="330"/>
      <c r="J18" s="336"/>
      <c r="L18" s="116" t="b">
        <f t="shared" ref="L18:L33" si="3">IF(E18="●",TRUE,FALSE)</f>
        <v>1</v>
      </c>
      <c r="N18" s="128" t="s">
        <v>18</v>
      </c>
      <c r="O18" s="126" t="str">
        <f>IF(COUNTIF(L18:L33,"TRUE")&lt;1,"（エラー）未選択",IF(COUNTIF(L18:L33,"TRUE")&gt;0,"（正常）選択済み"))</f>
        <v>（正常）選択済み</v>
      </c>
      <c r="P18" s="119" t="s">
        <v>379</v>
      </c>
    </row>
    <row r="19" spans="2:16" ht="19.5" customHeight="1">
      <c r="B19" s="324"/>
      <c r="C19" s="325"/>
      <c r="D19" s="326"/>
      <c r="E19" s="146" t="s">
        <v>327</v>
      </c>
      <c r="F19" s="331" t="s">
        <v>380</v>
      </c>
      <c r="G19" s="331"/>
      <c r="H19" s="331"/>
      <c r="I19" s="331"/>
      <c r="J19" s="332"/>
      <c r="L19" s="116" t="b">
        <f t="shared" si="3"/>
        <v>1</v>
      </c>
      <c r="O19" s="126"/>
    </row>
    <row r="20" spans="2:16" ht="19.5" customHeight="1">
      <c r="B20" s="324"/>
      <c r="C20" s="325"/>
      <c r="D20" s="326"/>
      <c r="E20" s="146" t="s">
        <v>327</v>
      </c>
      <c r="F20" s="331" t="s">
        <v>381</v>
      </c>
      <c r="G20" s="331"/>
      <c r="H20" s="331"/>
      <c r="I20" s="331"/>
      <c r="J20" s="332"/>
      <c r="L20" s="116" t="b">
        <f t="shared" si="3"/>
        <v>1</v>
      </c>
      <c r="O20" s="126"/>
    </row>
    <row r="21" spans="2:16" ht="19.5" customHeight="1">
      <c r="B21" s="324"/>
      <c r="C21" s="325"/>
      <c r="D21" s="326"/>
      <c r="E21" s="146" t="s">
        <v>327</v>
      </c>
      <c r="F21" s="331" t="s">
        <v>382</v>
      </c>
      <c r="G21" s="331"/>
      <c r="H21" s="331"/>
      <c r="I21" s="331"/>
      <c r="J21" s="332"/>
      <c r="L21" s="116" t="b">
        <f t="shared" si="3"/>
        <v>1</v>
      </c>
      <c r="O21" s="126"/>
    </row>
    <row r="22" spans="2:16" ht="19.5" customHeight="1">
      <c r="B22" s="324"/>
      <c r="C22" s="325"/>
      <c r="D22" s="326"/>
      <c r="E22" s="147"/>
      <c r="F22" s="331" t="s">
        <v>383</v>
      </c>
      <c r="G22" s="331"/>
      <c r="H22" s="331"/>
      <c r="I22" s="331"/>
      <c r="J22" s="332"/>
      <c r="L22" s="116" t="b">
        <f t="shared" si="3"/>
        <v>0</v>
      </c>
      <c r="N22" s="125"/>
      <c r="O22" s="126"/>
    </row>
    <row r="23" spans="2:16" ht="19.5" customHeight="1">
      <c r="B23" s="324"/>
      <c r="C23" s="325"/>
      <c r="D23" s="326"/>
      <c r="E23" s="146"/>
      <c r="F23" s="331" t="s">
        <v>384</v>
      </c>
      <c r="G23" s="331"/>
      <c r="H23" s="331"/>
      <c r="I23" s="331"/>
      <c r="J23" s="332"/>
      <c r="L23" s="116" t="b">
        <f t="shared" si="3"/>
        <v>0</v>
      </c>
      <c r="O23" s="126"/>
    </row>
    <row r="24" spans="2:16" ht="19.5" customHeight="1">
      <c r="B24" s="324"/>
      <c r="C24" s="325"/>
      <c r="D24" s="326"/>
      <c r="E24" s="146"/>
      <c r="F24" s="331" t="s">
        <v>385</v>
      </c>
      <c r="G24" s="331"/>
      <c r="H24" s="331"/>
      <c r="I24" s="331"/>
      <c r="J24" s="332"/>
      <c r="L24" s="116" t="b">
        <f t="shared" si="3"/>
        <v>0</v>
      </c>
      <c r="O24" s="126"/>
    </row>
    <row r="25" spans="2:16" ht="19.5" customHeight="1">
      <c r="B25" s="324"/>
      <c r="C25" s="325"/>
      <c r="D25" s="326"/>
      <c r="E25" s="148"/>
      <c r="F25" s="331" t="s">
        <v>386</v>
      </c>
      <c r="G25" s="331"/>
      <c r="H25" s="331"/>
      <c r="I25" s="331"/>
      <c r="J25" s="332"/>
      <c r="L25" s="116" t="b">
        <f t="shared" si="3"/>
        <v>0</v>
      </c>
      <c r="O25" s="126"/>
    </row>
    <row r="26" spans="2:16" ht="19.5" customHeight="1">
      <c r="B26" s="324"/>
      <c r="C26" s="325"/>
      <c r="D26" s="326"/>
      <c r="E26" s="146"/>
      <c r="F26" s="331" t="s">
        <v>387</v>
      </c>
      <c r="G26" s="331"/>
      <c r="H26" s="331"/>
      <c r="I26" s="331"/>
      <c r="J26" s="332"/>
      <c r="L26" s="116" t="b">
        <f t="shared" si="3"/>
        <v>0</v>
      </c>
      <c r="O26" s="126"/>
    </row>
    <row r="27" spans="2:16" ht="19.5" customHeight="1">
      <c r="B27" s="324"/>
      <c r="C27" s="325"/>
      <c r="D27" s="326"/>
      <c r="E27" s="146" t="s">
        <v>327</v>
      </c>
      <c r="F27" s="331" t="s">
        <v>388</v>
      </c>
      <c r="G27" s="331"/>
      <c r="H27" s="331"/>
      <c r="I27" s="331"/>
      <c r="J27" s="332"/>
      <c r="L27" s="116" t="b">
        <f t="shared" si="3"/>
        <v>1</v>
      </c>
      <c r="O27" s="126"/>
    </row>
    <row r="28" spans="2:16" ht="19.5" customHeight="1">
      <c r="B28" s="324"/>
      <c r="C28" s="325"/>
      <c r="D28" s="326"/>
      <c r="E28" s="147"/>
      <c r="F28" s="331" t="s">
        <v>389</v>
      </c>
      <c r="G28" s="331"/>
      <c r="H28" s="331"/>
      <c r="I28" s="331"/>
      <c r="J28" s="332"/>
      <c r="L28" s="116" t="b">
        <f t="shared" si="3"/>
        <v>0</v>
      </c>
      <c r="N28" s="125"/>
      <c r="O28" s="126"/>
    </row>
    <row r="29" spans="2:16" ht="19.5" customHeight="1">
      <c r="B29" s="324"/>
      <c r="C29" s="325"/>
      <c r="D29" s="326"/>
      <c r="E29" s="146"/>
      <c r="F29" s="331" t="s">
        <v>390</v>
      </c>
      <c r="G29" s="331"/>
      <c r="H29" s="331"/>
      <c r="I29" s="331"/>
      <c r="J29" s="332"/>
      <c r="L29" s="116" t="b">
        <f t="shared" si="3"/>
        <v>0</v>
      </c>
      <c r="O29" s="126"/>
    </row>
    <row r="30" spans="2:16" ht="19.5" customHeight="1">
      <c r="B30" s="324"/>
      <c r="C30" s="325"/>
      <c r="D30" s="326"/>
      <c r="E30" s="146"/>
      <c r="F30" s="331" t="s">
        <v>391</v>
      </c>
      <c r="G30" s="331"/>
      <c r="H30" s="331"/>
      <c r="I30" s="331"/>
      <c r="J30" s="332"/>
      <c r="L30" s="116" t="b">
        <f t="shared" si="3"/>
        <v>0</v>
      </c>
      <c r="O30" s="126"/>
    </row>
    <row r="31" spans="2:16" ht="19.5" customHeight="1">
      <c r="B31" s="324"/>
      <c r="C31" s="325"/>
      <c r="D31" s="326"/>
      <c r="E31" s="146"/>
      <c r="F31" s="331" t="s">
        <v>392</v>
      </c>
      <c r="G31" s="331"/>
      <c r="H31" s="331"/>
      <c r="I31" s="331"/>
      <c r="J31" s="332"/>
      <c r="L31" s="116" t="b">
        <f t="shared" si="3"/>
        <v>0</v>
      </c>
      <c r="O31" s="126"/>
    </row>
    <row r="32" spans="2:16" ht="19.5" customHeight="1">
      <c r="B32" s="324"/>
      <c r="C32" s="325"/>
      <c r="D32" s="326"/>
      <c r="E32" s="146" t="s">
        <v>327</v>
      </c>
      <c r="F32" s="331" t="s">
        <v>393</v>
      </c>
      <c r="G32" s="331"/>
      <c r="H32" s="331"/>
      <c r="I32" s="331"/>
      <c r="J32" s="332"/>
      <c r="L32" s="116" t="b">
        <f t="shared" si="3"/>
        <v>1</v>
      </c>
      <c r="O32" s="126"/>
    </row>
    <row r="33" spans="2:16" ht="19.5" customHeight="1">
      <c r="B33" s="324"/>
      <c r="C33" s="325"/>
      <c r="D33" s="326"/>
      <c r="E33" s="148"/>
      <c r="F33" s="333" t="s">
        <v>394</v>
      </c>
      <c r="G33" s="333"/>
      <c r="H33" s="333"/>
      <c r="I33" s="333"/>
      <c r="J33" s="337"/>
      <c r="L33" s="116" t="b">
        <f t="shared" si="3"/>
        <v>0</v>
      </c>
      <c r="O33" s="126"/>
    </row>
    <row r="34" spans="2:16">
      <c r="B34" s="327"/>
      <c r="C34" s="328"/>
      <c r="D34" s="329"/>
      <c r="E34" s="149" t="s">
        <v>374</v>
      </c>
      <c r="F34" s="334"/>
      <c r="G34" s="334"/>
      <c r="H34" s="334"/>
      <c r="I34" s="334"/>
      <c r="J34" s="335"/>
      <c r="N34" s="135" t="s">
        <v>375</v>
      </c>
      <c r="O34" s="126" t="str">
        <f>IF(L33,IF(F34="","（エラー）備考入力なし","（正常）備考入力済み"),"備考選択なし")</f>
        <v>備考選択なし</v>
      </c>
      <c r="P34" s="144" t="s">
        <v>395</v>
      </c>
    </row>
    <row r="35" spans="2:16" ht="60" customHeight="1">
      <c r="B35" s="321" t="s">
        <v>396</v>
      </c>
      <c r="C35" s="322"/>
      <c r="D35" s="323"/>
      <c r="E35" s="150" t="s">
        <v>357</v>
      </c>
      <c r="F35" s="338"/>
      <c r="G35" s="338"/>
      <c r="H35" s="338"/>
      <c r="I35" s="338"/>
      <c r="J35" s="339"/>
      <c r="N35" s="125" t="s">
        <v>350</v>
      </c>
      <c r="O35" s="126" t="str">
        <f>IF(E35="","（エラー）未選択","（正常）選択済み")</f>
        <v>（正常）選択済み</v>
      </c>
      <c r="P35" s="119" t="s">
        <v>397</v>
      </c>
    </row>
    <row r="36" spans="2:16" ht="19.5" customHeight="1">
      <c r="B36" s="324"/>
      <c r="C36" s="326"/>
      <c r="D36" s="340" t="s">
        <v>398</v>
      </c>
      <c r="E36" s="151"/>
      <c r="F36" s="330" t="s">
        <v>399</v>
      </c>
      <c r="G36" s="330"/>
      <c r="H36" s="330"/>
      <c r="I36" s="330"/>
      <c r="J36" s="336"/>
      <c r="L36" s="116" t="b">
        <f t="shared" ref="L36:L41" si="4">IF(E36="●",TRUE,FALSE)</f>
        <v>0</v>
      </c>
      <c r="N36" s="125" t="s">
        <v>350</v>
      </c>
      <c r="O36" s="126" t="str">
        <f>IF($E$35="有",IF(COUNTIF(L36:L41,"TRUE")&lt;1,"（エラー）未選択",IF(COUNTIF(L36:L41,"TRUE")&gt;0,"（正常）選択済み")),"選択不要")</f>
        <v>選択不要</v>
      </c>
      <c r="P36" s="119" t="s">
        <v>400</v>
      </c>
    </row>
    <row r="37" spans="2:16" ht="19.5" customHeight="1">
      <c r="B37" s="324"/>
      <c r="C37" s="326"/>
      <c r="D37" s="341"/>
      <c r="E37" s="152"/>
      <c r="F37" s="331" t="s">
        <v>401</v>
      </c>
      <c r="G37" s="331"/>
      <c r="H37" s="331"/>
      <c r="I37" s="331"/>
      <c r="J37" s="332"/>
      <c r="L37" s="116" t="b">
        <f t="shared" si="4"/>
        <v>0</v>
      </c>
      <c r="O37" s="126"/>
    </row>
    <row r="38" spans="2:16" ht="19.5" customHeight="1">
      <c r="B38" s="324"/>
      <c r="C38" s="326"/>
      <c r="D38" s="341"/>
      <c r="E38" s="152"/>
      <c r="F38" s="331" t="s">
        <v>402</v>
      </c>
      <c r="G38" s="331"/>
      <c r="H38" s="331"/>
      <c r="I38" s="331"/>
      <c r="J38" s="332"/>
      <c r="L38" s="116" t="b">
        <f t="shared" si="4"/>
        <v>0</v>
      </c>
      <c r="O38" s="126"/>
    </row>
    <row r="39" spans="2:16" ht="19.5" customHeight="1">
      <c r="B39" s="324"/>
      <c r="C39" s="326"/>
      <c r="D39" s="341"/>
      <c r="E39" s="152"/>
      <c r="F39" s="331" t="s">
        <v>403</v>
      </c>
      <c r="G39" s="331"/>
      <c r="H39" s="331"/>
      <c r="I39" s="331"/>
      <c r="J39" s="332"/>
      <c r="L39" s="116" t="b">
        <f t="shared" si="4"/>
        <v>0</v>
      </c>
      <c r="O39" s="126"/>
    </row>
    <row r="40" spans="2:16" ht="30" customHeight="1">
      <c r="B40" s="324"/>
      <c r="C40" s="326"/>
      <c r="D40" s="341"/>
      <c r="E40" s="152"/>
      <c r="F40" s="331" t="s">
        <v>404</v>
      </c>
      <c r="G40" s="331"/>
      <c r="H40" s="331"/>
      <c r="I40" s="331"/>
      <c r="J40" s="332"/>
      <c r="L40" s="116" t="b">
        <f t="shared" si="4"/>
        <v>0</v>
      </c>
      <c r="O40" s="126"/>
    </row>
    <row r="41" spans="2:16" ht="19.5" customHeight="1">
      <c r="B41" s="324"/>
      <c r="C41" s="326"/>
      <c r="D41" s="341"/>
      <c r="E41" s="153"/>
      <c r="F41" s="333" t="s">
        <v>373</v>
      </c>
      <c r="G41" s="333"/>
      <c r="H41" s="333"/>
      <c r="I41" s="333"/>
      <c r="J41" s="337"/>
      <c r="L41" s="116" t="b">
        <f t="shared" si="4"/>
        <v>0</v>
      </c>
      <c r="O41" s="126"/>
    </row>
    <row r="42" spans="2:16">
      <c r="B42" s="324"/>
      <c r="C42" s="326"/>
      <c r="D42" s="342"/>
      <c r="E42" s="149" t="s">
        <v>374</v>
      </c>
      <c r="F42" s="334"/>
      <c r="G42" s="334"/>
      <c r="H42" s="334"/>
      <c r="I42" s="334"/>
      <c r="J42" s="335"/>
      <c r="N42" s="135" t="s">
        <v>375</v>
      </c>
      <c r="O42" s="126" t="str">
        <f>IF(L41,IF(F42="","（エラー）備考入力なし","（正常）備考入力済み"),"備考選択なし")</f>
        <v>備考選択なし</v>
      </c>
      <c r="P42" s="144" t="s">
        <v>395</v>
      </c>
    </row>
    <row r="43" spans="2:16">
      <c r="B43" s="327"/>
      <c r="C43" s="329"/>
      <c r="D43" s="154" t="s">
        <v>405</v>
      </c>
      <c r="E43" s="343"/>
      <c r="F43" s="344"/>
      <c r="G43" s="344"/>
      <c r="H43" s="344"/>
      <c r="I43" s="344"/>
      <c r="J43" s="345"/>
      <c r="N43" s="135" t="s">
        <v>406</v>
      </c>
      <c r="O43" s="126" t="str">
        <f>IF($E$35="有",IF(E43&lt;&gt;"","（正常）入力済み","（エラー）未入力"),"入力不要")</f>
        <v>入力不要</v>
      </c>
      <c r="P43" s="144" t="s">
        <v>407</v>
      </c>
    </row>
    <row r="44" spans="2:16" ht="26.25" customHeight="1">
      <c r="B44" s="321" t="s">
        <v>408</v>
      </c>
      <c r="C44" s="322"/>
      <c r="D44" s="314"/>
      <c r="E44" s="155" t="s">
        <v>357</v>
      </c>
      <c r="F44" s="346"/>
      <c r="G44" s="346"/>
      <c r="H44" s="346"/>
      <c r="I44" s="346"/>
      <c r="J44" s="347"/>
      <c r="N44" s="125" t="s">
        <v>350</v>
      </c>
      <c r="O44" s="126" t="str">
        <f>IF(E44="","（エラー）未選択","（正常）選択済み")</f>
        <v>（正常）選択済み</v>
      </c>
      <c r="P44" s="119" t="s">
        <v>409</v>
      </c>
    </row>
    <row r="45" spans="2:16">
      <c r="B45" s="348"/>
      <c r="C45" s="349"/>
      <c r="D45" s="352" t="s">
        <v>410</v>
      </c>
      <c r="J45" s="156"/>
      <c r="N45" s="125" t="s">
        <v>350</v>
      </c>
      <c r="O45" s="126" t="str">
        <f>IF($E$44="有",IF(COUNTIF(L46:L48,"TRUE")&lt;1,"（エラー）未選択",IF(COUNTIF(L46:L48,"TRUE")&gt;0,"（正常）選択済み")),"選択不要")</f>
        <v>選択不要</v>
      </c>
      <c r="P45" s="119" t="s">
        <v>411</v>
      </c>
    </row>
    <row r="46" spans="2:16" ht="21" customHeight="1">
      <c r="B46" s="350"/>
      <c r="C46" s="351"/>
      <c r="D46" s="352"/>
      <c r="E46" s="151"/>
      <c r="F46" s="157" t="s">
        <v>412</v>
      </c>
      <c r="G46" s="158" t="s">
        <v>413</v>
      </c>
      <c r="H46" s="353"/>
      <c r="I46" s="353"/>
      <c r="J46" s="159" t="s">
        <v>414</v>
      </c>
      <c r="L46" s="116" t="b">
        <f t="shared" ref="L46:L48" si="5">IF(E46="●",TRUE,FALSE)</f>
        <v>0</v>
      </c>
      <c r="N46" s="135" t="s">
        <v>364</v>
      </c>
      <c r="O46" s="126" t="str">
        <f>IF(L46,IF(H46="","（エラー）記入不足","（正常）記入充足"),"未選択")</f>
        <v>未選択</v>
      </c>
    </row>
    <row r="47" spans="2:16" ht="21" customHeight="1">
      <c r="B47" s="350"/>
      <c r="C47" s="351"/>
      <c r="D47" s="352"/>
      <c r="E47" s="152"/>
      <c r="F47" s="160" t="s">
        <v>415</v>
      </c>
      <c r="G47" s="161" t="s">
        <v>413</v>
      </c>
      <c r="H47" s="354"/>
      <c r="I47" s="354"/>
      <c r="J47" s="162" t="s">
        <v>414</v>
      </c>
      <c r="L47" s="116" t="b">
        <f t="shared" si="5"/>
        <v>0</v>
      </c>
      <c r="N47" s="135" t="s">
        <v>364</v>
      </c>
      <c r="O47" s="126" t="str">
        <f>IF(L47,IF(H47="","（エラー）記入不足","（正常）記入充足"),"未選択")</f>
        <v>未選択</v>
      </c>
    </row>
    <row r="48" spans="2:16" ht="21" customHeight="1">
      <c r="B48" s="350"/>
      <c r="C48" s="351"/>
      <c r="D48" s="352"/>
      <c r="E48" s="153"/>
      <c r="F48" s="333" t="s">
        <v>416</v>
      </c>
      <c r="G48" s="333"/>
      <c r="H48" s="333"/>
      <c r="I48" s="333"/>
      <c r="J48" s="337"/>
      <c r="L48" s="116" t="b">
        <f t="shared" si="5"/>
        <v>0</v>
      </c>
      <c r="O48" s="126"/>
    </row>
    <row r="49" spans="2:16">
      <c r="B49" s="350"/>
      <c r="C49" s="351"/>
      <c r="D49" s="352"/>
      <c r="E49" s="149" t="s">
        <v>374</v>
      </c>
      <c r="F49" s="334"/>
      <c r="G49" s="334"/>
      <c r="H49" s="334"/>
      <c r="I49" s="334"/>
      <c r="J49" s="335"/>
      <c r="N49" s="135" t="s">
        <v>375</v>
      </c>
      <c r="O49" s="126" t="str">
        <f>IF(L48,IF(F49="","（エラー）備考入力なし","（正常）備考入力済み"),"備考選択なし")</f>
        <v>備考選択なし</v>
      </c>
      <c r="P49" s="144" t="s">
        <v>395</v>
      </c>
    </row>
    <row r="50" spans="2:16" ht="50.25" customHeight="1">
      <c r="B50" s="350"/>
      <c r="C50" s="351"/>
      <c r="D50" s="352" t="s">
        <v>417</v>
      </c>
      <c r="E50" s="355"/>
      <c r="F50" s="356"/>
      <c r="G50" s="356"/>
      <c r="H50" s="356"/>
      <c r="I50" s="356"/>
      <c r="J50" s="357"/>
      <c r="N50" s="135" t="s">
        <v>406</v>
      </c>
      <c r="O50" s="126" t="str">
        <f>IF($E$44="有",IF(E50="","（エラー）未選択","（正常）選択済み"),"選択不要")</f>
        <v>選択不要</v>
      </c>
      <c r="P50" s="119" t="s">
        <v>418</v>
      </c>
    </row>
    <row r="51" spans="2:16" ht="15" hidden="1" customHeight="1" outlineLevel="1">
      <c r="B51" s="350"/>
      <c r="C51" s="351"/>
      <c r="D51" s="352"/>
      <c r="E51" s="362"/>
      <c r="F51" s="363"/>
      <c r="G51" s="363"/>
      <c r="H51" s="363"/>
      <c r="I51" s="363"/>
      <c r="J51" s="364"/>
      <c r="N51" s="135" t="s">
        <v>406</v>
      </c>
      <c r="O51" s="126" t="str">
        <f>IF($E$44="有",IF(E51="","（複数入力）未選択","（正常）選択済み"),"選択不要")</f>
        <v>選択不要</v>
      </c>
    </row>
    <row r="52" spans="2:16" ht="15" hidden="1" customHeight="1" outlineLevel="1">
      <c r="B52" s="350"/>
      <c r="C52" s="351"/>
      <c r="D52" s="352"/>
      <c r="E52" s="365"/>
      <c r="F52" s="366"/>
      <c r="G52" s="366"/>
      <c r="H52" s="366"/>
      <c r="I52" s="366"/>
      <c r="J52" s="367"/>
      <c r="N52" s="135" t="s">
        <v>406</v>
      </c>
      <c r="O52" s="126" t="str">
        <f>IF($E$44="有",IF(E52="","（複数入力）未選択","（正常）選択済み"),"選択不要")</f>
        <v>選択不要</v>
      </c>
    </row>
    <row r="53" spans="2:16" collapsed="1">
      <c r="B53" s="318" t="s">
        <v>419</v>
      </c>
      <c r="C53" s="313"/>
      <c r="D53" s="314"/>
      <c r="E53" s="163"/>
      <c r="F53" s="164"/>
      <c r="G53" s="164"/>
      <c r="H53" s="164"/>
      <c r="I53" s="164"/>
      <c r="J53" s="165" t="s">
        <v>420</v>
      </c>
      <c r="N53" s="128" t="s">
        <v>18</v>
      </c>
      <c r="O53" s="126" t="str">
        <f>IF(COUNTIF(L54:L60,"TRUE")&lt;1,"（エラー）未選択",IF(COUNTIF(L54:L60,"TRUE")&gt;0,"（正常）選択済み"))</f>
        <v>（正常）選択済み</v>
      </c>
      <c r="P53" s="119" t="s">
        <v>421</v>
      </c>
    </row>
    <row r="54" spans="2:16" ht="19.5" customHeight="1">
      <c r="B54" s="318"/>
      <c r="C54" s="313"/>
      <c r="D54" s="314"/>
      <c r="E54" s="147" t="s">
        <v>327</v>
      </c>
      <c r="F54" s="368" t="s">
        <v>422</v>
      </c>
      <c r="G54" s="368"/>
      <c r="H54" s="368"/>
      <c r="I54" s="369"/>
      <c r="J54" s="166" t="s">
        <v>445</v>
      </c>
      <c r="L54" s="116" t="b">
        <f t="shared" ref="L54:L60" si="6">IF(E54="●",TRUE,FALSE)</f>
        <v>1</v>
      </c>
      <c r="N54" s="135" t="s">
        <v>364</v>
      </c>
      <c r="O54" s="126" t="str">
        <f>IF(L54,IF(J54="","（エラー）記入不足","（正常）記入充足"),"未選択")</f>
        <v>（正常）記入充足</v>
      </c>
      <c r="P54" s="119" t="s">
        <v>423</v>
      </c>
    </row>
    <row r="55" spans="2:16" ht="19.5" customHeight="1">
      <c r="B55" s="318"/>
      <c r="C55" s="313"/>
      <c r="D55" s="314"/>
      <c r="E55" s="146"/>
      <c r="F55" s="331" t="s">
        <v>424</v>
      </c>
      <c r="G55" s="331"/>
      <c r="H55" s="331"/>
      <c r="I55" s="370"/>
      <c r="J55" s="138"/>
      <c r="L55" s="116" t="b">
        <f t="shared" si="6"/>
        <v>0</v>
      </c>
      <c r="N55" s="135" t="s">
        <v>364</v>
      </c>
      <c r="O55" s="126" t="str">
        <f t="shared" ref="O55:O60" si="7">IF(L55,IF(J55="","（エラー）記入不足","（正常）記入充足"),"未選択")</f>
        <v>未選択</v>
      </c>
    </row>
    <row r="56" spans="2:16" ht="19.5" customHeight="1">
      <c r="B56" s="318"/>
      <c r="C56" s="313"/>
      <c r="D56" s="314"/>
      <c r="E56" s="146" t="s">
        <v>327</v>
      </c>
      <c r="F56" s="331" t="s">
        <v>425</v>
      </c>
      <c r="G56" s="331"/>
      <c r="H56" s="331"/>
      <c r="I56" s="370"/>
      <c r="J56" s="138" t="s">
        <v>444</v>
      </c>
      <c r="L56" s="116" t="b">
        <f t="shared" si="6"/>
        <v>1</v>
      </c>
      <c r="N56" s="135" t="s">
        <v>364</v>
      </c>
      <c r="O56" s="126" t="str">
        <f t="shared" si="7"/>
        <v>（正常）記入充足</v>
      </c>
    </row>
    <row r="57" spans="2:16" ht="19.5" customHeight="1">
      <c r="B57" s="318"/>
      <c r="C57" s="313"/>
      <c r="D57" s="314"/>
      <c r="E57" s="146"/>
      <c r="F57" s="331" t="s">
        <v>426</v>
      </c>
      <c r="G57" s="331"/>
      <c r="H57" s="331"/>
      <c r="I57" s="370"/>
      <c r="J57" s="138"/>
      <c r="L57" s="116" t="b">
        <f t="shared" si="6"/>
        <v>0</v>
      </c>
      <c r="N57" s="135" t="s">
        <v>364</v>
      </c>
      <c r="O57" s="126" t="str">
        <f t="shared" si="7"/>
        <v>未選択</v>
      </c>
    </row>
    <row r="58" spans="2:16" ht="19.5" customHeight="1">
      <c r="B58" s="318"/>
      <c r="C58" s="313"/>
      <c r="D58" s="314"/>
      <c r="E58" s="146"/>
      <c r="F58" s="331" t="s">
        <v>427</v>
      </c>
      <c r="G58" s="331"/>
      <c r="H58" s="331"/>
      <c r="I58" s="370"/>
      <c r="J58" s="138"/>
      <c r="L58" s="116" t="b">
        <f t="shared" si="6"/>
        <v>0</v>
      </c>
      <c r="N58" s="135" t="s">
        <v>364</v>
      </c>
      <c r="O58" s="126" t="str">
        <f t="shared" si="7"/>
        <v>未選択</v>
      </c>
    </row>
    <row r="59" spans="2:16" ht="19.5" customHeight="1">
      <c r="B59" s="318"/>
      <c r="C59" s="313"/>
      <c r="D59" s="314"/>
      <c r="E59" s="146"/>
      <c r="F59" s="331" t="s">
        <v>428</v>
      </c>
      <c r="G59" s="331"/>
      <c r="H59" s="331"/>
      <c r="I59" s="370"/>
      <c r="J59" s="138"/>
      <c r="L59" s="116" t="b">
        <f t="shared" si="6"/>
        <v>0</v>
      </c>
      <c r="N59" s="135" t="s">
        <v>364</v>
      </c>
      <c r="O59" s="126" t="str">
        <f t="shared" si="7"/>
        <v>未選択</v>
      </c>
    </row>
    <row r="60" spans="2:16" ht="19.5" customHeight="1">
      <c r="B60" s="318"/>
      <c r="C60" s="313"/>
      <c r="D60" s="314"/>
      <c r="E60" s="148"/>
      <c r="F60" s="333" t="s">
        <v>429</v>
      </c>
      <c r="G60" s="333"/>
      <c r="H60" s="333"/>
      <c r="I60" s="371"/>
      <c r="J60" s="142"/>
      <c r="L60" s="116" t="b">
        <f t="shared" si="6"/>
        <v>0</v>
      </c>
      <c r="N60" s="135" t="s">
        <v>364</v>
      </c>
      <c r="O60" s="126" t="str">
        <f t="shared" si="7"/>
        <v>未選択</v>
      </c>
    </row>
    <row r="61" spans="2:16">
      <c r="B61" s="318"/>
      <c r="C61" s="313"/>
      <c r="D61" s="314"/>
      <c r="E61" s="149" t="s">
        <v>374</v>
      </c>
      <c r="F61" s="334"/>
      <c r="G61" s="334"/>
      <c r="H61" s="334"/>
      <c r="I61" s="358"/>
      <c r="J61" s="167"/>
      <c r="N61" s="135" t="s">
        <v>375</v>
      </c>
      <c r="O61" s="126" t="str">
        <f>IF(L60,IF(F61="","（エラー）備考入力なし","（正常）備考入力済み"),"備考選択なし")</f>
        <v>備考選択なし</v>
      </c>
      <c r="P61" s="144" t="s">
        <v>395</v>
      </c>
    </row>
    <row r="62" spans="2:16" ht="27" customHeight="1">
      <c r="B62" s="352" t="s">
        <v>374</v>
      </c>
      <c r="C62" s="352"/>
      <c r="D62" s="352"/>
      <c r="E62" s="359"/>
      <c r="F62" s="360"/>
      <c r="G62" s="360"/>
      <c r="H62" s="360"/>
      <c r="I62" s="360"/>
      <c r="J62" s="361"/>
      <c r="N62" s="123" t="s">
        <v>430</v>
      </c>
      <c r="P62" s="168"/>
    </row>
    <row r="63" spans="2:16" ht="30" customHeight="1"/>
    <row r="64" spans="2:16" ht="30" customHeight="1"/>
    <row r="65" ht="30" customHeight="1"/>
    <row r="66" ht="30" customHeight="1"/>
    <row r="67" ht="30" customHeight="1"/>
  </sheetData>
  <sheetProtection selectLockedCells="1" selectUnlockedCells="1"/>
  <mergeCells count="71">
    <mergeCell ref="F61:I61"/>
    <mergeCell ref="B62:D62"/>
    <mergeCell ref="E62:J62"/>
    <mergeCell ref="E51:J51"/>
    <mergeCell ref="E52:J52"/>
    <mergeCell ref="B53:D61"/>
    <mergeCell ref="F54:I54"/>
    <mergeCell ref="F55:I55"/>
    <mergeCell ref="F56:I56"/>
    <mergeCell ref="F57:I57"/>
    <mergeCell ref="F58:I58"/>
    <mergeCell ref="F59:I59"/>
    <mergeCell ref="F60:I60"/>
    <mergeCell ref="B44:D44"/>
    <mergeCell ref="F44:J44"/>
    <mergeCell ref="B45:C52"/>
    <mergeCell ref="D45:D49"/>
    <mergeCell ref="H46:I46"/>
    <mergeCell ref="H47:I47"/>
    <mergeCell ref="F48:J48"/>
    <mergeCell ref="F49:J49"/>
    <mergeCell ref="D50:D52"/>
    <mergeCell ref="E50:J50"/>
    <mergeCell ref="B36:C43"/>
    <mergeCell ref="D36:D42"/>
    <mergeCell ref="F36:J36"/>
    <mergeCell ref="F37:J37"/>
    <mergeCell ref="F38:J38"/>
    <mergeCell ref="F39:J39"/>
    <mergeCell ref="F40:J40"/>
    <mergeCell ref="F41:J41"/>
    <mergeCell ref="F42:J42"/>
    <mergeCell ref="E43:J43"/>
    <mergeCell ref="F31:J31"/>
    <mergeCell ref="F32:J32"/>
    <mergeCell ref="F33:J33"/>
    <mergeCell ref="F34:J34"/>
    <mergeCell ref="B35:D35"/>
    <mergeCell ref="F35:J35"/>
    <mergeCell ref="F30:J30"/>
    <mergeCell ref="F16:H16"/>
    <mergeCell ref="F17:J17"/>
    <mergeCell ref="B18:D34"/>
    <mergeCell ref="F18:J18"/>
    <mergeCell ref="F19:J19"/>
    <mergeCell ref="F20:J20"/>
    <mergeCell ref="F21:J21"/>
    <mergeCell ref="F22:J22"/>
    <mergeCell ref="F23:J23"/>
    <mergeCell ref="F24:J24"/>
    <mergeCell ref="F25:J25"/>
    <mergeCell ref="F26:J26"/>
    <mergeCell ref="F27:J27"/>
    <mergeCell ref="F28:J28"/>
    <mergeCell ref="F29:J29"/>
    <mergeCell ref="B7:D7"/>
    <mergeCell ref="F7:J7"/>
    <mergeCell ref="B8:D17"/>
    <mergeCell ref="F9:H9"/>
    <mergeCell ref="F10:H10"/>
    <mergeCell ref="F11:H11"/>
    <mergeCell ref="F12:H12"/>
    <mergeCell ref="F13:H13"/>
    <mergeCell ref="F14:H14"/>
    <mergeCell ref="F15:H15"/>
    <mergeCell ref="B4:D4"/>
    <mergeCell ref="E4:J4"/>
    <mergeCell ref="B5:D5"/>
    <mergeCell ref="E5:J5"/>
    <mergeCell ref="B6:D6"/>
    <mergeCell ref="F6:J6"/>
  </mergeCells>
  <phoneticPr fontId="19"/>
  <conditionalFormatting sqref="E36:E41 I43:J43">
    <cfRule type="expression" dxfId="15" priority="62">
      <formula>$E$35="無"</formula>
    </cfRule>
  </conditionalFormatting>
  <conditionalFormatting sqref="E46:E48">
    <cfRule type="expression" dxfId="14" priority="61">
      <formula>$E$44="無"</formula>
    </cfRule>
  </conditionalFormatting>
  <conditionalFormatting sqref="E43:G43">
    <cfRule type="expression" dxfId="13" priority="60">
      <formula>$E$35="無"</formula>
    </cfRule>
  </conditionalFormatting>
  <conditionalFormatting sqref="H43">
    <cfRule type="expression" dxfId="12" priority="58">
      <formula>$E$35="無"</formula>
    </cfRule>
  </conditionalFormatting>
  <conditionalFormatting sqref="E11:E15">
    <cfRule type="expression" dxfId="11" priority="57">
      <formula>OR($L$9=TRUE,$L$10=TRUE)</formula>
    </cfRule>
  </conditionalFormatting>
  <conditionalFormatting sqref="I9:J16">
    <cfRule type="expression" dxfId="10" priority="32">
      <formula>$L9=FALSE</formula>
    </cfRule>
  </conditionalFormatting>
  <conditionalFormatting sqref="J54:J60">
    <cfRule type="expression" dxfId="9" priority="10">
      <formula>$L54=FALSE</formula>
    </cfRule>
  </conditionalFormatting>
  <conditionalFormatting sqref="H46:I47">
    <cfRule type="expression" dxfId="8" priority="9">
      <formula>$L46=FALSE</formula>
    </cfRule>
  </conditionalFormatting>
  <conditionalFormatting sqref="O1:O1048576">
    <cfRule type="containsText" dxfId="7" priority="3" operator="containsText" text="（正常）">
      <formula>NOT(ISERROR(SEARCH("（正常）",O1)))</formula>
    </cfRule>
    <cfRule type="containsText" dxfId="6" priority="4" operator="containsText" text="（エラー）">
      <formula>NOT(ISERROR(SEARCH("（エラー）",O1)))</formula>
    </cfRule>
    <cfRule type="containsText" dxfId="5" priority="5" operator="containsText" text="（注意）">
      <formula>NOT(ISERROR(SEARCH("（注意）",O1)))</formula>
    </cfRule>
  </conditionalFormatting>
  <conditionalFormatting sqref="E50:G52 I50:J52">
    <cfRule type="expression" dxfId="4" priority="2">
      <formula>$E$44="無"</formula>
    </cfRule>
  </conditionalFormatting>
  <conditionalFormatting sqref="H50:H52">
    <cfRule type="expression" dxfId="3" priority="1">
      <formula>$E$44="無"</formula>
    </cfRule>
  </conditionalFormatting>
  <printOptions horizontalCentered="1"/>
  <pageMargins left="0.19685039370078741" right="0.19685039370078741" top="0.19685039370078741" bottom="0.19685039370078741" header="0.51181102362204722" footer="0.11811023622047245"/>
  <pageSetup paperSize="9" scale="87" fitToHeight="0" orientation="portrait" useFirstPageNumber="1" horizontalDpi="300" verticalDpi="300" r:id="rId1"/>
  <headerFooter alignWithMargins="0">
    <oddFooter>&amp;P / &amp;N ページ</oddFooter>
  </headerFooter>
  <rowBreaks count="1" manualBreakCount="1">
    <brk id="34" min="1" max="9"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マスタ_計画シート!$E$2</xm:f>
          </x14:formula1>
          <xm:sqref>E9:E16 E18:E33 E36:E41 E46:E48 E54:E60</xm:sqref>
        </x14:dataValidation>
        <x14:dataValidation type="list" allowBlank="1" showInputMessage="1" showErrorMessage="1" xr:uid="{00000000-0002-0000-0400-000001000000}">
          <x14:formula1>
            <xm:f>マスタ_計画シート!$C$2:$C$3</xm:f>
          </x14:formula1>
          <xm:sqref>E35 E44 E6:E7</xm:sqref>
        </x14:dataValidation>
        <x14:dataValidation type="list" allowBlank="1" showInputMessage="1" xr:uid="{00000000-0002-0000-0400-000002000000}">
          <x14:formula1>
            <xm:f>マスタ_計画シート!$B$2</xm:f>
          </x14:formula1>
          <xm:sqref>E5</xm:sqref>
        </x14:dataValidation>
        <x14:dataValidation type="list" allowBlank="1" showInputMessage="1" showErrorMessage="1" xr:uid="{00000000-0002-0000-0400-000003000000}">
          <x14:formula1>
            <xm:f>マスタ_計画シート!$D$2:$D$7</xm:f>
          </x14:formula1>
          <xm:sqref>E50:J52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I33"/>
  <sheetViews>
    <sheetView showGridLines="0" zoomScaleNormal="100" workbookViewId="0"/>
  </sheetViews>
  <sheetFormatPr defaultColWidth="9" defaultRowHeight="15"/>
  <cols>
    <col min="1" max="2" width="3.3984375" style="28" customWidth="1"/>
    <col min="3" max="3" width="47.3984375" style="28" customWidth="1"/>
    <col min="4" max="29" width="4.59765625" style="28" customWidth="1"/>
    <col min="30" max="31" width="4.09765625" style="28" customWidth="1"/>
    <col min="32" max="32" width="4.3984375" style="28" customWidth="1"/>
    <col min="33" max="33" width="9" style="22"/>
    <col min="34" max="34" width="30.59765625" style="92" customWidth="1"/>
    <col min="35" max="35" width="9" style="22"/>
    <col min="36" max="16384" width="9" style="28"/>
  </cols>
  <sheetData>
    <row r="1" spans="2:35">
      <c r="B1" s="28" t="s">
        <v>298</v>
      </c>
      <c r="AG1" s="300" t="s">
        <v>36</v>
      </c>
      <c r="AH1" s="300"/>
    </row>
    <row r="2" spans="2:35">
      <c r="B2" s="52"/>
      <c r="C2" s="32" t="s">
        <v>54</v>
      </c>
      <c r="D2" s="32"/>
      <c r="E2" s="32"/>
      <c r="F2" s="32"/>
      <c r="G2" s="32"/>
      <c r="H2" s="32"/>
      <c r="I2" s="32"/>
      <c r="J2" s="32"/>
      <c r="K2" s="32"/>
      <c r="L2" s="32"/>
      <c r="M2" s="32"/>
      <c r="N2" s="32"/>
      <c r="O2" s="32"/>
      <c r="P2" s="32"/>
      <c r="Q2" s="32"/>
      <c r="R2" s="32"/>
      <c r="S2" s="32"/>
      <c r="T2" s="32"/>
      <c r="U2" s="32"/>
      <c r="V2" s="32"/>
      <c r="W2" s="32"/>
      <c r="X2" s="32"/>
      <c r="Y2" s="32"/>
      <c r="Z2" s="32"/>
      <c r="AA2" s="32"/>
      <c r="AB2" s="32"/>
      <c r="AC2" s="32"/>
      <c r="AD2" s="53"/>
      <c r="AG2" s="23" t="s">
        <v>15</v>
      </c>
      <c r="AH2" s="93" t="s">
        <v>16</v>
      </c>
    </row>
    <row r="3" spans="2:35">
      <c r="B3" s="54"/>
      <c r="C3" s="29" t="s">
        <v>309</v>
      </c>
      <c r="D3" s="29"/>
      <c r="E3" s="29"/>
      <c r="F3" s="29"/>
      <c r="G3" s="29"/>
      <c r="H3" s="29"/>
      <c r="I3" s="29"/>
      <c r="J3" s="29"/>
      <c r="K3" s="29"/>
      <c r="L3" s="29"/>
      <c r="M3" s="29"/>
      <c r="N3" s="29"/>
      <c r="O3" s="29"/>
      <c r="P3" s="29"/>
      <c r="Q3" s="29"/>
      <c r="R3" s="29"/>
      <c r="S3" s="29"/>
      <c r="T3" s="29"/>
      <c r="U3" s="29"/>
      <c r="V3" s="29"/>
      <c r="W3" s="29"/>
      <c r="X3" s="29"/>
      <c r="Y3" s="29"/>
      <c r="Z3" s="29"/>
      <c r="AA3" s="29"/>
      <c r="AB3" s="29"/>
      <c r="AC3" s="29"/>
      <c r="AD3" s="15"/>
      <c r="AG3" s="105"/>
      <c r="AH3" s="93"/>
    </row>
    <row r="4" spans="2:35" ht="31.5" customHeight="1">
      <c r="B4" s="54"/>
      <c r="C4" s="55"/>
      <c r="D4" s="372" t="s">
        <v>55</v>
      </c>
      <c r="E4" s="373"/>
      <c r="F4" s="373"/>
      <c r="G4" s="373"/>
      <c r="H4" s="373"/>
      <c r="I4" s="373"/>
      <c r="J4" s="373"/>
      <c r="K4" s="373"/>
      <c r="L4" s="373"/>
      <c r="M4" s="373"/>
      <c r="N4" s="373"/>
      <c r="O4" s="373"/>
      <c r="P4" s="372" t="s">
        <v>56</v>
      </c>
      <c r="Q4" s="373"/>
      <c r="R4" s="373"/>
      <c r="S4" s="373"/>
      <c r="T4" s="373"/>
      <c r="U4" s="373"/>
      <c r="V4" s="373"/>
      <c r="W4" s="373"/>
      <c r="X4" s="373"/>
      <c r="Y4" s="372" t="s">
        <v>57</v>
      </c>
      <c r="Z4" s="373"/>
      <c r="AA4" s="373"/>
      <c r="AB4" s="373"/>
      <c r="AC4" s="373"/>
      <c r="AD4" s="15"/>
      <c r="AH4" s="94"/>
    </row>
    <row r="5" spans="2:35" ht="186">
      <c r="B5" s="54"/>
      <c r="C5" s="55"/>
      <c r="D5" s="56" t="s">
        <v>58</v>
      </c>
      <c r="E5" s="56" t="s">
        <v>59</v>
      </c>
      <c r="F5" s="56" t="s">
        <v>60</v>
      </c>
      <c r="G5" s="56" t="s">
        <v>61</v>
      </c>
      <c r="H5" s="56" t="s">
        <v>62</v>
      </c>
      <c r="I5" s="56" t="s">
        <v>63</v>
      </c>
      <c r="J5" s="56" t="s">
        <v>64</v>
      </c>
      <c r="K5" s="56" t="s">
        <v>65</v>
      </c>
      <c r="L5" s="56" t="s">
        <v>66</v>
      </c>
      <c r="M5" s="56" t="s">
        <v>67</v>
      </c>
      <c r="N5" s="56" t="s">
        <v>68</v>
      </c>
      <c r="O5" s="56" t="s">
        <v>69</v>
      </c>
      <c r="P5" s="56" t="s">
        <v>70</v>
      </c>
      <c r="Q5" s="56" t="s">
        <v>71</v>
      </c>
      <c r="R5" s="56" t="s">
        <v>72</v>
      </c>
      <c r="S5" s="56" t="s">
        <v>73</v>
      </c>
      <c r="T5" s="56" t="s">
        <v>74</v>
      </c>
      <c r="U5" s="56" t="s">
        <v>75</v>
      </c>
      <c r="V5" s="56" t="s">
        <v>76</v>
      </c>
      <c r="W5" s="56" t="s">
        <v>77</v>
      </c>
      <c r="X5" s="56" t="s">
        <v>78</v>
      </c>
      <c r="Y5" s="56" t="s">
        <v>79</v>
      </c>
      <c r="Z5" s="56" t="s">
        <v>80</v>
      </c>
      <c r="AA5" s="56" t="s">
        <v>81</v>
      </c>
      <c r="AB5" s="56" t="s">
        <v>82</v>
      </c>
      <c r="AC5" s="56" t="s">
        <v>83</v>
      </c>
      <c r="AD5" s="15"/>
      <c r="AH5" s="94"/>
    </row>
    <row r="6" spans="2:35" ht="20.25" customHeight="1">
      <c r="B6" s="54"/>
      <c r="C6" s="72" t="s">
        <v>204</v>
      </c>
      <c r="D6" s="73"/>
      <c r="E6" s="73"/>
      <c r="F6" s="73"/>
      <c r="G6" s="73"/>
      <c r="H6" s="73"/>
      <c r="I6" s="73"/>
      <c r="J6" s="73"/>
      <c r="K6" s="73"/>
      <c r="L6" s="73"/>
      <c r="M6" s="73"/>
      <c r="N6" s="73"/>
      <c r="O6" s="73"/>
      <c r="P6" s="73"/>
      <c r="Q6" s="73"/>
      <c r="R6" s="73"/>
      <c r="S6" s="73"/>
      <c r="T6" s="73"/>
      <c r="U6" s="73"/>
      <c r="V6" s="73"/>
      <c r="W6" s="73"/>
      <c r="X6" s="73"/>
      <c r="Y6" s="73"/>
      <c r="Z6" s="73"/>
      <c r="AA6" s="73"/>
      <c r="AB6" s="73"/>
      <c r="AC6" s="74"/>
      <c r="AD6" s="15"/>
      <c r="AH6" s="94"/>
    </row>
    <row r="7" spans="2:35" ht="20.100000000000001" customHeight="1">
      <c r="B7" s="54"/>
      <c r="C7" s="55" t="s">
        <v>84</v>
      </c>
      <c r="D7" s="57"/>
      <c r="E7" s="57"/>
      <c r="F7" s="57"/>
      <c r="G7" s="57"/>
      <c r="H7" s="57"/>
      <c r="I7" s="57"/>
      <c r="J7" s="57"/>
      <c r="K7" s="57"/>
      <c r="L7" s="57"/>
      <c r="M7" s="57"/>
      <c r="N7" s="57"/>
      <c r="O7" s="57"/>
      <c r="P7" s="58"/>
      <c r="Q7" s="58"/>
      <c r="R7" s="58"/>
      <c r="S7" s="58"/>
      <c r="T7" s="58"/>
      <c r="U7" s="58"/>
      <c r="V7" s="58"/>
      <c r="W7" s="58"/>
      <c r="X7" s="58"/>
      <c r="Y7" s="57"/>
      <c r="Z7" s="57"/>
      <c r="AA7" s="57"/>
      <c r="AB7" s="57"/>
      <c r="AC7" s="57"/>
      <c r="AD7" s="15"/>
      <c r="AG7" s="24" t="s">
        <v>85</v>
      </c>
      <c r="AH7" s="94" t="str">
        <f>IF(COUNTA(D7:AC9)&lt;1,"（注意）未選択","（正常）選択済み")</f>
        <v>（正常）選択済み</v>
      </c>
      <c r="AI7" s="22" t="s">
        <v>294</v>
      </c>
    </row>
    <row r="8" spans="2:35" ht="20.100000000000001" customHeight="1">
      <c r="B8" s="54"/>
      <c r="C8" s="55" t="s">
        <v>86</v>
      </c>
      <c r="D8" s="58"/>
      <c r="E8" s="58"/>
      <c r="F8" s="58"/>
      <c r="G8" s="58"/>
      <c r="H8" s="58"/>
      <c r="I8" s="58"/>
      <c r="J8" s="58"/>
      <c r="K8" s="58"/>
      <c r="L8" s="58"/>
      <c r="M8" s="58"/>
      <c r="N8" s="58"/>
      <c r="O8" s="58"/>
      <c r="P8" s="58"/>
      <c r="Q8" s="58"/>
      <c r="R8" s="58"/>
      <c r="S8" s="58"/>
      <c r="T8" s="58"/>
      <c r="U8" s="58" t="s">
        <v>327</v>
      </c>
      <c r="V8" s="58"/>
      <c r="W8" s="58"/>
      <c r="X8" s="58"/>
      <c r="Y8" s="58"/>
      <c r="Z8" s="58"/>
      <c r="AA8" s="58"/>
      <c r="AB8" s="58"/>
      <c r="AC8" s="58"/>
      <c r="AD8" s="15"/>
      <c r="AG8" s="24" t="s">
        <v>87</v>
      </c>
      <c r="AH8" s="94" t="str">
        <f>IF(COUNTIF(D17:AC17,FALSE)&lt;1,"（正常）整合","（エラー）不整合項目あり")</f>
        <v>（正常）整合</v>
      </c>
      <c r="AI8" s="22" t="s">
        <v>293</v>
      </c>
    </row>
    <row r="9" spans="2:35" ht="20.100000000000001" customHeight="1">
      <c r="B9" s="54"/>
      <c r="C9" s="55" t="s">
        <v>88</v>
      </c>
      <c r="D9" s="58"/>
      <c r="E9" s="58"/>
      <c r="F9" s="58"/>
      <c r="G9" s="58"/>
      <c r="H9" s="58"/>
      <c r="I9" s="58"/>
      <c r="J9" s="58"/>
      <c r="K9" s="58"/>
      <c r="L9" s="58"/>
      <c r="M9" s="58"/>
      <c r="N9" s="58"/>
      <c r="O9" s="58"/>
      <c r="P9" s="58"/>
      <c r="Q9" s="58"/>
      <c r="R9" s="58"/>
      <c r="S9" s="58"/>
      <c r="T9" s="58"/>
      <c r="U9" s="58"/>
      <c r="V9" s="58"/>
      <c r="W9" s="58"/>
      <c r="X9" s="58"/>
      <c r="Y9" s="58"/>
      <c r="Z9" s="58"/>
      <c r="AA9" s="58"/>
      <c r="AB9" s="58"/>
      <c r="AC9" s="58"/>
      <c r="AD9" s="15"/>
    </row>
    <row r="10" spans="2:35" ht="20.25" customHeight="1">
      <c r="B10" s="54"/>
      <c r="C10" s="69" t="s">
        <v>174</v>
      </c>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1"/>
      <c r="AD10" s="15"/>
    </row>
    <row r="11" spans="2:35" ht="20.100000000000001" customHeight="1">
      <c r="B11" s="54"/>
      <c r="C11" s="55" t="s">
        <v>84</v>
      </c>
      <c r="D11" s="57"/>
      <c r="E11" s="57"/>
      <c r="F11" s="57"/>
      <c r="G11" s="57"/>
      <c r="H11" s="57"/>
      <c r="I11" s="57"/>
      <c r="J11" s="57"/>
      <c r="K11" s="57"/>
      <c r="L11" s="57"/>
      <c r="M11" s="57"/>
      <c r="N11" s="57"/>
      <c r="O11" s="57"/>
      <c r="P11" s="58"/>
      <c r="Q11" s="58"/>
      <c r="R11" s="58"/>
      <c r="S11" s="58"/>
      <c r="T11" s="58"/>
      <c r="U11" s="58"/>
      <c r="V11" s="58"/>
      <c r="W11" s="58"/>
      <c r="X11" s="58"/>
      <c r="Y11" s="57"/>
      <c r="Z11" s="57"/>
      <c r="AA11" s="57"/>
      <c r="AB11" s="57"/>
      <c r="AC11" s="57"/>
      <c r="AD11" s="15"/>
      <c r="AG11" s="24" t="s">
        <v>85</v>
      </c>
      <c r="AH11" s="94" t="str">
        <f>IF(COUNTA(D11:AC13)&lt;1,"（注意）未選択","（正常）選択済み")</f>
        <v>（正常）選択済み</v>
      </c>
      <c r="AI11" s="22" t="s">
        <v>295</v>
      </c>
    </row>
    <row r="12" spans="2:35" ht="20.100000000000001" customHeight="1">
      <c r="B12" s="54"/>
      <c r="C12" s="55" t="s">
        <v>86</v>
      </c>
      <c r="D12" s="58"/>
      <c r="E12" s="58"/>
      <c r="F12" s="58"/>
      <c r="G12" s="58"/>
      <c r="H12" s="58"/>
      <c r="I12" s="58"/>
      <c r="J12" s="58"/>
      <c r="K12" s="58"/>
      <c r="L12" s="58"/>
      <c r="M12" s="58"/>
      <c r="N12" s="58"/>
      <c r="O12" s="58"/>
      <c r="P12" s="58"/>
      <c r="Q12" s="58"/>
      <c r="R12" s="58"/>
      <c r="S12" s="58"/>
      <c r="T12" s="58"/>
      <c r="U12" s="58" t="s">
        <v>327</v>
      </c>
      <c r="V12" s="58"/>
      <c r="W12" s="58"/>
      <c r="X12" s="58"/>
      <c r="Y12" s="58"/>
      <c r="Z12" s="58"/>
      <c r="AA12" s="58"/>
      <c r="AB12" s="58"/>
      <c r="AC12" s="58"/>
      <c r="AD12" s="15"/>
      <c r="AG12" s="24" t="s">
        <v>87</v>
      </c>
      <c r="AH12" s="94" t="str">
        <f>IF(COUNTIF(D26:AC26,FALSE)&lt;1,"（正常）整合","（エラー）不整合項目あり")</f>
        <v>（正常）整合</v>
      </c>
      <c r="AI12" s="22" t="s">
        <v>292</v>
      </c>
    </row>
    <row r="13" spans="2:35" ht="20.100000000000001" customHeight="1">
      <c r="B13" s="54"/>
      <c r="C13" s="55" t="s">
        <v>88</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15"/>
    </row>
    <row r="14" spans="2:35">
      <c r="B14" s="4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6"/>
    </row>
    <row r="16" spans="2:35" hidden="1">
      <c r="C16" s="28" t="s">
        <v>6</v>
      </c>
    </row>
    <row r="17" spans="3:31" hidden="1">
      <c r="D17" s="28" t="b">
        <f>IF(D8&amp;D9="●●",FALSE,TRUE)</f>
        <v>1</v>
      </c>
      <c r="E17" s="28" t="b">
        <f t="shared" ref="E17:AC17" si="0">IF(E8&amp;E9="●●",FALSE,TRUE)</f>
        <v>1</v>
      </c>
      <c r="F17" s="28" t="b">
        <f t="shared" si="0"/>
        <v>1</v>
      </c>
      <c r="G17" s="28" t="b">
        <f t="shared" si="0"/>
        <v>1</v>
      </c>
      <c r="H17" s="28" t="b">
        <f t="shared" si="0"/>
        <v>1</v>
      </c>
      <c r="I17" s="28" t="b">
        <f t="shared" si="0"/>
        <v>1</v>
      </c>
      <c r="J17" s="28" t="b">
        <f t="shared" si="0"/>
        <v>1</v>
      </c>
      <c r="K17" s="28" t="b">
        <f t="shared" si="0"/>
        <v>1</v>
      </c>
      <c r="L17" s="28" t="b">
        <f t="shared" si="0"/>
        <v>1</v>
      </c>
      <c r="M17" s="28" t="b">
        <f t="shared" si="0"/>
        <v>1</v>
      </c>
      <c r="N17" s="28" t="b">
        <f t="shared" si="0"/>
        <v>1</v>
      </c>
      <c r="O17" s="28" t="b">
        <f t="shared" si="0"/>
        <v>1</v>
      </c>
      <c r="P17" s="28" t="b">
        <f>IF(P8&amp;P9="●●",FALSE,TRUE)</f>
        <v>1</v>
      </c>
      <c r="Q17" s="28" t="b">
        <f t="shared" si="0"/>
        <v>1</v>
      </c>
      <c r="R17" s="28" t="b">
        <f t="shared" si="0"/>
        <v>1</v>
      </c>
      <c r="S17" s="28" t="b">
        <f t="shared" si="0"/>
        <v>1</v>
      </c>
      <c r="T17" s="28" t="b">
        <f t="shared" si="0"/>
        <v>1</v>
      </c>
      <c r="U17" s="28" t="b">
        <f t="shared" si="0"/>
        <v>1</v>
      </c>
      <c r="V17" s="28" t="b">
        <f t="shared" si="0"/>
        <v>1</v>
      </c>
      <c r="W17" s="28" t="b">
        <f t="shared" si="0"/>
        <v>1</v>
      </c>
      <c r="X17" s="28" t="b">
        <f t="shared" si="0"/>
        <v>1</v>
      </c>
      <c r="Y17" s="28" t="b">
        <f t="shared" si="0"/>
        <v>1</v>
      </c>
      <c r="Z17" s="28" t="b">
        <f t="shared" si="0"/>
        <v>1</v>
      </c>
      <c r="AA17" s="28" t="b">
        <f t="shared" si="0"/>
        <v>1</v>
      </c>
      <c r="AB17" s="28" t="b">
        <f>IF(AB8&amp;AB9="●●",FALSE,TRUE)</f>
        <v>1</v>
      </c>
      <c r="AC17" s="28" t="b">
        <f t="shared" si="0"/>
        <v>1</v>
      </c>
    </row>
    <row r="18" spans="3:31" hidden="1">
      <c r="C18" s="28">
        <v>1</v>
      </c>
      <c r="D18" s="28">
        <v>2</v>
      </c>
      <c r="E18" s="28">
        <v>3</v>
      </c>
      <c r="F18" s="28">
        <v>4</v>
      </c>
      <c r="G18" s="28">
        <v>5</v>
      </c>
      <c r="H18" s="28">
        <v>6</v>
      </c>
      <c r="I18" s="28">
        <v>7</v>
      </c>
      <c r="J18" s="28">
        <v>8</v>
      </c>
      <c r="K18" s="28">
        <v>9</v>
      </c>
      <c r="L18" s="28">
        <v>10</v>
      </c>
      <c r="M18" s="28">
        <v>11</v>
      </c>
      <c r="N18" s="28">
        <v>12</v>
      </c>
      <c r="O18" s="28">
        <v>13</v>
      </c>
      <c r="P18" s="28">
        <v>14</v>
      </c>
      <c r="Q18" s="28">
        <v>15</v>
      </c>
      <c r="R18" s="28">
        <v>16</v>
      </c>
      <c r="S18" s="28">
        <v>17</v>
      </c>
      <c r="T18" s="28">
        <v>18</v>
      </c>
      <c r="U18" s="28">
        <v>19</v>
      </c>
      <c r="V18" s="28">
        <v>20</v>
      </c>
      <c r="W18" s="28">
        <v>21</v>
      </c>
      <c r="X18" s="28">
        <v>22</v>
      </c>
      <c r="Y18" s="28">
        <v>23</v>
      </c>
      <c r="Z18" s="28">
        <v>24</v>
      </c>
      <c r="AA18" s="28">
        <v>25</v>
      </c>
      <c r="AB18" s="28">
        <v>26</v>
      </c>
      <c r="AC18" s="28">
        <v>27</v>
      </c>
      <c r="AD18" s="28">
        <v>28</v>
      </c>
    </row>
    <row r="19" spans="3:31" hidden="1">
      <c r="C19" s="28" t="s">
        <v>84</v>
      </c>
      <c r="D19" s="28" t="str">
        <f>IF(D7="●",D$5&amp;"、","")</f>
        <v/>
      </c>
      <c r="E19" s="28" t="str">
        <f t="shared" ref="E19:AC19" si="1">IF(E7="●",E$5&amp;"、","")</f>
        <v/>
      </c>
      <c r="F19" s="28" t="str">
        <f t="shared" si="1"/>
        <v/>
      </c>
      <c r="G19" s="28" t="str">
        <f t="shared" si="1"/>
        <v/>
      </c>
      <c r="H19" s="28" t="str">
        <f t="shared" si="1"/>
        <v/>
      </c>
      <c r="I19" s="28" t="str">
        <f t="shared" si="1"/>
        <v/>
      </c>
      <c r="J19" s="28" t="str">
        <f t="shared" si="1"/>
        <v/>
      </c>
      <c r="K19" s="28" t="str">
        <f t="shared" si="1"/>
        <v/>
      </c>
      <c r="L19" s="28" t="str">
        <f t="shared" si="1"/>
        <v/>
      </c>
      <c r="M19" s="28" t="str">
        <f t="shared" si="1"/>
        <v/>
      </c>
      <c r="N19" s="28" t="str">
        <f t="shared" si="1"/>
        <v/>
      </c>
      <c r="O19" s="28" t="str">
        <f t="shared" si="1"/>
        <v/>
      </c>
      <c r="P19" s="28" t="str">
        <f>IF(P7="●",P$5&amp;"、","")</f>
        <v/>
      </c>
      <c r="Q19" s="28" t="str">
        <f t="shared" si="1"/>
        <v/>
      </c>
      <c r="R19" s="28" t="str">
        <f t="shared" si="1"/>
        <v/>
      </c>
      <c r="S19" s="28" t="str">
        <f t="shared" si="1"/>
        <v/>
      </c>
      <c r="T19" s="28" t="str">
        <f t="shared" si="1"/>
        <v/>
      </c>
      <c r="U19" s="28" t="str">
        <f t="shared" si="1"/>
        <v/>
      </c>
      <c r="V19" s="28" t="str">
        <f t="shared" si="1"/>
        <v/>
      </c>
      <c r="W19" s="28" t="str">
        <f t="shared" si="1"/>
        <v/>
      </c>
      <c r="X19" s="28" t="str">
        <f t="shared" si="1"/>
        <v/>
      </c>
      <c r="Y19" s="28" t="str">
        <f t="shared" si="1"/>
        <v/>
      </c>
      <c r="Z19" s="28" t="str">
        <f t="shared" si="1"/>
        <v/>
      </c>
      <c r="AA19" s="28" t="str">
        <f t="shared" si="1"/>
        <v/>
      </c>
      <c r="AB19" s="28" t="str">
        <f t="shared" si="1"/>
        <v/>
      </c>
      <c r="AC19" s="28" t="str">
        <f t="shared" si="1"/>
        <v/>
      </c>
      <c r="AD19" s="59" t="str">
        <f>IFERROR(LEFT(D19&amp;E19&amp;F19&amp;G19&amp;H19&amp;I19&amp;J19&amp;K19&amp;L19&amp;M19&amp;N19&amp;O19&amp;P19&amp;Q19&amp;R19&amp;S19&amp;T19&amp;U19&amp;V19&amp;W19&amp;X19&amp;Y19&amp;Z19&amp;AA19&amp;AB19&amp;AC19,LEN(D19&amp;E19&amp;F19&amp;G19&amp;H19&amp;I19&amp;J19&amp;K19&amp;L19&amp;M19&amp;N19&amp;O19&amp;P19&amp;Q19&amp;R19&amp;S19&amp;T19&amp;U19&amp;V19&amp;W19&amp;X19&amp;Y19&amp;Z19&amp;AA19&amp;AB19&amp;AC19)-1),"")</f>
        <v/>
      </c>
      <c r="AE19" s="59"/>
    </row>
    <row r="20" spans="3:31" hidden="1">
      <c r="C20" s="28" t="s">
        <v>86</v>
      </c>
      <c r="D20" s="28" t="str">
        <f>IF(D8="●",D$5&amp;"、","")</f>
        <v/>
      </c>
      <c r="E20" s="28" t="str">
        <f t="shared" ref="E20:AC20" si="2">IF(E8="●",E$5&amp;"、","")</f>
        <v/>
      </c>
      <c r="F20" s="28" t="str">
        <f t="shared" si="2"/>
        <v/>
      </c>
      <c r="G20" s="28" t="str">
        <f t="shared" si="2"/>
        <v/>
      </c>
      <c r="H20" s="28" t="str">
        <f t="shared" si="2"/>
        <v/>
      </c>
      <c r="I20" s="28" t="str">
        <f t="shared" si="2"/>
        <v/>
      </c>
      <c r="J20" s="28" t="str">
        <f t="shared" si="2"/>
        <v/>
      </c>
      <c r="K20" s="28" t="str">
        <f t="shared" si="2"/>
        <v/>
      </c>
      <c r="L20" s="28" t="str">
        <f t="shared" si="2"/>
        <v/>
      </c>
      <c r="M20" s="28" t="str">
        <f t="shared" si="2"/>
        <v/>
      </c>
      <c r="N20" s="28" t="str">
        <f t="shared" si="2"/>
        <v/>
      </c>
      <c r="O20" s="28" t="str">
        <f t="shared" si="2"/>
        <v/>
      </c>
      <c r="P20" s="28" t="str">
        <f>IF(P8="●",P$5&amp;"、","")</f>
        <v/>
      </c>
      <c r="Q20" s="28" t="str">
        <f t="shared" si="2"/>
        <v/>
      </c>
      <c r="R20" s="28" t="str">
        <f t="shared" si="2"/>
        <v/>
      </c>
      <c r="S20" s="28" t="str">
        <f t="shared" si="2"/>
        <v/>
      </c>
      <c r="T20" s="28" t="str">
        <f t="shared" si="2"/>
        <v/>
      </c>
      <c r="U20" s="28" t="str">
        <f t="shared" si="2"/>
        <v>鉛及びその化合物、</v>
      </c>
      <c r="V20" s="28" t="str">
        <f t="shared" si="2"/>
        <v/>
      </c>
      <c r="W20" s="28" t="str">
        <f t="shared" si="2"/>
        <v/>
      </c>
      <c r="X20" s="28" t="str">
        <f t="shared" si="2"/>
        <v/>
      </c>
      <c r="Y20" s="28" t="str">
        <f t="shared" si="2"/>
        <v/>
      </c>
      <c r="Z20" s="28" t="str">
        <f t="shared" si="2"/>
        <v/>
      </c>
      <c r="AA20" s="28" t="str">
        <f t="shared" si="2"/>
        <v/>
      </c>
      <c r="AB20" s="28" t="str">
        <f t="shared" si="2"/>
        <v/>
      </c>
      <c r="AC20" s="28" t="str">
        <f t="shared" si="2"/>
        <v/>
      </c>
      <c r="AD20" s="59" t="str">
        <f>IFERROR(LEFT(D20&amp;E20&amp;F20&amp;G20&amp;H20&amp;I20&amp;J20&amp;K20&amp;L20&amp;M20&amp;N20&amp;O20&amp;P20&amp;Q20&amp;R20&amp;S20&amp;T20&amp;U20&amp;V20&amp;W20&amp;X20&amp;Y20&amp;Z20&amp;AA20&amp;AB20&amp;AC20,LEN(D20&amp;E20&amp;F20&amp;G20&amp;H20&amp;I20&amp;J20&amp;K20&amp;L20&amp;M20&amp;N20&amp;O20&amp;P20&amp;Q20&amp;R20&amp;S20&amp;T20&amp;U20&amp;V20&amp;W20&amp;X20&amp;Y20&amp;Z20&amp;AA20&amp;AB20&amp;AC20)-1),"")</f>
        <v>鉛及びその化合物</v>
      </c>
      <c r="AE20" s="59"/>
    </row>
    <row r="21" spans="3:31" hidden="1">
      <c r="C21" s="28" t="s">
        <v>88</v>
      </c>
      <c r="D21" s="28" t="str">
        <f>IF(D9="●",D$5&amp;"、","")</f>
        <v/>
      </c>
      <c r="E21" s="28" t="str">
        <f t="shared" ref="E21:AC21" si="3">IF(E9="●",E$5&amp;"、","")</f>
        <v/>
      </c>
      <c r="F21" s="28" t="str">
        <f t="shared" si="3"/>
        <v/>
      </c>
      <c r="G21" s="28" t="str">
        <f t="shared" si="3"/>
        <v/>
      </c>
      <c r="H21" s="28" t="str">
        <f t="shared" si="3"/>
        <v/>
      </c>
      <c r="I21" s="28" t="str">
        <f t="shared" si="3"/>
        <v/>
      </c>
      <c r="J21" s="28" t="str">
        <f t="shared" si="3"/>
        <v/>
      </c>
      <c r="K21" s="28" t="str">
        <f t="shared" si="3"/>
        <v/>
      </c>
      <c r="L21" s="28" t="str">
        <f t="shared" si="3"/>
        <v/>
      </c>
      <c r="M21" s="28" t="str">
        <f t="shared" si="3"/>
        <v/>
      </c>
      <c r="N21" s="28" t="str">
        <f t="shared" si="3"/>
        <v/>
      </c>
      <c r="O21" s="28" t="str">
        <f t="shared" si="3"/>
        <v/>
      </c>
      <c r="P21" s="28" t="str">
        <f>IF(P9="●",P$5&amp;"、","")</f>
        <v/>
      </c>
      <c r="Q21" s="28" t="str">
        <f t="shared" si="3"/>
        <v/>
      </c>
      <c r="R21" s="28" t="str">
        <f t="shared" si="3"/>
        <v/>
      </c>
      <c r="S21" s="28" t="str">
        <f t="shared" si="3"/>
        <v/>
      </c>
      <c r="T21" s="28" t="str">
        <f t="shared" si="3"/>
        <v/>
      </c>
      <c r="U21" s="28" t="str">
        <f t="shared" si="3"/>
        <v/>
      </c>
      <c r="V21" s="28" t="str">
        <f t="shared" si="3"/>
        <v/>
      </c>
      <c r="W21" s="28" t="str">
        <f t="shared" si="3"/>
        <v/>
      </c>
      <c r="X21" s="28" t="str">
        <f t="shared" si="3"/>
        <v/>
      </c>
      <c r="Y21" s="28" t="str">
        <f t="shared" si="3"/>
        <v/>
      </c>
      <c r="Z21" s="28" t="str">
        <f t="shared" si="3"/>
        <v/>
      </c>
      <c r="AA21" s="28" t="str">
        <f t="shared" si="3"/>
        <v/>
      </c>
      <c r="AB21" s="28" t="str">
        <f t="shared" si="3"/>
        <v/>
      </c>
      <c r="AC21" s="28" t="str">
        <f t="shared" si="3"/>
        <v/>
      </c>
      <c r="AD21" s="59" t="str">
        <f>IFERROR(LEFT(D21&amp;E21&amp;F21&amp;G21&amp;H21&amp;I21&amp;J21&amp;K21&amp;L21&amp;M21&amp;N21&amp;O21&amp;P21&amp;Q21&amp;R21&amp;S21&amp;T21&amp;U21&amp;V21&amp;W21&amp;X21&amp;Y21&amp;Z21&amp;AA21&amp;AB21&amp;AC21,LEN(D21&amp;E21&amp;F21&amp;G21&amp;H21&amp;I21&amp;J21&amp;K21&amp;L21&amp;M21&amp;N21&amp;O21&amp;P21&amp;Q21&amp;R21&amp;S21&amp;T21&amp;U21&amp;V21&amp;W21&amp;X21&amp;Y21&amp;Z21&amp;AA21&amp;AB21&amp;AC21)-1),"")</f>
        <v/>
      </c>
      <c r="AE21" s="59"/>
    </row>
    <row r="22" spans="3:31" hidden="1">
      <c r="C22" s="28" t="s">
        <v>89</v>
      </c>
      <c r="D22" s="28" t="str">
        <f>IF(COUNTIF(D7:D8,"●")&gt;1,D$5&amp;"、","")</f>
        <v/>
      </c>
      <c r="E22" s="28" t="str">
        <f t="shared" ref="E22:AC22" si="4">IF(COUNTIF(E7:E8,"●")&gt;1,E$5&amp;"、","")</f>
        <v/>
      </c>
      <c r="F22" s="28" t="str">
        <f t="shared" si="4"/>
        <v/>
      </c>
      <c r="G22" s="28" t="str">
        <f t="shared" si="4"/>
        <v/>
      </c>
      <c r="H22" s="28" t="str">
        <f t="shared" si="4"/>
        <v/>
      </c>
      <c r="I22" s="28" t="str">
        <f t="shared" si="4"/>
        <v/>
      </c>
      <c r="J22" s="28" t="str">
        <f t="shared" si="4"/>
        <v/>
      </c>
      <c r="K22" s="28" t="str">
        <f t="shared" si="4"/>
        <v/>
      </c>
      <c r="L22" s="28" t="str">
        <f t="shared" si="4"/>
        <v/>
      </c>
      <c r="M22" s="28" t="str">
        <f t="shared" si="4"/>
        <v/>
      </c>
      <c r="N22" s="28" t="str">
        <f t="shared" si="4"/>
        <v/>
      </c>
      <c r="O22" s="28" t="str">
        <f t="shared" si="4"/>
        <v/>
      </c>
      <c r="P22" s="28" t="str">
        <f>IF(COUNTIF(P7:P8,"●")&gt;1,P$5&amp;"、","")</f>
        <v/>
      </c>
      <c r="Q22" s="28" t="str">
        <f t="shared" si="4"/>
        <v/>
      </c>
      <c r="R22" s="28" t="str">
        <f>IF(COUNTIF(R7:R8,"●")&gt;1,R$5&amp;"、","")</f>
        <v/>
      </c>
      <c r="S22" s="28" t="str">
        <f t="shared" si="4"/>
        <v/>
      </c>
      <c r="T22" s="28" t="str">
        <f t="shared" si="4"/>
        <v/>
      </c>
      <c r="U22" s="28" t="str">
        <f>IF(COUNTIF(U7:U8,"●")&gt;1,U$5&amp;"、","")</f>
        <v/>
      </c>
      <c r="V22" s="28" t="str">
        <f t="shared" si="4"/>
        <v/>
      </c>
      <c r="W22" s="28" t="str">
        <f t="shared" si="4"/>
        <v/>
      </c>
      <c r="X22" s="28" t="str">
        <f t="shared" si="4"/>
        <v/>
      </c>
      <c r="Y22" s="28" t="str">
        <f t="shared" si="4"/>
        <v/>
      </c>
      <c r="Z22" s="28" t="str">
        <f t="shared" si="4"/>
        <v/>
      </c>
      <c r="AA22" s="28" t="str">
        <f t="shared" si="4"/>
        <v/>
      </c>
      <c r="AB22" s="28" t="str">
        <f t="shared" si="4"/>
        <v/>
      </c>
      <c r="AC22" s="28" t="str">
        <f t="shared" si="4"/>
        <v/>
      </c>
      <c r="AD22" s="59" t="str">
        <f>IFERROR(LEFT(D22&amp;E22&amp;F22&amp;G22&amp;H22&amp;I22&amp;J22&amp;K22&amp;L22&amp;M22&amp;N22&amp;O22&amp;P22&amp;Q22&amp;R22&amp;S22&amp;T22&amp;U22&amp;V22&amp;W22&amp;X22&amp;Y22&amp;Z22&amp;AA22&amp;AB22&amp;AC22,LEN(D22&amp;E22&amp;F22&amp;G22&amp;H22&amp;I22&amp;J22&amp;K22&amp;L22&amp;M22&amp;N22&amp;O22&amp;P22&amp;Q22&amp;R22&amp;S22&amp;T22&amp;U22&amp;V22&amp;W22&amp;X22&amp;Y22&amp;Z22&amp;AA22&amp;AB22&amp;AC22)-1),"")</f>
        <v/>
      </c>
      <c r="AE22" s="59"/>
    </row>
    <row r="23" spans="3:31" hidden="1">
      <c r="C23" s="28" t="s">
        <v>90</v>
      </c>
      <c r="D23" s="28" t="str">
        <f>IF(COUNTIF(D7,"●")+COUNTIF(D9,"●")&gt;1,D$5&amp;"、","")</f>
        <v/>
      </c>
      <c r="E23" s="28" t="str">
        <f t="shared" ref="E23:AC23" si="5">IF(COUNTIF(E7,"●")+COUNTIF(E9,"●")&gt;1,E$5&amp;"、","")</f>
        <v/>
      </c>
      <c r="F23" s="28" t="str">
        <f t="shared" si="5"/>
        <v/>
      </c>
      <c r="G23" s="28" t="str">
        <f t="shared" si="5"/>
        <v/>
      </c>
      <c r="H23" s="28" t="str">
        <f t="shared" si="5"/>
        <v/>
      </c>
      <c r="I23" s="28" t="str">
        <f t="shared" si="5"/>
        <v/>
      </c>
      <c r="J23" s="28" t="str">
        <f t="shared" si="5"/>
        <v/>
      </c>
      <c r="K23" s="28" t="str">
        <f t="shared" si="5"/>
        <v/>
      </c>
      <c r="L23" s="28" t="str">
        <f t="shared" si="5"/>
        <v/>
      </c>
      <c r="M23" s="28" t="str">
        <f t="shared" si="5"/>
        <v/>
      </c>
      <c r="N23" s="28" t="str">
        <f t="shared" si="5"/>
        <v/>
      </c>
      <c r="O23" s="28" t="str">
        <f t="shared" si="5"/>
        <v/>
      </c>
      <c r="P23" s="28" t="str">
        <f>IF(COUNTIF(P7,"●")+COUNTIF(P9,"●")&gt;1,P$5&amp;"、","")</f>
        <v/>
      </c>
      <c r="Q23" s="28" t="str">
        <f t="shared" si="5"/>
        <v/>
      </c>
      <c r="R23" s="28" t="str">
        <f>IF(COUNTIF(R7,"●")+COUNTIF(R9,"●")&gt;1,R$5&amp;"、","")</f>
        <v/>
      </c>
      <c r="S23" s="28" t="str">
        <f t="shared" si="5"/>
        <v/>
      </c>
      <c r="T23" s="28" t="str">
        <f t="shared" si="5"/>
        <v/>
      </c>
      <c r="U23" s="28" t="str">
        <f>IF(COUNTIF(U7,"●")+COUNTIF(U9,"●")&gt;1,U$5&amp;"、","")</f>
        <v/>
      </c>
      <c r="V23" s="28" t="str">
        <f t="shared" si="5"/>
        <v/>
      </c>
      <c r="W23" s="28" t="str">
        <f t="shared" si="5"/>
        <v/>
      </c>
      <c r="X23" s="28" t="str">
        <f t="shared" si="5"/>
        <v/>
      </c>
      <c r="Y23" s="28" t="str">
        <f t="shared" si="5"/>
        <v/>
      </c>
      <c r="Z23" s="28" t="str">
        <f t="shared" si="5"/>
        <v/>
      </c>
      <c r="AA23" s="28" t="str">
        <f t="shared" si="5"/>
        <v/>
      </c>
      <c r="AB23" s="28" t="str">
        <f t="shared" si="5"/>
        <v/>
      </c>
      <c r="AC23" s="28" t="str">
        <f t="shared" si="5"/>
        <v/>
      </c>
      <c r="AD23" s="59" t="str">
        <f>IFERROR(LEFT(D23&amp;E23&amp;F23&amp;G23&amp;H23&amp;I23&amp;J23&amp;K23&amp;L23&amp;M23&amp;N23&amp;O23&amp;P23&amp;Q23&amp;R23&amp;S23&amp;T23&amp;U23&amp;V23&amp;W23&amp;X23&amp;Y23&amp;Z23&amp;AA23&amp;AB23&amp;AC23,LEN(D23&amp;E23&amp;F23&amp;G23&amp;H23&amp;I23&amp;J23&amp;K23&amp;L23&amp;M23&amp;N23&amp;O23&amp;P23&amp;Q23&amp;R23&amp;S23&amp;T23&amp;U23&amp;V23&amp;W23&amp;X23&amp;Y23&amp;Z23&amp;AA23&amp;AB23&amp;AC23)-1),"")</f>
        <v/>
      </c>
      <c r="AE23" s="59"/>
    </row>
    <row r="24" spans="3:31" hidden="1"/>
    <row r="25" spans="3:31" hidden="1">
      <c r="C25" s="28" t="s">
        <v>203</v>
      </c>
    </row>
    <row r="26" spans="3:31" hidden="1">
      <c r="D26" s="28" t="b">
        <f>IF(D12&amp;D13="●●",FALSE,TRUE)</f>
        <v>1</v>
      </c>
      <c r="E26" s="28" t="b">
        <f t="shared" ref="E26:AC26" si="6">IF(E12&amp;E13="●●",FALSE,TRUE)</f>
        <v>1</v>
      </c>
      <c r="F26" s="28" t="b">
        <f t="shared" si="6"/>
        <v>1</v>
      </c>
      <c r="G26" s="28" t="b">
        <f t="shared" si="6"/>
        <v>1</v>
      </c>
      <c r="H26" s="28" t="b">
        <f t="shared" si="6"/>
        <v>1</v>
      </c>
      <c r="I26" s="28" t="b">
        <f t="shared" si="6"/>
        <v>1</v>
      </c>
      <c r="J26" s="28" t="b">
        <f t="shared" si="6"/>
        <v>1</v>
      </c>
      <c r="K26" s="28" t="b">
        <f t="shared" si="6"/>
        <v>1</v>
      </c>
      <c r="L26" s="28" t="b">
        <f t="shared" si="6"/>
        <v>1</v>
      </c>
      <c r="M26" s="28" t="b">
        <f t="shared" si="6"/>
        <v>1</v>
      </c>
      <c r="N26" s="28" t="b">
        <f t="shared" si="6"/>
        <v>1</v>
      </c>
      <c r="O26" s="28" t="b">
        <f t="shared" si="6"/>
        <v>1</v>
      </c>
      <c r="P26" s="28" t="b">
        <f>IF(P12&amp;P13="●●",FALSE,TRUE)</f>
        <v>1</v>
      </c>
      <c r="Q26" s="28" t="b">
        <f t="shared" si="6"/>
        <v>1</v>
      </c>
      <c r="R26" s="28" t="b">
        <f t="shared" si="6"/>
        <v>1</v>
      </c>
      <c r="S26" s="28" t="b">
        <f t="shared" si="6"/>
        <v>1</v>
      </c>
      <c r="T26" s="28" t="b">
        <f t="shared" si="6"/>
        <v>1</v>
      </c>
      <c r="U26" s="28" t="b">
        <f t="shared" si="6"/>
        <v>1</v>
      </c>
      <c r="V26" s="28" t="b">
        <f t="shared" si="6"/>
        <v>1</v>
      </c>
      <c r="W26" s="28" t="b">
        <f t="shared" si="6"/>
        <v>1</v>
      </c>
      <c r="X26" s="28" t="b">
        <f t="shared" si="6"/>
        <v>1</v>
      </c>
      <c r="Y26" s="28" t="b">
        <f t="shared" si="6"/>
        <v>1</v>
      </c>
      <c r="Z26" s="28" t="b">
        <f t="shared" si="6"/>
        <v>1</v>
      </c>
      <c r="AA26" s="28" t="b">
        <f t="shared" si="6"/>
        <v>1</v>
      </c>
      <c r="AB26" s="28" t="b">
        <f t="shared" si="6"/>
        <v>1</v>
      </c>
      <c r="AC26" s="28" t="b">
        <f t="shared" si="6"/>
        <v>1</v>
      </c>
    </row>
    <row r="27" spans="3:31" hidden="1">
      <c r="C27" s="28">
        <v>1</v>
      </c>
      <c r="D27" s="28">
        <v>2</v>
      </c>
      <c r="E27" s="28">
        <v>3</v>
      </c>
      <c r="F27" s="28">
        <v>4</v>
      </c>
      <c r="G27" s="28">
        <v>5</v>
      </c>
      <c r="H27" s="28">
        <v>6</v>
      </c>
      <c r="I27" s="28">
        <v>7</v>
      </c>
      <c r="J27" s="28">
        <v>8</v>
      </c>
      <c r="K27" s="28">
        <v>9</v>
      </c>
      <c r="L27" s="28">
        <v>10</v>
      </c>
      <c r="M27" s="28">
        <v>11</v>
      </c>
      <c r="N27" s="28">
        <v>12</v>
      </c>
      <c r="O27" s="28">
        <v>13</v>
      </c>
      <c r="P27" s="28">
        <v>14</v>
      </c>
      <c r="Q27" s="28">
        <v>15</v>
      </c>
      <c r="R27" s="28">
        <v>16</v>
      </c>
      <c r="S27" s="28">
        <v>17</v>
      </c>
      <c r="T27" s="28">
        <v>18</v>
      </c>
      <c r="U27" s="28">
        <v>19</v>
      </c>
      <c r="V27" s="28">
        <v>20</v>
      </c>
      <c r="W27" s="28">
        <v>21</v>
      </c>
      <c r="X27" s="28">
        <v>22</v>
      </c>
      <c r="Y27" s="28">
        <v>23</v>
      </c>
      <c r="Z27" s="28">
        <v>24</v>
      </c>
      <c r="AA27" s="28">
        <v>25</v>
      </c>
      <c r="AB27" s="28">
        <v>26</v>
      </c>
      <c r="AC27" s="28">
        <v>27</v>
      </c>
      <c r="AD27" s="28">
        <v>28</v>
      </c>
    </row>
    <row r="28" spans="3:31" hidden="1">
      <c r="C28" s="28" t="s">
        <v>84</v>
      </c>
      <c r="D28" s="28" t="str">
        <f>IF(D11="●",D$5&amp;"、","")</f>
        <v/>
      </c>
      <c r="E28" s="28" t="str">
        <f t="shared" ref="E28:AC28" si="7">IF(E11="●",E$5&amp;"、","")</f>
        <v/>
      </c>
      <c r="F28" s="28" t="str">
        <f t="shared" si="7"/>
        <v/>
      </c>
      <c r="G28" s="28" t="str">
        <f t="shared" si="7"/>
        <v/>
      </c>
      <c r="H28" s="28" t="str">
        <f t="shared" si="7"/>
        <v/>
      </c>
      <c r="I28" s="28" t="str">
        <f t="shared" si="7"/>
        <v/>
      </c>
      <c r="J28" s="28" t="str">
        <f t="shared" si="7"/>
        <v/>
      </c>
      <c r="K28" s="28" t="str">
        <f t="shared" si="7"/>
        <v/>
      </c>
      <c r="L28" s="28" t="str">
        <f t="shared" si="7"/>
        <v/>
      </c>
      <c r="M28" s="28" t="str">
        <f t="shared" si="7"/>
        <v/>
      </c>
      <c r="N28" s="28" t="str">
        <f t="shared" si="7"/>
        <v/>
      </c>
      <c r="O28" s="28" t="str">
        <f t="shared" si="7"/>
        <v/>
      </c>
      <c r="P28" s="28" t="str">
        <f>IF(P11="●",P$5&amp;"、","")</f>
        <v/>
      </c>
      <c r="Q28" s="28" t="str">
        <f t="shared" si="7"/>
        <v/>
      </c>
      <c r="R28" s="28" t="str">
        <f t="shared" si="7"/>
        <v/>
      </c>
      <c r="S28" s="28" t="str">
        <f t="shared" si="7"/>
        <v/>
      </c>
      <c r="T28" s="28" t="str">
        <f t="shared" si="7"/>
        <v/>
      </c>
      <c r="U28" s="28" t="str">
        <f t="shared" si="7"/>
        <v/>
      </c>
      <c r="V28" s="28" t="str">
        <f t="shared" si="7"/>
        <v/>
      </c>
      <c r="W28" s="28" t="str">
        <f t="shared" si="7"/>
        <v/>
      </c>
      <c r="X28" s="28" t="str">
        <f t="shared" si="7"/>
        <v/>
      </c>
      <c r="Y28" s="28" t="str">
        <f t="shared" si="7"/>
        <v/>
      </c>
      <c r="Z28" s="28" t="str">
        <f t="shared" si="7"/>
        <v/>
      </c>
      <c r="AA28" s="28" t="str">
        <f t="shared" si="7"/>
        <v/>
      </c>
      <c r="AB28" s="28" t="str">
        <f t="shared" si="7"/>
        <v/>
      </c>
      <c r="AC28" s="28" t="str">
        <f t="shared" si="7"/>
        <v/>
      </c>
      <c r="AD28" s="59" t="str">
        <f>IFERROR(LEFT(D28&amp;E28&amp;F28&amp;G28&amp;H28&amp;I28&amp;J28&amp;K28&amp;L28&amp;M28&amp;N28&amp;O28&amp;P28&amp;Q28&amp;R28&amp;S28&amp;T28&amp;U28&amp;V28&amp;W28&amp;X28&amp;Y28&amp;Z28&amp;AA28&amp;AB28&amp;AC28,LEN(D28&amp;E28&amp;F28&amp;G28&amp;H28&amp;I28&amp;J28&amp;K28&amp;L28&amp;M28&amp;N28&amp;O28&amp;P28&amp;Q28&amp;R28&amp;S28&amp;T28&amp;U28&amp;V28&amp;W28&amp;X28&amp;Y28&amp;Z28&amp;AA28&amp;AB28&amp;AC28)-1),"")</f>
        <v/>
      </c>
      <c r="AE28" s="59"/>
    </row>
    <row r="29" spans="3:31" hidden="1">
      <c r="C29" s="28" t="s">
        <v>86</v>
      </c>
      <c r="D29" s="28" t="str">
        <f>IF(D12="●",D$5&amp;"、","")</f>
        <v/>
      </c>
      <c r="E29" s="28" t="str">
        <f t="shared" ref="E29:AC29" si="8">IF(E12="●",E$5&amp;"、","")</f>
        <v/>
      </c>
      <c r="F29" s="28" t="str">
        <f t="shared" si="8"/>
        <v/>
      </c>
      <c r="G29" s="28" t="str">
        <f t="shared" si="8"/>
        <v/>
      </c>
      <c r="H29" s="28" t="str">
        <f t="shared" si="8"/>
        <v/>
      </c>
      <c r="I29" s="28" t="str">
        <f t="shared" si="8"/>
        <v/>
      </c>
      <c r="J29" s="28" t="str">
        <f t="shared" si="8"/>
        <v/>
      </c>
      <c r="K29" s="28" t="str">
        <f t="shared" si="8"/>
        <v/>
      </c>
      <c r="L29" s="28" t="str">
        <f t="shared" si="8"/>
        <v/>
      </c>
      <c r="M29" s="28" t="str">
        <f t="shared" si="8"/>
        <v/>
      </c>
      <c r="N29" s="28" t="str">
        <f t="shared" si="8"/>
        <v/>
      </c>
      <c r="O29" s="28" t="str">
        <f t="shared" si="8"/>
        <v/>
      </c>
      <c r="P29" s="28" t="str">
        <f>IF(P12="●",P$5&amp;"、","")</f>
        <v/>
      </c>
      <c r="Q29" s="28" t="str">
        <f t="shared" si="8"/>
        <v/>
      </c>
      <c r="R29" s="28" t="str">
        <f t="shared" si="8"/>
        <v/>
      </c>
      <c r="S29" s="28" t="str">
        <f t="shared" si="8"/>
        <v/>
      </c>
      <c r="T29" s="28" t="str">
        <f t="shared" si="8"/>
        <v/>
      </c>
      <c r="U29" s="28" t="str">
        <f t="shared" si="8"/>
        <v>鉛及びその化合物、</v>
      </c>
      <c r="V29" s="28" t="str">
        <f t="shared" si="8"/>
        <v/>
      </c>
      <c r="W29" s="28" t="str">
        <f t="shared" si="8"/>
        <v/>
      </c>
      <c r="X29" s="28" t="str">
        <f t="shared" si="8"/>
        <v/>
      </c>
      <c r="Y29" s="28" t="str">
        <f t="shared" si="8"/>
        <v/>
      </c>
      <c r="Z29" s="28" t="str">
        <f t="shared" si="8"/>
        <v/>
      </c>
      <c r="AA29" s="28" t="str">
        <f t="shared" si="8"/>
        <v/>
      </c>
      <c r="AB29" s="28" t="str">
        <f t="shared" si="8"/>
        <v/>
      </c>
      <c r="AC29" s="28" t="str">
        <f t="shared" si="8"/>
        <v/>
      </c>
      <c r="AD29" s="59" t="str">
        <f>IFERROR(LEFT(D29&amp;E29&amp;F29&amp;G29&amp;H29&amp;I29&amp;J29&amp;K29&amp;L29&amp;M29&amp;N29&amp;O29&amp;P29&amp;Q29&amp;R29&amp;S29&amp;T29&amp;U29&amp;V29&amp;W29&amp;X29&amp;Y29&amp;Z29&amp;AA29&amp;AB29&amp;AC29,LEN(D29&amp;E29&amp;F29&amp;G29&amp;H29&amp;I29&amp;J29&amp;K29&amp;L29&amp;M29&amp;N29&amp;O29&amp;P29&amp;Q29&amp;R29&amp;S29&amp;T29&amp;U29&amp;V29&amp;W29&amp;X29&amp;Y29&amp;Z29&amp;AA29&amp;AB29&amp;AC29)-1),"")</f>
        <v>鉛及びその化合物</v>
      </c>
      <c r="AE29" s="59"/>
    </row>
    <row r="30" spans="3:31" hidden="1">
      <c r="C30" s="28" t="s">
        <v>88</v>
      </c>
      <c r="D30" s="28" t="str">
        <f>IF(D13="●",D$5&amp;"、","")</f>
        <v/>
      </c>
      <c r="E30" s="28" t="str">
        <f t="shared" ref="E30:AC30" si="9">IF(E13="●",E$5&amp;"、","")</f>
        <v/>
      </c>
      <c r="F30" s="28" t="str">
        <f t="shared" si="9"/>
        <v/>
      </c>
      <c r="G30" s="28" t="str">
        <f t="shared" si="9"/>
        <v/>
      </c>
      <c r="H30" s="28" t="str">
        <f t="shared" si="9"/>
        <v/>
      </c>
      <c r="I30" s="28" t="str">
        <f t="shared" si="9"/>
        <v/>
      </c>
      <c r="J30" s="28" t="str">
        <f t="shared" si="9"/>
        <v/>
      </c>
      <c r="K30" s="28" t="str">
        <f t="shared" si="9"/>
        <v/>
      </c>
      <c r="L30" s="28" t="str">
        <f t="shared" si="9"/>
        <v/>
      </c>
      <c r="M30" s="28" t="str">
        <f t="shared" si="9"/>
        <v/>
      </c>
      <c r="N30" s="28" t="str">
        <f t="shared" si="9"/>
        <v/>
      </c>
      <c r="O30" s="28" t="str">
        <f t="shared" si="9"/>
        <v/>
      </c>
      <c r="P30" s="28" t="str">
        <f>IF(P13="●",P$5&amp;"、","")</f>
        <v/>
      </c>
      <c r="Q30" s="28" t="str">
        <f t="shared" si="9"/>
        <v/>
      </c>
      <c r="R30" s="28" t="str">
        <f t="shared" si="9"/>
        <v/>
      </c>
      <c r="S30" s="28" t="str">
        <f t="shared" si="9"/>
        <v/>
      </c>
      <c r="T30" s="28" t="str">
        <f t="shared" si="9"/>
        <v/>
      </c>
      <c r="U30" s="28" t="str">
        <f t="shared" si="9"/>
        <v/>
      </c>
      <c r="V30" s="28" t="str">
        <f t="shared" si="9"/>
        <v/>
      </c>
      <c r="W30" s="28" t="str">
        <f t="shared" si="9"/>
        <v/>
      </c>
      <c r="X30" s="28" t="str">
        <f t="shared" si="9"/>
        <v/>
      </c>
      <c r="Y30" s="28" t="str">
        <f t="shared" si="9"/>
        <v/>
      </c>
      <c r="Z30" s="28" t="str">
        <f t="shared" si="9"/>
        <v/>
      </c>
      <c r="AA30" s="28" t="str">
        <f t="shared" si="9"/>
        <v/>
      </c>
      <c r="AB30" s="28" t="str">
        <f t="shared" si="9"/>
        <v/>
      </c>
      <c r="AC30" s="28" t="str">
        <f t="shared" si="9"/>
        <v/>
      </c>
      <c r="AD30" s="59" t="str">
        <f>IFERROR(LEFT(D30&amp;E30&amp;F30&amp;G30&amp;H30&amp;I30&amp;J30&amp;K30&amp;L30&amp;M30&amp;N30&amp;O30&amp;P30&amp;Q30&amp;R30&amp;S30&amp;T30&amp;U30&amp;V30&amp;W30&amp;X30&amp;Y30&amp;Z30&amp;AA30&amp;AB30&amp;AC30,LEN(D30&amp;E30&amp;F30&amp;G30&amp;H30&amp;I30&amp;J30&amp;K30&amp;L30&amp;M30&amp;N30&amp;O30&amp;P30&amp;Q30&amp;R30&amp;S30&amp;T30&amp;U30&amp;V30&amp;W30&amp;X30&amp;Y30&amp;Z30&amp;AA30&amp;AB30&amp;AC30)-1),"")</f>
        <v/>
      </c>
      <c r="AE30" s="59"/>
    </row>
    <row r="31" spans="3:31" hidden="1">
      <c r="C31" s="28" t="s">
        <v>89</v>
      </c>
      <c r="D31" s="28" t="str">
        <f>IF(COUNTIF(D11:D12,"●")&gt;1,D$5&amp;"、","")</f>
        <v/>
      </c>
      <c r="E31" s="28" t="str">
        <f t="shared" ref="E31:O31" si="10">IF(COUNTIF(E11:E12,"●")&gt;1,E$5&amp;"、","")</f>
        <v/>
      </c>
      <c r="F31" s="28" t="str">
        <f t="shared" si="10"/>
        <v/>
      </c>
      <c r="G31" s="28" t="str">
        <f t="shared" si="10"/>
        <v/>
      </c>
      <c r="H31" s="28" t="str">
        <f t="shared" si="10"/>
        <v/>
      </c>
      <c r="I31" s="28" t="str">
        <f t="shared" si="10"/>
        <v/>
      </c>
      <c r="J31" s="28" t="str">
        <f t="shared" si="10"/>
        <v/>
      </c>
      <c r="K31" s="28" t="str">
        <f t="shared" si="10"/>
        <v/>
      </c>
      <c r="L31" s="28" t="str">
        <f t="shared" si="10"/>
        <v/>
      </c>
      <c r="M31" s="28" t="str">
        <f t="shared" si="10"/>
        <v/>
      </c>
      <c r="N31" s="28" t="str">
        <f t="shared" si="10"/>
        <v/>
      </c>
      <c r="O31" s="28" t="str">
        <f t="shared" si="10"/>
        <v/>
      </c>
      <c r="P31" s="28" t="str">
        <f>IF(COUNTIF(P11:P12,"●")&gt;1,P$5&amp;"、","")</f>
        <v/>
      </c>
      <c r="Q31" s="28" t="str">
        <f t="shared" ref="Q31:AC31" si="11">IF(COUNTIF(Q11:Q12,"●")&gt;1,Q$5&amp;"、","")</f>
        <v/>
      </c>
      <c r="R31" s="28" t="str">
        <f t="shared" si="11"/>
        <v/>
      </c>
      <c r="S31" s="28" t="str">
        <f t="shared" si="11"/>
        <v/>
      </c>
      <c r="T31" s="28" t="str">
        <f t="shared" si="11"/>
        <v/>
      </c>
      <c r="U31" s="28" t="str">
        <f t="shared" si="11"/>
        <v/>
      </c>
      <c r="V31" s="28" t="str">
        <f t="shared" si="11"/>
        <v/>
      </c>
      <c r="W31" s="28" t="str">
        <f t="shared" si="11"/>
        <v/>
      </c>
      <c r="X31" s="28" t="str">
        <f t="shared" si="11"/>
        <v/>
      </c>
      <c r="Y31" s="28" t="str">
        <f t="shared" si="11"/>
        <v/>
      </c>
      <c r="Z31" s="28" t="str">
        <f t="shared" si="11"/>
        <v/>
      </c>
      <c r="AA31" s="28" t="str">
        <f t="shared" si="11"/>
        <v/>
      </c>
      <c r="AB31" s="28" t="str">
        <f t="shared" si="11"/>
        <v/>
      </c>
      <c r="AC31" s="28" t="str">
        <f t="shared" si="11"/>
        <v/>
      </c>
      <c r="AD31" s="59" t="str">
        <f>IFERROR(LEFT(D31&amp;E31&amp;F31&amp;G31&amp;H31&amp;I31&amp;J31&amp;K31&amp;L31&amp;M31&amp;N31&amp;O31&amp;P31&amp;Q31&amp;R31&amp;S31&amp;T31&amp;U31&amp;V31&amp;W31&amp;X31&amp;Y31&amp;Z31&amp;AA31&amp;AB31&amp;AC31,LEN(D31&amp;E31&amp;F31&amp;G31&amp;H31&amp;I31&amp;J31&amp;K31&amp;L31&amp;M31&amp;N31&amp;O31&amp;P31&amp;Q31&amp;R31&amp;S31&amp;T31&amp;U31&amp;V31&amp;W31&amp;X31&amp;Y31&amp;Z31&amp;AA31&amp;AB31&amp;AC31)-1),"")</f>
        <v/>
      </c>
      <c r="AE31" s="59"/>
    </row>
    <row r="32" spans="3:31" hidden="1">
      <c r="C32" s="28" t="s">
        <v>90</v>
      </c>
      <c r="D32" s="28" t="str">
        <f>IF(COUNTIF(D11,"●")+COUNTIF(D13,"●")&gt;1,D$5&amp;"、","")</f>
        <v/>
      </c>
      <c r="E32" s="28" t="str">
        <f t="shared" ref="E32:AC32" si="12">IF(COUNTIF(E11,"●")+COUNTIF(E13,"●")&gt;1,E$5&amp;"、","")</f>
        <v/>
      </c>
      <c r="F32" s="28" t="str">
        <f t="shared" si="12"/>
        <v/>
      </c>
      <c r="G32" s="28" t="str">
        <f t="shared" si="12"/>
        <v/>
      </c>
      <c r="H32" s="28" t="str">
        <f t="shared" si="12"/>
        <v/>
      </c>
      <c r="I32" s="28" t="str">
        <f t="shared" si="12"/>
        <v/>
      </c>
      <c r="J32" s="28" t="str">
        <f t="shared" si="12"/>
        <v/>
      </c>
      <c r="K32" s="28" t="str">
        <f t="shared" si="12"/>
        <v/>
      </c>
      <c r="L32" s="28" t="str">
        <f t="shared" si="12"/>
        <v/>
      </c>
      <c r="M32" s="28" t="str">
        <f t="shared" si="12"/>
        <v/>
      </c>
      <c r="N32" s="28" t="str">
        <f t="shared" si="12"/>
        <v/>
      </c>
      <c r="O32" s="28" t="str">
        <f t="shared" si="12"/>
        <v/>
      </c>
      <c r="P32" s="28" t="str">
        <f>IF(COUNTIF(P11,"●")+COUNTIF(P13,"●")&gt;1,P$5&amp;"、","")</f>
        <v/>
      </c>
      <c r="Q32" s="28" t="str">
        <f t="shared" si="12"/>
        <v/>
      </c>
      <c r="R32" s="28" t="str">
        <f t="shared" si="12"/>
        <v/>
      </c>
      <c r="S32" s="28" t="str">
        <f t="shared" si="12"/>
        <v/>
      </c>
      <c r="T32" s="28" t="str">
        <f t="shared" si="12"/>
        <v/>
      </c>
      <c r="U32" s="28" t="str">
        <f t="shared" si="12"/>
        <v/>
      </c>
      <c r="V32" s="28" t="str">
        <f t="shared" si="12"/>
        <v/>
      </c>
      <c r="W32" s="28" t="str">
        <f t="shared" si="12"/>
        <v/>
      </c>
      <c r="X32" s="28" t="str">
        <f t="shared" si="12"/>
        <v/>
      </c>
      <c r="Y32" s="28" t="str">
        <f t="shared" si="12"/>
        <v/>
      </c>
      <c r="Z32" s="28" t="str">
        <f t="shared" si="12"/>
        <v/>
      </c>
      <c r="AA32" s="28" t="str">
        <f t="shared" si="12"/>
        <v/>
      </c>
      <c r="AB32" s="28" t="str">
        <f t="shared" si="12"/>
        <v/>
      </c>
      <c r="AC32" s="28" t="str">
        <f t="shared" si="12"/>
        <v/>
      </c>
      <c r="AD32" s="59" t="str">
        <f>IFERROR(LEFT(D32&amp;E32&amp;F32&amp;G32&amp;H32&amp;I32&amp;J32&amp;K32&amp;L32&amp;M32&amp;N32&amp;O32&amp;P32&amp;Q32&amp;R32&amp;S32&amp;T32&amp;U32&amp;V32&amp;W32&amp;X32&amp;Y32&amp;Z32&amp;AA32&amp;AB32&amp;AC32,LEN(D32&amp;E32&amp;F32&amp;G32&amp;H32&amp;I32&amp;J32&amp;K32&amp;L32&amp;M32&amp;N32&amp;O32&amp;P32&amp;Q32&amp;R32&amp;S32&amp;T32&amp;U32&amp;V32&amp;W32&amp;X32&amp;Y32&amp;Z32&amp;AA32&amp;AB32&amp;AC32)-1),"")</f>
        <v/>
      </c>
      <c r="AE32" s="59"/>
    </row>
    <row r="33" hidden="1"/>
  </sheetData>
  <sheetProtection formatRows="0"/>
  <mergeCells count="4">
    <mergeCell ref="AG1:AH1"/>
    <mergeCell ref="D4:O4"/>
    <mergeCell ref="P4:X4"/>
    <mergeCell ref="Y4:AC4"/>
  </mergeCells>
  <phoneticPr fontId="19"/>
  <conditionalFormatting sqref="AH1:AH1048576">
    <cfRule type="containsText" dxfId="2" priority="1" operator="containsText" text="（正常）">
      <formula>NOT(ISERROR(SEARCH("（正常）",AH1)))</formula>
    </cfRule>
    <cfRule type="containsText" dxfId="1" priority="2" operator="containsText" text="（エラー）">
      <formula>NOT(ISERROR(SEARCH("（エラー）",AH1)))</formula>
    </cfRule>
    <cfRule type="containsText" dxfId="0" priority="3" operator="containsText" text="（注意）">
      <formula>NOT(ISERROR(SEARCH("（注意）",AH1)))</formula>
    </cfRule>
  </conditionalFormatting>
  <printOptions horizontalCentered="1"/>
  <pageMargins left="0.19685039370078741" right="0.19685039370078741" top="0.74803149606299213" bottom="0.74803149606299213" header="0.31496062992125984" footer="0.31496062992125984"/>
  <pageSetup paperSize="9" scale="72"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マスタ!$P$2</xm:f>
          </x14:formula1>
          <xm:sqref>P11:X11 P7:X7 D8:AC9 D12:AC13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E7"/>
  <sheetViews>
    <sheetView workbookViewId="0">
      <selection sqref="A1:XFD1"/>
    </sheetView>
  </sheetViews>
  <sheetFormatPr defaultColWidth="9" defaultRowHeight="18"/>
  <cols>
    <col min="1" max="1" width="9" style="116"/>
    <col min="2" max="2" width="14.8984375" style="171" customWidth="1"/>
    <col min="3" max="3" width="9" style="171"/>
    <col min="4" max="16384" width="9" style="116"/>
  </cols>
  <sheetData>
    <row r="1" spans="2:5" s="170" customFormat="1">
      <c r="B1" s="169" t="s">
        <v>348</v>
      </c>
      <c r="C1" s="170" t="s">
        <v>431</v>
      </c>
      <c r="D1" s="170" t="s">
        <v>432</v>
      </c>
      <c r="E1" s="170" t="s">
        <v>433</v>
      </c>
    </row>
    <row r="2" spans="2:5">
      <c r="B2" s="171" t="s">
        <v>434</v>
      </c>
      <c r="C2" s="116" t="s">
        <v>353</v>
      </c>
      <c r="D2" s="116" t="s">
        <v>435</v>
      </c>
      <c r="E2" s="116" t="s">
        <v>436</v>
      </c>
    </row>
    <row r="3" spans="2:5">
      <c r="C3" s="116" t="s">
        <v>357</v>
      </c>
      <c r="D3" s="116" t="s">
        <v>437</v>
      </c>
    </row>
    <row r="4" spans="2:5">
      <c r="D4" s="116" t="s">
        <v>438</v>
      </c>
    </row>
    <row r="5" spans="2:5">
      <c r="D5" s="116" t="s">
        <v>439</v>
      </c>
    </row>
    <row r="6" spans="2:5">
      <c r="D6" s="116" t="s">
        <v>440</v>
      </c>
    </row>
    <row r="7" spans="2:5">
      <c r="D7" s="116" t="s">
        <v>441</v>
      </c>
    </row>
  </sheetData>
  <phoneticPr fontId="1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66"/>
  <sheetViews>
    <sheetView workbookViewId="0">
      <selection sqref="A1:A1048576"/>
    </sheetView>
  </sheetViews>
  <sheetFormatPr defaultColWidth="8.69921875" defaultRowHeight="18"/>
  <cols>
    <col min="1" max="1" width="8.69921875" style="21"/>
    <col min="2" max="2" width="8.69921875" style="63"/>
    <col min="3" max="4" width="14.8984375" style="21" customWidth="1"/>
    <col min="5" max="6" width="14.8984375" style="9" customWidth="1"/>
    <col min="7" max="7" width="9" style="91"/>
    <col min="8" max="13" width="8.69921875" style="21"/>
    <col min="14" max="14" width="14.8984375" style="21" customWidth="1"/>
    <col min="15" max="16384" width="8.69921875" style="21"/>
  </cols>
  <sheetData>
    <row r="1" spans="1:16" s="107" customFormat="1">
      <c r="B1" s="107" t="s">
        <v>185</v>
      </c>
      <c r="C1" s="107" t="s">
        <v>91</v>
      </c>
      <c r="D1" s="107" t="s">
        <v>164</v>
      </c>
      <c r="E1" s="108" t="s">
        <v>190</v>
      </c>
      <c r="F1" s="108" t="s">
        <v>191</v>
      </c>
      <c r="G1" s="107" t="s">
        <v>279</v>
      </c>
      <c r="H1" s="107" t="s">
        <v>206</v>
      </c>
      <c r="I1" s="107" t="s">
        <v>208</v>
      </c>
      <c r="J1" s="107" t="s">
        <v>12</v>
      </c>
      <c r="K1" s="107" t="s">
        <v>210</v>
      </c>
      <c r="L1" s="107" t="s">
        <v>180</v>
      </c>
      <c r="M1" s="107" t="s">
        <v>93</v>
      </c>
      <c r="N1" s="107" t="s">
        <v>92</v>
      </c>
      <c r="O1" s="107" t="s">
        <v>41</v>
      </c>
      <c r="P1" s="107" t="s">
        <v>94</v>
      </c>
    </row>
    <row r="2" spans="1:16">
      <c r="A2" s="60"/>
      <c r="B2" s="60" t="s">
        <v>186</v>
      </c>
      <c r="C2" s="61" t="s">
        <v>161</v>
      </c>
      <c r="D2" s="61" t="s">
        <v>163</v>
      </c>
      <c r="E2" s="9" t="s">
        <v>192</v>
      </c>
      <c r="F2" s="9" t="s">
        <v>192</v>
      </c>
      <c r="G2" s="91" t="s">
        <v>280</v>
      </c>
      <c r="H2" s="21" t="s">
        <v>205</v>
      </c>
      <c r="I2" s="21" t="s">
        <v>207</v>
      </c>
      <c r="J2" s="21" t="s">
        <v>251</v>
      </c>
      <c r="K2" s="21" t="s">
        <v>211</v>
      </c>
      <c r="L2" s="26" t="s">
        <v>181</v>
      </c>
      <c r="M2" s="26" t="s">
        <v>183</v>
      </c>
      <c r="N2" s="21" t="s">
        <v>95</v>
      </c>
      <c r="O2" s="21" t="s">
        <v>41</v>
      </c>
      <c r="P2" s="21" t="s">
        <v>96</v>
      </c>
    </row>
    <row r="3" spans="1:16">
      <c r="B3" s="63" t="s">
        <v>187</v>
      </c>
      <c r="C3" s="21" t="s">
        <v>160</v>
      </c>
      <c r="D3" s="21" t="s">
        <v>162</v>
      </c>
      <c r="E3" s="9" t="s">
        <v>195</v>
      </c>
      <c r="F3" s="9" t="s">
        <v>193</v>
      </c>
      <c r="G3" s="91" t="s">
        <v>281</v>
      </c>
      <c r="H3" s="9" t="s">
        <v>212</v>
      </c>
      <c r="J3" s="21" t="s">
        <v>252</v>
      </c>
      <c r="K3" s="21" t="s">
        <v>269</v>
      </c>
      <c r="L3" s="21" t="s">
        <v>182</v>
      </c>
      <c r="N3" s="21" t="s">
        <v>97</v>
      </c>
    </row>
    <row r="4" spans="1:16">
      <c r="E4" s="9" t="s">
        <v>197</v>
      </c>
      <c r="F4" s="9" t="s">
        <v>194</v>
      </c>
      <c r="G4" s="91" t="s">
        <v>282</v>
      </c>
      <c r="J4" s="21" t="s">
        <v>253</v>
      </c>
      <c r="N4" s="21" t="s">
        <v>98</v>
      </c>
    </row>
    <row r="5" spans="1:16">
      <c r="E5" s="9" t="s">
        <v>198</v>
      </c>
      <c r="F5" s="9" t="s">
        <v>196</v>
      </c>
      <c r="G5" s="91" t="s">
        <v>283</v>
      </c>
      <c r="J5" s="21" t="s">
        <v>274</v>
      </c>
      <c r="N5" s="21" t="s">
        <v>99</v>
      </c>
    </row>
    <row r="6" spans="1:16">
      <c r="E6" s="9" t="s">
        <v>296</v>
      </c>
      <c r="F6" s="9" t="s">
        <v>198</v>
      </c>
      <c r="G6" s="91" t="s">
        <v>284</v>
      </c>
      <c r="N6" s="21" t="s">
        <v>100</v>
      </c>
    </row>
    <row r="7" spans="1:16">
      <c r="E7" s="9" t="s">
        <v>202</v>
      </c>
      <c r="F7" s="9" t="s">
        <v>268</v>
      </c>
      <c r="G7" s="91" t="s">
        <v>285</v>
      </c>
      <c r="N7" s="21" t="s">
        <v>101</v>
      </c>
    </row>
    <row r="8" spans="1:16">
      <c r="F8" s="9" t="s">
        <v>199</v>
      </c>
      <c r="G8" s="91" t="s">
        <v>286</v>
      </c>
      <c r="N8" s="21" t="s">
        <v>102</v>
      </c>
    </row>
    <row r="9" spans="1:16">
      <c r="F9" s="9" t="s">
        <v>200</v>
      </c>
      <c r="G9" s="91" t="s">
        <v>287</v>
      </c>
      <c r="N9" s="21" t="s">
        <v>103</v>
      </c>
    </row>
    <row r="10" spans="1:16">
      <c r="F10" s="9" t="s">
        <v>201</v>
      </c>
      <c r="G10" s="91" t="s">
        <v>288</v>
      </c>
      <c r="N10" s="21" t="s">
        <v>104</v>
      </c>
    </row>
    <row r="11" spans="1:16">
      <c r="F11" s="9" t="s">
        <v>296</v>
      </c>
      <c r="G11" s="91" t="s">
        <v>289</v>
      </c>
      <c r="N11" s="21" t="s">
        <v>105</v>
      </c>
    </row>
    <row r="12" spans="1:16">
      <c r="F12" s="9" t="s">
        <v>202</v>
      </c>
      <c r="G12" s="91" t="s">
        <v>290</v>
      </c>
      <c r="N12" s="21" t="s">
        <v>106</v>
      </c>
    </row>
    <row r="13" spans="1:16">
      <c r="G13" s="91" t="s">
        <v>297</v>
      </c>
      <c r="N13" s="21" t="s">
        <v>107</v>
      </c>
    </row>
    <row r="14" spans="1:16">
      <c r="G14" s="91" t="s">
        <v>291</v>
      </c>
      <c r="N14" s="21" t="s">
        <v>108</v>
      </c>
    </row>
    <row r="15" spans="1:16">
      <c r="N15" s="21" t="s">
        <v>109</v>
      </c>
    </row>
    <row r="16" spans="1:16">
      <c r="N16" s="21" t="s">
        <v>110</v>
      </c>
    </row>
    <row r="17" spans="14:14">
      <c r="N17" s="21" t="s">
        <v>111</v>
      </c>
    </row>
    <row r="18" spans="14:14">
      <c r="N18" s="21" t="s">
        <v>112</v>
      </c>
    </row>
    <row r="19" spans="14:14">
      <c r="N19" s="21" t="s">
        <v>113</v>
      </c>
    </row>
    <row r="20" spans="14:14">
      <c r="N20" s="21" t="s">
        <v>114</v>
      </c>
    </row>
    <row r="21" spans="14:14">
      <c r="N21" s="21" t="s">
        <v>115</v>
      </c>
    </row>
    <row r="22" spans="14:14">
      <c r="N22" s="21" t="s">
        <v>116</v>
      </c>
    </row>
    <row r="23" spans="14:14">
      <c r="N23" s="21" t="s">
        <v>117</v>
      </c>
    </row>
    <row r="24" spans="14:14">
      <c r="N24" s="21" t="s">
        <v>118</v>
      </c>
    </row>
    <row r="25" spans="14:14">
      <c r="N25" s="21" t="s">
        <v>119</v>
      </c>
    </row>
    <row r="26" spans="14:14">
      <c r="N26" s="21" t="s">
        <v>120</v>
      </c>
    </row>
    <row r="27" spans="14:14">
      <c r="N27" s="21" t="s">
        <v>121</v>
      </c>
    </row>
    <row r="28" spans="14:14">
      <c r="N28" s="21" t="s">
        <v>122</v>
      </c>
    </row>
    <row r="29" spans="14:14">
      <c r="N29" s="21" t="s">
        <v>123</v>
      </c>
    </row>
    <row r="30" spans="14:14">
      <c r="N30" s="21" t="s">
        <v>124</v>
      </c>
    </row>
    <row r="31" spans="14:14">
      <c r="N31" s="21" t="s">
        <v>125</v>
      </c>
    </row>
    <row r="32" spans="14:14">
      <c r="N32" s="21" t="s">
        <v>126</v>
      </c>
    </row>
    <row r="33" spans="14:14">
      <c r="N33" s="21" t="s">
        <v>127</v>
      </c>
    </row>
    <row r="34" spans="14:14">
      <c r="N34" s="21" t="s">
        <v>128</v>
      </c>
    </row>
    <row r="35" spans="14:14">
      <c r="N35" s="21" t="s">
        <v>129</v>
      </c>
    </row>
    <row r="36" spans="14:14">
      <c r="N36" s="21" t="s">
        <v>130</v>
      </c>
    </row>
    <row r="37" spans="14:14">
      <c r="N37" s="21" t="s">
        <v>131</v>
      </c>
    </row>
    <row r="38" spans="14:14">
      <c r="N38" s="21" t="s">
        <v>132</v>
      </c>
    </row>
    <row r="39" spans="14:14">
      <c r="N39" s="21" t="s">
        <v>133</v>
      </c>
    </row>
    <row r="40" spans="14:14">
      <c r="N40" s="21" t="s">
        <v>134</v>
      </c>
    </row>
    <row r="41" spans="14:14">
      <c r="N41" s="21" t="s">
        <v>135</v>
      </c>
    </row>
    <row r="42" spans="14:14">
      <c r="N42" s="21" t="s">
        <v>136</v>
      </c>
    </row>
    <row r="43" spans="14:14">
      <c r="N43" s="21" t="s">
        <v>137</v>
      </c>
    </row>
    <row r="44" spans="14:14">
      <c r="N44" s="21" t="s">
        <v>138</v>
      </c>
    </row>
    <row r="45" spans="14:14">
      <c r="N45" s="21" t="s">
        <v>139</v>
      </c>
    </row>
    <row r="46" spans="14:14">
      <c r="N46" s="21" t="s">
        <v>140</v>
      </c>
    </row>
    <row r="47" spans="14:14">
      <c r="N47" s="21" t="s">
        <v>141</v>
      </c>
    </row>
    <row r="48" spans="14:14">
      <c r="N48" s="21" t="s">
        <v>142</v>
      </c>
    </row>
    <row r="49" spans="14:14">
      <c r="N49" s="21" t="s">
        <v>143</v>
      </c>
    </row>
    <row r="50" spans="14:14">
      <c r="N50" s="21" t="s">
        <v>144</v>
      </c>
    </row>
    <row r="51" spans="14:14">
      <c r="N51" s="21" t="s">
        <v>145</v>
      </c>
    </row>
    <row r="52" spans="14:14">
      <c r="N52" s="21" t="s">
        <v>146</v>
      </c>
    </row>
    <row r="53" spans="14:14">
      <c r="N53" s="21" t="s">
        <v>147</v>
      </c>
    </row>
    <row r="54" spans="14:14">
      <c r="N54" s="21" t="s">
        <v>148</v>
      </c>
    </row>
    <row r="55" spans="14:14">
      <c r="N55" s="21" t="s">
        <v>149</v>
      </c>
    </row>
    <row r="56" spans="14:14">
      <c r="N56" s="21" t="s">
        <v>150</v>
      </c>
    </row>
    <row r="57" spans="14:14">
      <c r="N57" s="21" t="s">
        <v>151</v>
      </c>
    </row>
    <row r="58" spans="14:14">
      <c r="N58" s="21" t="s">
        <v>152</v>
      </c>
    </row>
    <row r="59" spans="14:14">
      <c r="N59" s="21" t="s">
        <v>153</v>
      </c>
    </row>
    <row r="60" spans="14:14">
      <c r="N60" s="21" t="s">
        <v>154</v>
      </c>
    </row>
    <row r="61" spans="14:14">
      <c r="N61" s="21" t="s">
        <v>155</v>
      </c>
    </row>
    <row r="62" spans="14:14">
      <c r="N62" s="21" t="s">
        <v>156</v>
      </c>
    </row>
    <row r="63" spans="14:14">
      <c r="N63" s="21" t="s">
        <v>157</v>
      </c>
    </row>
    <row r="64" spans="14:14">
      <c r="N64" s="21" t="s">
        <v>158</v>
      </c>
    </row>
    <row r="65" spans="14:14">
      <c r="N65" s="21" t="s">
        <v>159</v>
      </c>
    </row>
    <row r="66" spans="14:14">
      <c r="N66" s="21" t="s">
        <v>52</v>
      </c>
    </row>
  </sheetData>
  <phoneticPr fontId="19"/>
  <pageMargins left="0.7" right="0.7" top="0.75" bottom="0.75" header="0.3" footer="0.3"/>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57"/>
  <sheetViews>
    <sheetView zoomScaleNormal="100" workbookViewId="0">
      <selection sqref="A1:XFD1"/>
    </sheetView>
  </sheetViews>
  <sheetFormatPr defaultColWidth="9" defaultRowHeight="18"/>
  <cols>
    <col min="1" max="1" width="30" style="89" customWidth="1"/>
    <col min="2" max="2" width="9" style="89"/>
    <col min="3" max="4" width="14.69921875" style="89" customWidth="1"/>
    <col min="5" max="5" width="50" style="89" customWidth="1"/>
    <col min="6" max="6" width="1.5" style="86" customWidth="1"/>
    <col min="7" max="16384" width="9" style="86"/>
  </cols>
  <sheetData>
    <row r="1" spans="1:6" s="107" customFormat="1">
      <c r="A1" s="107" t="s">
        <v>250</v>
      </c>
      <c r="C1" s="109" t="s">
        <v>215</v>
      </c>
      <c r="E1" s="107" t="s">
        <v>216</v>
      </c>
    </row>
    <row r="2" spans="1:6" ht="36" customHeight="1">
      <c r="A2" s="89" t="str">
        <f>C2&amp;D2&amp;B2</f>
        <v>地下水の水質の測定（地下水汚染が生じていない土地）1</v>
      </c>
      <c r="B2" s="89">
        <v>1</v>
      </c>
      <c r="C2" s="61" t="s">
        <v>275</v>
      </c>
      <c r="D2" s="9"/>
      <c r="E2" s="89" t="s">
        <v>217</v>
      </c>
      <c r="F2" s="89"/>
    </row>
    <row r="3" spans="1:6" ht="36" customHeight="1">
      <c r="A3" s="89" t="str">
        <f t="shared" ref="A3:A37" si="0">C3&amp;D3&amp;B3</f>
        <v>地下水の水質の測定（地下水汚染が生じていない土地）2</v>
      </c>
      <c r="B3" s="89">
        <v>2</v>
      </c>
      <c r="C3" s="61" t="s">
        <v>275</v>
      </c>
      <c r="D3" s="9"/>
      <c r="E3" s="61" t="s">
        <v>220</v>
      </c>
      <c r="F3" s="89"/>
    </row>
    <row r="4" spans="1:6" ht="72">
      <c r="A4" s="89" t="str">
        <f t="shared" si="0"/>
        <v>地下水の水質の測定（地下水汚染が生じていない土地）3</v>
      </c>
      <c r="B4" s="89">
        <v>3</v>
      </c>
      <c r="C4" s="61" t="s">
        <v>275</v>
      </c>
      <c r="D4" s="9"/>
      <c r="E4" s="89" t="s">
        <v>223</v>
      </c>
      <c r="F4" s="89"/>
    </row>
    <row r="5" spans="1:6" ht="72">
      <c r="A5" s="89" t="str">
        <f t="shared" si="0"/>
        <v>地下水の水質の測定（地下水汚染が生じていない土地）4</v>
      </c>
      <c r="B5" s="89">
        <v>4</v>
      </c>
      <c r="C5" s="61" t="s">
        <v>275</v>
      </c>
      <c r="D5" s="9"/>
      <c r="E5" s="61" t="s">
        <v>226</v>
      </c>
      <c r="F5" s="61"/>
    </row>
    <row r="6" spans="1:6" ht="36" customHeight="1">
      <c r="A6" s="89" t="str">
        <f t="shared" si="0"/>
        <v>地下水の水質の測定（地下水汚染が生じていない土地）5</v>
      </c>
      <c r="B6" s="89">
        <v>5</v>
      </c>
      <c r="C6" s="61" t="s">
        <v>275</v>
      </c>
      <c r="D6" s="9"/>
      <c r="E6" s="61" t="s">
        <v>229</v>
      </c>
      <c r="F6" s="89"/>
    </row>
    <row r="7" spans="1:6" ht="36" customHeight="1">
      <c r="A7" s="89" t="str">
        <f t="shared" si="0"/>
        <v>地下水の水質の測定（地下水汚染が生じている土地）1</v>
      </c>
      <c r="B7" s="89">
        <v>1</v>
      </c>
      <c r="C7" s="61" t="s">
        <v>276</v>
      </c>
      <c r="D7" s="9"/>
      <c r="E7" s="89" t="s">
        <v>231</v>
      </c>
      <c r="F7" s="89"/>
    </row>
    <row r="8" spans="1:6" ht="37.5" customHeight="1">
      <c r="A8" s="89" t="str">
        <f t="shared" si="0"/>
        <v>地下水の水質の測定（地下水汚染が生じている土地）2</v>
      </c>
      <c r="B8" s="89">
        <v>2</v>
      </c>
      <c r="C8" s="61" t="s">
        <v>276</v>
      </c>
      <c r="D8" s="9"/>
      <c r="E8" s="61" t="s">
        <v>233</v>
      </c>
      <c r="F8" s="61"/>
    </row>
    <row r="9" spans="1:6" ht="72">
      <c r="A9" s="89" t="str">
        <f t="shared" si="0"/>
        <v>地下水の水質の測定（地下水汚染が生じている土地）3</v>
      </c>
      <c r="B9" s="89">
        <v>3</v>
      </c>
      <c r="C9" s="61" t="s">
        <v>276</v>
      </c>
      <c r="D9" s="9"/>
      <c r="E9" s="89" t="s">
        <v>236</v>
      </c>
      <c r="F9" s="89"/>
    </row>
    <row r="10" spans="1:6" ht="72">
      <c r="A10" s="89" t="str">
        <f t="shared" si="0"/>
        <v>地下水の水質の測定（地下水汚染が生じている土地）4</v>
      </c>
      <c r="B10" s="89">
        <v>4</v>
      </c>
      <c r="C10" s="61" t="s">
        <v>276</v>
      </c>
      <c r="D10" s="9"/>
      <c r="E10" s="61" t="s">
        <v>239</v>
      </c>
      <c r="F10" s="89"/>
    </row>
    <row r="11" spans="1:6" ht="72">
      <c r="A11" s="89" t="str">
        <f t="shared" si="0"/>
        <v>地下水の水質の測定（地下水汚染が生じている土地）5</v>
      </c>
      <c r="B11" s="89">
        <v>5</v>
      </c>
      <c r="C11" s="61" t="s">
        <v>276</v>
      </c>
      <c r="D11" s="9"/>
      <c r="E11" s="61" t="s">
        <v>242</v>
      </c>
      <c r="F11" s="89"/>
    </row>
    <row r="12" spans="1:6" ht="72">
      <c r="A12" s="89" t="str">
        <f t="shared" si="0"/>
        <v>地下水の水質の測定（地下水汚染が生じている土地）6</v>
      </c>
      <c r="B12" s="89">
        <v>6</v>
      </c>
      <c r="C12" s="61" t="s">
        <v>276</v>
      </c>
      <c r="D12" s="9"/>
      <c r="E12" s="61" t="s">
        <v>244</v>
      </c>
      <c r="F12" s="89"/>
    </row>
    <row r="13" spans="1:6" ht="72">
      <c r="A13" s="89" t="str">
        <f t="shared" si="0"/>
        <v>地下水の水質の測定（地下水汚染が生じている土地）7</v>
      </c>
      <c r="B13" s="89">
        <v>7</v>
      </c>
      <c r="C13" s="61" t="s">
        <v>276</v>
      </c>
      <c r="D13" s="9"/>
      <c r="E13" s="61" t="s">
        <v>246</v>
      </c>
      <c r="F13" s="89"/>
    </row>
    <row r="14" spans="1:6" ht="72">
      <c r="A14" s="89" t="str">
        <f t="shared" si="0"/>
        <v>地下水の水質の測定（地下水汚染が生じている土地）8</v>
      </c>
      <c r="B14" s="89">
        <v>8</v>
      </c>
      <c r="C14" s="61" t="s">
        <v>276</v>
      </c>
      <c r="D14" s="9"/>
      <c r="E14" s="61" t="s">
        <v>248</v>
      </c>
      <c r="F14" s="89"/>
    </row>
    <row r="15" spans="1:6" ht="36">
      <c r="A15" s="89" t="str">
        <f t="shared" si="0"/>
        <v>土壌汚染の除去（掘削除去）1</v>
      </c>
      <c r="B15" s="89">
        <v>1</v>
      </c>
      <c r="C15" s="61" t="s">
        <v>277</v>
      </c>
      <c r="D15" s="9"/>
      <c r="E15" s="89" t="s">
        <v>218</v>
      </c>
      <c r="F15" s="89"/>
    </row>
    <row r="16" spans="1:6" ht="36">
      <c r="A16" s="89" t="str">
        <f t="shared" si="0"/>
        <v>土壌汚染の除去（掘削除去）2</v>
      </c>
      <c r="B16" s="89">
        <v>2</v>
      </c>
      <c r="C16" s="61" t="s">
        <v>277</v>
      </c>
      <c r="D16" s="9"/>
      <c r="E16" s="61" t="s">
        <v>221</v>
      </c>
      <c r="F16" s="89"/>
    </row>
    <row r="17" spans="1:6" ht="36">
      <c r="A17" s="89" t="str">
        <f t="shared" si="0"/>
        <v>土壌汚染の除去（掘削除去）3</v>
      </c>
      <c r="B17" s="89">
        <v>3</v>
      </c>
      <c r="C17" s="61" t="s">
        <v>277</v>
      </c>
      <c r="D17" s="9"/>
      <c r="E17" s="61" t="s">
        <v>224</v>
      </c>
      <c r="F17" s="89"/>
    </row>
    <row r="18" spans="1:6" ht="54">
      <c r="A18" s="89" t="str">
        <f t="shared" si="0"/>
        <v>土壌汚染の除去（掘削除去）4</v>
      </c>
      <c r="B18" s="89">
        <v>4</v>
      </c>
      <c r="C18" s="61" t="s">
        <v>277</v>
      </c>
      <c r="D18" s="9"/>
      <c r="E18" s="61" t="s">
        <v>227</v>
      </c>
      <c r="F18" s="89"/>
    </row>
    <row r="19" spans="1:6" ht="36">
      <c r="A19" s="89" t="str">
        <f t="shared" si="0"/>
        <v>土壌汚染の除去（掘削除去）5</v>
      </c>
      <c r="B19" s="89">
        <v>5</v>
      </c>
      <c r="C19" s="61" t="s">
        <v>277</v>
      </c>
      <c r="D19" s="9"/>
      <c r="E19" s="61" t="s">
        <v>230</v>
      </c>
      <c r="F19" s="89"/>
    </row>
    <row r="20" spans="1:6" ht="36">
      <c r="A20" s="89" t="str">
        <f t="shared" si="0"/>
        <v>土壌汚染の除去（掘削除去）6</v>
      </c>
      <c r="B20" s="89">
        <v>6</v>
      </c>
      <c r="C20" s="61" t="s">
        <v>277</v>
      </c>
      <c r="D20" s="9"/>
      <c r="E20" s="89" t="s">
        <v>232</v>
      </c>
      <c r="F20" s="89"/>
    </row>
    <row r="21" spans="1:6" ht="108">
      <c r="A21" s="89" t="str">
        <f t="shared" si="0"/>
        <v>土壌汚染の除去（掘削除去）7</v>
      </c>
      <c r="B21" s="89">
        <v>7</v>
      </c>
      <c r="C21" s="61" t="s">
        <v>277</v>
      </c>
      <c r="D21" s="9"/>
      <c r="E21" s="61" t="s">
        <v>234</v>
      </c>
      <c r="F21" s="89"/>
    </row>
    <row r="22" spans="1:6" ht="180">
      <c r="A22" s="89" t="str">
        <f t="shared" si="0"/>
        <v>土壌汚染の除去（掘削除去）8</v>
      </c>
      <c r="B22" s="89">
        <v>8</v>
      </c>
      <c r="C22" s="61" t="s">
        <v>277</v>
      </c>
      <c r="D22" s="9"/>
      <c r="E22" s="61" t="s">
        <v>237</v>
      </c>
      <c r="F22" s="89"/>
    </row>
    <row r="23" spans="1:6" ht="198">
      <c r="A23" s="89" t="str">
        <f t="shared" si="0"/>
        <v>土壌汚染の除去（掘削除去）9</v>
      </c>
      <c r="B23" s="89">
        <v>9</v>
      </c>
      <c r="C23" s="61" t="s">
        <v>277</v>
      </c>
      <c r="D23" s="9"/>
      <c r="E23" s="61" t="s">
        <v>240</v>
      </c>
      <c r="F23" s="89"/>
    </row>
    <row r="24" spans="1:6" ht="36">
      <c r="A24" s="89" t="str">
        <f t="shared" si="0"/>
        <v>土壌汚染の除去（掘削除去）10</v>
      </c>
      <c r="B24" s="89">
        <v>10</v>
      </c>
      <c r="C24" s="61" t="s">
        <v>277</v>
      </c>
      <c r="D24" s="9"/>
      <c r="E24" s="61" t="s">
        <v>243</v>
      </c>
      <c r="F24" s="89"/>
    </row>
    <row r="25" spans="1:6" ht="72">
      <c r="A25" s="89" t="str">
        <f t="shared" si="0"/>
        <v>土壌汚染の除去（掘削除去）11</v>
      </c>
      <c r="B25" s="89">
        <v>11</v>
      </c>
      <c r="C25" s="61" t="s">
        <v>277</v>
      </c>
      <c r="D25" s="9"/>
      <c r="E25" s="61" t="s">
        <v>245</v>
      </c>
      <c r="F25" s="89"/>
    </row>
    <row r="26" spans="1:6" ht="36">
      <c r="A26" s="89" t="str">
        <f t="shared" si="0"/>
        <v>土壌汚染の除去（掘削除去）12</v>
      </c>
      <c r="B26" s="89">
        <v>12</v>
      </c>
      <c r="C26" s="61" t="s">
        <v>277</v>
      </c>
      <c r="D26" s="9"/>
      <c r="E26" s="61" t="s">
        <v>247</v>
      </c>
      <c r="F26" s="89"/>
    </row>
    <row r="27" spans="1:6" ht="36">
      <c r="A27" s="89" t="str">
        <f t="shared" si="0"/>
        <v>土壌汚染の除去（掘削除去）13</v>
      </c>
      <c r="B27" s="89">
        <v>13</v>
      </c>
      <c r="C27" s="61" t="s">
        <v>277</v>
      </c>
      <c r="D27" s="9"/>
      <c r="E27" s="61" t="s">
        <v>249</v>
      </c>
      <c r="F27" s="89"/>
    </row>
    <row r="28" spans="1:6" ht="36">
      <c r="A28" s="89" t="str">
        <f t="shared" si="0"/>
        <v>土壌汚染の除去（原位置浄化）1</v>
      </c>
      <c r="B28" s="89">
        <v>1</v>
      </c>
      <c r="C28" s="61" t="s">
        <v>278</v>
      </c>
      <c r="D28" s="9"/>
      <c r="E28" s="89" t="s">
        <v>219</v>
      </c>
      <c r="F28" s="89"/>
    </row>
    <row r="29" spans="1:6" ht="54">
      <c r="A29" s="89" t="str">
        <f t="shared" si="0"/>
        <v>土壌汚染の除去（原位置浄化）2</v>
      </c>
      <c r="B29" s="89">
        <v>2</v>
      </c>
      <c r="C29" s="61" t="s">
        <v>278</v>
      </c>
      <c r="D29" s="9"/>
      <c r="E29" s="61" t="s">
        <v>222</v>
      </c>
      <c r="F29" s="89"/>
    </row>
    <row r="30" spans="1:6" ht="36">
      <c r="A30" s="89" t="str">
        <f t="shared" si="0"/>
        <v>土壌汚染の除去（原位置浄化）3</v>
      </c>
      <c r="B30" s="89">
        <v>3</v>
      </c>
      <c r="C30" s="61" t="s">
        <v>278</v>
      </c>
      <c r="D30" s="9"/>
      <c r="E30" s="61" t="s">
        <v>225</v>
      </c>
      <c r="F30" s="89"/>
    </row>
    <row r="31" spans="1:6" ht="54">
      <c r="A31" s="89" t="str">
        <f t="shared" si="0"/>
        <v>土壌汚染の除去（原位置浄化）4</v>
      </c>
      <c r="B31" s="89">
        <v>4</v>
      </c>
      <c r="C31" s="61" t="s">
        <v>278</v>
      </c>
      <c r="D31" s="9"/>
      <c r="E31" s="61" t="s">
        <v>228</v>
      </c>
      <c r="F31" s="89"/>
    </row>
    <row r="32" spans="1:6" ht="72">
      <c r="A32" s="89" t="str">
        <f t="shared" si="0"/>
        <v>土壌汚染の除去（原位置浄化）5</v>
      </c>
      <c r="B32" s="89">
        <v>5</v>
      </c>
      <c r="C32" s="61" t="s">
        <v>278</v>
      </c>
      <c r="D32" s="9"/>
      <c r="E32" s="61" t="s">
        <v>262</v>
      </c>
      <c r="F32" s="89"/>
    </row>
    <row r="33" spans="1:6" ht="126">
      <c r="A33" s="89" t="str">
        <f t="shared" si="0"/>
        <v>土壌汚染の除去（原位置浄化）6</v>
      </c>
      <c r="B33" s="89">
        <v>6</v>
      </c>
      <c r="C33" s="61" t="s">
        <v>278</v>
      </c>
      <c r="D33" s="9"/>
      <c r="E33" s="61" t="s">
        <v>263</v>
      </c>
      <c r="F33" s="89"/>
    </row>
    <row r="34" spans="1:6" ht="72">
      <c r="A34" s="89" t="str">
        <f t="shared" si="0"/>
        <v>土壌汚染の除去（原位置浄化）7</v>
      </c>
      <c r="B34" s="89">
        <v>7</v>
      </c>
      <c r="C34" s="61" t="s">
        <v>278</v>
      </c>
      <c r="D34" s="9"/>
      <c r="E34" s="61" t="s">
        <v>235</v>
      </c>
      <c r="F34" s="89"/>
    </row>
    <row r="35" spans="1:6" ht="36">
      <c r="A35" s="89" t="str">
        <f t="shared" si="0"/>
        <v>土壌汚染の除去（原位置浄化）8</v>
      </c>
      <c r="B35" s="89">
        <v>8</v>
      </c>
      <c r="C35" s="61" t="s">
        <v>278</v>
      </c>
      <c r="D35" s="9"/>
      <c r="E35" s="61" t="s">
        <v>238</v>
      </c>
      <c r="F35" s="89"/>
    </row>
    <row r="36" spans="1:6" ht="36">
      <c r="A36" s="89" t="str">
        <f t="shared" si="0"/>
        <v>土壌汚染の除去（原位置浄化）9</v>
      </c>
      <c r="B36" s="89">
        <v>9</v>
      </c>
      <c r="C36" s="61" t="s">
        <v>278</v>
      </c>
      <c r="D36" s="9"/>
      <c r="E36" s="61" t="s">
        <v>241</v>
      </c>
      <c r="F36" s="89"/>
    </row>
    <row r="37" spans="1:6" ht="72">
      <c r="A37" s="89" t="str">
        <f t="shared" si="0"/>
        <v>土壌汚染の除去（原位置浄化）10</v>
      </c>
      <c r="B37" s="89">
        <v>10</v>
      </c>
      <c r="C37" s="61" t="s">
        <v>278</v>
      </c>
      <c r="D37" s="9"/>
      <c r="E37" s="61" t="s">
        <v>264</v>
      </c>
      <c r="F37" s="89"/>
    </row>
    <row r="38" spans="1:6">
      <c r="C38" s="61"/>
      <c r="D38" s="9"/>
      <c r="E38"/>
      <c r="F38" s="89"/>
    </row>
    <row r="39" spans="1:6">
      <c r="C39"/>
      <c r="D39"/>
      <c r="E39"/>
      <c r="F39" s="89"/>
    </row>
    <row r="40" spans="1:6">
      <c r="C40"/>
      <c r="D40"/>
      <c r="E40"/>
      <c r="F40" s="89"/>
    </row>
    <row r="41" spans="1:6">
      <c r="C41"/>
      <c r="D41"/>
      <c r="E41"/>
      <c r="F41" s="89"/>
    </row>
    <row r="42" spans="1:6">
      <c r="C42"/>
      <c r="D42"/>
      <c r="E42"/>
      <c r="F42" s="89"/>
    </row>
    <row r="43" spans="1:6">
      <c r="C43"/>
      <c r="D43"/>
      <c r="E43"/>
      <c r="F43" s="89"/>
    </row>
    <row r="44" spans="1:6">
      <c r="C44"/>
      <c r="D44"/>
      <c r="E44"/>
      <c r="F44" s="89"/>
    </row>
    <row r="45" spans="1:6">
      <c r="C45"/>
      <c r="D45"/>
      <c r="E45"/>
      <c r="F45" s="89"/>
    </row>
    <row r="46" spans="1:6">
      <c r="C46"/>
      <c r="D46"/>
      <c r="E46"/>
      <c r="F46" s="89"/>
    </row>
    <row r="47" spans="1:6">
      <c r="C47"/>
      <c r="D47"/>
      <c r="E47"/>
      <c r="F47" s="89"/>
    </row>
    <row r="48" spans="1:6">
      <c r="C48"/>
      <c r="D48"/>
      <c r="E48"/>
      <c r="F48" s="89"/>
    </row>
    <row r="49" spans="3:6">
      <c r="C49"/>
      <c r="D49"/>
      <c r="E49"/>
      <c r="F49" s="89"/>
    </row>
    <row r="50" spans="3:6">
      <c r="C50"/>
      <c r="D50"/>
      <c r="E50"/>
      <c r="F50" s="89"/>
    </row>
    <row r="51" spans="3:6">
      <c r="C51"/>
      <c r="D51"/>
      <c r="E51"/>
      <c r="F51" s="89"/>
    </row>
    <row r="52" spans="3:6">
      <c r="C52"/>
      <c r="D52"/>
      <c r="E52"/>
      <c r="F52" s="89"/>
    </row>
    <row r="53" spans="3:6">
      <c r="C53"/>
      <c r="D53"/>
      <c r="E53"/>
      <c r="F53" s="89"/>
    </row>
    <row r="54" spans="3:6">
      <c r="C54"/>
      <c r="D54"/>
      <c r="E54"/>
      <c r="F54" s="89"/>
    </row>
    <row r="55" spans="3:6">
      <c r="C55"/>
      <c r="D55"/>
      <c r="E55"/>
      <c r="F55" s="89"/>
    </row>
    <row r="56" spans="3:6">
      <c r="C56"/>
      <c r="D56"/>
      <c r="E56"/>
      <c r="F56" s="89"/>
    </row>
    <row r="57" spans="3:6">
      <c r="C57"/>
      <c r="D57"/>
      <c r="E57"/>
      <c r="F57" s="89"/>
    </row>
  </sheetData>
  <phoneticPr fontId="19"/>
  <pageMargins left="0.7" right="0.7" top="0.75" bottom="0.75" header="0.3" footer="0.3"/>
  <pageSetup paperSize="9"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様式第9（第１面）</vt:lpstr>
      <vt:lpstr>様式第9（第２面）</vt:lpstr>
      <vt:lpstr>様式第9（第３面）</vt:lpstr>
      <vt:lpstr>要措置区域所在地一覧</vt:lpstr>
      <vt:lpstr>計画シート</vt:lpstr>
      <vt:lpstr>（入力用シート）汚染状態一覧</vt:lpstr>
      <vt:lpstr>マスタ_計画シート</vt:lpstr>
      <vt:lpstr>マスタ</vt:lpstr>
      <vt:lpstr>マスタ_第三面の表示内容</vt:lpstr>
      <vt:lpstr>'様式第9（第１面）'!OLE_LINK21</vt:lpstr>
      <vt:lpstr>'様式第9（第２面）'!OLE_LINK24</vt:lpstr>
      <vt:lpstr>'様式第9（第３面）'!OLE_LINK25</vt:lpstr>
      <vt:lpstr>'様式第9（第３面）'!OLE_LINK26</vt:lpstr>
      <vt:lpstr>'様式第9（第３面）'!OLE_LINK27</vt:lpstr>
      <vt:lpstr>'様式第9（第１面）'!OLE_LINK30</vt:lpstr>
      <vt:lpstr>'様式第9（第１面）'!OLE_LINK7</vt:lpstr>
      <vt:lpstr>'（入力用シート）汚染状態一覧'!Print_Area</vt:lpstr>
      <vt:lpstr>計画シート!Print_Area</vt:lpstr>
      <vt:lpstr>'様式第9（第１面）'!Print_Area</vt:lpstr>
      <vt:lpstr>'様式第9（第２面）'!Print_Area</vt:lpstr>
      <vt:lpstr>'様式第9（第３面）'!Print_Area</vt:lpstr>
      <vt:lpstr>要措置区域所在地一覧!Print_Area</vt:lpstr>
      <vt:lpstr>計画シート!Print_Titles</vt:lpstr>
      <vt:lpstr>要措置区域所在地一覧!Print_Titles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2023-03-22T07:29:54Z</dcterms:created>
  <dcterms:modified xsi:type="dcterms:W3CDTF">2024-02-21T10:05:11Z</dcterms:modified>
</cp:coreProperties>
</file>