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001A3FF2-975D-4313-BAE5-023DBD3BE213}" xr6:coauthVersionLast="47" xr6:coauthVersionMax="47" xr10:uidLastSave="{00000000-0000-0000-0000-000000000000}"/>
  <bookViews>
    <workbookView xWindow="-108" yWindow="-108" windowWidth="23256" windowHeight="12576" tabRatio="814" xr2:uid="{00000000-000D-0000-FFFF-FFFF00000000}"/>
  </bookViews>
  <sheets>
    <sheet name="提出書類一覧_16条1項搬出" sheetId="35" r:id="rId1"/>
    <sheet name="様式第26" sheetId="2" r:id="rId2"/>
    <sheet name="搬出確認シート" sheetId="34" r:id="rId3"/>
    <sheet name="要措置区域等所在地一覧" sheetId="33" r:id="rId4"/>
    <sheet name="（入力用シート）汚染状態一覧_調査結果" sheetId="31" r:id="rId5"/>
    <sheet name="掘削土量集計表" sheetId="36" r:id="rId6"/>
    <sheet name="マスタ" sheetId="3" state="hidden" r:id="rId7"/>
  </sheets>
  <definedNames>
    <definedName name="_xlnm._FilterDatabase" localSheetId="2" hidden="1">搬出確認シート!$M$1:$M$159</definedName>
    <definedName name="_xlnm._FilterDatabase" localSheetId="1" hidden="1">様式第26!$J$1:$J$91</definedName>
    <definedName name="_xlnm.Print_Area" localSheetId="4">'（入力用シート）汚染状態一覧_調査結果'!$A$1:$AE$11</definedName>
    <definedName name="_xlnm.Print_Area" localSheetId="5">掘削土量集計表!$B$1:$S$26</definedName>
    <definedName name="_xlnm.Print_Area" localSheetId="0">提出書類一覧_16条1項搬出!$A$1:$F$40</definedName>
    <definedName name="_xlnm.Print_Area" localSheetId="2">搬出確認シート!$A$1:$I$170</definedName>
    <definedName name="_xlnm.Print_Area" localSheetId="1">様式第26!$B$1:$J$91</definedName>
    <definedName name="_xlnm.Print_Area" localSheetId="3">要措置区域等所在地一覧!$A$1:$Q$42</definedName>
    <definedName name="_xlnm.Print_Titles" localSheetId="5">掘削土量集計表!$5:$6</definedName>
    <definedName name="_xlnm.Print_Titles" localSheetId="3">要措置区域等所在地一覧!$6:$7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36" l="1"/>
  <c r="L23" i="36"/>
  <c r="P21" i="36"/>
  <c r="K21" i="36"/>
  <c r="W21" i="36" s="1" a="1"/>
  <c r="W21" i="36" s="1"/>
  <c r="C21" i="36"/>
  <c r="P20" i="36"/>
  <c r="K20" i="36"/>
  <c r="C20" i="36"/>
  <c r="P19" i="36"/>
  <c r="K19" i="36"/>
  <c r="W19" i="36" s="1" a="1"/>
  <c r="W19" i="36" s="1"/>
  <c r="C19" i="36"/>
  <c r="P18" i="36"/>
  <c r="K18" i="36"/>
  <c r="C18" i="36"/>
  <c r="P17" i="36"/>
  <c r="K17" i="36"/>
  <c r="C17" i="36"/>
  <c r="P16" i="36"/>
  <c r="K16" i="36"/>
  <c r="W16" i="36" s="1" a="1"/>
  <c r="W16" i="36" s="1"/>
  <c r="C16" i="36"/>
  <c r="P15" i="36"/>
  <c r="K15" i="36"/>
  <c r="W15" i="36" s="1" a="1"/>
  <c r="W15" i="36" s="1"/>
  <c r="C15" i="36"/>
  <c r="P14" i="36"/>
  <c r="K14" i="36"/>
  <c r="C14" i="36"/>
  <c r="P13" i="36"/>
  <c r="K13" i="36"/>
  <c r="W13" i="36" s="1" a="1"/>
  <c r="W13" i="36" s="1"/>
  <c r="C13" i="36"/>
  <c r="P12" i="36"/>
  <c r="K12" i="36"/>
  <c r="W12" i="36" s="1" a="1"/>
  <c r="W12" i="36" s="1"/>
  <c r="C12" i="36"/>
  <c r="P11" i="36"/>
  <c r="K11" i="36"/>
  <c r="W11" i="36" s="1" a="1"/>
  <c r="W11" i="36" s="1"/>
  <c r="C11" i="36"/>
  <c r="P10" i="36"/>
  <c r="K10" i="36"/>
  <c r="C10" i="36"/>
  <c r="P9" i="36"/>
  <c r="K9" i="36"/>
  <c r="W9" i="36" s="1" a="1"/>
  <c r="W9" i="36" s="1"/>
  <c r="C9" i="36"/>
  <c r="P8" i="36"/>
  <c r="K8" i="36"/>
  <c r="C8" i="36"/>
  <c r="P7" i="36"/>
  <c r="K7" i="36"/>
  <c r="W7" i="36" s="1" a="1"/>
  <c r="W7" i="36" s="1"/>
  <c r="C7" i="36"/>
  <c r="W3" i="36"/>
  <c r="W8" i="36" l="1" a="1"/>
  <c r="W8" i="36" s="1"/>
  <c r="W20" i="36" a="1"/>
  <c r="W20" i="36" s="1"/>
  <c r="W17" i="36" a="1"/>
  <c r="W17" i="36" s="1"/>
  <c r="W10" i="36" a="1"/>
  <c r="W10" i="36" s="1"/>
  <c r="W14" i="36" a="1"/>
  <c r="W14" i="36" s="1"/>
  <c r="P23" i="36"/>
  <c r="W18" i="36" a="1"/>
  <c r="W18" i="36" s="1"/>
  <c r="K23" i="36"/>
  <c r="N86" i="2" l="1"/>
  <c r="N77" i="2"/>
  <c r="N76" i="2"/>
  <c r="N67" i="2"/>
  <c r="N66" i="2"/>
  <c r="N65" i="2"/>
  <c r="N64" i="2"/>
  <c r="N55" i="2"/>
  <c r="N54" i="2"/>
  <c r="N45" i="2"/>
  <c r="N44" i="2"/>
  <c r="N43" i="2"/>
  <c r="N41" i="2"/>
  <c r="F40" i="2"/>
  <c r="F39" i="2"/>
  <c r="N127" i="34"/>
  <c r="N126" i="34"/>
  <c r="N125" i="34"/>
  <c r="N124" i="34"/>
  <c r="N123" i="34"/>
  <c r="N121" i="34"/>
  <c r="N120" i="34"/>
  <c r="N119" i="34"/>
  <c r="N118" i="34"/>
  <c r="N117" i="34"/>
  <c r="N116" i="34"/>
  <c r="N115" i="34"/>
  <c r="N114" i="34"/>
  <c r="N113" i="34"/>
  <c r="N112" i="34"/>
  <c r="N111" i="34"/>
  <c r="N110" i="34"/>
  <c r="N109" i="34"/>
  <c r="N108" i="34"/>
  <c r="N107" i="34"/>
  <c r="N105" i="34"/>
  <c r="N104" i="34"/>
  <c r="N103" i="34"/>
  <c r="N102" i="34"/>
  <c r="N101" i="34"/>
  <c r="N100" i="34"/>
  <c r="N99" i="34"/>
  <c r="N98" i="34"/>
  <c r="N97" i="34"/>
  <c r="N96" i="34"/>
  <c r="N95" i="34"/>
  <c r="N94" i="34"/>
  <c r="N93" i="34"/>
  <c r="N92" i="34"/>
  <c r="N91" i="34"/>
  <c r="N90" i="34"/>
  <c r="N89" i="34"/>
  <c r="N88" i="34"/>
  <c r="N87" i="34"/>
  <c r="N86" i="34"/>
  <c r="N85" i="34"/>
  <c r="N84" i="34"/>
  <c r="N83" i="34"/>
  <c r="N82" i="34"/>
  <c r="N81" i="34"/>
  <c r="N80" i="34"/>
  <c r="N79" i="34"/>
  <c r="N78" i="34"/>
  <c r="N77" i="34"/>
  <c r="N76" i="34"/>
  <c r="J73" i="34"/>
  <c r="N73" i="34" s="1"/>
  <c r="J72" i="34"/>
  <c r="N72" i="34" s="1"/>
  <c r="J71" i="34"/>
  <c r="N71" i="34" s="1"/>
  <c r="J70" i="34"/>
  <c r="N70" i="34" s="1"/>
  <c r="J69" i="34"/>
  <c r="N69" i="34" s="1"/>
  <c r="J67" i="34"/>
  <c r="N68" i="34" s="1"/>
  <c r="J66" i="34"/>
  <c r="J65" i="34"/>
  <c r="J64" i="34"/>
  <c r="J63" i="34"/>
  <c r="J62" i="34"/>
  <c r="J61" i="34"/>
  <c r="J60" i="34"/>
  <c r="J59" i="34"/>
  <c r="J58" i="34"/>
  <c r="J57" i="34"/>
  <c r="J56" i="34"/>
  <c r="J55" i="34"/>
  <c r="N55" i="34" s="1"/>
  <c r="J54" i="34"/>
  <c r="N54" i="34" s="1"/>
  <c r="J53" i="34"/>
  <c r="N53" i="34" s="1"/>
  <c r="J52" i="34"/>
  <c r="N52" i="34" s="1"/>
  <c r="J51" i="34"/>
  <c r="N169" i="34" s="1"/>
  <c r="J50" i="34"/>
  <c r="N50" i="34" s="1"/>
  <c r="J49" i="34"/>
  <c r="J47" i="34"/>
  <c r="N48" i="34" s="1"/>
  <c r="J46" i="34"/>
  <c r="J45" i="34"/>
  <c r="J43" i="34"/>
  <c r="N44" i="34" s="1"/>
  <c r="J42" i="34"/>
  <c r="N42" i="34" s="1"/>
  <c r="J40" i="34"/>
  <c r="N41" i="34" s="1"/>
  <c r="J39" i="34"/>
  <c r="J37" i="34"/>
  <c r="J36" i="34"/>
  <c r="J35" i="34"/>
  <c r="J33" i="34"/>
  <c r="N34" i="34" s="1"/>
  <c r="J32" i="34"/>
  <c r="J31" i="34"/>
  <c r="J30" i="34"/>
  <c r="J29" i="34"/>
  <c r="J27" i="34"/>
  <c r="N28" i="34" s="1"/>
  <c r="J26" i="34"/>
  <c r="J25" i="34"/>
  <c r="N24" i="34"/>
  <c r="J23" i="34"/>
  <c r="J22" i="34"/>
  <c r="J21" i="34"/>
  <c r="J20" i="34"/>
  <c r="N20" i="34" s="1"/>
  <c r="J18" i="34"/>
  <c r="N19" i="34" s="1"/>
  <c r="J17" i="34"/>
  <c r="J16" i="34"/>
  <c r="J15" i="34"/>
  <c r="J14" i="34"/>
  <c r="J13" i="34"/>
  <c r="J12" i="34"/>
  <c r="J11" i="34"/>
  <c r="J10" i="34"/>
  <c r="J9" i="34"/>
  <c r="J8" i="34"/>
  <c r="J7" i="34"/>
  <c r="N4" i="34"/>
  <c r="J4" i="34"/>
  <c r="T37" i="33"/>
  <c r="F37" i="33" a="1"/>
  <c r="F37" i="33" s="1"/>
  <c r="G37" i="33" s="1"/>
  <c r="D37" i="33"/>
  <c r="E37" i="33" s="1"/>
  <c r="C37" i="33"/>
  <c r="T36" i="33"/>
  <c r="F36" i="33" a="1"/>
  <c r="F36" i="33" s="1"/>
  <c r="G36" i="33" s="1"/>
  <c r="D36" i="33"/>
  <c r="E36" i="33" s="1"/>
  <c r="C36" i="33"/>
  <c r="T35" i="33"/>
  <c r="F35" i="33" a="1"/>
  <c r="F35" i="33" s="1"/>
  <c r="G35" i="33" s="1"/>
  <c r="D35" i="33"/>
  <c r="E35" i="33" s="1"/>
  <c r="C35" i="33"/>
  <c r="T34" i="33"/>
  <c r="F34" i="33" a="1"/>
  <c r="F34" i="33" s="1"/>
  <c r="G34" i="33" s="1"/>
  <c r="D34" i="33"/>
  <c r="E34" i="33" s="1"/>
  <c r="C34" i="33"/>
  <c r="T33" i="33"/>
  <c r="F33" i="33" a="1"/>
  <c r="F33" i="33" s="1"/>
  <c r="G33" i="33" s="1"/>
  <c r="D33" i="33"/>
  <c r="E33" i="33" s="1"/>
  <c r="C33" i="33"/>
  <c r="T32" i="33"/>
  <c r="F32" i="33" a="1"/>
  <c r="F32" i="33" s="1"/>
  <c r="G32" i="33" s="1"/>
  <c r="D32" i="33"/>
  <c r="E32" i="33" s="1"/>
  <c r="C32" i="33"/>
  <c r="T31" i="33"/>
  <c r="F31" i="33" a="1"/>
  <c r="F31" i="33" s="1"/>
  <c r="G31" i="33" s="1"/>
  <c r="D31" i="33"/>
  <c r="E31" i="33" s="1"/>
  <c r="C31" i="33"/>
  <c r="T30" i="33"/>
  <c r="F30" i="33" a="1"/>
  <c r="F30" i="33" s="1"/>
  <c r="G30" i="33" s="1"/>
  <c r="D30" i="33"/>
  <c r="E30" i="33" s="1"/>
  <c r="C30" i="33"/>
  <c r="T29" i="33"/>
  <c r="F29" i="33" a="1"/>
  <c r="F29" i="33" s="1"/>
  <c r="G29" i="33" s="1"/>
  <c r="D29" i="33"/>
  <c r="E29" i="33" s="1"/>
  <c r="C29" i="33"/>
  <c r="T28" i="33"/>
  <c r="F28" i="33" a="1"/>
  <c r="F28" i="33" s="1"/>
  <c r="G28" i="33" s="1"/>
  <c r="D28" i="33"/>
  <c r="E28" i="33" s="1"/>
  <c r="C28" i="33"/>
  <c r="T27" i="33"/>
  <c r="F27" i="33" a="1"/>
  <c r="F27" i="33" s="1"/>
  <c r="G27" i="33" s="1"/>
  <c r="D27" i="33"/>
  <c r="E27" i="33" s="1"/>
  <c r="C27" i="33"/>
  <c r="T26" i="33"/>
  <c r="F26" i="33" a="1"/>
  <c r="F26" i="33" s="1"/>
  <c r="G26" i="33" s="1"/>
  <c r="D26" i="33"/>
  <c r="E26" i="33" s="1"/>
  <c r="C26" i="33"/>
  <c r="T25" i="33"/>
  <c r="F25" i="33" a="1"/>
  <c r="F25" i="33" s="1"/>
  <c r="G25" i="33" s="1"/>
  <c r="D25" i="33"/>
  <c r="E25" i="33" s="1"/>
  <c r="C25" i="33"/>
  <c r="T24" i="33"/>
  <c r="F24" i="33" a="1"/>
  <c r="F24" i="33" s="1"/>
  <c r="G24" i="33" s="1"/>
  <c r="D24" i="33"/>
  <c r="E24" i="33" s="1"/>
  <c r="C24" i="33"/>
  <c r="T23" i="33"/>
  <c r="F23" i="33" a="1"/>
  <c r="F23" i="33" s="1"/>
  <c r="G23" i="33" s="1"/>
  <c r="D23" i="33"/>
  <c r="E23" i="33" s="1"/>
  <c r="C23" i="33"/>
  <c r="T22" i="33"/>
  <c r="F22" i="33" a="1"/>
  <c r="F22" i="33" s="1"/>
  <c r="D22" i="33"/>
  <c r="C22" i="33"/>
  <c r="T21" i="33"/>
  <c r="F21" i="33" a="1"/>
  <c r="F21" i="33" s="1"/>
  <c r="G21" i="33" s="1"/>
  <c r="D21" i="33"/>
  <c r="E21" i="33" s="1"/>
  <c r="C21" i="33"/>
  <c r="T20" i="33"/>
  <c r="F20" i="33" a="1"/>
  <c r="F20" i="33" s="1"/>
  <c r="G20" i="33" s="1"/>
  <c r="D20" i="33"/>
  <c r="E20" i="33" s="1"/>
  <c r="C20" i="33"/>
  <c r="T19" i="33"/>
  <c r="F19" i="33" a="1"/>
  <c r="F19" i="33" s="1"/>
  <c r="G19" i="33" s="1"/>
  <c r="D19" i="33"/>
  <c r="E19" i="33" s="1"/>
  <c r="C19" i="33"/>
  <c r="T18" i="33"/>
  <c r="F18" i="33" a="1"/>
  <c r="F18" i="33" s="1"/>
  <c r="G18" i="33" s="1"/>
  <c r="D18" i="33"/>
  <c r="E18" i="33" s="1"/>
  <c r="C18" i="33"/>
  <c r="T17" i="33"/>
  <c r="F17" i="33" a="1"/>
  <c r="F17" i="33" s="1"/>
  <c r="G17" i="33" s="1"/>
  <c r="D17" i="33"/>
  <c r="E17" i="33" s="1"/>
  <c r="C17" i="33"/>
  <c r="T16" i="33"/>
  <c r="F16" i="33" a="1"/>
  <c r="F16" i="33" s="1"/>
  <c r="G16" i="33" s="1"/>
  <c r="D16" i="33"/>
  <c r="E16" i="33" s="1"/>
  <c r="C16" i="33"/>
  <c r="T15" i="33"/>
  <c r="F15" i="33" a="1"/>
  <c r="F15" i="33" s="1"/>
  <c r="D15" i="33"/>
  <c r="C15" i="33"/>
  <c r="T14" i="33"/>
  <c r="F14" i="33" a="1"/>
  <c r="F14" i="33" s="1"/>
  <c r="G14" i="33" s="1"/>
  <c r="D14" i="33"/>
  <c r="E14" i="33" s="1"/>
  <c r="C14" i="33"/>
  <c r="T13" i="33"/>
  <c r="F13" i="33" a="1"/>
  <c r="F13" i="33" s="1"/>
  <c r="G13" i="33" s="1"/>
  <c r="D13" i="33"/>
  <c r="E13" i="33" s="1"/>
  <c r="C13" i="33"/>
  <c r="T12" i="33"/>
  <c r="F12" i="33" a="1"/>
  <c r="F12" i="33" s="1"/>
  <c r="G12" i="33" s="1"/>
  <c r="D12" i="33"/>
  <c r="E12" i="33" s="1"/>
  <c r="C12" i="33"/>
  <c r="T11" i="33"/>
  <c r="F11" i="33" a="1"/>
  <c r="F11" i="33" s="1"/>
  <c r="G11" i="33" s="1"/>
  <c r="D11" i="33"/>
  <c r="E11" i="33" s="1"/>
  <c r="C11" i="33"/>
  <c r="T10" i="33"/>
  <c r="F10" i="33" a="1"/>
  <c r="F10" i="33" s="1"/>
  <c r="G10" i="33" s="1"/>
  <c r="D10" i="33"/>
  <c r="E10" i="33" s="1"/>
  <c r="C10" i="33"/>
  <c r="T9" i="33"/>
  <c r="F9" i="33" a="1"/>
  <c r="F9" i="33" s="1"/>
  <c r="G9" i="33" s="1"/>
  <c r="D9" i="33"/>
  <c r="E9" i="33" s="1"/>
  <c r="C9" i="33"/>
  <c r="T8" i="33"/>
  <c r="F8" i="33" a="1"/>
  <c r="F8" i="33" s="1"/>
  <c r="G8" i="33" s="1"/>
  <c r="D8" i="33"/>
  <c r="E8" i="33" s="1"/>
  <c r="C8" i="33"/>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D18"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AC16" i="31"/>
  <c r="AB16" i="31"/>
  <c r="AA16" i="31"/>
  <c r="Z16" i="31"/>
  <c r="Y16" i="31"/>
  <c r="X16" i="31"/>
  <c r="W16" i="31"/>
  <c r="V16" i="31"/>
  <c r="U16" i="31"/>
  <c r="T16" i="31"/>
  <c r="S16" i="31"/>
  <c r="R16" i="31"/>
  <c r="Q16" i="31"/>
  <c r="P16" i="31"/>
  <c r="O16" i="31"/>
  <c r="N16" i="31"/>
  <c r="M16" i="31"/>
  <c r="L16" i="31"/>
  <c r="K16" i="31"/>
  <c r="J16" i="31"/>
  <c r="I16" i="31"/>
  <c r="H16" i="31"/>
  <c r="G16" i="31"/>
  <c r="F16" i="31"/>
  <c r="E16" i="31"/>
  <c r="D16"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D15"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D12" i="31"/>
  <c r="AE9" i="31"/>
  <c r="AE8" i="31"/>
  <c r="AH7" i="31"/>
  <c r="AE7" i="31"/>
  <c r="N85" i="2"/>
  <c r="N84" i="2"/>
  <c r="N83" i="2"/>
  <c r="N82" i="2"/>
  <c r="N81" i="2"/>
  <c r="N80" i="2"/>
  <c r="N79" i="2"/>
  <c r="N78" i="2"/>
  <c r="N75" i="2"/>
  <c r="N74" i="2"/>
  <c r="N73" i="2"/>
  <c r="N72" i="2"/>
  <c r="N71" i="2"/>
  <c r="N70" i="2"/>
  <c r="N69" i="2"/>
  <c r="N68" i="2"/>
  <c r="N63" i="2"/>
  <c r="N62" i="2"/>
  <c r="N61" i="2"/>
  <c r="N60" i="2"/>
  <c r="N59" i="2"/>
  <c r="N58" i="2"/>
  <c r="N57" i="2"/>
  <c r="N56" i="2"/>
  <c r="N53" i="2"/>
  <c r="N52" i="2"/>
  <c r="N51" i="2"/>
  <c r="N50" i="2"/>
  <c r="N49" i="2"/>
  <c r="N48" i="2"/>
  <c r="N47" i="2"/>
  <c r="N46" i="2"/>
  <c r="N42" i="2"/>
  <c r="N144" i="34" l="1"/>
  <c r="N39" i="34"/>
  <c r="N30" i="34"/>
  <c r="N134" i="34"/>
  <c r="N35" i="34"/>
  <c r="N135" i="34"/>
  <c r="N145" i="34"/>
  <c r="N146" i="34"/>
  <c r="N7" i="34"/>
  <c r="N29" i="34"/>
  <c r="N45" i="34"/>
  <c r="N147" i="34"/>
  <c r="N158" i="34"/>
  <c r="N159" i="34"/>
  <c r="F29" i="2"/>
  <c r="F30" i="2"/>
  <c r="N57" i="34"/>
  <c r="N25" i="34"/>
  <c r="N133" i="34"/>
  <c r="N160" i="34"/>
  <c r="N136" i="34"/>
  <c r="N148" i="34"/>
  <c r="N161" i="34"/>
  <c r="N49" i="34"/>
  <c r="N137" i="34"/>
  <c r="N150" i="34"/>
  <c r="N162" i="34"/>
  <c r="N8" i="34"/>
  <c r="N138" i="34"/>
  <c r="N151" i="34"/>
  <c r="N163" i="34"/>
  <c r="N56" i="34"/>
  <c r="N139" i="34"/>
  <c r="N152" i="34"/>
  <c r="N164" i="34"/>
  <c r="N140" i="34"/>
  <c r="N153" i="34"/>
  <c r="N165" i="34"/>
  <c r="N38" i="34"/>
  <c r="N51" i="34"/>
  <c r="N129" i="34"/>
  <c r="N141" i="34"/>
  <c r="N154" i="34"/>
  <c r="N166" i="34"/>
  <c r="N130" i="34"/>
  <c r="N142" i="34"/>
  <c r="N155" i="34"/>
  <c r="N167" i="34"/>
  <c r="N131" i="34"/>
  <c r="N143" i="34"/>
  <c r="N156" i="34"/>
  <c r="N168" i="34"/>
  <c r="N132" i="34"/>
  <c r="N157" i="34"/>
  <c r="N14" i="2"/>
  <c r="AH8" i="31"/>
  <c r="AD15" i="31"/>
  <c r="G15" i="2" s="1"/>
  <c r="AD14" i="31"/>
  <c r="G14" i="2" s="1"/>
  <c r="E22" i="33"/>
  <c r="E15" i="33"/>
  <c r="G15" i="33"/>
  <c r="L50" i="33" s="1"/>
  <c r="G22" i="33"/>
  <c r="AD16" i="31"/>
  <c r="G16" i="2" s="1"/>
  <c r="AD17" i="31"/>
  <c r="AD18" i="31"/>
  <c r="M47" i="33" l="1"/>
  <c r="I45" i="33"/>
  <c r="L52" i="33"/>
  <c r="M45" i="33"/>
  <c r="L45" i="33"/>
  <c r="K50" i="33"/>
  <c r="J50" i="33"/>
  <c r="H45" i="33"/>
  <c r="H33" i="2" s="1"/>
  <c r="H50" i="33"/>
  <c r="O50" i="33" s="1" a="1"/>
  <c r="O50" i="33" s="1"/>
  <c r="K45" i="33"/>
  <c r="I50" i="33"/>
  <c r="M50" i="33"/>
  <c r="J45" i="33"/>
  <c r="L47" i="33"/>
  <c r="K46" i="33"/>
  <c r="J47" i="33"/>
  <c r="M52" i="33"/>
  <c r="K47" i="33"/>
  <c r="M51" i="33"/>
  <c r="H46" i="33"/>
  <c r="H35" i="2" s="1"/>
  <c r="H47" i="33"/>
  <c r="H37" i="2" s="1"/>
  <c r="J46" i="33"/>
  <c r="I51" i="33"/>
  <c r="K51" i="33"/>
  <c r="J52" i="33"/>
  <c r="I46" i="33"/>
  <c r="L51" i="33"/>
  <c r="H52" i="33"/>
  <c r="S52" i="33" s="1" a="1"/>
  <c r="S52" i="33" s="1"/>
  <c r="H51" i="33"/>
  <c r="O51" i="33" s="1" a="1"/>
  <c r="O51" i="33" s="1"/>
  <c r="M46" i="33"/>
  <c r="I47" i="33"/>
  <c r="L46" i="33"/>
  <c r="K52" i="33"/>
  <c r="I52" i="33"/>
  <c r="J51" i="33"/>
  <c r="S46" i="33" a="1"/>
  <c r="S46" i="33" s="1"/>
  <c r="N25" i="2"/>
  <c r="Q51" i="33" l="1" a="1"/>
  <c r="Q51" i="33" s="1"/>
  <c r="O52" i="33" a="1"/>
  <c r="O52" i="33" s="1"/>
  <c r="R52" i="33" a="1"/>
  <c r="R52" i="33" s="1"/>
  <c r="S45" i="33" a="1"/>
  <c r="S45" i="33" s="1"/>
  <c r="R45" i="33" a="1"/>
  <c r="R45" i="33" s="1"/>
  <c r="Q45" i="33" a="1"/>
  <c r="Q45" i="33" s="1"/>
  <c r="T45" i="33" s="1"/>
  <c r="U45" i="33" s="1"/>
  <c r="F32" i="2" s="1"/>
  <c r="Q52" i="33" a="1"/>
  <c r="Q52" i="33" s="1"/>
  <c r="T52" i="33" s="1"/>
  <c r="U52" i="33" s="1"/>
  <c r="O45" i="33"/>
  <c r="S50" i="33" a="1"/>
  <c r="S50" i="33" s="1"/>
  <c r="R46" i="33" a="1"/>
  <c r="R46" i="33" s="1"/>
  <c r="R51" i="33" a="1"/>
  <c r="R51" i="33" s="1"/>
  <c r="Q50" i="33" a="1"/>
  <c r="Q50" i="33" s="1"/>
  <c r="O47" i="33"/>
  <c r="S51" i="33" a="1"/>
  <c r="S51" i="33" s="1"/>
  <c r="R50" i="33" a="1"/>
  <c r="R50" i="33" s="1"/>
  <c r="Q47" i="33" a="1"/>
  <c r="Q47" i="33" s="1"/>
  <c r="R47" i="33" a="1"/>
  <c r="R47" i="33" s="1"/>
  <c r="S47" i="33" a="1"/>
  <c r="S47" i="33" s="1"/>
  <c r="O46" i="33"/>
  <c r="Q46" i="33" a="1"/>
  <c r="Q46" i="33" s="1"/>
  <c r="N90" i="2"/>
  <c r="T51" i="33" l="1"/>
  <c r="U51" i="33" s="1"/>
  <c r="T50" i="33"/>
  <c r="U50" i="33" s="1"/>
  <c r="T46" i="33"/>
  <c r="T47" i="33"/>
  <c r="U47" i="33" s="1"/>
  <c r="F36" i="2" s="1"/>
  <c r="U46" i="33"/>
  <c r="F34" i="2" s="1"/>
  <c r="N89" i="2"/>
  <c r="N10" i="2"/>
  <c r="N9" i="2"/>
  <c r="N8" i="2"/>
  <c r="N27" i="2" l="1"/>
  <c r="N24" i="2"/>
  <c r="N23" i="2"/>
  <c r="F94" i="2" l="1"/>
  <c r="F93" i="2"/>
  <c r="F95" i="2" l="1"/>
  <c r="N28" i="2" l="1"/>
  <c r="N26" i="2"/>
  <c r="N21" i="2"/>
  <c r="N20" i="2"/>
  <c r="N19" i="2"/>
  <c r="N17" i="2"/>
  <c r="N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E631D542-2EFE-45C8-B292-72BCA789448B}">
      <text>
        <r>
          <rPr>
            <sz val="9"/>
            <color indexed="81"/>
            <rFont val="MS P ゴシック"/>
            <family val="3"/>
            <charset val="128"/>
          </rPr>
          <t>分割提出の場合は届出ごとに連番などをご記入ください。
例：その１、その２</t>
        </r>
      </text>
    </comment>
    <comment ref="I5" authorId="0" shapeId="0" xr:uid="{118D09E6-25C7-45B3-8038-1DCD89C3621C}">
      <text>
        <r>
          <rPr>
            <sz val="9"/>
            <color indexed="81"/>
            <rFont val="MS P ゴシック"/>
            <family val="3"/>
            <charset val="128"/>
          </rPr>
          <t>・届出日（窓口受理日、電子申請日）又は、届出日から、過去数日以内の日付を記載してください。
・着手予定日の14 日前までに提出してください。なお届出日当日は期間に算入しません。
・日付は「YYYY/MM/DD」形式でご記入ください。
（例：2023/04/01）</t>
        </r>
      </text>
    </comment>
    <comment ref="G8" authorId="0" shapeId="0" xr:uid="{7B683F82-3E0D-4885-834F-2A8C078A7B76}">
      <text>
        <r>
          <rPr>
            <sz val="9"/>
            <color indexed="81"/>
            <rFont val="MS P ゴシック"/>
            <family val="3"/>
            <charset val="128"/>
          </rPr>
          <t>届出者が法人である場合は所在地、個人である場合は住所を記入してください。</t>
        </r>
      </text>
    </comment>
    <comment ref="G9" authorId="0" shapeId="0" xr:uid="{7A1F1557-B9D6-452B-9A68-3A8F216016D0}">
      <text>
        <r>
          <rPr>
            <sz val="9"/>
            <color indexed="81"/>
            <rFont val="MS P ゴシック"/>
            <family val="3"/>
            <charset val="128"/>
          </rPr>
          <t>届出者が法人の場合のみ、法人名を記入してください。</t>
        </r>
      </text>
    </comment>
    <comment ref="G10" authorId="0" shapeId="0" xr:uid="{EE6F7EF2-42F0-4167-93B3-CA21F17EF5B8}">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・なお、法人の場合において代表者以外が届出者となる場合には、その者が届出権限を有していることが確認できる資料を別途添付してください。</t>
        </r>
      </text>
    </comment>
    <comment ref="C14" authorId="0" shapeId="0" xr:uid="{AB17DBC8-0589-4853-8995-E4F045C7CFC5}">
      <text>
        <r>
          <rPr>
            <sz val="9"/>
            <color indexed="81"/>
            <rFont val="MS P ゴシック"/>
            <family val="3"/>
            <charset val="128"/>
          </rPr>
          <t xml:space="preserve">シート「（入力シート）汚染状態一覧」よりご記入ください。
</t>
        </r>
      </text>
    </comment>
    <comment ref="F19" authorId="0" shapeId="0" xr:uid="{7A75C4DA-BC08-471A-B085-57AF688190CF}">
      <text>
        <r>
          <rPr>
            <sz val="9"/>
            <color indexed="81"/>
            <rFont val="MS P ゴシック"/>
            <family val="3"/>
            <charset val="128"/>
          </rPr>
          <t>リストより選択してください。</t>
        </r>
      </text>
    </comment>
    <comment ref="F23" authorId="0" shapeId="0" xr:uid="{5FF28FA1-7135-4A53-A726-13C8047E7D3E}">
      <text>
        <r>
          <rPr>
            <sz val="9"/>
            <color indexed="81"/>
            <rFont val="MS P ゴシック"/>
            <family val="3"/>
            <charset val="128"/>
          </rPr>
          <t>複数の事業者を入力する場合は「、」で区切って、セル内に列挙してください。</t>
        </r>
      </text>
    </comment>
    <comment ref="F24" authorId="0" shapeId="0" xr:uid="{68D8D168-730F-45B8-9CC6-B2605A14D094}">
      <text>
        <r>
          <rPr>
            <sz val="9"/>
            <color indexed="81"/>
            <rFont val="MS P ゴシック"/>
            <family val="3"/>
            <charset val="128"/>
          </rPr>
          <t>・着手予定日の 14 日前までに提出が必要です（届出日当日は期間に算入しません）。
・日付は「YYYY/MM/DD」形式でご記入ください。
（例：2023/04/01）</t>
        </r>
      </text>
    </comment>
    <comment ref="F26" authorId="0" shapeId="0" xr:uid="{6421E32F-B054-46BD-829F-1B3DEE842656}">
      <text>
        <r>
          <rPr>
            <sz val="9"/>
            <color indexed="81"/>
            <rFont val="MS P ゴシック"/>
            <family val="3"/>
            <charset val="128"/>
          </rPr>
          <t xml:space="preserve">日付は「YYYY/MM/DD」形式でご記入ください。
（例：2023/04/01）
</t>
        </r>
      </text>
    </comment>
    <comment ref="F27" authorId="0" shapeId="0" xr:uid="{52E44888-6CA3-45B5-9245-660768F3C4B8}">
      <text>
        <r>
          <rPr>
            <sz val="9"/>
            <color indexed="81"/>
            <rFont val="MS P ゴシック"/>
            <family val="3"/>
            <charset val="128"/>
          </rPr>
          <t>・運搬は、搬出完了から30 日以内に終わらせる必要があります。
・日付は「YYYY/MM/DD」形式でご記入ください。
（例：2023/04/01）</t>
        </r>
      </text>
    </comment>
    <comment ref="F29" authorId="0" shapeId="0" xr:uid="{2C8A27CD-BE91-4BE2-8E92-2AE5200142F9}">
      <text>
        <r>
          <rPr>
            <sz val="9"/>
            <color indexed="81"/>
            <rFont val="MS P ゴシック"/>
            <family val="3"/>
            <charset val="128"/>
          </rPr>
          <t>積替施設を利用する場合はシート「確認シート」に施設の一覧を記入してください。</t>
        </r>
      </text>
    </comment>
    <comment ref="F30" authorId="0" shapeId="0" xr:uid="{EB87D906-199B-4140-B1E8-E1A431670372}">
      <text>
        <r>
          <rPr>
            <sz val="9"/>
            <color indexed="81"/>
            <rFont val="MS P ゴシック"/>
            <family val="3"/>
            <charset val="128"/>
          </rPr>
          <t>保管施設を利用する場合はシート「確認シート」に施設の一覧を記入してください。</t>
        </r>
      </text>
    </comment>
    <comment ref="F32" authorId="0" shapeId="0" xr:uid="{AC7B03CB-DC35-44E7-BEBD-8A2275980D02}">
      <text>
        <r>
          <rPr>
            <sz val="9"/>
            <color indexed="81"/>
            <rFont val="MS P ゴシック"/>
            <family val="3"/>
            <charset val="128"/>
          </rPr>
          <t xml:space="preserve">シート「要措置区域等所在地一覧」よりご記入ください。
</t>
        </r>
      </text>
    </comment>
    <comment ref="H33" authorId="0" shapeId="0" xr:uid="{8E43134D-2EBB-484C-9EF0-44AA947781F8}">
      <text>
        <r>
          <rPr>
            <sz val="9"/>
            <color indexed="81"/>
            <rFont val="MS P ゴシック"/>
            <family val="3"/>
            <charset val="128"/>
          </rPr>
          <t xml:space="preserve">シート「要措置区域等所在地一覧」よりご記入ください。
</t>
        </r>
      </text>
    </comment>
    <comment ref="F39" authorId="0" shapeId="0" xr:uid="{FCC50098-9EC3-46C1-A3AE-5AC0E40A20AA}">
      <text>
        <r>
          <rPr>
            <sz val="9"/>
            <color indexed="81"/>
            <rFont val="MS P ゴシック"/>
            <family val="3"/>
            <charset val="128"/>
          </rPr>
          <t xml:space="preserve">汚染土壌を処理する場合は、別紙の「土壌汚染を処理する場合」を記入してください。
</t>
        </r>
      </text>
    </comment>
    <comment ref="F40" authorId="0" shapeId="0" xr:uid="{115A39E8-8E01-4F7D-8A62-08A9CBC978DB}">
      <text>
        <r>
          <rPr>
            <sz val="9"/>
            <color indexed="81"/>
            <rFont val="MS P ゴシック"/>
            <family val="3"/>
            <charset val="128"/>
          </rPr>
          <t>汚染土壌を処理する場合は、別紙の「土壌汚染を処理する場合」を記入してください。</t>
        </r>
      </text>
    </comment>
    <comment ref="F41" authorId="0" shapeId="0" xr:uid="{7CC754A4-6F1A-48C5-83DC-3DC9746DCA15}">
      <text>
        <r>
          <rPr>
            <sz val="9"/>
            <color indexed="81"/>
            <rFont val="MS P ゴシック"/>
            <family val="3"/>
            <charset val="128"/>
          </rPr>
          <t>・汚染土壌を処理する場合は、シート「確認シート」の「汚染土壌を処理する場合」を記入してください。
・処理は、運搬完了から60 日以内に終わらせる必要があります。
・日付は「YYYY/MM/DD」形式でご記入ください。
（例：2023/04/01）</t>
        </r>
      </text>
    </comment>
    <comment ref="C43" authorId="0" shapeId="0" xr:uid="{EEEDFAFB-9E58-40BB-A591-0730ADBB9385}">
      <text>
        <r>
          <rPr>
            <sz val="9"/>
            <color indexed="81"/>
            <rFont val="MS P ゴシック"/>
            <family val="3"/>
            <charset val="128"/>
          </rPr>
          <t>自然由来等形質変更時要届出区域間移動の場合は必ず記入してください。また、シート「確認シート」の「区域間移動により形質変更に使用する場合」を記入してください。</t>
        </r>
      </text>
    </comment>
    <comment ref="F44" authorId="0" shapeId="0" xr:uid="{3DC1F9E4-B8B9-4EB4-9D1B-50A107D31560}">
      <text>
        <r>
          <rPr>
            <sz val="9"/>
            <color indexed="81"/>
            <rFont val="MS P ゴシック"/>
            <family val="3"/>
            <charset val="128"/>
          </rPr>
          <t xml:space="preserve">リストより選択してください。
</t>
        </r>
      </text>
    </comment>
    <comment ref="G44" authorId="0" shapeId="0" xr:uid="{278EC111-CDED-4BB2-8D12-DDA4316BD2DF}">
      <text>
        <r>
          <rPr>
            <sz val="9"/>
            <color indexed="81"/>
            <rFont val="MS P ゴシック"/>
            <family val="3"/>
            <charset val="128"/>
          </rPr>
          <t xml:space="preserve">・該当する場合は、搬入元の区域の所在地を記入してください。
・複数入力の場合は、左側の展開ボタンより追加行を表示してご記入ください。
</t>
        </r>
      </text>
    </comment>
    <comment ref="H45" authorId="0" shapeId="0" xr:uid="{83B56F78-B203-48B5-8051-1F61A71FCA13}">
      <text>
        <r>
          <rPr>
            <sz val="9"/>
            <color indexed="81"/>
            <rFont val="MS P ゴシック"/>
            <family val="3"/>
            <charset val="128"/>
          </rPr>
          <t>・搬入元の区域の指定番号を記入してください。
・形質変更時要届出区域等の指定前に本届出書を提出される場合は、「指定手続中」と記載してください。</t>
        </r>
      </text>
    </comment>
    <comment ref="F54" authorId="0" shapeId="0" xr:uid="{5F29D721-EB8D-4386-922B-210F2820399B}">
      <text>
        <r>
          <rPr>
            <sz val="9"/>
            <color indexed="81"/>
            <rFont val="MS P ゴシック"/>
            <family val="3"/>
            <charset val="128"/>
          </rPr>
          <t xml:space="preserve">リストより選択してください。
</t>
        </r>
      </text>
    </comment>
    <comment ref="G54" authorId="0" shapeId="0" xr:uid="{91A76787-A84E-4145-899F-9C635E0069EA}">
      <text>
        <r>
          <rPr>
            <sz val="9"/>
            <color indexed="81"/>
            <rFont val="MS P ゴシック"/>
            <family val="3"/>
            <charset val="128"/>
          </rPr>
          <t>・該当する場合は、搬入先の区域の所在地を記入してください。
・複数入力の場合は、左側の展開ボタンより追加行を表示してご記入ください。</t>
        </r>
      </text>
    </comment>
    <comment ref="H55" authorId="0" shapeId="0" xr:uid="{DADDF399-51BF-46D5-94B3-CF40BD5064F6}">
      <text>
        <r>
          <rPr>
            <sz val="9"/>
            <color indexed="81"/>
            <rFont val="MS P ゴシック"/>
            <family val="3"/>
            <charset val="128"/>
          </rPr>
          <t>・搬入先の区域の指定番号を記入してください。
・形質変更時要届出区域等の指定前に本届出書を提出される場合は、「指定手続中」と記載してください。</t>
        </r>
      </text>
    </comment>
    <comment ref="F64" authorId="0" shapeId="0" xr:uid="{19415CE1-4453-4196-8D9B-3772DC59689A}">
      <text>
        <r>
          <rPr>
            <sz val="9"/>
            <color indexed="81"/>
            <rFont val="MS P ゴシック"/>
            <family val="3"/>
            <charset val="128"/>
          </rPr>
          <t>・土地の形質の変更は、運搬完了から60 日以内に終わらせる必要があります。
・日付は「YYYY/MM/DD」形式でご記入ください。
（例：2023/04/01）</t>
        </r>
      </text>
    </comment>
    <comment ref="C65" authorId="0" shapeId="0" xr:uid="{55A3420C-9D64-476E-B0DA-25AFE8388AB3}">
      <text>
        <r>
          <rPr>
            <sz val="9"/>
            <color indexed="81"/>
            <rFont val="MS P ゴシック"/>
            <family val="3"/>
            <charset val="128"/>
          </rPr>
          <t>飛び地間移動の場合は必ず記入してください。また、シート「確認シート」の「飛び地間移動により形質変更に使用する場合」を記入してください。</t>
        </r>
      </text>
    </comment>
    <comment ref="F66" authorId="0" shapeId="0" xr:uid="{0FA3D35B-BF34-45F4-ADE1-B2491405238B}">
      <text>
        <r>
          <rPr>
            <sz val="9"/>
            <color indexed="81"/>
            <rFont val="MS P ゴシック"/>
            <family val="3"/>
            <charset val="128"/>
          </rPr>
          <t xml:space="preserve">リストより選択してください。
</t>
        </r>
      </text>
    </comment>
    <comment ref="G66" authorId="0" shapeId="0" xr:uid="{A2D9ACEF-712E-4A34-A1F2-E8754D0EA25E}">
      <text>
        <r>
          <rPr>
            <sz val="9"/>
            <color indexed="81"/>
            <rFont val="MS P ゴシック"/>
            <family val="3"/>
            <charset val="128"/>
          </rPr>
          <t xml:space="preserve">・該当する場合は、搬入元の区域の所在地を記入してください。
・複数入力の場合は、左側の展開ボタンより追加行を表示してご記入ください。
</t>
        </r>
      </text>
    </comment>
    <comment ref="H67" authorId="0" shapeId="0" xr:uid="{32BF5827-7F65-4E6A-8898-2EA3E4D70896}">
      <text>
        <r>
          <rPr>
            <sz val="9"/>
            <color indexed="81"/>
            <rFont val="MS P ゴシック"/>
            <family val="3"/>
            <charset val="128"/>
          </rPr>
          <t>・搬入元の区域の指定番号を記入してください。
・形質変更時要届出区域等の指定前に本届出書を提出される場合は、「指定手続中」と記載してください。</t>
        </r>
      </text>
    </comment>
    <comment ref="F76" authorId="0" shapeId="0" xr:uid="{BF1FD5D2-D4E3-48D1-86B3-FD1D35588028}">
      <text>
        <r>
          <rPr>
            <sz val="9"/>
            <color indexed="81"/>
            <rFont val="MS P ゴシック"/>
            <family val="3"/>
            <charset val="128"/>
          </rPr>
          <t xml:space="preserve">リストより選択してください。
</t>
        </r>
      </text>
    </comment>
    <comment ref="G76" authorId="0" shapeId="0" xr:uid="{898C34D7-7BBA-40CF-BB4C-3FFC81B48EE0}">
      <text>
        <r>
          <rPr>
            <sz val="9"/>
            <color indexed="81"/>
            <rFont val="MS P ゴシック"/>
            <family val="3"/>
            <charset val="128"/>
          </rPr>
          <t xml:space="preserve">・該当する場合は、搬入先の区域の所在地を記入してください。
・複数入力の場合は、左側の展開ボタンより追加行を表示してご記入ください。
</t>
        </r>
      </text>
    </comment>
    <comment ref="H77" authorId="0" shapeId="0" xr:uid="{9CE9D4F8-1DA3-40C8-82F6-BD44CDE9FF6E}">
      <text>
        <r>
          <rPr>
            <sz val="9"/>
            <color indexed="81"/>
            <rFont val="MS P ゴシック"/>
            <family val="3"/>
            <charset val="128"/>
          </rPr>
          <t>・搬入先の区域の指定番号を記入してください。
・形質変更時要届出区域等の指定前に本届出書を提出される場合は、「指定手続中」と記載してください。</t>
        </r>
      </text>
    </comment>
    <comment ref="F86" authorId="0" shapeId="0" xr:uid="{3583D0AF-D11A-401F-9E18-662D7197D001}">
      <text>
        <r>
          <rPr>
            <sz val="9"/>
            <color indexed="81"/>
            <rFont val="MS P ゴシック"/>
            <family val="3"/>
            <charset val="128"/>
          </rPr>
          <t>・土地の形質の変更は、運搬完了から60 日以内に終わらせる必要があります。
・日付は「YYYY/MM/DD」形式でご記入ください。
（例：2023/04/01）</t>
        </r>
      </text>
    </comment>
    <comment ref="B88" authorId="0" shapeId="0" xr:uid="{4F0DD0AF-9EBF-4297-93F6-3272B592152F}">
      <text>
        <r>
          <rPr>
            <sz val="9"/>
            <color indexed="81"/>
            <rFont val="MS P ゴシック"/>
            <family val="3"/>
            <charset val="128"/>
          </rPr>
          <t>・担当者（届出者と同じ組織に属する者に限る。）の連絡先を記載してください。
・また、届出者と異なる組織に属する者で届出書の内容が分かる者の連絡先は必要に応じて併記してください。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536A17C2-D9CE-4D7D-8863-FA53EBA87B4C}">
      <text>
        <r>
          <rPr>
            <sz val="9"/>
            <color indexed="81"/>
            <rFont val="MS P ゴシック"/>
            <family val="3"/>
            <charset val="128"/>
          </rPr>
          <t>・リストより選択してください。
・要措置区域に係る届出の場合は、「無（法律のみ）」を選択してください。（代用不可）</t>
        </r>
      </text>
    </comment>
    <comment ref="D7" authorId="0" shapeId="0" xr:uid="{29870B5D-0E16-439C-AE7A-D5F2CCF30F01}">
      <text>
        <r>
          <rPr>
            <sz val="9"/>
            <color indexed="81"/>
            <rFont val="MS P ゴシック"/>
            <family val="3"/>
            <charset val="128"/>
          </rPr>
          <t xml:space="preserve">特定有害物質又は特定有害物質を含む固体若しくは液体の飛散等及び地下への浸透を防止するために必要な措置を講ずること。
</t>
        </r>
      </text>
    </comment>
    <comment ref="E14" authorId="0" shapeId="0" xr:uid="{788CEC21-7BB9-4622-AC0F-1AA72892CBFA}">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15" authorId="0" shapeId="0" xr:uid="{1FE87847-57B6-4C9A-B90C-070822F0F584}">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18" authorId="0" shapeId="0" xr:uid="{551FE498-1F02-48C4-97E7-191F5AB5D682}">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D20" authorId="0" shapeId="0" xr:uid="{3B8ED1D6-2ECC-4291-A470-7584CDCD6D39}">
      <text>
        <r>
          <rPr>
            <sz val="9"/>
            <color indexed="81"/>
            <rFont val="MS P ゴシック"/>
            <family val="3"/>
            <charset val="128"/>
          </rPr>
          <t>運搬に伴う悪臭、騒音又は振動によって生活環境の保全上支障が生じないように必要な措置を講ずること。</t>
        </r>
      </text>
    </comment>
    <comment ref="D25" authorId="0" shapeId="0" xr:uid="{AB8B9CAE-BA8A-4B11-BCE8-EBC87C2A2B71}">
      <text>
        <r>
          <rPr>
            <sz val="9"/>
            <color indexed="81"/>
            <rFont val="MS P ゴシック"/>
            <family val="3"/>
            <charset val="128"/>
          </rPr>
          <t>特定有害物質又は特定有害物質を含む固体若しくは液体が飛散等をし、若しくは地下へ浸透し、又は悪臭が発散したときは、当該運搬を中止し、直ちに、自動車等又は保管施設の点検を行うとともに、当該特定有害物質を含む固体の回収その他の環境の保全に必要な措置を講ずること。</t>
        </r>
      </text>
    </comment>
    <comment ref="D29" authorId="0" shapeId="0" xr:uid="{3F8F7004-4880-4AE3-ACD5-DF43E671EB33}">
      <text>
        <r>
          <rPr>
            <sz val="9"/>
            <color indexed="81"/>
            <rFont val="MS P ゴシック"/>
            <family val="3"/>
            <charset val="128"/>
          </rPr>
          <t>自動車等及び運搬容器は、特定有害物質又は特定有害物質を含む固体若しくは液体の飛散等及び地下への浸透並びに悪臭の発散のおそれのないものであること。</t>
        </r>
      </text>
    </comment>
    <comment ref="E30" authorId="0" shapeId="0" xr:uid="{EBE67EB2-6BB4-45DC-8152-24E2FFAD50BF}">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31" authorId="0" shapeId="0" xr:uid="{180FC8AA-98A3-4EF6-99A5-8012A49577FE}">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33" authorId="0" shapeId="0" xr:uid="{0FE65D95-41EB-40BC-808E-C1F92EB140BE}">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D35" authorId="0" shapeId="0" xr:uid="{DB0A4D66-DB24-46E0-8517-D2B541984E7B}">
      <text>
        <r>
          <rPr>
            <sz val="9"/>
            <color indexed="81"/>
            <rFont val="MS P ゴシック"/>
            <family val="3"/>
            <charset val="128"/>
          </rPr>
          <t xml:space="preserve">運搬の用に供する自動車等の両側面に汚染土壌を運搬している旨を日本工業規格Ｚ八三〇五に規定する百四十ポイント以上の大きさの文字を用いて表示し、かつ、当該運搬を行う自動車等に当該汚染土壌に係る管理票を備え付けること。
</t>
        </r>
      </text>
    </comment>
    <comment ref="D39" authorId="0" shapeId="0" xr:uid="{0D26E712-B6BE-4B50-9EE6-957BA4502A19}">
      <text>
        <r>
          <rPr>
            <sz val="9"/>
            <color indexed="81"/>
            <rFont val="MS P ゴシック"/>
            <family val="3"/>
            <charset val="128"/>
          </rPr>
          <t xml:space="preserve">運搬の過程において、汚染土壌とその他の物を混合してはならないこと。
</t>
        </r>
      </text>
    </comment>
    <comment ref="D42" authorId="0" shapeId="0" xr:uid="{918FB7D7-6D53-4154-9EDA-4E4123585800}">
      <text>
        <r>
          <rPr>
            <sz val="9"/>
            <color indexed="81"/>
            <rFont val="MS P ゴシック"/>
            <family val="3"/>
            <charset val="128"/>
          </rPr>
          <t xml:space="preserve">運搬の過程において、汚染土壌から岩、コンクリートくずその他の物を分別してはならないこと。
</t>
        </r>
      </text>
    </comment>
    <comment ref="D45" authorId="0" shapeId="0" xr:uid="{00ACFAA5-DB28-4E93-9169-B3655894DE5B}">
      <text>
        <r>
          <rPr>
            <sz val="9"/>
            <color indexed="81"/>
            <rFont val="MS P ゴシック"/>
            <family val="3"/>
            <charset val="128"/>
          </rPr>
          <t xml:space="preserve">異なる要措置区域等から搬出された汚染土壌が混合するおそれのないように、搬出された要措置区域等ごとに区分して運搬すること。ただし、当該汚染土壌を一の汚染土壌処理施設において処理する場合は、この限りでないこと。
</t>
        </r>
      </text>
    </comment>
    <comment ref="D49" authorId="0" shapeId="0" xr:uid="{3A856F90-E85A-4551-8FA0-80132CEB3EA6}">
      <text>
        <r>
          <rPr>
            <sz val="9"/>
            <color indexed="81"/>
            <rFont val="MS P ゴシック"/>
            <family val="3"/>
            <charset val="128"/>
          </rPr>
          <t>積替えは、周囲に囲いが設けられ、かつ、汚染土壌の積替えの場所であることの表示がなされている場所で行うこと。</t>
        </r>
      </text>
    </comment>
    <comment ref="E49" authorId="0" shapeId="0" xr:uid="{B30FBF29-4E4D-4FD3-8863-A71B26EFC533}">
      <text>
        <r>
          <rPr>
            <sz val="9"/>
            <color indexed="81"/>
            <rFont val="MS P ゴシック"/>
            <family val="3"/>
            <charset val="128"/>
          </rPr>
          <t xml:space="preserve">積替行為を行う場合は必ず選択してください。 </t>
        </r>
      </text>
    </comment>
    <comment ref="D50" authorId="0" shapeId="0" xr:uid="{A269931F-88DA-432A-B3F5-679B2A0BCCA1}">
      <text>
        <r>
          <rPr>
            <sz val="9"/>
            <color indexed="81"/>
            <rFont val="MS P ゴシック"/>
            <family val="3"/>
            <charset val="128"/>
          </rPr>
          <t>積替えの場所から特定有害物質又は特定有害物質を含む固体若しくは液体の飛散等及び地下への浸透並びに悪臭の発散を防止するために必要な措置を講ずること。</t>
        </r>
      </text>
    </comment>
    <comment ref="E50" authorId="0" shapeId="0" xr:uid="{563E04A5-D41A-4D0E-B470-4F8D3CD83E17}">
      <text>
        <r>
          <rPr>
            <sz val="9"/>
            <color indexed="81"/>
            <rFont val="MS P ゴシック"/>
            <family val="3"/>
            <charset val="128"/>
          </rPr>
          <t xml:space="preserve">積替行為を行う場合は必ず選択してください。 </t>
        </r>
      </text>
    </comment>
    <comment ref="D51" authorId="0" shapeId="0" xr:uid="{34F9028D-A376-4FFA-AC9F-FBEE06E798E1}">
      <text>
        <r>
          <rPr>
            <sz val="9"/>
            <color indexed="81"/>
            <rFont val="MS P ゴシック"/>
            <family val="3"/>
            <charset val="128"/>
          </rPr>
          <t>汚染土壌の保管は、汚染土壌の積替えを行う場合を除き、行ってはならないこと。</t>
        </r>
      </text>
    </comment>
    <comment ref="E51" authorId="0" shapeId="0" xr:uid="{1833E769-1DDE-4B8A-A3F2-6FA435957E91}">
      <text>
        <r>
          <rPr>
            <sz val="9"/>
            <color indexed="81"/>
            <rFont val="MS P ゴシック"/>
            <family val="3"/>
            <charset val="128"/>
          </rPr>
          <t>保管行為を行う場合は必ず選択してください。</t>
        </r>
      </text>
    </comment>
    <comment ref="D52" authorId="0" shapeId="0" xr:uid="{FE339FC5-3C34-4EED-BD69-297C1CED9728}">
      <text>
        <r>
          <rPr>
            <sz val="9"/>
            <color indexed="81"/>
            <rFont val="MS P ゴシック"/>
            <family val="3"/>
            <charset val="128"/>
          </rPr>
          <t>・特定有害物質又は特定有害物質を含む固体若しくは液体の飛散等及び地下への浸透並びに悪臭の発散を防止するために、周囲に囲い（保管する汚染土壌の荷重が当該囲いにかかる構造である場合にあっては、当該荷重に対して構造耐力上安全であるものに限る。）が設けられていること。
・見やすい箇所に、次の掲示板が設けられていること。
（イ）大きさが縦及び横それぞれ六十センチメートル以上であること。
（ロ）保管施設である旨並びに当該保管施設の管理者の氏名又は名称及び連絡先が表示されていること。</t>
        </r>
      </text>
    </comment>
    <comment ref="E52" authorId="0" shapeId="0" xr:uid="{30D5624E-05DF-46A7-A9CD-50FD92BBB251}">
      <text>
        <r>
          <rPr>
            <sz val="9"/>
            <color indexed="81"/>
            <rFont val="MS P ゴシック"/>
            <family val="3"/>
            <charset val="128"/>
          </rPr>
          <t>保管行為を行う場合は必ず選択してください。</t>
        </r>
      </text>
    </comment>
    <comment ref="D53" authorId="0" shapeId="0" xr:uid="{A3561643-42AD-4CEF-BFC6-EB80571DAC5F}">
      <text>
        <r>
          <rPr>
            <sz val="9"/>
            <color indexed="81"/>
            <rFont val="MS P ゴシック"/>
            <family val="3"/>
            <charset val="128"/>
          </rPr>
          <t xml:space="preserve">保管施設の壁面及び床面は、特定有害物質又は特定有害物質を含む固体若しくは液体の飛散等及び地下への浸透並びに悪臭の発散を防止するための構造を有していること。
</t>
        </r>
      </text>
    </comment>
    <comment ref="E53" authorId="0" shapeId="0" xr:uid="{F25A0315-531A-4B36-9EB0-FA8A8113E342}">
      <text>
        <r>
          <rPr>
            <sz val="9"/>
            <color indexed="81"/>
            <rFont val="MS P ゴシック"/>
            <family val="3"/>
            <charset val="128"/>
          </rPr>
          <t>保管行為を行う場合は必ず選択してください。</t>
        </r>
      </text>
    </comment>
    <comment ref="D54" authorId="0" shapeId="0" xr:uid="{0337B1A4-6933-4BAD-8791-7554008FE06C}">
      <text>
        <r>
          <rPr>
            <sz val="9"/>
            <color indexed="81"/>
            <rFont val="MS P ゴシック"/>
            <family val="3"/>
            <charset val="128"/>
          </rPr>
          <t xml:space="preserve">汚染土壌の保管に伴い汚水が生ずるおそれがある場合にあっては、当該汚水による公共用水域の汚染を防止するために必要な排水溝その他の設備を設けること。
</t>
        </r>
      </text>
    </comment>
    <comment ref="E54" authorId="0" shapeId="0" xr:uid="{F353BE00-723A-4494-853E-9A9FDA87ADC5}">
      <text>
        <r>
          <rPr>
            <sz val="9"/>
            <color indexed="81"/>
            <rFont val="MS P ゴシック"/>
            <family val="3"/>
            <charset val="128"/>
          </rPr>
          <t>保管行為を行う場合は必ず選択してください。</t>
        </r>
      </text>
    </comment>
    <comment ref="D55" authorId="0" shapeId="0" xr:uid="{0EAA19D1-6A90-4A8E-92F1-3EE20C93E1A5}">
      <text>
        <r>
          <rPr>
            <sz val="9"/>
            <color indexed="81"/>
            <rFont val="MS P ゴシック"/>
            <family val="3"/>
            <charset val="128"/>
          </rPr>
          <t>屋内において汚染土壌を保管し、かつ、排気を行う場合にあっては、当該排出される気体による人の健康に係る被害を防止するために必要な設備を設けること。</t>
        </r>
      </text>
    </comment>
    <comment ref="E55" authorId="0" shapeId="0" xr:uid="{26147AC4-189D-4DB9-B0C9-C023AC7D9A6F}">
      <text>
        <r>
          <rPr>
            <sz val="9"/>
            <color indexed="81"/>
            <rFont val="MS P ゴシック"/>
            <family val="3"/>
            <charset val="128"/>
          </rPr>
          <t>保管行為を行う場合は必ず選択してください。</t>
        </r>
      </text>
    </comment>
    <comment ref="D56" authorId="0" shapeId="0" xr:uid="{640751BC-CD0F-4DFD-A58A-602189ACB044}">
      <text>
        <r>
          <rPr>
            <sz val="9"/>
            <color indexed="81"/>
            <rFont val="MS P ゴシック"/>
            <family val="3"/>
            <charset val="128"/>
          </rPr>
          <t>第六号及び前号の場合であって、汚染土壌の荷卸しその他の移動を行う場合には、当該汚染土壌の飛散を防止するため、次のいずれかによること。
イ 粉じんが飛散しにくい構造の設備内において当該移動を行うこと。
ロ 当該移動を行う場所において、散水装置による散水を行うこと。
ハ 当該移動させる汚染土壌を防じんカバーで覆うこと。
ニ 当該移動させる汚染土壌に薬液を散布し、又は締固めを行うことによってその表層を固化すること。
ホ イからニまでの措置と同等以上の効果を有する措置を講ずること。</t>
        </r>
      </text>
    </comment>
    <comment ref="E56" authorId="0" shapeId="0" xr:uid="{135E40D3-51C2-4C08-8E65-B4B0EB6AD59C}">
      <text>
        <r>
          <rPr>
            <sz val="9"/>
            <color indexed="81"/>
            <rFont val="MS P ゴシック"/>
            <family val="3"/>
            <charset val="128"/>
          </rPr>
          <t>積替又は保管行為を行う場合は必ず選択してください。</t>
        </r>
      </text>
    </comment>
    <comment ref="E63" authorId="0" shapeId="0" xr:uid="{094D8124-76D9-47AE-BFD2-73668C019F65}">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64" authorId="0" shapeId="0" xr:uid="{E6D83735-2205-4061-B073-DEFFC1E623F5}">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67" authorId="0" shapeId="0" xr:uid="{42DB5165-1480-4BF5-A181-997CCFA8AD7A}">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D69" authorId="0" shapeId="0" xr:uid="{4F8C260D-2926-41C5-A19A-E9775CBB53CA}">
      <text>
        <r>
          <rPr>
            <sz val="9"/>
            <color indexed="81"/>
            <rFont val="MS P ゴシック"/>
            <family val="3"/>
            <charset val="128"/>
          </rPr>
          <t>汚染土壌の荷卸しは、届出書に記載された場所（汚染土壌を試験研究の用に供するために当該運搬を行う場合は、当該試験研究を行う施設であって、当該汚染土壌若しくは特定有害物質の拡散防止措置が講じられている施設又は汚染土壌処理施設）以外の場所で行ってはならないこと。</t>
        </r>
      </text>
    </comment>
    <comment ref="D70" authorId="0" shapeId="0" xr:uid="{50219251-5AD8-41C8-B1EA-5DC2A64948E9}">
      <text>
        <r>
          <rPr>
            <sz val="9"/>
            <color indexed="81"/>
            <rFont val="MS P ゴシック"/>
            <family val="3"/>
            <charset val="128"/>
          </rPr>
          <t>汚染土壌の引渡しは、届出書に記載された者（汚染土壌を試験研究の用に供するために当該運搬を行う場合は、当該試験研究を行う者又は汚染土壌処理業者）以外に行ってはならないこと。</t>
        </r>
      </text>
    </comment>
    <comment ref="D71" authorId="0" shapeId="0" xr:uid="{A32C08AC-B06E-4AD6-BEDD-8BCD13E3FFFE}">
      <text>
        <r>
          <rPr>
            <sz val="9"/>
            <color indexed="81"/>
            <rFont val="MS P ゴシック"/>
            <family val="3"/>
            <charset val="128"/>
          </rPr>
          <t>汚染土壌の運搬は、要措置区域等外への搬出の日から三十日以内に終了すること。</t>
        </r>
      </text>
    </comment>
    <comment ref="D72" authorId="0" shapeId="0" xr:uid="{5A676810-5F2F-48EB-B476-45DC0BDE8841}">
      <text>
        <r>
          <rPr>
            <sz val="9"/>
            <color indexed="81"/>
            <rFont val="MS P ゴシック"/>
            <family val="3"/>
            <charset val="128"/>
          </rPr>
          <t>・管理票の交付又は回付を受けた者は、管理票に記載されている事項に誤りがないかどうかを確認し、当該管理票に運搬の用に供した自動車等の番号及び運搬を担当した者の氏名を記載しなければならないこと。
・管理票の交付又は回付を受けた者は、汚染土壌を引き渡すときは、交付又は回付を受けた管理票に汚染土壌を引き渡した年月日を記載し、引渡しの相手方に対し当該管理票を回付しなければならない。</t>
        </r>
      </text>
    </comment>
    <comment ref="D73" authorId="0" shapeId="0" xr:uid="{4BD29003-9BA3-4E0C-A8A7-9F0CF33E2777}">
      <text>
        <r>
          <rPr>
            <sz val="9"/>
            <color indexed="81"/>
            <rFont val="MS P ゴシック"/>
            <family val="3"/>
            <charset val="128"/>
          </rPr>
          <t xml:space="preserve">当該汚染土壌の運搬を他人に委託してはならないこと。
</t>
        </r>
      </text>
    </comment>
    <comment ref="B76" authorId="0" shapeId="0" xr:uid="{1BB0D7FC-92D1-4E13-99A2-3B71713D6177}">
      <text>
        <r>
          <rPr>
            <sz val="9"/>
            <color indexed="81"/>
            <rFont val="MS P ゴシック"/>
            <family val="3"/>
            <charset val="128"/>
          </rPr>
          <t>・処理施設で処理を行う場合は必ず記入してください。
・3件以上を入力する場合は、左側の展開ボタンより追加行を表示してご記入ください。</t>
        </r>
      </text>
    </comment>
    <comment ref="E78" authorId="0" shapeId="0" xr:uid="{6BAEC85A-904D-4827-A31F-03EB4FACFB36}">
      <text>
        <r>
          <rPr>
            <sz val="9"/>
            <color indexed="81"/>
            <rFont val="MS P ゴシック"/>
            <family val="3"/>
            <charset val="128"/>
          </rPr>
          <t xml:space="preserve">委託先毎の契約数量をご記入ください。
</t>
        </r>
      </text>
    </comment>
    <comment ref="E79" authorId="0" shapeId="0" xr:uid="{4F190A97-87FD-40EB-8758-87C7AC1E507E}">
      <text>
        <r>
          <rPr>
            <sz val="9"/>
            <color indexed="81"/>
            <rFont val="MS P ゴシック"/>
            <family val="3"/>
            <charset val="128"/>
          </rPr>
          <t>以下のように入力してください。
鉛（含有量基準超過、溶出量基準超過）、
水銀（溶出量基準超過）</t>
        </r>
      </text>
    </comment>
    <comment ref="B107" authorId="0" shapeId="0" xr:uid="{C3E96A3D-CA8B-4398-8D8C-423D57CE95F8}">
      <text>
        <r>
          <rPr>
            <sz val="9"/>
            <color indexed="81"/>
            <rFont val="MS P ゴシック"/>
            <family val="3"/>
            <charset val="128"/>
          </rPr>
          <t>・区域間移動を行う場合は必ず選択してください。
・3件以上を入力する場合は、左側の展開ボタンより追加行を表示してご記入ください。</t>
        </r>
      </text>
    </comment>
    <comment ref="B123" authorId="0" shapeId="0" xr:uid="{3F9D3901-58DF-4F57-BED7-242DA73F27E8}">
      <text>
        <r>
          <rPr>
            <sz val="9"/>
            <color indexed="81"/>
            <rFont val="MS P ゴシック"/>
            <family val="3"/>
            <charset val="128"/>
          </rPr>
          <t>・飛び地間移動を行う場合は必ず選択してください。
・3件以上を入力する場合は、左側の展開ボタンより追加行を表示してご記入ください。</t>
        </r>
      </text>
    </comment>
    <comment ref="B129" authorId="0" shapeId="0" xr:uid="{89D1A17C-AF40-47E9-BEC0-11168EA5D104}">
      <text>
        <r>
          <rPr>
            <sz val="9"/>
            <color indexed="81"/>
            <rFont val="MS P ゴシック"/>
            <family val="3"/>
            <charset val="128"/>
          </rPr>
          <t>・積替え施設を利用する場合は必ず選択してください。
・3件以上を入力する場合は、左側の展開ボタンより追加行を表示してご記入ください。</t>
        </r>
      </text>
    </comment>
    <comment ref="B150" authorId="0" shapeId="0" xr:uid="{74D63CC5-8943-4614-AA2D-9C3D421238A7}">
      <text>
        <r>
          <rPr>
            <sz val="9"/>
            <color indexed="81"/>
            <rFont val="MS P ゴシック"/>
            <family val="3"/>
            <charset val="128"/>
          </rPr>
          <t>・保管施設を利用する場合は必ず選択してください。
・3件以上を入力する場合は、左側の展開ボタンより追加行を表示してご記入ください。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6A1BA364-D728-4C1A-A93B-A709515345CC}">
      <text>
        <r>
          <rPr>
            <sz val="9"/>
            <color indexed="81"/>
            <rFont val="MS P ゴシック"/>
            <family val="3"/>
            <charset val="128"/>
          </rPr>
          <t>リストより選択してください。</t>
        </r>
      </text>
    </comment>
    <comment ref="I6" authorId="0" shapeId="0" xr:uid="{8968D49D-A460-48D3-9127-60C968C4301C}">
      <text>
        <r>
          <rPr>
            <sz val="9"/>
            <color indexed="81"/>
            <rFont val="MS P ゴシック"/>
            <family val="3"/>
            <charset val="128"/>
          </rPr>
          <t xml:space="preserve">形質変更時要届出区域の指定前に本届出書を提出される場合は、「指定手続中」と記載してください。
</t>
        </r>
      </text>
    </comment>
    <comment ref="J6" authorId="0" shapeId="0" xr:uid="{F706E6A1-6ED3-4109-B6D9-86CBF98919C8}">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N6" authorId="0" shapeId="0" xr:uid="{E773FA86-1BD9-4805-A872-6455F9AE781A}">
      <text>
        <r>
          <rPr>
            <sz val="9"/>
            <color indexed="81"/>
            <rFont val="MS P ゴシック"/>
            <family val="3"/>
            <charset val="128"/>
          </rPr>
          <t>無地番、道、水の場合は、「届出種別」と「区市町村」と「無地番道水」へ記入してください。その他項目の入力は不要です。</t>
        </r>
      </text>
    </comment>
    <comment ref="O6" authorId="0" shapeId="0" xr:uid="{54719652-7E01-4F2C-999D-10C31D5601E6}">
      <text>
        <r>
          <rPr>
            <sz val="9"/>
            <color indexed="81"/>
            <rFont val="MS P ゴシック"/>
            <family val="3"/>
            <charset val="128"/>
          </rPr>
          <t>・一部の土地が対象となる場合は「一部」を選択してください。
・リストより選択してください。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461BF952-5B7E-4CDF-9A9D-36B74135931D}">
      <text>
        <r>
          <rPr>
            <sz val="9"/>
            <color indexed="81"/>
            <rFont val="MS P ゴシック"/>
            <family val="3"/>
            <charset val="128"/>
          </rPr>
          <t>・汚染が確認された場合は必ずいずれかの基準において不適合となる特定有害物質を選択してください。
・同一の物質を土壌溶出量基準と第二溶出量基準の両方で選択しないでください。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D961C957-289E-454D-9349-D5835FB10A92}">
      <text>
        <r>
          <rPr>
            <sz val="9"/>
            <color indexed="81"/>
            <rFont val="MS P ゴシック"/>
            <family val="3"/>
            <charset val="128"/>
          </rPr>
          <t>リストより選択してください。</t>
        </r>
      </text>
    </comment>
    <comment ref="E5" authorId="0" shapeId="0" xr:uid="{4CF148B7-75AC-4BE0-BA63-35E3B60B8AA9}">
      <text>
        <r>
          <rPr>
            <sz val="9"/>
            <color indexed="81"/>
            <rFont val="MS P ゴシック"/>
            <family val="3"/>
            <charset val="128"/>
          </rPr>
          <t xml:space="preserve">「汚染状態」について、複数の「物質名」「汚染状態」となる場合は「、」で列挙してください。また、対応する「汚染状態」が異なる場合は改行で列挙してください。
（記入例）
複数の「物質名」「汚染状態」となる場合：
テトラクロロエチレン　含有量超過、溶出量超過
対応する「汚染状態」が異なる場合：
鉛　含有量超過
水銀　第二溶出量超過
</t>
        </r>
      </text>
    </comment>
    <comment ref="M5" authorId="0" shapeId="0" xr:uid="{7E7B8C42-8C49-4AD3-B0A8-035E17C97E47}">
      <text>
        <r>
          <rPr>
            <sz val="9"/>
            <color indexed="81"/>
            <rFont val="MS P ゴシック"/>
            <family val="3"/>
            <charset val="128"/>
          </rPr>
          <t>「実績」は「今回届出内容」に「実績報告」の場合のみ記入してください。「計画」を選択した場合は記入不要です。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<sst xmlns="http://schemas.openxmlformats.org/spreadsheetml/2006/main" count="1041" uniqueCount="448">
  <si>
    <t>法第16条第1項搬出　提出書類一覧</t>
    <rPh sb="0" eb="1">
      <t>ホウ</t>
    </rPh>
    <rPh sb="1" eb="2">
      <t>ダイ</t>
    </rPh>
    <rPh sb="4" eb="5">
      <t>ジョウ</t>
    </rPh>
    <rPh sb="5" eb="6">
      <t>ダイ</t>
    </rPh>
    <rPh sb="7" eb="8">
      <t>コウ</t>
    </rPh>
    <rPh sb="8" eb="10">
      <t>ハンシュツ</t>
    </rPh>
    <phoneticPr fontId="20"/>
  </si>
  <si>
    <r>
      <t>本シートは、届出様式に必要となる提出書類の一覧です。必要な書類の充足確認に、チェック欄を活用ください。本シートの提出は不要です。
届出様式の有無にて、都環境局にて提供している届出様式（Excel形式）の有無を記載しています。
なお</t>
    </r>
    <r>
      <rPr>
        <sz val="10.5"/>
        <rFont val="Meiryo UI"/>
        <family val="3"/>
        <charset val="128"/>
      </rPr>
      <t>、「なし」は必要に応じて書類を作成し、届出をしてください。</t>
    </r>
    <rPh sb="0" eb="1">
      <t>ホン</t>
    </rPh>
    <rPh sb="6" eb="8">
      <t>トドケデ</t>
    </rPh>
    <rPh sb="8" eb="10">
      <t>ヨウシキ</t>
    </rPh>
    <rPh sb="11" eb="13">
      <t>ヒツヨウ</t>
    </rPh>
    <rPh sb="16" eb="18">
      <t>テイシュツ</t>
    </rPh>
    <rPh sb="18" eb="20">
      <t>ショルイ</t>
    </rPh>
    <rPh sb="21" eb="23">
      <t>イチラン</t>
    </rPh>
    <rPh sb="26" eb="28">
      <t>ヒツヨウ</t>
    </rPh>
    <rPh sb="29" eb="31">
      <t>ショルイ</t>
    </rPh>
    <rPh sb="32" eb="34">
      <t>ジュウソク</t>
    </rPh>
    <rPh sb="34" eb="36">
      <t>カクニン</t>
    </rPh>
    <rPh sb="42" eb="43">
      <t>ラン</t>
    </rPh>
    <rPh sb="44" eb="46">
      <t>カツヨウ</t>
    </rPh>
    <rPh sb="51" eb="52">
      <t>ホン</t>
    </rPh>
    <rPh sb="56" eb="58">
      <t>テイシュツ</t>
    </rPh>
    <rPh sb="59" eb="61">
      <t>フヨウ</t>
    </rPh>
    <rPh sb="65" eb="67">
      <t>トドケデ</t>
    </rPh>
    <rPh sb="67" eb="69">
      <t>ヨウシキ</t>
    </rPh>
    <rPh sb="70" eb="72">
      <t>ウム</t>
    </rPh>
    <rPh sb="75" eb="76">
      <t>ト</t>
    </rPh>
    <rPh sb="76" eb="78">
      <t>カンキョウ</t>
    </rPh>
    <rPh sb="78" eb="79">
      <t>キョク</t>
    </rPh>
    <rPh sb="81" eb="83">
      <t>テイキョウ</t>
    </rPh>
    <rPh sb="87" eb="89">
      <t>トドケデ</t>
    </rPh>
    <rPh sb="89" eb="91">
      <t>ヨウシキ</t>
    </rPh>
    <rPh sb="97" eb="99">
      <t>ケイシキ</t>
    </rPh>
    <rPh sb="101" eb="103">
      <t>ウム</t>
    </rPh>
    <rPh sb="104" eb="106">
      <t>キサイ</t>
    </rPh>
    <rPh sb="121" eb="123">
      <t>ヒツヨウ</t>
    </rPh>
    <rPh sb="124" eb="125">
      <t>オウ</t>
    </rPh>
    <rPh sb="127" eb="129">
      <t>ショルイ</t>
    </rPh>
    <rPh sb="130" eb="132">
      <t>サクセイ</t>
    </rPh>
    <rPh sb="134" eb="136">
      <t>トドケデ</t>
    </rPh>
    <phoneticPr fontId="20"/>
  </si>
  <si>
    <t>1　届出書</t>
    <rPh sb="2" eb="5">
      <t>トドケデショ</t>
    </rPh>
    <phoneticPr fontId="20"/>
  </si>
  <si>
    <t>届出様式の有無</t>
    <rPh sb="0" eb="2">
      <t>トドケデ</t>
    </rPh>
    <rPh sb="2" eb="4">
      <t>ヨウシキ</t>
    </rPh>
    <rPh sb="5" eb="7">
      <t>ウム</t>
    </rPh>
    <phoneticPr fontId="20"/>
  </si>
  <si>
    <t>チェック</t>
    <phoneticPr fontId="20"/>
  </si>
  <si>
    <t>〇汚染土壌の区域外搬出届出書（様式第二十六）</t>
    <rPh sb="1" eb="3">
      <t>オセン</t>
    </rPh>
    <rPh sb="3" eb="5">
      <t>ドジョウ</t>
    </rPh>
    <rPh sb="6" eb="8">
      <t>クイキ</t>
    </rPh>
    <rPh sb="8" eb="9">
      <t>ガイ</t>
    </rPh>
    <rPh sb="9" eb="11">
      <t>ハンシュツ</t>
    </rPh>
    <rPh sb="11" eb="14">
      <t>トドケデショ</t>
    </rPh>
    <rPh sb="15" eb="17">
      <t>ヨウシキ</t>
    </rPh>
    <rPh sb="17" eb="18">
      <t>ダイ</t>
    </rPh>
    <rPh sb="18" eb="21">
      <t>ニジュウロク</t>
    </rPh>
    <phoneticPr fontId="20"/>
  </si>
  <si>
    <t>本ファイルに含む</t>
    <phoneticPr fontId="20"/>
  </si>
  <si>
    <t>「第26号様式」シート</t>
    <phoneticPr fontId="20"/>
  </si>
  <si>
    <r>
      <t>・必要に応じて、その者が届出者となりうる権原を有することの書類を添付してください。</t>
    </r>
    <r>
      <rPr>
        <sz val="10.5"/>
        <rFont val="Meiryo UI"/>
        <family val="3"/>
        <charset val="128"/>
      </rPr>
      <t>（「届出書等の作成の手引」参照）</t>
    </r>
    <phoneticPr fontId="20"/>
  </si>
  <si>
    <t>・汚染土壌の搬出先にに応じて、記載箇所が異なりますので御注意ください。</t>
    <rPh sb="1" eb="3">
      <t>オセン</t>
    </rPh>
    <rPh sb="3" eb="5">
      <t>ドジョウ</t>
    </rPh>
    <rPh sb="6" eb="8">
      <t>ハンシュツ</t>
    </rPh>
    <rPh sb="8" eb="9">
      <t>サキ</t>
    </rPh>
    <rPh sb="11" eb="12">
      <t>オウ</t>
    </rPh>
    <rPh sb="15" eb="17">
      <t>キサイ</t>
    </rPh>
    <rPh sb="17" eb="19">
      <t>カショ</t>
    </rPh>
    <rPh sb="20" eb="21">
      <t>コト</t>
    </rPh>
    <rPh sb="27" eb="30">
      <t>ゴチュウイ</t>
    </rPh>
    <phoneticPr fontId="20"/>
  </si>
  <si>
    <t>○別紙　要措置区域等所在地一覧</t>
    <rPh sb="1" eb="3">
      <t>ベッシ</t>
    </rPh>
    <rPh sb="4" eb="5">
      <t>ヨウ</t>
    </rPh>
    <rPh sb="5" eb="7">
      <t>ソチ</t>
    </rPh>
    <rPh sb="7" eb="9">
      <t>クイキ</t>
    </rPh>
    <rPh sb="9" eb="10">
      <t>トウ</t>
    </rPh>
    <rPh sb="10" eb="13">
      <t>ショザイチ</t>
    </rPh>
    <rPh sb="13" eb="15">
      <t>イチラン</t>
    </rPh>
    <phoneticPr fontId="20"/>
  </si>
  <si>
    <t>・要措置区域等に指定されている地番全てを記入し、今回汚染土壌の区域外搬出を行う地番を明らかにしてください。</t>
    <rPh sb="24" eb="26">
      <t>コンカイ</t>
    </rPh>
    <rPh sb="26" eb="28">
      <t>オセン</t>
    </rPh>
    <rPh sb="28" eb="30">
      <t>ドジョウ</t>
    </rPh>
    <rPh sb="31" eb="33">
      <t>クイキ</t>
    </rPh>
    <rPh sb="33" eb="34">
      <t>ガイ</t>
    </rPh>
    <rPh sb="34" eb="36">
      <t>ハンシュツ</t>
    </rPh>
    <rPh sb="37" eb="38">
      <t>オコナ</t>
    </rPh>
    <rPh sb="39" eb="41">
      <t>チバン</t>
    </rPh>
    <rPh sb="42" eb="43">
      <t>アキ</t>
    </rPh>
    <phoneticPr fontId="20"/>
  </si>
  <si>
    <t>○汚染土壌の区域外（敷地外）搬出確認シート</t>
  </si>
  <si>
    <t>「搬出確認シート」シート</t>
    <rPh sb="1" eb="3">
      <t>ハンシュツ</t>
    </rPh>
    <rPh sb="3" eb="5">
      <t>カクニン</t>
    </rPh>
    <phoneticPr fontId="20"/>
  </si>
  <si>
    <t>・汚染土壌の運搬等の方法、汚染土壌処理施設・区域間移動・飛び地間移動等の情報を記載してください。</t>
    <rPh sb="1" eb="3">
      <t>オセン</t>
    </rPh>
    <rPh sb="3" eb="5">
      <t>ドジョウ</t>
    </rPh>
    <rPh sb="6" eb="8">
      <t>ウンパン</t>
    </rPh>
    <rPh sb="8" eb="9">
      <t>トウ</t>
    </rPh>
    <rPh sb="10" eb="12">
      <t>ホウホウ</t>
    </rPh>
    <rPh sb="13" eb="15">
      <t>オセン</t>
    </rPh>
    <rPh sb="15" eb="17">
      <t>ドジョウ</t>
    </rPh>
    <rPh sb="17" eb="19">
      <t>ショリ</t>
    </rPh>
    <rPh sb="19" eb="21">
      <t>シセツ</t>
    </rPh>
    <rPh sb="22" eb="24">
      <t>クイキ</t>
    </rPh>
    <rPh sb="24" eb="25">
      <t>カン</t>
    </rPh>
    <rPh sb="25" eb="27">
      <t>イドウ</t>
    </rPh>
    <rPh sb="28" eb="29">
      <t>ト</t>
    </rPh>
    <rPh sb="30" eb="31">
      <t>チ</t>
    </rPh>
    <rPh sb="31" eb="32">
      <t>アイダ</t>
    </rPh>
    <rPh sb="32" eb="34">
      <t>イドウ</t>
    </rPh>
    <rPh sb="34" eb="35">
      <t>トウ</t>
    </rPh>
    <rPh sb="36" eb="38">
      <t>ジョウホウ</t>
    </rPh>
    <rPh sb="39" eb="41">
      <t>キサイ</t>
    </rPh>
    <phoneticPr fontId="20"/>
  </si>
  <si>
    <t>2　　添付書類</t>
    <rPh sb="3" eb="5">
      <t>テンプ</t>
    </rPh>
    <rPh sb="5" eb="7">
      <t>ショルイ</t>
    </rPh>
    <phoneticPr fontId="20"/>
  </si>
  <si>
    <t>届出様式の有無</t>
    <phoneticPr fontId="20"/>
  </si>
  <si>
    <t>○汚染土壌の場所を明らかにした要措置区域等の図面</t>
    <rPh sb="6" eb="8">
      <t>バショ</t>
    </rPh>
    <rPh sb="9" eb="10">
      <t>アキ</t>
    </rPh>
    <rPh sb="15" eb="16">
      <t>ヨウ</t>
    </rPh>
    <rPh sb="16" eb="18">
      <t>ソチ</t>
    </rPh>
    <rPh sb="18" eb="20">
      <t>クイキ</t>
    </rPh>
    <rPh sb="20" eb="21">
      <t>トウ</t>
    </rPh>
    <rPh sb="22" eb="24">
      <t>ズメン</t>
    </rPh>
    <phoneticPr fontId="20"/>
  </si>
  <si>
    <t>なし</t>
    <phoneticPr fontId="20"/>
  </si>
  <si>
    <r>
      <t>・搬出しようとする汚染土壌の位置や深さごとの汚染状態、要措置区域等の範囲を</t>
    </r>
    <r>
      <rPr>
        <sz val="10.5"/>
        <color rgb="FFFF0000"/>
        <rFont val="Meiryo UI"/>
        <family val="3"/>
        <charset val="128"/>
      </rPr>
      <t>、</t>
    </r>
    <r>
      <rPr>
        <sz val="10.5"/>
        <color theme="1"/>
        <rFont val="Meiryo UI"/>
        <family val="3"/>
        <charset val="128"/>
      </rPr>
      <t>原則として1枚の図面上にまとめて
明示してください。</t>
    </r>
    <phoneticPr fontId="20"/>
  </si>
  <si>
    <t>○要措置区域等外へ搬出する汚染土壌の土量集計表</t>
    <rPh sb="1" eb="2">
      <t>ヨウ</t>
    </rPh>
    <rPh sb="2" eb="4">
      <t>ソチ</t>
    </rPh>
    <rPh sb="4" eb="6">
      <t>クイキ</t>
    </rPh>
    <rPh sb="6" eb="7">
      <t>トウ</t>
    </rPh>
    <rPh sb="7" eb="8">
      <t>ガイ</t>
    </rPh>
    <rPh sb="9" eb="11">
      <t>ハンシュツ</t>
    </rPh>
    <rPh sb="13" eb="15">
      <t>オセン</t>
    </rPh>
    <rPh sb="15" eb="17">
      <t>ドジョウ</t>
    </rPh>
    <rPh sb="18" eb="20">
      <t>ドリョウ</t>
    </rPh>
    <rPh sb="20" eb="22">
      <t>シュウケイ</t>
    </rPh>
    <rPh sb="22" eb="23">
      <t>ヒョウ</t>
    </rPh>
    <phoneticPr fontId="20"/>
  </si>
  <si>
    <t>○汚染土壌の運搬の用に供する自動車等の構造を記した書類</t>
    <rPh sb="1" eb="3">
      <t>オセン</t>
    </rPh>
    <rPh sb="3" eb="5">
      <t>ドジョウ</t>
    </rPh>
    <rPh sb="6" eb="8">
      <t>ウンパン</t>
    </rPh>
    <rPh sb="9" eb="10">
      <t>ヨウ</t>
    </rPh>
    <rPh sb="11" eb="12">
      <t>キョウ</t>
    </rPh>
    <rPh sb="14" eb="17">
      <t>ジドウシャ</t>
    </rPh>
    <rPh sb="17" eb="18">
      <t>トウ</t>
    </rPh>
    <rPh sb="19" eb="21">
      <t>コウゾウ</t>
    </rPh>
    <rPh sb="22" eb="23">
      <t>シル</t>
    </rPh>
    <rPh sb="25" eb="27">
      <t>ショルイ</t>
    </rPh>
    <phoneticPr fontId="20"/>
  </si>
  <si>
    <t>・自動車等の使用者が個人の場合には、「自動車の使用者の氏名等」の欄に個人と記載し、「住所」及び「連絡先」は
白抜き又は黒塗りとしてください。</t>
    <phoneticPr fontId="20"/>
  </si>
  <si>
    <t>○保管の用に供する施設の構造を記した書類</t>
    <rPh sb="1" eb="3">
      <t>ホカン</t>
    </rPh>
    <rPh sb="4" eb="5">
      <t>ヨウ</t>
    </rPh>
    <rPh sb="6" eb="7">
      <t>キョウ</t>
    </rPh>
    <rPh sb="9" eb="11">
      <t>シセツ</t>
    </rPh>
    <rPh sb="12" eb="14">
      <t>コウゾウ</t>
    </rPh>
    <rPh sb="15" eb="16">
      <t>シル</t>
    </rPh>
    <rPh sb="18" eb="20">
      <t>ショルイ</t>
    </rPh>
    <phoneticPr fontId="20"/>
  </si>
  <si>
    <t>（運搬の過程において、積替えのために当該汚染土壌を一時的に保管する場合）</t>
    <rPh sb="1" eb="3">
      <t>ウンパン</t>
    </rPh>
    <rPh sb="4" eb="6">
      <t>カテイ</t>
    </rPh>
    <rPh sb="11" eb="13">
      <t>ツミカ</t>
    </rPh>
    <rPh sb="18" eb="20">
      <t>トウガイ</t>
    </rPh>
    <rPh sb="20" eb="22">
      <t>オセン</t>
    </rPh>
    <rPh sb="22" eb="24">
      <t>ドジョウ</t>
    </rPh>
    <rPh sb="25" eb="28">
      <t>イチジテキ</t>
    </rPh>
    <rPh sb="29" eb="31">
      <t>ホカン</t>
    </rPh>
    <rPh sb="33" eb="35">
      <t>バアイ</t>
    </rPh>
    <phoneticPr fontId="20"/>
  </si>
  <si>
    <t>○積替の用に供する施設に関する書類</t>
    <rPh sb="1" eb="3">
      <t>セキタイ</t>
    </rPh>
    <rPh sb="4" eb="5">
      <t>ヨウ</t>
    </rPh>
    <rPh sb="6" eb="7">
      <t>キョウ</t>
    </rPh>
    <rPh sb="9" eb="11">
      <t>シセツ</t>
    </rPh>
    <rPh sb="12" eb="13">
      <t>カン</t>
    </rPh>
    <rPh sb="15" eb="17">
      <t>ショルイ</t>
    </rPh>
    <phoneticPr fontId="20"/>
  </si>
  <si>
    <t>（運搬の過程において、積替えを行う場合）</t>
    <rPh sb="1" eb="3">
      <t>ウンパン</t>
    </rPh>
    <rPh sb="4" eb="6">
      <t>カテイ</t>
    </rPh>
    <rPh sb="11" eb="13">
      <t>ツミカ</t>
    </rPh>
    <rPh sb="15" eb="16">
      <t>オコナ</t>
    </rPh>
    <rPh sb="17" eb="19">
      <t>バアイ</t>
    </rPh>
    <phoneticPr fontId="20"/>
  </si>
  <si>
    <t>○搬出に係る必要事項が記載された使用予定の管理票の写し</t>
    <rPh sb="1" eb="3">
      <t>ハンシュツ</t>
    </rPh>
    <rPh sb="4" eb="5">
      <t>カカワ</t>
    </rPh>
    <rPh sb="6" eb="8">
      <t>ヒツヨウ</t>
    </rPh>
    <rPh sb="8" eb="10">
      <t>ジコウ</t>
    </rPh>
    <rPh sb="11" eb="13">
      <t>キサイ</t>
    </rPh>
    <rPh sb="16" eb="18">
      <t>シヨウ</t>
    </rPh>
    <rPh sb="18" eb="20">
      <t>ヨテイ</t>
    </rPh>
    <rPh sb="21" eb="23">
      <t>カンリ</t>
    </rPh>
    <rPh sb="23" eb="24">
      <t>ヒョウ</t>
    </rPh>
    <rPh sb="25" eb="26">
      <t>ウツ</t>
    </rPh>
    <phoneticPr fontId="20"/>
  </si>
  <si>
    <t>・特定有害物質による汚染状態等により運搬者や運搬方法が異なる場合には、それぞれの管理表の写しを添付してください。</t>
    <rPh sb="24" eb="26">
      <t>ホウホウ</t>
    </rPh>
    <phoneticPr fontId="20"/>
  </si>
  <si>
    <t>・交付担当者の氏名などの個人情報は白抜きまたは黒塗りとしてください。</t>
    <rPh sb="1" eb="3">
      <t>コウフ</t>
    </rPh>
    <rPh sb="3" eb="6">
      <t>タントウシャ</t>
    </rPh>
    <rPh sb="7" eb="9">
      <t>シメイ</t>
    </rPh>
    <rPh sb="12" eb="14">
      <t>コジン</t>
    </rPh>
    <rPh sb="14" eb="16">
      <t>ジョウホウ</t>
    </rPh>
    <rPh sb="17" eb="19">
      <t>シロヌ</t>
    </rPh>
    <rPh sb="23" eb="25">
      <t>クロヌ</t>
    </rPh>
    <phoneticPr fontId="20"/>
  </si>
  <si>
    <t>3　必要に応じて添付する書類</t>
    <rPh sb="2" eb="4">
      <t>ヒツヨウ</t>
    </rPh>
    <rPh sb="5" eb="6">
      <t>オウ</t>
    </rPh>
    <rPh sb="8" eb="10">
      <t>テンプ</t>
    </rPh>
    <rPh sb="12" eb="14">
      <t>ショルイ</t>
    </rPh>
    <phoneticPr fontId="20"/>
  </si>
  <si>
    <t>3-1　汚染土壌を処理する場合</t>
    <rPh sb="4" eb="6">
      <t>オセン</t>
    </rPh>
    <rPh sb="6" eb="8">
      <t>ドジョウ</t>
    </rPh>
    <rPh sb="9" eb="11">
      <t>ショリ</t>
    </rPh>
    <rPh sb="13" eb="15">
      <t>バアイ</t>
    </rPh>
    <phoneticPr fontId="20"/>
  </si>
  <si>
    <t>○汚染状態の処理を汚染土壌処理事業者に委託したことを証する書類</t>
    <rPh sb="1" eb="3">
      <t>オセン</t>
    </rPh>
    <rPh sb="3" eb="5">
      <t>ジョウタイ</t>
    </rPh>
    <rPh sb="6" eb="8">
      <t>ショリ</t>
    </rPh>
    <rPh sb="9" eb="11">
      <t>オセン</t>
    </rPh>
    <rPh sb="11" eb="13">
      <t>ドジョウ</t>
    </rPh>
    <rPh sb="13" eb="15">
      <t>ショリ</t>
    </rPh>
    <rPh sb="15" eb="17">
      <t>ジギョウ</t>
    </rPh>
    <rPh sb="17" eb="18">
      <t>シャ</t>
    </rPh>
    <rPh sb="19" eb="21">
      <t>イタク</t>
    </rPh>
    <rPh sb="26" eb="27">
      <t>ショウ</t>
    </rPh>
    <rPh sb="29" eb="31">
      <t>ショルイ</t>
    </rPh>
    <phoneticPr fontId="20"/>
  </si>
  <si>
    <t>・汚染土壌の処理を委託した汚染土壌処理事業者との間で交わした契約書の写し等、契約済であることが確認できるものを
添付してください。
（搬出者、運搬者及び処理事業者間で3者契約を交わす場合に、運搬の再委託に関する記載は行わないでください）</t>
    <rPh sb="47" eb="49">
      <t>カクニン</t>
    </rPh>
    <phoneticPr fontId="20"/>
  </si>
  <si>
    <t>・搬出土量・契約期間が計画に合致しているか、確認してください。</t>
    <rPh sb="1" eb="3">
      <t>ハンシュツ</t>
    </rPh>
    <rPh sb="3" eb="5">
      <t>ドリョウ</t>
    </rPh>
    <rPh sb="6" eb="8">
      <t>ケイヤク</t>
    </rPh>
    <rPh sb="8" eb="10">
      <t>キカン</t>
    </rPh>
    <rPh sb="11" eb="13">
      <t>ケイカク</t>
    </rPh>
    <rPh sb="14" eb="16">
      <t>ガッチ</t>
    </rPh>
    <rPh sb="22" eb="24">
      <t>カクニン</t>
    </rPh>
    <phoneticPr fontId="20"/>
  </si>
  <si>
    <t>○汚染土壌の処理を行う汚染土壌処理施設に関する許可証の写し</t>
    <rPh sb="1" eb="3">
      <t>オセン</t>
    </rPh>
    <rPh sb="3" eb="5">
      <t>ドジョウ</t>
    </rPh>
    <rPh sb="6" eb="8">
      <t>ショリ</t>
    </rPh>
    <rPh sb="9" eb="10">
      <t>オコナ</t>
    </rPh>
    <rPh sb="11" eb="13">
      <t>オセン</t>
    </rPh>
    <rPh sb="13" eb="15">
      <t>ドジョウ</t>
    </rPh>
    <rPh sb="15" eb="17">
      <t>ショリ</t>
    </rPh>
    <rPh sb="17" eb="19">
      <t>シセツ</t>
    </rPh>
    <rPh sb="20" eb="21">
      <t>カン</t>
    </rPh>
    <rPh sb="23" eb="26">
      <t>キョカショウ</t>
    </rPh>
    <rPh sb="27" eb="28">
      <t>ウツ</t>
    </rPh>
    <phoneticPr fontId="20"/>
  </si>
  <si>
    <t>3-2　土壌の調査を行った場合</t>
    <rPh sb="4" eb="6">
      <t>ドジョウ</t>
    </rPh>
    <rPh sb="7" eb="9">
      <t>チョウサ</t>
    </rPh>
    <rPh sb="10" eb="11">
      <t>オコナ</t>
    </rPh>
    <rPh sb="13" eb="15">
      <t>バアイ</t>
    </rPh>
    <phoneticPr fontId="20"/>
  </si>
  <si>
    <t>○土壌の採取を行った地点及び日時、当該土壌の分析結果、当該分析を行った計量法第107条の登録を受けたものの
氏名又は名称その他の調査の結果に関する事項</t>
    <rPh sb="1" eb="3">
      <t>ドジョウ</t>
    </rPh>
    <rPh sb="4" eb="6">
      <t>サイシュ</t>
    </rPh>
    <rPh sb="7" eb="8">
      <t>オコナ</t>
    </rPh>
    <rPh sb="10" eb="12">
      <t>チテン</t>
    </rPh>
    <rPh sb="12" eb="13">
      <t>オヨ</t>
    </rPh>
    <rPh sb="14" eb="16">
      <t>ニチジ</t>
    </rPh>
    <rPh sb="17" eb="19">
      <t>トウガイ</t>
    </rPh>
    <rPh sb="19" eb="21">
      <t>ドジョウ</t>
    </rPh>
    <rPh sb="22" eb="24">
      <t>ブンセキ</t>
    </rPh>
    <rPh sb="24" eb="26">
      <t>ケッカ</t>
    </rPh>
    <rPh sb="27" eb="29">
      <t>トウガイ</t>
    </rPh>
    <rPh sb="29" eb="31">
      <t>ブンセキ</t>
    </rPh>
    <rPh sb="32" eb="33">
      <t>オコナ</t>
    </rPh>
    <rPh sb="35" eb="37">
      <t>ケイリョウ</t>
    </rPh>
    <rPh sb="37" eb="38">
      <t>ホウ</t>
    </rPh>
    <rPh sb="38" eb="39">
      <t>ダイ</t>
    </rPh>
    <rPh sb="42" eb="43">
      <t>ジョウ</t>
    </rPh>
    <rPh sb="44" eb="46">
      <t>トウロク</t>
    </rPh>
    <rPh sb="47" eb="48">
      <t>ウ</t>
    </rPh>
    <rPh sb="54" eb="56">
      <t>シメイ</t>
    </rPh>
    <rPh sb="56" eb="57">
      <t>マタ</t>
    </rPh>
    <rPh sb="58" eb="60">
      <t>メイショウ</t>
    </rPh>
    <rPh sb="62" eb="63">
      <t>タ</t>
    </rPh>
    <rPh sb="64" eb="66">
      <t>チョウサ</t>
    </rPh>
    <rPh sb="67" eb="69">
      <t>ケッカ</t>
    </rPh>
    <rPh sb="70" eb="71">
      <t>カン</t>
    </rPh>
    <rPh sb="73" eb="75">
      <t>ジコウ</t>
    </rPh>
    <phoneticPr fontId="20"/>
  </si>
  <si>
    <t>・第二溶出量基準に適合しない土地とみなされた要措置区域等において、調査の結果、搬出しようとする土壌が
第二溶出量基準に適合することが明らかになった場合は、添付してください。</t>
    <rPh sb="1" eb="3">
      <t>ダイニ</t>
    </rPh>
    <rPh sb="3" eb="5">
      <t>ヨウシュツ</t>
    </rPh>
    <rPh sb="5" eb="6">
      <t>リョウ</t>
    </rPh>
    <rPh sb="6" eb="8">
      <t>キジュン</t>
    </rPh>
    <rPh sb="9" eb="11">
      <t>テキゴウ</t>
    </rPh>
    <rPh sb="14" eb="16">
      <t>トチ</t>
    </rPh>
    <rPh sb="22" eb="23">
      <t>ヨウ</t>
    </rPh>
    <rPh sb="23" eb="25">
      <t>ソチ</t>
    </rPh>
    <rPh sb="25" eb="27">
      <t>クイキ</t>
    </rPh>
    <rPh sb="27" eb="28">
      <t>トウ</t>
    </rPh>
    <rPh sb="33" eb="35">
      <t>チョウサ</t>
    </rPh>
    <rPh sb="36" eb="38">
      <t>ケッカ</t>
    </rPh>
    <rPh sb="39" eb="41">
      <t>ハンシュツ</t>
    </rPh>
    <rPh sb="47" eb="49">
      <t>ドジョウ</t>
    </rPh>
    <rPh sb="51" eb="53">
      <t>ダイニ</t>
    </rPh>
    <rPh sb="53" eb="55">
      <t>ヨウシュツ</t>
    </rPh>
    <rPh sb="55" eb="56">
      <t>リョウ</t>
    </rPh>
    <rPh sb="56" eb="58">
      <t>キジュン</t>
    </rPh>
    <rPh sb="59" eb="61">
      <t>テキゴウ</t>
    </rPh>
    <rPh sb="66" eb="67">
      <t>アキ</t>
    </rPh>
    <rPh sb="73" eb="75">
      <t>バアイ</t>
    </rPh>
    <rPh sb="77" eb="79">
      <t>テンプ</t>
    </rPh>
    <phoneticPr fontId="20"/>
  </si>
  <si>
    <t>3-３　法18条に基づく飛び地間移動を行う場合</t>
    <rPh sb="4" eb="5">
      <t>ホウ</t>
    </rPh>
    <rPh sb="7" eb="8">
      <t>ジョウ</t>
    </rPh>
    <rPh sb="9" eb="10">
      <t>モト</t>
    </rPh>
    <rPh sb="12" eb="13">
      <t>ト</t>
    </rPh>
    <rPh sb="14" eb="15">
      <t>チ</t>
    </rPh>
    <rPh sb="15" eb="16">
      <t>カン</t>
    </rPh>
    <rPh sb="16" eb="18">
      <t>イドウ</t>
    </rPh>
    <rPh sb="19" eb="20">
      <t>オコナ</t>
    </rPh>
    <rPh sb="21" eb="23">
      <t>バアイ</t>
    </rPh>
    <phoneticPr fontId="20"/>
  </si>
  <si>
    <t>○一の要措置区域から搬出された汚染土壌を他の要措置区域内の土地の形質の変更又は一の形質変更時要届出区域
から搬出された汚染土壌を他の形質変更時要届出区域内の土地の形質の変更に自ら使用し、若しくは他人に使用させる
場所を明らかにした図面</t>
    <phoneticPr fontId="20"/>
  </si>
  <si>
    <t>・搬出元、搬出先要措置区域又は、搬出元、搬出先形質変更時要届出区域内における使用場所を明示してください。
（「届出書等の作成の手引」参照）</t>
    <rPh sb="1" eb="3">
      <t>ハンシュツ</t>
    </rPh>
    <rPh sb="3" eb="4">
      <t>モト</t>
    </rPh>
    <rPh sb="5" eb="7">
      <t>ハンシュツ</t>
    </rPh>
    <rPh sb="7" eb="8">
      <t>サキ</t>
    </rPh>
    <rPh sb="8" eb="9">
      <t>ヨウ</t>
    </rPh>
    <rPh sb="9" eb="11">
      <t>ソチ</t>
    </rPh>
    <rPh sb="11" eb="13">
      <t>クイキ</t>
    </rPh>
    <rPh sb="13" eb="14">
      <t>マタ</t>
    </rPh>
    <rPh sb="16" eb="18">
      <t>ハンシュツ</t>
    </rPh>
    <rPh sb="18" eb="19">
      <t>モト</t>
    </rPh>
    <rPh sb="20" eb="22">
      <t>ハンシュツ</t>
    </rPh>
    <rPh sb="22" eb="23">
      <t>サキ</t>
    </rPh>
    <rPh sb="23" eb="25">
      <t>ケイシツ</t>
    </rPh>
    <rPh sb="25" eb="27">
      <t>ヘンコウ</t>
    </rPh>
    <rPh sb="27" eb="28">
      <t>ジ</t>
    </rPh>
    <rPh sb="28" eb="29">
      <t>ヨウ</t>
    </rPh>
    <rPh sb="29" eb="31">
      <t>トドケデ</t>
    </rPh>
    <rPh sb="31" eb="33">
      <t>クイキ</t>
    </rPh>
    <rPh sb="33" eb="34">
      <t>ナイ</t>
    </rPh>
    <rPh sb="38" eb="40">
      <t>シヨウ</t>
    </rPh>
    <rPh sb="40" eb="42">
      <t>バショ</t>
    </rPh>
    <rPh sb="43" eb="45">
      <t>メイジ</t>
    </rPh>
    <phoneticPr fontId="20"/>
  </si>
  <si>
    <t>○同一の土壌汚染状況調査に基づき指定された旨を示す書類</t>
    <rPh sb="1" eb="3">
      <t>ドウイツ</t>
    </rPh>
    <rPh sb="4" eb="6">
      <t>ドジョウ</t>
    </rPh>
    <rPh sb="6" eb="8">
      <t>オセン</t>
    </rPh>
    <rPh sb="8" eb="10">
      <t>ジョウキョウ</t>
    </rPh>
    <rPh sb="10" eb="12">
      <t>チョウサ</t>
    </rPh>
    <rPh sb="13" eb="14">
      <t>モト</t>
    </rPh>
    <rPh sb="16" eb="18">
      <t>シテイ</t>
    </rPh>
    <rPh sb="21" eb="22">
      <t>ムネ</t>
    </rPh>
    <rPh sb="23" eb="24">
      <t>シメ</t>
    </rPh>
    <rPh sb="25" eb="27">
      <t>ショルイ</t>
    </rPh>
    <phoneticPr fontId="20"/>
  </si>
  <si>
    <t>・当該指定区域における一連の告示（東京都公報）を添付してください。</t>
    <rPh sb="1" eb="3">
      <t>トウガイ</t>
    </rPh>
    <rPh sb="3" eb="5">
      <t>シテイ</t>
    </rPh>
    <rPh sb="5" eb="7">
      <t>クイキ</t>
    </rPh>
    <rPh sb="11" eb="13">
      <t>イチレン</t>
    </rPh>
    <rPh sb="14" eb="16">
      <t>コクジ</t>
    </rPh>
    <rPh sb="17" eb="20">
      <t>トウキョウト</t>
    </rPh>
    <rPh sb="20" eb="22">
      <t>コウホウ</t>
    </rPh>
    <rPh sb="24" eb="26">
      <t>テンプ</t>
    </rPh>
    <phoneticPr fontId="20"/>
  </si>
  <si>
    <t>様式第二十六（第六十一条第一項関係）</t>
    <phoneticPr fontId="20"/>
  </si>
  <si>
    <t>エラーチェック</t>
    <phoneticPr fontId="20"/>
  </si>
  <si>
    <t>注意事項</t>
    <rPh sb="0" eb="4">
      <t>チュウイジコウ</t>
    </rPh>
    <phoneticPr fontId="20"/>
  </si>
  <si>
    <t>チェック項目</t>
    <rPh sb="4" eb="6">
      <t>コウモク</t>
    </rPh>
    <phoneticPr fontId="20"/>
  </si>
  <si>
    <t>結果</t>
    <rPh sb="0" eb="2">
      <t>ケッカ</t>
    </rPh>
    <phoneticPr fontId="20"/>
  </si>
  <si>
    <t xml:space="preserve">汚染土壌の区域外搬出届出書  </t>
    <phoneticPr fontId="20"/>
  </si>
  <si>
    <t>任意</t>
    <rPh sb="0" eb="2">
      <t>ニンイ</t>
    </rPh>
    <phoneticPr fontId="20"/>
  </si>
  <si>
    <t>分割提出の場合は届出ごとに連番などをご記入ください。
例：その１、その２</t>
    <phoneticPr fontId="20"/>
  </si>
  <si>
    <t>必須</t>
    <rPh sb="0" eb="2">
      <t>ヒッス</t>
    </rPh>
    <phoneticPr fontId="20"/>
  </si>
  <si>
    <t>届出日（窓口受理日、電子申請日）又は、届出日から、過去数日以内の日付を記載してください。着手予定日の 14 日前までに提出してください。なお届出日当日は期間に算入しません。</t>
    <phoneticPr fontId="20"/>
  </si>
  <si>
    <t>東京都知事</t>
    <phoneticPr fontId="20"/>
  </si>
  <si>
    <t>殿</t>
    <rPh sb="0" eb="1">
      <t>ドノ</t>
    </rPh>
    <phoneticPr fontId="20"/>
  </si>
  <si>
    <t>届出者</t>
    <rPh sb="0" eb="3">
      <t>トドケデシャ</t>
    </rPh>
    <phoneticPr fontId="20"/>
  </si>
  <si>
    <t>届出者が法人である場合は所在地、個人である場合は住所を記入してください。</t>
  </si>
  <si>
    <t>条件必須</t>
    <rPh sb="0" eb="2">
      <t>ジョウケン</t>
    </rPh>
    <rPh sb="2" eb="4">
      <t>ヒッス</t>
    </rPh>
    <phoneticPr fontId="20"/>
  </si>
  <si>
    <t>届出者が法人の場合のみ、法人名を記入してください。</t>
  </si>
  <si>
    <t>届出者が法人である場合には、役職及び氏名を、個人の場合は個人名を記入してください。なお、法人の場合において代表者以外が届出者となる場合には、その者が届出権限を有していることが確認できる資料を別途添付してください。</t>
    <phoneticPr fontId="20"/>
  </si>
  <si>
    <t>　土壌汚染対策法第16条第１項の規定により、要措置区域等から搬出する汚染土壌について、次のとおり届け出ます。</t>
    <phoneticPr fontId="20"/>
  </si>
  <si>
    <t>汚染土壌の特定有害物質による汚染状態</t>
    <phoneticPr fontId="20"/>
  </si>
  <si>
    <t>土壌含有量基準不適合</t>
    <rPh sb="0" eb="2">
      <t>ドジョウ</t>
    </rPh>
    <rPh sb="2" eb="5">
      <t>ガンユウリョウ</t>
    </rPh>
    <rPh sb="5" eb="7">
      <t>キジュン</t>
    </rPh>
    <rPh sb="7" eb="10">
      <t>フテキゴウ</t>
    </rPh>
    <phoneticPr fontId="20"/>
  </si>
  <si>
    <t>必須・入力状態</t>
    <rPh sb="0" eb="2">
      <t>ヒッス</t>
    </rPh>
    <rPh sb="3" eb="7">
      <t>ニュウリョクジョウタイ</t>
    </rPh>
    <phoneticPr fontId="20"/>
  </si>
  <si>
    <t>基準ごとの基準不適合物質をシート「（入力シート）汚染状態一覧」よりご記入ください。</t>
    <phoneticPr fontId="20"/>
  </si>
  <si>
    <t>土壌溶出量基準不適合</t>
    <rPh sb="0" eb="2">
      <t>ドジョウ</t>
    </rPh>
    <rPh sb="2" eb="4">
      <t>ヨウシュツ</t>
    </rPh>
    <rPh sb="4" eb="5">
      <t>リョウ</t>
    </rPh>
    <rPh sb="5" eb="7">
      <t>キジュン</t>
    </rPh>
    <phoneticPr fontId="20"/>
  </si>
  <si>
    <t>編集不可</t>
    <rPh sb="0" eb="4">
      <t>ヘンシュウフカ</t>
    </rPh>
    <phoneticPr fontId="20"/>
  </si>
  <si>
    <t>シート「（入力シート）汚染状態一覧」よりご記入ください。</t>
    <phoneticPr fontId="20"/>
  </si>
  <si>
    <t>第二溶出量基準不適合</t>
    <rPh sb="0" eb="2">
      <t>ダイニ</t>
    </rPh>
    <rPh sb="2" eb="4">
      <t>ヨウシュツ</t>
    </rPh>
    <rPh sb="4" eb="5">
      <t>リョウ</t>
    </rPh>
    <rPh sb="5" eb="7">
      <t>キジュン</t>
    </rPh>
    <phoneticPr fontId="20"/>
  </si>
  <si>
    <t>汚染土壌の体積</t>
    <phoneticPr fontId="20"/>
  </si>
  <si>
    <t>㎥</t>
    <phoneticPr fontId="20"/>
  </si>
  <si>
    <t>※詳細は添付書類「要措置区域等外へ搬出する汚染土壌の土量集計表」のとおり</t>
    <phoneticPr fontId="20"/>
  </si>
  <si>
    <t>汚染土壌の運搬の方法</t>
  </si>
  <si>
    <t>条件必須</t>
    <phoneticPr fontId="20"/>
  </si>
  <si>
    <t>※詳細は別紙「汚染土壌の運搬の方法」のとおり</t>
    <phoneticPr fontId="20"/>
  </si>
  <si>
    <t>汚染土壌を運搬する者の氏名又は名称</t>
  </si>
  <si>
    <t>複数の事業者を入力する場合は「、」で区切って、セル内に列挙してください。</t>
    <phoneticPr fontId="20"/>
  </si>
  <si>
    <t>汚染土壌の搬出の着手予定日</t>
  </si>
  <si>
    <t>受領期限</t>
    <rPh sb="0" eb="4">
      <t>ジュリョウキゲン</t>
    </rPh>
    <phoneticPr fontId="20"/>
  </si>
  <si>
    <t>着手予定日の 14 日前までに提出が必要です（届出日当日は期間に算入しません）。</t>
    <rPh sb="18" eb="20">
      <t>ヒツヨウ</t>
    </rPh>
    <phoneticPr fontId="20"/>
  </si>
  <si>
    <t>汚染土壌の搬出の完了予定日</t>
  </si>
  <si>
    <t>汚染土壌の運搬の完了予定日</t>
  </si>
  <si>
    <t>必須・期間</t>
    <rPh sb="0" eb="2">
      <t>ヒッス</t>
    </rPh>
    <rPh sb="3" eb="5">
      <t>キカン</t>
    </rPh>
    <phoneticPr fontId="1"/>
  </si>
  <si>
    <t>運搬は、搬出完了から30 日以内に終わらせる必要があります。</t>
    <phoneticPr fontId="20"/>
  </si>
  <si>
    <t>運搬の用に供する自動車等の使用者の氏名又は名称及び連絡先</t>
    <phoneticPr fontId="20"/>
  </si>
  <si>
    <t>※添付書類（</t>
    <phoneticPr fontId="20"/>
  </si>
  <si>
    <t>）のとおり</t>
    <phoneticPr fontId="20"/>
  </si>
  <si>
    <t>積替えを行う場所の所在地並びに所有者の氏名又は名称及び連絡先（運搬の際、積替えを行う場合に限る。）</t>
    <phoneticPr fontId="20"/>
  </si>
  <si>
    <t>積替施設を利用する場合はシート「確認シート」に施設の一覧を記入してください。</t>
    <phoneticPr fontId="20"/>
  </si>
  <si>
    <t>保管施設の所在地並びに所有者の氏名又は名称及び連絡先（保管施設を用いる場合に限る。）</t>
    <phoneticPr fontId="20"/>
  </si>
  <si>
    <t>保管施設を利用する場合はシート「確認シート」に施設の一覧を記入してください。</t>
    <phoneticPr fontId="20"/>
  </si>
  <si>
    <t>汚染土壌を処理する場合</t>
    <phoneticPr fontId="20"/>
  </si>
  <si>
    <t>要措置区域等の所在地</t>
    <phoneticPr fontId="20"/>
  </si>
  <si>
    <t>（地番）</t>
    <phoneticPr fontId="20"/>
  </si>
  <si>
    <t>シート「要措置区域等所在地一覧」よりご記入ください。</t>
    <rPh sb="19" eb="21">
      <t>キニュウ</t>
    </rPh>
    <phoneticPr fontId="20"/>
  </si>
  <si>
    <t>（</t>
    <phoneticPr fontId="20"/>
  </si>
  <si>
    <t>)</t>
    <phoneticPr fontId="20"/>
  </si>
  <si>
    <t>※詳細は別紙「要措置区域等所在地一覧」のとおり</t>
    <rPh sb="13" eb="18">
      <t>ショザイチイチラン</t>
    </rPh>
    <phoneticPr fontId="20"/>
  </si>
  <si>
    <t>汚染土壌を処理する者の氏名又は名称</t>
    <phoneticPr fontId="20"/>
  </si>
  <si>
    <t>汚染土壌を処理する場合は、シート「確認シート」の「汚染土壌を処理する場合」を記入してください。</t>
    <phoneticPr fontId="20"/>
  </si>
  <si>
    <t>汚染土壌を処理する施設の所在地</t>
  </si>
  <si>
    <t>処理の完了予定日</t>
  </si>
  <si>
    <t>入力状態</t>
    <rPh sb="0" eb="4">
      <t>ニュウリョクジョウタイ</t>
    </rPh>
    <phoneticPr fontId="1"/>
  </si>
  <si>
    <t>期間</t>
    <phoneticPr fontId="20"/>
  </si>
  <si>
    <t>処理は、運搬完了から60 日以内に終わらせる必要があります。</t>
    <rPh sb="0" eb="2">
      <t>ショリ</t>
    </rPh>
    <rPh sb="4" eb="6">
      <t>ウンパン</t>
    </rPh>
    <phoneticPr fontId="20"/>
  </si>
  <si>
    <t>汚染土壌を法第18条第１項第２号に規定する土地の形質の変更に使用する場合</t>
    <phoneticPr fontId="20"/>
  </si>
  <si>
    <t>自然由来等形質変更時要届出区域間移動の場合は必ず記入してください。また、シート「確認シート」の「区域間移動により形質変更に使用する場合」を記入してください。</t>
    <phoneticPr fontId="20"/>
  </si>
  <si>
    <t>自然由来等形質変更時要届出区域の所在地</t>
  </si>
  <si>
    <t>条件必須</t>
    <rPh sb="0" eb="4">
      <t>ジョウケンヒッス</t>
    </rPh>
    <phoneticPr fontId="20"/>
  </si>
  <si>
    <t>自然由来等形質変更時要届出区域間移動の場合は、搬入元の区域の所在地を記入してください。</t>
    <phoneticPr fontId="20"/>
  </si>
  <si>
    <t>）</t>
    <phoneticPr fontId="20"/>
  </si>
  <si>
    <t>自然由来等形質変更時要届出区域間移動の場合は、搬入元の区域の指定番号を記入してください。形質変更時要届出区域等の指定前に本届出書を提出される場合は、「指定手続中」と記載してください。</t>
    <rPh sb="30" eb="34">
      <t>シテイバンゴウ</t>
    </rPh>
    <phoneticPr fontId="20"/>
  </si>
  <si>
    <t>土地の形質の変更をする形質変更時要届出区域の所在地</t>
    <phoneticPr fontId="20"/>
  </si>
  <si>
    <t>自然由来等形質変更時要届出区域間移動の場合は、搬入先の区域の所在地を記入してください。</t>
    <rPh sb="25" eb="26">
      <t>サキ</t>
    </rPh>
    <phoneticPr fontId="20"/>
  </si>
  <si>
    <t>自然由来等形質変更時要届出区域間移動の場合は、搬入先の区域の指定番号を記入してください。形質変更時要届出区域等の指定前に本届出書を提出される場合は、「指定手続中」と記載してください。</t>
    <rPh sb="25" eb="26">
      <t>サキ</t>
    </rPh>
    <rPh sb="30" eb="34">
      <t>シテイバンゴウ</t>
    </rPh>
    <phoneticPr fontId="20"/>
  </si>
  <si>
    <t>土地の形質の変更の完了予定日</t>
    <phoneticPr fontId="20"/>
  </si>
  <si>
    <t>条件必須・期間</t>
    <rPh sb="0" eb="2">
      <t>ジョウケン</t>
    </rPh>
    <rPh sb="2" eb="4">
      <t>ヒッス</t>
    </rPh>
    <rPh sb="5" eb="7">
      <t>キカン</t>
    </rPh>
    <phoneticPr fontId="1"/>
  </si>
  <si>
    <t>土地の形質の変更は、運搬完了から60 日以内に終わらせる必要があります。</t>
    <rPh sb="0" eb="2">
      <t>トチ</t>
    </rPh>
    <rPh sb="3" eb="5">
      <t>ケイシツ</t>
    </rPh>
    <rPh sb="6" eb="8">
      <t>ヘンコウ</t>
    </rPh>
    <rPh sb="10" eb="12">
      <t>ウンパン</t>
    </rPh>
    <phoneticPr fontId="20"/>
  </si>
  <si>
    <t>汚染土壌を法第18条第１項第３号に規定する土地の形質の変更に使用する場合</t>
    <phoneticPr fontId="20"/>
  </si>
  <si>
    <t>飛び地間移動の場合は必ず記入してください。また、シート「確認シート」の「飛び地間移動により形質変更に使用する場合」を記入してください。</t>
    <phoneticPr fontId="20"/>
  </si>
  <si>
    <t>要措置区域等の所在地</t>
  </si>
  <si>
    <t>飛び地間移動の場合は、搬入元の区域の所在地を記入してください。</t>
    <phoneticPr fontId="20"/>
  </si>
  <si>
    <t>飛び地間移動の場合は、搬入元の区域の指定番号を記入してください。形質変更時要届出区域等の指定前に本届出書を提出される場合は、「指定手続中」と記載してください。</t>
    <rPh sb="18" eb="22">
      <t>シテイバンゴウ</t>
    </rPh>
    <phoneticPr fontId="20"/>
  </si>
  <si>
    <t>土地の形質の変更を行う要措置区域等の所在地</t>
  </si>
  <si>
    <t>飛び地間移動の場合は、搬入先の区域の所在地を記入してください。</t>
    <rPh sb="13" eb="14">
      <t>サキ</t>
    </rPh>
    <phoneticPr fontId="20"/>
  </si>
  <si>
    <t>飛び地間移動の場合は、搬入先の区域の指定番号を記入してください。形質変更時要届出区域等の指定前に本届出書を提出される場合は、「指定手続中」と記載してください。</t>
    <rPh sb="13" eb="14">
      <t>サキ</t>
    </rPh>
    <rPh sb="18" eb="22">
      <t>シテイバンゴウ</t>
    </rPh>
    <phoneticPr fontId="20"/>
  </si>
  <si>
    <t>土地の形質の変更の完了予定日</t>
  </si>
  <si>
    <t>連絡先</t>
  </si>
  <si>
    <t>所　　属</t>
  </si>
  <si>
    <t>氏　　名</t>
    <phoneticPr fontId="20"/>
  </si>
  <si>
    <t>電話番号</t>
    <phoneticPr fontId="20"/>
  </si>
  <si>
    <t>電子メールアドレス</t>
    <phoneticPr fontId="20"/>
  </si>
  <si>
    <t>担当者（届出者と同じ組織に属する者に限る。）の連絡先を記載してください。</t>
    <phoneticPr fontId="20"/>
  </si>
  <si>
    <t>また、届出者と異なる組織に属する者で届出書の内容が分かる者の連絡先は必要に応じて併記してください。</t>
    <phoneticPr fontId="20"/>
  </si>
  <si>
    <t>備考　この用紙の大きさは、日本産業規格Ａ４とすること。</t>
    <phoneticPr fontId="20"/>
  </si>
  <si>
    <t>なお、連絡先の名前と返送用封筒の宛名が異なる場合には、送り状等にその旨を記載してください。</t>
    <phoneticPr fontId="20"/>
  </si>
  <si>
    <t>処理施設で処理を行う場合</t>
  </si>
  <si>
    <t>区域間移動を行う場合</t>
  </si>
  <si>
    <t>飛び地間移動を行う場合</t>
    <phoneticPr fontId="20"/>
  </si>
  <si>
    <t>（法、条例共通）</t>
    <rPh sb="1" eb="2">
      <t>ホウ</t>
    </rPh>
    <rPh sb="3" eb="5">
      <t>ジョウレイ</t>
    </rPh>
    <rPh sb="5" eb="7">
      <t>キョウツウ</t>
    </rPh>
    <phoneticPr fontId="26"/>
  </si>
  <si>
    <t>内部用</t>
    <rPh sb="0" eb="3">
      <t>ナイブヨウ</t>
    </rPh>
    <phoneticPr fontId="20"/>
  </si>
  <si>
    <t>条例の届出</t>
  </si>
  <si>
    <t>汚染土壌の区域外（敷地外）搬出確認シート</t>
  </si>
  <si>
    <t>有（条例第117条第3項代用）</t>
    <rPh sb="0" eb="1">
      <t>ア</t>
    </rPh>
    <rPh sb="2" eb="4">
      <t>ジョウレイ</t>
    </rPh>
    <rPh sb="4" eb="5">
      <t>ダイ</t>
    </rPh>
    <rPh sb="8" eb="9">
      <t>ジョウ</t>
    </rPh>
    <rPh sb="9" eb="10">
      <t>ダイ</t>
    </rPh>
    <rPh sb="11" eb="12">
      <t>コウ</t>
    </rPh>
    <rPh sb="12" eb="14">
      <t>ダイヨウ</t>
    </rPh>
    <phoneticPr fontId="20"/>
  </si>
  <si>
    <t>有（条例のみの届出）</t>
    <rPh sb="0" eb="1">
      <t>ア</t>
    </rPh>
    <rPh sb="2" eb="4">
      <t>ジョウレイ</t>
    </rPh>
    <rPh sb="7" eb="9">
      <t>トドケデ</t>
    </rPh>
    <phoneticPr fontId="20"/>
  </si>
  <si>
    <t>条例の届出（第117条第3項代用の有無）</t>
    <phoneticPr fontId="26"/>
  </si>
  <si>
    <t>※要措置区域に係る届出の場合は、
「無（法律のみ）」を選択してください。
（代用不可）</t>
    <rPh sb="1" eb="2">
      <t>ヨウ</t>
    </rPh>
    <rPh sb="2" eb="4">
      <t>ソチ</t>
    </rPh>
    <rPh sb="4" eb="6">
      <t>クイキ</t>
    </rPh>
    <rPh sb="7" eb="8">
      <t>カカワ</t>
    </rPh>
    <rPh sb="9" eb="11">
      <t>トドケデ</t>
    </rPh>
    <rPh sb="12" eb="14">
      <t>バアイ</t>
    </rPh>
    <rPh sb="18" eb="19">
      <t>ナシ</t>
    </rPh>
    <rPh sb="20" eb="22">
      <t>ホウリツ</t>
    </rPh>
    <rPh sb="27" eb="29">
      <t>センタク</t>
    </rPh>
    <rPh sb="38" eb="40">
      <t>ダイヨウ</t>
    </rPh>
    <rPh sb="40" eb="42">
      <t>フカ</t>
    </rPh>
    <phoneticPr fontId="20"/>
  </si>
  <si>
    <t>※要措置区域に係る届出の場合は、「無（法律のみ）」を選択してください。（代用不可）</t>
    <rPh sb="1" eb="2">
      <t>ヨウ</t>
    </rPh>
    <rPh sb="2" eb="4">
      <t>ソチ</t>
    </rPh>
    <rPh sb="4" eb="6">
      <t>クイキ</t>
    </rPh>
    <rPh sb="7" eb="8">
      <t>カカワ</t>
    </rPh>
    <rPh sb="9" eb="11">
      <t>トドケデ</t>
    </rPh>
    <rPh sb="12" eb="14">
      <t>バアイ</t>
    </rPh>
    <rPh sb="17" eb="18">
      <t>ナシ</t>
    </rPh>
    <rPh sb="19" eb="21">
      <t>ホウリツ</t>
    </rPh>
    <rPh sb="26" eb="28">
      <t>センタク</t>
    </rPh>
    <rPh sb="36" eb="38">
      <t>ダイヨウ</t>
    </rPh>
    <rPh sb="38" eb="40">
      <t>フカ</t>
    </rPh>
    <phoneticPr fontId="29"/>
  </si>
  <si>
    <t>無（法律のみの届出）</t>
    <rPh sb="0" eb="1">
      <t>ナ</t>
    </rPh>
    <rPh sb="2" eb="4">
      <t>ホウリツ</t>
    </rPh>
    <rPh sb="7" eb="9">
      <t>トドケデ</t>
    </rPh>
    <phoneticPr fontId="20"/>
  </si>
  <si>
    <t>無（旧条例下における特例適用のため）</t>
    <rPh sb="0" eb="1">
      <t>ナ</t>
    </rPh>
    <rPh sb="2" eb="3">
      <t>キュウ</t>
    </rPh>
    <rPh sb="3" eb="5">
      <t>ジョウレイ</t>
    </rPh>
    <rPh sb="5" eb="6">
      <t>シタ</t>
    </rPh>
    <rPh sb="10" eb="12">
      <t>トクレイ</t>
    </rPh>
    <rPh sb="12" eb="14">
      <t>テキヨウ</t>
    </rPh>
    <phoneticPr fontId="20"/>
  </si>
  <si>
    <t>運搬等の方法　※該当する項目にリストより「●」を選択してください。</t>
    <rPh sb="0" eb="2">
      <t>ウンパン</t>
    </rPh>
    <rPh sb="2" eb="3">
      <t>トウ</t>
    </rPh>
    <rPh sb="4" eb="6">
      <t>ホウホウ</t>
    </rPh>
    <phoneticPr fontId="26"/>
  </si>
  <si>
    <t>運搬に伴う有害物質等の飛散及び地下浸透を防止するための措置（法施行規則　第65条第1号イ）</t>
    <rPh sb="0" eb="2">
      <t>ウンパン</t>
    </rPh>
    <rPh sb="3" eb="4">
      <t>トモナ</t>
    </rPh>
    <rPh sb="5" eb="7">
      <t>ユウガイ</t>
    </rPh>
    <rPh sb="7" eb="9">
      <t>ブッシツ</t>
    </rPh>
    <rPh sb="9" eb="10">
      <t>トウ</t>
    </rPh>
    <rPh sb="11" eb="13">
      <t>ヒサン</t>
    </rPh>
    <rPh sb="13" eb="14">
      <t>オヨ</t>
    </rPh>
    <rPh sb="15" eb="17">
      <t>チカ</t>
    </rPh>
    <rPh sb="17" eb="19">
      <t>シントウ</t>
    </rPh>
    <rPh sb="20" eb="22">
      <t>ボウシ</t>
    </rPh>
    <rPh sb="27" eb="29">
      <t>ソチ</t>
    </rPh>
    <rPh sb="30" eb="31">
      <t>ホウ</t>
    </rPh>
    <rPh sb="31" eb="33">
      <t>セコウ</t>
    </rPh>
    <rPh sb="33" eb="35">
      <t>キソク</t>
    </rPh>
    <rPh sb="36" eb="37">
      <t>ダイ</t>
    </rPh>
    <rPh sb="39" eb="40">
      <t>ジョウ</t>
    </rPh>
    <rPh sb="40" eb="41">
      <t>ダイ</t>
    </rPh>
    <rPh sb="42" eb="43">
      <t>ゴウ</t>
    </rPh>
    <phoneticPr fontId="26"/>
  </si>
  <si>
    <t>仮囲い</t>
    <rPh sb="0" eb="1">
      <t>カリ</t>
    </rPh>
    <rPh sb="1" eb="2">
      <t>カコ</t>
    </rPh>
    <phoneticPr fontId="26"/>
  </si>
  <si>
    <t>散水</t>
    <rPh sb="0" eb="2">
      <t>サンスイ</t>
    </rPh>
    <phoneticPr fontId="26"/>
  </si>
  <si>
    <t>個別条件</t>
    <rPh sb="0" eb="4">
      <t>コベツジョウケン</t>
    </rPh>
    <phoneticPr fontId="20"/>
  </si>
  <si>
    <t>第一種特定有害物質または水銀の場合は</t>
    <phoneticPr fontId="29"/>
  </si>
  <si>
    <t>シート養生</t>
    <rPh sb="3" eb="5">
      <t>ヨウジョウ</t>
    </rPh>
    <phoneticPr fontId="26"/>
  </si>
  <si>
    <t>「フレコンバッグ（内袋付）」「JIS等密閉型コンテナ」「その他」の</t>
    <rPh sb="30" eb="31">
      <t>ホカ</t>
    </rPh>
    <phoneticPr fontId="20"/>
  </si>
  <si>
    <t>浸出防止シート</t>
    <phoneticPr fontId="20"/>
  </si>
  <si>
    <t>いずれかを必ず選択してください。</t>
  </si>
  <si>
    <t>敷鉄板</t>
    <rPh sb="0" eb="3">
      <t>シキテッパン</t>
    </rPh>
    <phoneticPr fontId="26"/>
  </si>
  <si>
    <t>洗車</t>
    <rPh sb="0" eb="2">
      <t>センシャ</t>
    </rPh>
    <phoneticPr fontId="26"/>
  </si>
  <si>
    <t>フレコンバッグ</t>
    <phoneticPr fontId="26"/>
  </si>
  <si>
    <t>フレコンバッグ（内袋付）</t>
    <phoneticPr fontId="20"/>
  </si>
  <si>
    <t>JIS等密閉型コンテナ</t>
    <phoneticPr fontId="20"/>
  </si>
  <si>
    <t>ハッチカバー（船運）</t>
  </si>
  <si>
    <t>荒天時の積み込み作業中止</t>
  </si>
  <si>
    <t>その他(備考欄に詳細を記入すること)</t>
    <rPh sb="2" eb="3">
      <t>タ</t>
    </rPh>
    <rPh sb="4" eb="6">
      <t>ビコウ</t>
    </rPh>
    <rPh sb="6" eb="7">
      <t>ラン</t>
    </rPh>
    <rPh sb="8" eb="10">
      <t>ショウサイ</t>
    </rPh>
    <rPh sb="11" eb="13">
      <t>キニュウ</t>
    </rPh>
    <phoneticPr fontId="26"/>
  </si>
  <si>
    <t>備考</t>
    <rPh sb="0" eb="2">
      <t>ビコウ</t>
    </rPh>
    <phoneticPr fontId="26"/>
  </si>
  <si>
    <t>備考欄入力</t>
    <phoneticPr fontId="20"/>
  </si>
  <si>
    <t>その他選択時は備考を必ず記入してください。</t>
    <rPh sb="2" eb="6">
      <t>タセンタクジ</t>
    </rPh>
    <rPh sb="7" eb="9">
      <t>ビコウ</t>
    </rPh>
    <rPh sb="10" eb="11">
      <t>カナラ</t>
    </rPh>
    <rPh sb="12" eb="14">
      <t>キニュウ</t>
    </rPh>
    <phoneticPr fontId="20"/>
  </si>
  <si>
    <t>運搬に伴う悪臭、騒音及び振動による生活環境保全上への支障を防ぐ措置（法施行規則　第65条第1号ロ）</t>
    <rPh sb="0" eb="2">
      <t>ウンパン</t>
    </rPh>
    <rPh sb="3" eb="4">
      <t>トモナ</t>
    </rPh>
    <rPh sb="5" eb="7">
      <t>アクシュウ</t>
    </rPh>
    <rPh sb="8" eb="10">
      <t>ソウオン</t>
    </rPh>
    <rPh sb="10" eb="11">
      <t>オヨ</t>
    </rPh>
    <rPh sb="12" eb="14">
      <t>シンドウ</t>
    </rPh>
    <rPh sb="17" eb="19">
      <t>セイカツ</t>
    </rPh>
    <rPh sb="19" eb="21">
      <t>カンキョウ</t>
    </rPh>
    <rPh sb="21" eb="23">
      <t>ホゼン</t>
    </rPh>
    <rPh sb="23" eb="24">
      <t>ジョウ</t>
    </rPh>
    <rPh sb="26" eb="28">
      <t>シショウ</t>
    </rPh>
    <rPh sb="29" eb="30">
      <t>フセ</t>
    </rPh>
    <rPh sb="31" eb="33">
      <t>ソチ</t>
    </rPh>
    <rPh sb="34" eb="35">
      <t>ホウ</t>
    </rPh>
    <rPh sb="35" eb="37">
      <t>セコウ</t>
    </rPh>
    <rPh sb="37" eb="39">
      <t>キソク</t>
    </rPh>
    <rPh sb="40" eb="41">
      <t>ダイ</t>
    </rPh>
    <rPh sb="43" eb="44">
      <t>ジョウ</t>
    </rPh>
    <rPh sb="44" eb="45">
      <t>ダイ</t>
    </rPh>
    <rPh sb="46" eb="47">
      <t>ゴウ</t>
    </rPh>
    <phoneticPr fontId="26"/>
  </si>
  <si>
    <t>低騒音、低振動型機械の使用</t>
  </si>
  <si>
    <t>フレコンバッグ（内袋付）</t>
  </si>
  <si>
    <t>自動車の最大積載重量及び法定速度の順守</t>
  </si>
  <si>
    <t>その他(備考欄に詳細を記入すること)</t>
    <rPh sb="2" eb="3">
      <t>タ</t>
    </rPh>
    <phoneticPr fontId="26"/>
  </si>
  <si>
    <t>緊急時の対応（法施行規則　第65条第2号）</t>
    <rPh sb="0" eb="3">
      <t>キンキュウジ</t>
    </rPh>
    <rPh sb="4" eb="6">
      <t>タイオウ</t>
    </rPh>
    <rPh sb="7" eb="8">
      <t>ホウ</t>
    </rPh>
    <rPh sb="8" eb="10">
      <t>セコウ</t>
    </rPh>
    <rPh sb="10" eb="12">
      <t>キソク</t>
    </rPh>
    <rPh sb="13" eb="14">
      <t>ダイ</t>
    </rPh>
    <rPh sb="16" eb="17">
      <t>ジョウ</t>
    </rPh>
    <rPh sb="17" eb="18">
      <t>ダイ</t>
    </rPh>
    <rPh sb="19" eb="20">
      <t>ゴウ</t>
    </rPh>
    <phoneticPr fontId="26"/>
  </si>
  <si>
    <t>作業員への教育</t>
    <rPh sb="0" eb="3">
      <t>サギョウイン</t>
    </rPh>
    <rPh sb="5" eb="7">
      <t>キョウイク</t>
    </rPh>
    <phoneticPr fontId="26"/>
  </si>
  <si>
    <t>緊急連絡体制の整備</t>
    <rPh sb="0" eb="2">
      <t>キンキュウ</t>
    </rPh>
    <rPh sb="2" eb="4">
      <t>レンラク</t>
    </rPh>
    <rPh sb="4" eb="6">
      <t>タイセイ</t>
    </rPh>
    <rPh sb="7" eb="9">
      <t>セイビ</t>
    </rPh>
    <phoneticPr fontId="26"/>
  </si>
  <si>
    <t>自動車等の及び運搬容器の構造（法施行規則　第65条第3号）</t>
    <rPh sb="0" eb="3">
      <t>ジドウシャ</t>
    </rPh>
    <rPh sb="3" eb="4">
      <t>トウ</t>
    </rPh>
    <rPh sb="5" eb="6">
      <t>オヨ</t>
    </rPh>
    <rPh sb="7" eb="9">
      <t>ウンパン</t>
    </rPh>
    <rPh sb="9" eb="11">
      <t>ヨウキ</t>
    </rPh>
    <rPh sb="12" eb="14">
      <t>コウゾウ</t>
    </rPh>
    <rPh sb="15" eb="16">
      <t>ホウ</t>
    </rPh>
    <rPh sb="16" eb="18">
      <t>セコウ</t>
    </rPh>
    <rPh sb="18" eb="20">
      <t>キソク</t>
    </rPh>
    <rPh sb="21" eb="22">
      <t>ダイ</t>
    </rPh>
    <rPh sb="24" eb="25">
      <t>ジョウ</t>
    </rPh>
    <rPh sb="25" eb="26">
      <t>ダイ</t>
    </rPh>
    <rPh sb="27" eb="28">
      <t>ゴウ</t>
    </rPh>
    <phoneticPr fontId="26"/>
  </si>
  <si>
    <t>シート養生</t>
  </si>
  <si>
    <t>JIS等密閉型コンテナ</t>
  </si>
  <si>
    <t>運搬の用に供する自動車等への表示等（法施行規則　第65条第4号）</t>
    <rPh sb="0" eb="2">
      <t>ウンパン</t>
    </rPh>
    <rPh sb="3" eb="4">
      <t>ヨウ</t>
    </rPh>
    <rPh sb="5" eb="6">
      <t>キョウ</t>
    </rPh>
    <rPh sb="8" eb="11">
      <t>ジドウシャ</t>
    </rPh>
    <rPh sb="11" eb="12">
      <t>トウ</t>
    </rPh>
    <rPh sb="14" eb="16">
      <t>ヒョウジ</t>
    </rPh>
    <rPh sb="16" eb="17">
      <t>トウ</t>
    </rPh>
    <rPh sb="18" eb="19">
      <t>ホウ</t>
    </rPh>
    <rPh sb="19" eb="21">
      <t>セコウ</t>
    </rPh>
    <rPh sb="21" eb="23">
      <t>キソク</t>
    </rPh>
    <rPh sb="24" eb="25">
      <t>ダイ</t>
    </rPh>
    <rPh sb="27" eb="28">
      <t>ジョウ</t>
    </rPh>
    <rPh sb="28" eb="29">
      <t>ダイ</t>
    </rPh>
    <rPh sb="30" eb="31">
      <t>ゴウ</t>
    </rPh>
    <phoneticPr fontId="26"/>
  </si>
  <si>
    <t>使用する自動車・船舶への規格に合った表示の備え付け</t>
    <rPh sb="0" eb="2">
      <t>シヨウ</t>
    </rPh>
    <rPh sb="4" eb="7">
      <t>ジドウシャ</t>
    </rPh>
    <rPh sb="8" eb="10">
      <t>センパク</t>
    </rPh>
    <rPh sb="12" eb="14">
      <t>キカク</t>
    </rPh>
    <rPh sb="15" eb="16">
      <t>ア</t>
    </rPh>
    <rPh sb="18" eb="20">
      <t>ヒョウジ</t>
    </rPh>
    <rPh sb="21" eb="22">
      <t>ソナ</t>
    </rPh>
    <rPh sb="23" eb="24">
      <t>ツ</t>
    </rPh>
    <phoneticPr fontId="26"/>
  </si>
  <si>
    <t>使用する自動車・船舶への管理票の備え付け</t>
    <rPh sb="12" eb="14">
      <t>カンリ</t>
    </rPh>
    <rPh sb="14" eb="15">
      <t>ヒョウ</t>
    </rPh>
    <rPh sb="16" eb="17">
      <t>ソナ</t>
    </rPh>
    <rPh sb="18" eb="19">
      <t>ツ</t>
    </rPh>
    <phoneticPr fontId="26"/>
  </si>
  <si>
    <t>運搬の過程における汚染土壌とその他のものとの混合（法施行規則　第65条第5号イ）</t>
    <rPh sb="0" eb="2">
      <t>ウンパン</t>
    </rPh>
    <rPh sb="3" eb="5">
      <t>カテイ</t>
    </rPh>
    <rPh sb="9" eb="11">
      <t>オセン</t>
    </rPh>
    <rPh sb="11" eb="13">
      <t>ドジョウ</t>
    </rPh>
    <rPh sb="16" eb="17">
      <t>ホカ</t>
    </rPh>
    <rPh sb="22" eb="24">
      <t>コンゴウ</t>
    </rPh>
    <rPh sb="25" eb="26">
      <t>ホウ</t>
    </rPh>
    <rPh sb="26" eb="28">
      <t>セコウ</t>
    </rPh>
    <rPh sb="28" eb="30">
      <t>キソク</t>
    </rPh>
    <rPh sb="31" eb="32">
      <t>ダイ</t>
    </rPh>
    <rPh sb="34" eb="35">
      <t>ジョウ</t>
    </rPh>
    <rPh sb="35" eb="36">
      <t>ダイ</t>
    </rPh>
    <rPh sb="37" eb="38">
      <t>ゴウ</t>
    </rPh>
    <phoneticPr fontId="26"/>
  </si>
  <si>
    <t>汚染土壌との混合はない</t>
    <rPh sb="0" eb="2">
      <t>オセン</t>
    </rPh>
    <rPh sb="2" eb="4">
      <t>ドジョウ</t>
    </rPh>
    <rPh sb="6" eb="8">
      <t>コンゴウ</t>
    </rPh>
    <phoneticPr fontId="26"/>
  </si>
  <si>
    <t>運搬の過程における汚染土壌からのコンクリートくず等の分別（法施行規則　第65条第5号ロ）</t>
    <rPh sb="0" eb="2">
      <t>ウンパン</t>
    </rPh>
    <rPh sb="3" eb="5">
      <t>カテイ</t>
    </rPh>
    <rPh sb="9" eb="11">
      <t>オセン</t>
    </rPh>
    <rPh sb="11" eb="13">
      <t>ドジョウ</t>
    </rPh>
    <rPh sb="24" eb="25">
      <t>トウ</t>
    </rPh>
    <rPh sb="26" eb="28">
      <t>ブンベツ</t>
    </rPh>
    <rPh sb="29" eb="30">
      <t>ホウ</t>
    </rPh>
    <rPh sb="30" eb="32">
      <t>セコウ</t>
    </rPh>
    <rPh sb="32" eb="34">
      <t>キソク</t>
    </rPh>
    <rPh sb="35" eb="36">
      <t>ダイ</t>
    </rPh>
    <rPh sb="38" eb="39">
      <t>ジョウ</t>
    </rPh>
    <rPh sb="39" eb="40">
      <t>ダイ</t>
    </rPh>
    <rPh sb="41" eb="42">
      <t>ゴウ</t>
    </rPh>
    <phoneticPr fontId="26"/>
  </si>
  <si>
    <t>積替え時も含め、分別行為は行わない</t>
    <rPh sb="0" eb="2">
      <t>ツミカ</t>
    </rPh>
    <rPh sb="3" eb="4">
      <t>ジ</t>
    </rPh>
    <rPh sb="5" eb="6">
      <t>フク</t>
    </rPh>
    <rPh sb="8" eb="10">
      <t>ブンベツ</t>
    </rPh>
    <rPh sb="10" eb="12">
      <t>コウイ</t>
    </rPh>
    <rPh sb="13" eb="14">
      <t>オコナ</t>
    </rPh>
    <phoneticPr fontId="26"/>
  </si>
  <si>
    <t>異なる要措置区域等から搬出された汚染土壌との区分（法施行規則　第65条第6号ハ）</t>
    <rPh sb="0" eb="1">
      <t>コト</t>
    </rPh>
    <rPh sb="3" eb="4">
      <t>ヨウ</t>
    </rPh>
    <rPh sb="4" eb="6">
      <t>ソチ</t>
    </rPh>
    <rPh sb="6" eb="8">
      <t>クイキ</t>
    </rPh>
    <rPh sb="8" eb="9">
      <t>トウ</t>
    </rPh>
    <rPh sb="11" eb="13">
      <t>ハンシュツ</t>
    </rPh>
    <rPh sb="16" eb="18">
      <t>オセン</t>
    </rPh>
    <rPh sb="18" eb="20">
      <t>ドジョウ</t>
    </rPh>
    <rPh sb="22" eb="24">
      <t>クブン</t>
    </rPh>
    <rPh sb="25" eb="26">
      <t>ホウ</t>
    </rPh>
    <rPh sb="26" eb="28">
      <t>セコウ</t>
    </rPh>
    <rPh sb="28" eb="30">
      <t>キソク</t>
    </rPh>
    <rPh sb="31" eb="32">
      <t>ダイ</t>
    </rPh>
    <rPh sb="34" eb="35">
      <t>ジョウ</t>
    </rPh>
    <rPh sb="35" eb="36">
      <t>ダイ</t>
    </rPh>
    <rPh sb="37" eb="38">
      <t>ゴウ</t>
    </rPh>
    <phoneticPr fontId="26"/>
  </si>
  <si>
    <t>混載は行わない（使用する自動車等は、当該要措置区域等における汚染土壌の運搬を専属とする。）</t>
  </si>
  <si>
    <t>混載は行わないが、船舶以降の運搬では、同一の汚染土壌処理施設で処理を行う汚染土壌に限り、混載を行う場合がある。</t>
  </si>
  <si>
    <t>積替場所の周囲の囲い及び表示（法施行規則　第65条第6号イ）</t>
    <rPh sb="0" eb="2">
      <t>ツミカ</t>
    </rPh>
    <rPh sb="2" eb="4">
      <t>バショ</t>
    </rPh>
    <rPh sb="5" eb="7">
      <t>シュウイ</t>
    </rPh>
    <rPh sb="8" eb="9">
      <t>カコ</t>
    </rPh>
    <rPh sb="10" eb="11">
      <t>オヨ</t>
    </rPh>
    <rPh sb="12" eb="14">
      <t>ヒョウジ</t>
    </rPh>
    <rPh sb="15" eb="16">
      <t>ホウ</t>
    </rPh>
    <rPh sb="16" eb="18">
      <t>セコウ</t>
    </rPh>
    <rPh sb="18" eb="20">
      <t>キソク</t>
    </rPh>
    <rPh sb="21" eb="22">
      <t>ダイ</t>
    </rPh>
    <rPh sb="24" eb="25">
      <t>ジョウ</t>
    </rPh>
    <rPh sb="25" eb="26">
      <t>ダイ</t>
    </rPh>
    <rPh sb="27" eb="28">
      <t>ゴウ</t>
    </rPh>
    <phoneticPr fontId="26"/>
  </si>
  <si>
    <t>積替有（添付資料のとおり）</t>
    <phoneticPr fontId="20"/>
  </si>
  <si>
    <t>条件必須</t>
    <phoneticPr fontId="29"/>
  </si>
  <si>
    <t>積替行為を行う場合は必ず選択してください。</t>
    <rPh sb="2" eb="4">
      <t>コウイ</t>
    </rPh>
    <rPh sb="5" eb="6">
      <t>オコナ</t>
    </rPh>
    <rPh sb="10" eb="11">
      <t>カナラ</t>
    </rPh>
    <rPh sb="12" eb="14">
      <t>センタク</t>
    </rPh>
    <phoneticPr fontId="20"/>
  </si>
  <si>
    <t>積替場所からの有害物質等の飛散及び地下浸透並びに悪臭の発散を防止するための措置（法施行規則　第65条第6号ロ）</t>
    <rPh sb="0" eb="2">
      <t>ツミカ</t>
    </rPh>
    <rPh sb="2" eb="4">
      <t>バショ</t>
    </rPh>
    <rPh sb="7" eb="9">
      <t>ユウガイ</t>
    </rPh>
    <rPh sb="9" eb="11">
      <t>ブッシツ</t>
    </rPh>
    <rPh sb="11" eb="12">
      <t>トウ</t>
    </rPh>
    <rPh sb="13" eb="15">
      <t>ヒサン</t>
    </rPh>
    <rPh sb="15" eb="16">
      <t>オヨ</t>
    </rPh>
    <rPh sb="17" eb="19">
      <t>チカ</t>
    </rPh>
    <rPh sb="19" eb="21">
      <t>シントウ</t>
    </rPh>
    <rPh sb="21" eb="22">
      <t>ナラ</t>
    </rPh>
    <rPh sb="24" eb="26">
      <t>アクシュウ</t>
    </rPh>
    <rPh sb="27" eb="29">
      <t>ハッサン</t>
    </rPh>
    <rPh sb="30" eb="32">
      <t>ボウシ</t>
    </rPh>
    <rPh sb="37" eb="39">
      <t>ソチ</t>
    </rPh>
    <rPh sb="40" eb="41">
      <t>ホウ</t>
    </rPh>
    <rPh sb="41" eb="43">
      <t>セコウ</t>
    </rPh>
    <rPh sb="43" eb="45">
      <t>キソク</t>
    </rPh>
    <rPh sb="46" eb="47">
      <t>ダイ</t>
    </rPh>
    <rPh sb="49" eb="50">
      <t>ジョウ</t>
    </rPh>
    <rPh sb="50" eb="51">
      <t>ダイ</t>
    </rPh>
    <rPh sb="52" eb="53">
      <t>ゴウ</t>
    </rPh>
    <phoneticPr fontId="26"/>
  </si>
  <si>
    <t>積替有（添付資料のとおり）</t>
  </si>
  <si>
    <t>汚染土壌の保管（法施行規則　第65条第7号）</t>
    <rPh sb="0" eb="2">
      <t>オセン</t>
    </rPh>
    <rPh sb="2" eb="4">
      <t>ドジョウ</t>
    </rPh>
    <rPh sb="5" eb="7">
      <t>ホカン</t>
    </rPh>
    <rPh sb="8" eb="9">
      <t>ホウ</t>
    </rPh>
    <rPh sb="9" eb="11">
      <t>セコウ</t>
    </rPh>
    <rPh sb="11" eb="13">
      <t>キソク</t>
    </rPh>
    <rPh sb="14" eb="15">
      <t>ダイ</t>
    </rPh>
    <rPh sb="17" eb="18">
      <t>ジョウ</t>
    </rPh>
    <rPh sb="18" eb="19">
      <t>ダイ</t>
    </rPh>
    <rPh sb="20" eb="21">
      <t>ゴウ</t>
    </rPh>
    <phoneticPr fontId="26"/>
  </si>
  <si>
    <t>保管有</t>
    <rPh sb="0" eb="2">
      <t>ホカン</t>
    </rPh>
    <rPh sb="2" eb="3">
      <t>アリ</t>
    </rPh>
    <phoneticPr fontId="26"/>
  </si>
  <si>
    <t>保管行為を行う場合は必ず選択してください。</t>
    <rPh sb="0" eb="2">
      <t>ホカン</t>
    </rPh>
    <rPh sb="2" eb="4">
      <t>コウイ</t>
    </rPh>
    <rPh sb="5" eb="6">
      <t>オコナ</t>
    </rPh>
    <rPh sb="10" eb="11">
      <t>カナラ</t>
    </rPh>
    <rPh sb="12" eb="14">
      <t>センタク</t>
    </rPh>
    <phoneticPr fontId="20"/>
  </si>
  <si>
    <t>保管場所の周囲の囲い及び表示（法施行規則　第65条第8号イ（1）（2））</t>
    <phoneticPr fontId="26"/>
  </si>
  <si>
    <t>添付資料のとおり</t>
    <rPh sb="0" eb="2">
      <t>テンプ</t>
    </rPh>
    <rPh sb="2" eb="4">
      <t>シリョウ</t>
    </rPh>
    <phoneticPr fontId="26"/>
  </si>
  <si>
    <t>保管場所の壁面及び床面の構造（法施行規則　第65条第8号ロ（1））</t>
    <rPh sb="0" eb="2">
      <t>ホカン</t>
    </rPh>
    <rPh sb="2" eb="4">
      <t>バショ</t>
    </rPh>
    <rPh sb="5" eb="7">
      <t>ヘキメン</t>
    </rPh>
    <rPh sb="7" eb="8">
      <t>オヨ</t>
    </rPh>
    <rPh sb="9" eb="11">
      <t>ユカメン</t>
    </rPh>
    <rPh sb="12" eb="14">
      <t>コウゾウ</t>
    </rPh>
    <rPh sb="15" eb="16">
      <t>ホウ</t>
    </rPh>
    <rPh sb="16" eb="18">
      <t>セコウ</t>
    </rPh>
    <rPh sb="18" eb="20">
      <t>キソク</t>
    </rPh>
    <rPh sb="21" eb="22">
      <t>ダイ</t>
    </rPh>
    <rPh sb="24" eb="25">
      <t>ジョウ</t>
    </rPh>
    <rPh sb="25" eb="26">
      <t>ダイ</t>
    </rPh>
    <rPh sb="27" eb="28">
      <t>ゴウ</t>
    </rPh>
    <phoneticPr fontId="26"/>
  </si>
  <si>
    <t>公共用水域の汚染を防止するための排水溝等の設備（法施行規則　第65条第8号ロ（2））</t>
    <rPh sb="0" eb="3">
      <t>コウキョウヨウ</t>
    </rPh>
    <rPh sb="3" eb="5">
      <t>スイイキ</t>
    </rPh>
    <rPh sb="6" eb="8">
      <t>オセン</t>
    </rPh>
    <rPh sb="9" eb="11">
      <t>ボウシ</t>
    </rPh>
    <rPh sb="16" eb="19">
      <t>ハイスイコウ</t>
    </rPh>
    <rPh sb="19" eb="20">
      <t>トウ</t>
    </rPh>
    <rPh sb="21" eb="23">
      <t>セツビ</t>
    </rPh>
    <rPh sb="24" eb="25">
      <t>ホウ</t>
    </rPh>
    <rPh sb="25" eb="27">
      <t>セコウ</t>
    </rPh>
    <rPh sb="27" eb="29">
      <t>キソク</t>
    </rPh>
    <rPh sb="30" eb="31">
      <t>ダイ</t>
    </rPh>
    <rPh sb="33" eb="34">
      <t>ジョウ</t>
    </rPh>
    <rPh sb="34" eb="35">
      <t>ダイ</t>
    </rPh>
    <rPh sb="36" eb="37">
      <t>ゴウ</t>
    </rPh>
    <phoneticPr fontId="26"/>
  </si>
  <si>
    <t>排気による健康被害を防止するための設備（法施行規則　第65条第8号ロ（3））</t>
    <rPh sb="0" eb="2">
      <t>ハイキ</t>
    </rPh>
    <rPh sb="5" eb="7">
      <t>ケンコウ</t>
    </rPh>
    <rPh sb="7" eb="9">
      <t>ヒガイ</t>
    </rPh>
    <rPh sb="10" eb="12">
      <t>ボウシ</t>
    </rPh>
    <rPh sb="17" eb="19">
      <t>セツビ</t>
    </rPh>
    <rPh sb="20" eb="21">
      <t>ホウ</t>
    </rPh>
    <rPh sb="21" eb="23">
      <t>セコウ</t>
    </rPh>
    <rPh sb="23" eb="25">
      <t>キソク</t>
    </rPh>
    <rPh sb="26" eb="27">
      <t>ダイ</t>
    </rPh>
    <rPh sb="29" eb="30">
      <t>ジョウ</t>
    </rPh>
    <rPh sb="30" eb="31">
      <t>ダイ</t>
    </rPh>
    <rPh sb="32" eb="33">
      <t>ゴウ</t>
    </rPh>
    <phoneticPr fontId="26"/>
  </si>
  <si>
    <t>積替及び保管に係る汚染土壌の荷卸し等における汚染土壌の飛散を防止するための方法（法施行規則　第65条第9号）</t>
    <rPh sb="0" eb="2">
      <t>ツミカ</t>
    </rPh>
    <rPh sb="2" eb="3">
      <t>オヨ</t>
    </rPh>
    <rPh sb="4" eb="6">
      <t>ホカン</t>
    </rPh>
    <rPh sb="7" eb="8">
      <t>カカ</t>
    </rPh>
    <rPh sb="9" eb="11">
      <t>オセン</t>
    </rPh>
    <rPh sb="11" eb="13">
      <t>ドジョウ</t>
    </rPh>
    <rPh sb="14" eb="16">
      <t>ニオロ</t>
    </rPh>
    <rPh sb="17" eb="18">
      <t>トウ</t>
    </rPh>
    <rPh sb="22" eb="24">
      <t>オセン</t>
    </rPh>
    <rPh sb="24" eb="26">
      <t>ドジョウ</t>
    </rPh>
    <rPh sb="27" eb="29">
      <t>ヒサン</t>
    </rPh>
    <rPh sb="30" eb="32">
      <t>ボウシ</t>
    </rPh>
    <rPh sb="37" eb="39">
      <t>ホウホウ</t>
    </rPh>
    <rPh sb="40" eb="45">
      <t>ホウセコウキソク</t>
    </rPh>
    <rPh sb="46" eb="47">
      <t>ダイ</t>
    </rPh>
    <rPh sb="49" eb="50">
      <t>ジョウ</t>
    </rPh>
    <rPh sb="50" eb="51">
      <t>ダイ</t>
    </rPh>
    <rPh sb="52" eb="53">
      <t>ゴウ</t>
    </rPh>
    <phoneticPr fontId="26"/>
  </si>
  <si>
    <t>仮囲い</t>
  </si>
  <si>
    <t>積替又は保管行為を行う場合は必ず選択してください。</t>
    <rPh sb="0" eb="2">
      <t>ツミカ</t>
    </rPh>
    <rPh sb="2" eb="3">
      <t>マタ</t>
    </rPh>
    <rPh sb="4" eb="6">
      <t>ホカン</t>
    </rPh>
    <rPh sb="6" eb="8">
      <t>コウイ</t>
    </rPh>
    <rPh sb="9" eb="10">
      <t>オコナ</t>
    </rPh>
    <rPh sb="14" eb="15">
      <t>カナラ</t>
    </rPh>
    <rPh sb="16" eb="18">
      <t>センタク</t>
    </rPh>
    <phoneticPr fontId="20"/>
  </si>
  <si>
    <t>散水</t>
  </si>
  <si>
    <t>浸出防止シート</t>
  </si>
  <si>
    <t>敷鉄板</t>
  </si>
  <si>
    <t>洗車</t>
  </si>
  <si>
    <t>フレコンバッグ</t>
  </si>
  <si>
    <t>荒天時の作業中止</t>
  </si>
  <si>
    <t>その他(備考欄に詳細を記入すること)</t>
    <phoneticPr fontId="26"/>
  </si>
  <si>
    <t>汚染土壌の荷卸し
（法施行規則　第65条第10号）</t>
    <rPh sb="5" eb="7">
      <t>ニオロ</t>
    </rPh>
    <rPh sb="10" eb="11">
      <t>ホウ</t>
    </rPh>
    <rPh sb="11" eb="13">
      <t>セコウ</t>
    </rPh>
    <rPh sb="13" eb="15">
      <t>キソク</t>
    </rPh>
    <rPh sb="16" eb="17">
      <t>ダイ</t>
    </rPh>
    <rPh sb="19" eb="20">
      <t>ジョウ</t>
    </rPh>
    <rPh sb="20" eb="21">
      <t>ダイ</t>
    </rPh>
    <rPh sb="23" eb="24">
      <t>ゴウ</t>
    </rPh>
    <phoneticPr fontId="26"/>
  </si>
  <si>
    <t>届出書に記載の施設でのみ実施</t>
    <rPh sb="0" eb="3">
      <t>トドケデショ</t>
    </rPh>
    <rPh sb="4" eb="6">
      <t>キサイ</t>
    </rPh>
    <rPh sb="7" eb="9">
      <t>シセツ</t>
    </rPh>
    <rPh sb="12" eb="14">
      <t>ジッシ</t>
    </rPh>
    <phoneticPr fontId="26"/>
  </si>
  <si>
    <t>汚染土壌の引渡し
（法施行規則　第65条第11号）</t>
    <rPh sb="0" eb="2">
      <t>オセン</t>
    </rPh>
    <rPh sb="2" eb="4">
      <t>ドジョウ</t>
    </rPh>
    <rPh sb="5" eb="6">
      <t>ヒ</t>
    </rPh>
    <rPh sb="6" eb="7">
      <t>ワタ</t>
    </rPh>
    <rPh sb="10" eb="11">
      <t>ホウ</t>
    </rPh>
    <rPh sb="11" eb="13">
      <t>セコウ</t>
    </rPh>
    <rPh sb="13" eb="15">
      <t>キソク</t>
    </rPh>
    <rPh sb="16" eb="17">
      <t>ダイ</t>
    </rPh>
    <rPh sb="19" eb="20">
      <t>ジョウ</t>
    </rPh>
    <rPh sb="20" eb="21">
      <t>ダイ</t>
    </rPh>
    <rPh sb="23" eb="24">
      <t>ゴウ</t>
    </rPh>
    <phoneticPr fontId="26"/>
  </si>
  <si>
    <t>汚染土壌の運搬の期限
（法施行規則　第65条第12条）</t>
    <rPh sb="0" eb="2">
      <t>オセン</t>
    </rPh>
    <rPh sb="2" eb="4">
      <t>ドジョウ</t>
    </rPh>
    <rPh sb="5" eb="7">
      <t>ウンパン</t>
    </rPh>
    <rPh sb="8" eb="10">
      <t>キゲン</t>
    </rPh>
    <rPh sb="12" eb="13">
      <t>ホウ</t>
    </rPh>
    <rPh sb="13" eb="15">
      <t>セコウ</t>
    </rPh>
    <rPh sb="15" eb="17">
      <t>キソク</t>
    </rPh>
    <rPh sb="18" eb="19">
      <t>ダイ</t>
    </rPh>
    <rPh sb="21" eb="22">
      <t>ジョウ</t>
    </rPh>
    <rPh sb="22" eb="23">
      <t>ダイ</t>
    </rPh>
    <rPh sb="25" eb="26">
      <t>ジョウ</t>
    </rPh>
    <phoneticPr fontId="26"/>
  </si>
  <si>
    <t>搬出の日から30日以内に終了する</t>
    <rPh sb="0" eb="2">
      <t>ハンシュツ</t>
    </rPh>
    <rPh sb="3" eb="4">
      <t>ヒ</t>
    </rPh>
    <rPh sb="8" eb="9">
      <t>ニチ</t>
    </rPh>
    <rPh sb="9" eb="11">
      <t>イナイ</t>
    </rPh>
    <rPh sb="12" eb="14">
      <t>シュウリョウ</t>
    </rPh>
    <phoneticPr fontId="26"/>
  </si>
  <si>
    <t>汚染土壌の管理票の交付又は回付
（法施行規則　第65条第13、14号）</t>
    <rPh sb="0" eb="2">
      <t>オセン</t>
    </rPh>
    <rPh sb="2" eb="4">
      <t>ドジョウ</t>
    </rPh>
    <rPh sb="5" eb="7">
      <t>カンリ</t>
    </rPh>
    <rPh sb="7" eb="8">
      <t>ヒョウ</t>
    </rPh>
    <rPh sb="9" eb="11">
      <t>コウフ</t>
    </rPh>
    <rPh sb="11" eb="12">
      <t>マタ</t>
    </rPh>
    <rPh sb="13" eb="15">
      <t>カイフ</t>
    </rPh>
    <rPh sb="17" eb="18">
      <t>ホウ</t>
    </rPh>
    <rPh sb="18" eb="20">
      <t>セコウ</t>
    </rPh>
    <rPh sb="20" eb="22">
      <t>キソク</t>
    </rPh>
    <rPh sb="23" eb="24">
      <t>ダイ</t>
    </rPh>
    <rPh sb="26" eb="27">
      <t>ジョウ</t>
    </rPh>
    <rPh sb="27" eb="28">
      <t>ダイ</t>
    </rPh>
    <rPh sb="33" eb="34">
      <t>ゴウ</t>
    </rPh>
    <phoneticPr fontId="26"/>
  </si>
  <si>
    <t>管理票の交付又は回付を規定</t>
    <rPh sb="0" eb="2">
      <t>カンリ</t>
    </rPh>
    <rPh sb="2" eb="3">
      <t>ヒョウ</t>
    </rPh>
    <rPh sb="4" eb="6">
      <t>コウフ</t>
    </rPh>
    <rPh sb="6" eb="7">
      <t>マタ</t>
    </rPh>
    <rPh sb="8" eb="10">
      <t>カイフ</t>
    </rPh>
    <rPh sb="11" eb="13">
      <t>キテイ</t>
    </rPh>
    <phoneticPr fontId="26"/>
  </si>
  <si>
    <t>運搬の委託
（法施行規則　第65条第15号）</t>
    <rPh sb="0" eb="2">
      <t>ウンパン</t>
    </rPh>
    <rPh sb="3" eb="5">
      <t>イタク</t>
    </rPh>
    <rPh sb="7" eb="8">
      <t>ホウ</t>
    </rPh>
    <rPh sb="8" eb="10">
      <t>セコウ</t>
    </rPh>
    <rPh sb="10" eb="12">
      <t>キソク</t>
    </rPh>
    <rPh sb="13" eb="14">
      <t>ダイ</t>
    </rPh>
    <rPh sb="16" eb="17">
      <t>ジョウ</t>
    </rPh>
    <rPh sb="17" eb="18">
      <t>ダイ</t>
    </rPh>
    <rPh sb="20" eb="21">
      <t>ゴウ</t>
    </rPh>
    <phoneticPr fontId="26"/>
  </si>
  <si>
    <t>委託無</t>
    <rPh sb="0" eb="2">
      <t>イタク</t>
    </rPh>
    <rPh sb="2" eb="3">
      <t>ナシ</t>
    </rPh>
    <phoneticPr fontId="26"/>
  </si>
  <si>
    <t>汚染土壌を処理する場合</t>
    <rPh sb="0" eb="2">
      <t>オセン</t>
    </rPh>
    <rPh sb="2" eb="4">
      <t>ドジョウ</t>
    </rPh>
    <rPh sb="5" eb="7">
      <t>ショリ</t>
    </rPh>
    <rPh sb="9" eb="11">
      <t>バアイ</t>
    </rPh>
    <phoneticPr fontId="26"/>
  </si>
  <si>
    <t>委託先①</t>
    <rPh sb="0" eb="3">
      <t>イタクサキ</t>
    </rPh>
    <phoneticPr fontId="26"/>
  </si>
  <si>
    <t>汚染土壌処理業者名</t>
    <rPh sb="0" eb="2">
      <t>オセン</t>
    </rPh>
    <rPh sb="2" eb="4">
      <t>ドジョウ</t>
    </rPh>
    <rPh sb="4" eb="6">
      <t>ショリ</t>
    </rPh>
    <rPh sb="6" eb="8">
      <t>ギョウシャ</t>
    </rPh>
    <rPh sb="8" eb="9">
      <t>メイ</t>
    </rPh>
    <phoneticPr fontId="2"/>
  </si>
  <si>
    <t>処理施設で処理を行う場合は必ず記入してください。</t>
    <rPh sb="0" eb="2">
      <t>ショリ</t>
    </rPh>
    <rPh sb="2" eb="4">
      <t>シセツ</t>
    </rPh>
    <rPh sb="5" eb="7">
      <t>ショリ</t>
    </rPh>
    <rPh sb="8" eb="9">
      <t>オコナ</t>
    </rPh>
    <rPh sb="10" eb="12">
      <t>バアイ</t>
    </rPh>
    <rPh sb="13" eb="14">
      <t>カナラ</t>
    </rPh>
    <rPh sb="15" eb="17">
      <t>キニュウ</t>
    </rPh>
    <phoneticPr fontId="20"/>
  </si>
  <si>
    <t>処理予定数量</t>
    <rPh sb="0" eb="2">
      <t>ショリ</t>
    </rPh>
    <rPh sb="2" eb="4">
      <t>ヨテイ</t>
    </rPh>
    <rPh sb="4" eb="6">
      <t>スウリョウ</t>
    </rPh>
    <phoneticPr fontId="26"/>
  </si>
  <si>
    <t>処理施設で処理を行う場合は必ず記入してください。委託先毎の契約数量をご記入ください。</t>
    <rPh sb="0" eb="2">
      <t>ショリ</t>
    </rPh>
    <rPh sb="2" eb="4">
      <t>シセツ</t>
    </rPh>
    <rPh sb="5" eb="7">
      <t>ショリ</t>
    </rPh>
    <rPh sb="8" eb="9">
      <t>オコナ</t>
    </rPh>
    <rPh sb="10" eb="12">
      <t>バアイ</t>
    </rPh>
    <rPh sb="13" eb="14">
      <t>カナラ</t>
    </rPh>
    <rPh sb="15" eb="17">
      <t>キニュウ</t>
    </rPh>
    <phoneticPr fontId="20"/>
  </si>
  <si>
    <t>処理物質</t>
    <rPh sb="0" eb="4">
      <t>ショリブッシツ</t>
    </rPh>
    <phoneticPr fontId="26"/>
  </si>
  <si>
    <t>処理施設で処理を行う場合は必ず記入してください。以下のように記入してください。鉛（含有量基準超過、溶出量基準超過）、水銀（溶出量基準超過）</t>
    <rPh sb="0" eb="2">
      <t>ショリ</t>
    </rPh>
    <rPh sb="2" eb="4">
      <t>シセツ</t>
    </rPh>
    <rPh sb="5" eb="7">
      <t>ショリ</t>
    </rPh>
    <rPh sb="8" eb="9">
      <t>オコナ</t>
    </rPh>
    <rPh sb="10" eb="12">
      <t>バアイ</t>
    </rPh>
    <rPh sb="13" eb="14">
      <t>カナラ</t>
    </rPh>
    <rPh sb="15" eb="17">
      <t>キニュウ</t>
    </rPh>
    <rPh sb="24" eb="26">
      <t>イカ</t>
    </rPh>
    <rPh sb="30" eb="32">
      <t>キニュウ</t>
    </rPh>
    <phoneticPr fontId="20"/>
  </si>
  <si>
    <t>契約期間</t>
    <rPh sb="0" eb="2">
      <t>ケイヤク</t>
    </rPh>
    <rPh sb="2" eb="4">
      <t>キカン</t>
    </rPh>
    <phoneticPr fontId="26"/>
  </si>
  <si>
    <t>～</t>
    <phoneticPr fontId="20"/>
  </si>
  <si>
    <t>汚染土壌処理業許可証の許可番号</t>
    <rPh sb="0" eb="2">
      <t>オセン</t>
    </rPh>
    <rPh sb="2" eb="4">
      <t>ドジョウ</t>
    </rPh>
    <rPh sb="4" eb="6">
      <t>ショリ</t>
    </rPh>
    <rPh sb="6" eb="7">
      <t>ギョウ</t>
    </rPh>
    <rPh sb="7" eb="10">
      <t>キョカショウ</t>
    </rPh>
    <rPh sb="11" eb="13">
      <t>キョカ</t>
    </rPh>
    <rPh sb="13" eb="15">
      <t>バンゴウ</t>
    </rPh>
    <phoneticPr fontId="26"/>
  </si>
  <si>
    <t>委託先②</t>
    <rPh sb="0" eb="3">
      <t>イタクサキ</t>
    </rPh>
    <phoneticPr fontId="26"/>
  </si>
  <si>
    <t>委託先③</t>
    <rPh sb="0" eb="3">
      <t>イタクサキ</t>
    </rPh>
    <phoneticPr fontId="26"/>
  </si>
  <si>
    <t>委託先④</t>
    <rPh sb="0" eb="3">
      <t>イタクサキ</t>
    </rPh>
    <phoneticPr fontId="26"/>
  </si>
  <si>
    <t>委託先⑤</t>
    <rPh sb="0" eb="3">
      <t>イタクサキ</t>
    </rPh>
    <phoneticPr fontId="26"/>
  </si>
  <si>
    <t>区域間移動により形質変更に使用する場合</t>
    <rPh sb="0" eb="2">
      <t>クイキ</t>
    </rPh>
    <rPh sb="2" eb="3">
      <t>カン</t>
    </rPh>
    <rPh sb="3" eb="5">
      <t>イドウ</t>
    </rPh>
    <rPh sb="8" eb="10">
      <t>ケイシツ</t>
    </rPh>
    <rPh sb="10" eb="12">
      <t>ヘンコウ</t>
    </rPh>
    <rPh sb="13" eb="15">
      <t>シヨウ</t>
    </rPh>
    <rPh sb="17" eb="19">
      <t>バアイ</t>
    </rPh>
    <phoneticPr fontId="26"/>
  </si>
  <si>
    <t>搬出先①</t>
    <rPh sb="0" eb="2">
      <t>ハンシュツ</t>
    </rPh>
    <rPh sb="2" eb="3">
      <t>サキ</t>
    </rPh>
    <phoneticPr fontId="26"/>
  </si>
  <si>
    <t>搬出予定数量</t>
    <rPh sb="0" eb="2">
      <t>ハンシュツ</t>
    </rPh>
    <rPh sb="2" eb="4">
      <t>ヨテイ</t>
    </rPh>
    <rPh sb="4" eb="6">
      <t>スウリョウ</t>
    </rPh>
    <phoneticPr fontId="26"/>
  </si>
  <si>
    <t>区域間移動を行う場合は必ず選択してください。</t>
    <rPh sb="0" eb="5">
      <t>クイキカンイドウ</t>
    </rPh>
    <rPh sb="6" eb="7">
      <t>オコナ</t>
    </rPh>
    <rPh sb="8" eb="10">
      <t>バアイ</t>
    </rPh>
    <rPh sb="11" eb="12">
      <t>カナラ</t>
    </rPh>
    <rPh sb="13" eb="15">
      <t>センタク</t>
    </rPh>
    <phoneticPr fontId="20"/>
  </si>
  <si>
    <t>規則第65条の2に規定する要件に該当することを証する書類</t>
    <rPh sb="0" eb="2">
      <t>キソク</t>
    </rPh>
    <rPh sb="2" eb="3">
      <t>ダイ</t>
    </rPh>
    <rPh sb="5" eb="6">
      <t>ジョウ</t>
    </rPh>
    <rPh sb="9" eb="11">
      <t>キテイ</t>
    </rPh>
    <rPh sb="13" eb="15">
      <t>ヨウケン</t>
    </rPh>
    <rPh sb="16" eb="18">
      <t>ガイトウ</t>
    </rPh>
    <rPh sb="23" eb="24">
      <t>ショウ</t>
    </rPh>
    <rPh sb="26" eb="28">
      <t>ショルイ</t>
    </rPh>
    <phoneticPr fontId="26"/>
  </si>
  <si>
    <t>規則第65条の3に規定する要件に該当することを証する書類</t>
    <rPh sb="0" eb="2">
      <t>キソク</t>
    </rPh>
    <rPh sb="2" eb="3">
      <t>ダイ</t>
    </rPh>
    <rPh sb="5" eb="6">
      <t>ジョウ</t>
    </rPh>
    <rPh sb="9" eb="11">
      <t>キテイ</t>
    </rPh>
    <rPh sb="13" eb="15">
      <t>ヨウケン</t>
    </rPh>
    <rPh sb="16" eb="18">
      <t>ガイトウ</t>
    </rPh>
    <rPh sb="23" eb="24">
      <t>ショウ</t>
    </rPh>
    <rPh sb="26" eb="28">
      <t>ショルイ</t>
    </rPh>
    <phoneticPr fontId="26"/>
  </si>
  <si>
    <t>搬出先②</t>
    <rPh sb="0" eb="2">
      <t>ハンシュツ</t>
    </rPh>
    <rPh sb="2" eb="3">
      <t>サキ</t>
    </rPh>
    <phoneticPr fontId="26"/>
  </si>
  <si>
    <t>搬出先③</t>
    <rPh sb="0" eb="2">
      <t>ハンシュツ</t>
    </rPh>
    <rPh sb="2" eb="3">
      <t>サキ</t>
    </rPh>
    <phoneticPr fontId="26"/>
  </si>
  <si>
    <t>搬出先④</t>
    <rPh sb="0" eb="2">
      <t>ハンシュツ</t>
    </rPh>
    <rPh sb="2" eb="3">
      <t>サキ</t>
    </rPh>
    <phoneticPr fontId="26"/>
  </si>
  <si>
    <t>搬出先⑤</t>
    <rPh sb="0" eb="2">
      <t>ハンシュツ</t>
    </rPh>
    <rPh sb="2" eb="3">
      <t>サキ</t>
    </rPh>
    <phoneticPr fontId="26"/>
  </si>
  <si>
    <t>飛び地間移動により形質変更に使用する場合</t>
    <rPh sb="0" eb="1">
      <t>ト</t>
    </rPh>
    <rPh sb="2" eb="3">
      <t>チ</t>
    </rPh>
    <rPh sb="3" eb="4">
      <t>カン</t>
    </rPh>
    <rPh sb="4" eb="6">
      <t>イドウ</t>
    </rPh>
    <rPh sb="9" eb="11">
      <t>ケイシツ</t>
    </rPh>
    <rPh sb="11" eb="13">
      <t>ヘンコウ</t>
    </rPh>
    <rPh sb="14" eb="16">
      <t>シヨウ</t>
    </rPh>
    <rPh sb="18" eb="20">
      <t>バアイ</t>
    </rPh>
    <phoneticPr fontId="26"/>
  </si>
  <si>
    <t>飛び地間移動を行う場合は必ず選択してください。</t>
    <rPh sb="0" eb="1">
      <t>ト</t>
    </rPh>
    <rPh sb="2" eb="3">
      <t>チ</t>
    </rPh>
    <rPh sb="3" eb="4">
      <t>カン</t>
    </rPh>
    <rPh sb="4" eb="6">
      <t>イドウ</t>
    </rPh>
    <rPh sb="7" eb="8">
      <t>オコナ</t>
    </rPh>
    <rPh sb="9" eb="11">
      <t>バアイ</t>
    </rPh>
    <rPh sb="12" eb="13">
      <t>カナラ</t>
    </rPh>
    <rPh sb="14" eb="16">
      <t>センタク</t>
    </rPh>
    <phoneticPr fontId="20"/>
  </si>
  <si>
    <t>積替え施設</t>
    <rPh sb="0" eb="2">
      <t>ツミカ</t>
    </rPh>
    <rPh sb="3" eb="5">
      <t>シセツ</t>
    </rPh>
    <phoneticPr fontId="26"/>
  </si>
  <si>
    <t>施設①</t>
    <rPh sb="0" eb="2">
      <t>シセツ</t>
    </rPh>
    <phoneticPr fontId="20"/>
  </si>
  <si>
    <t>施設名称</t>
    <rPh sb="0" eb="2">
      <t>シセツ</t>
    </rPh>
    <rPh sb="2" eb="4">
      <t>メイショウ</t>
    </rPh>
    <phoneticPr fontId="3"/>
  </si>
  <si>
    <t>積替え施設を利用する場合は必ず選択してください。</t>
    <rPh sb="0" eb="2">
      <t>ツミカ</t>
    </rPh>
    <rPh sb="3" eb="5">
      <t>シセツ</t>
    </rPh>
    <rPh sb="6" eb="8">
      <t>リヨウ</t>
    </rPh>
    <rPh sb="10" eb="12">
      <t>バアイ</t>
    </rPh>
    <rPh sb="13" eb="14">
      <t>カナラ</t>
    </rPh>
    <rPh sb="15" eb="17">
      <t>センタク</t>
    </rPh>
    <phoneticPr fontId="20"/>
  </si>
  <si>
    <t>所在地</t>
    <rPh sb="0" eb="3">
      <t>ショザイチ</t>
    </rPh>
    <phoneticPr fontId="3"/>
  </si>
  <si>
    <t>施設②</t>
    <rPh sb="0" eb="2">
      <t>シセツ</t>
    </rPh>
    <phoneticPr fontId="20"/>
  </si>
  <si>
    <t>施設③</t>
    <rPh sb="0" eb="2">
      <t>シセツ</t>
    </rPh>
    <phoneticPr fontId="20"/>
  </si>
  <si>
    <t>施設④</t>
    <rPh sb="0" eb="2">
      <t>シセツ</t>
    </rPh>
    <phoneticPr fontId="20"/>
  </si>
  <si>
    <t>施設⑤</t>
    <rPh sb="0" eb="2">
      <t>シセツ</t>
    </rPh>
    <phoneticPr fontId="20"/>
  </si>
  <si>
    <t>施設⑥</t>
    <rPh sb="0" eb="2">
      <t>シセツ</t>
    </rPh>
    <phoneticPr fontId="20"/>
  </si>
  <si>
    <t>施設⑦</t>
    <rPh sb="0" eb="2">
      <t>シセツ</t>
    </rPh>
    <phoneticPr fontId="20"/>
  </si>
  <si>
    <t>施設⑧</t>
    <rPh sb="0" eb="2">
      <t>シセツ</t>
    </rPh>
    <phoneticPr fontId="20"/>
  </si>
  <si>
    <t>施設⑨</t>
    <rPh sb="0" eb="2">
      <t>シセツ</t>
    </rPh>
    <phoneticPr fontId="20"/>
  </si>
  <si>
    <t>施設⑩</t>
    <rPh sb="0" eb="2">
      <t>シセツ</t>
    </rPh>
    <phoneticPr fontId="20"/>
  </si>
  <si>
    <t>保管施設</t>
    <rPh sb="0" eb="2">
      <t>ホカン</t>
    </rPh>
    <rPh sb="2" eb="4">
      <t>シセツ</t>
    </rPh>
    <phoneticPr fontId="26"/>
  </si>
  <si>
    <t>保管施設を利用する場合は必ず選択してください。</t>
    <rPh sb="0" eb="2">
      <t>ホカン</t>
    </rPh>
    <rPh sb="2" eb="4">
      <t>シセツ</t>
    </rPh>
    <rPh sb="5" eb="7">
      <t>リヨウ</t>
    </rPh>
    <rPh sb="9" eb="11">
      <t>バアイ</t>
    </rPh>
    <rPh sb="12" eb="13">
      <t>カナラ</t>
    </rPh>
    <rPh sb="14" eb="16">
      <t>センタク</t>
    </rPh>
    <phoneticPr fontId="20"/>
  </si>
  <si>
    <t xml:space="preserve">要措置区域等所在地一覧                                                     </t>
    <phoneticPr fontId="20"/>
  </si>
  <si>
    <t>※要措置区域等に指定されている区域のある地番の全てを記入してください。（敷地の全地番の記載は不要です。）</t>
    <rPh sb="15" eb="17">
      <t>クイキ</t>
    </rPh>
    <phoneticPr fontId="20"/>
  </si>
  <si>
    <t>※要措置区域等所在地の地番について、分割での届出となる場合などの必要に応じて「届出種別」に「今回届出」</t>
    <rPh sb="1" eb="2">
      <t>ヨウ</t>
    </rPh>
    <rPh sb="2" eb="4">
      <t>ソチ</t>
    </rPh>
    <rPh sb="4" eb="6">
      <t>クイキ</t>
    </rPh>
    <rPh sb="6" eb="7">
      <t>ナド</t>
    </rPh>
    <rPh sb="7" eb="10">
      <t>ショザイチ</t>
    </rPh>
    <rPh sb="18" eb="20">
      <t>ブンカツ</t>
    </rPh>
    <rPh sb="22" eb="24">
      <t>トドケデ</t>
    </rPh>
    <rPh sb="27" eb="29">
      <t>バアイ</t>
    </rPh>
    <rPh sb="32" eb="34">
      <t>ヒツヨウ</t>
    </rPh>
    <rPh sb="35" eb="36">
      <t>オウ</t>
    </rPh>
    <rPh sb="39" eb="43">
      <t>トドケデシュベツ</t>
    </rPh>
    <phoneticPr fontId="20"/>
  </si>
  <si>
    <t xml:space="preserve">  を選択してください。</t>
    <phoneticPr fontId="20"/>
  </si>
  <si>
    <t>※記載行が足りない場合は30番目の行をコピーして行を追加してください。</t>
    <phoneticPr fontId="20"/>
  </si>
  <si>
    <t>連番</t>
    <rPh sb="0" eb="2">
      <t>レンバン</t>
    </rPh>
    <phoneticPr fontId="20"/>
  </si>
  <si>
    <t>届出種別</t>
    <rPh sb="0" eb="4">
      <t>トドケデシュベツ</t>
    </rPh>
    <phoneticPr fontId="20"/>
  </si>
  <si>
    <t>指定番号</t>
  </si>
  <si>
    <t>地番</t>
    <rPh sb="0" eb="2">
      <t>チバン</t>
    </rPh>
    <phoneticPr fontId="20"/>
  </si>
  <si>
    <t>無地番
道
水</t>
    <rPh sb="0" eb="1">
      <t>ム</t>
    </rPh>
    <rPh sb="1" eb="3">
      <t>チバン</t>
    </rPh>
    <rPh sb="4" eb="5">
      <t>ミチ</t>
    </rPh>
    <rPh sb="6" eb="7">
      <t>ミズ</t>
    </rPh>
    <phoneticPr fontId="20"/>
  </si>
  <si>
    <t>一部</t>
    <rPh sb="0" eb="2">
      <t>イチブ</t>
    </rPh>
    <phoneticPr fontId="20"/>
  </si>
  <si>
    <t>区市町村</t>
    <phoneticPr fontId="20"/>
  </si>
  <si>
    <t>町</t>
    <phoneticPr fontId="20"/>
  </si>
  <si>
    <t>丁目</t>
    <phoneticPr fontId="20"/>
  </si>
  <si>
    <t>番地</t>
    <phoneticPr fontId="20"/>
  </si>
  <si>
    <t>形質変更時要届出区域の指定前に本届出書を提出される場合は、「指定手続中」と記載してください。</t>
    <phoneticPr fontId="20"/>
  </si>
  <si>
    <t>左から「区市町村名」「町名」「丁目名」「番地名」を入力してください。</t>
    <phoneticPr fontId="20"/>
  </si>
  <si>
    <t>無地番、道、水の場合は、「届出種別」と「区市町村」と「無地番道水」へ記入してください。その他項目の入力は不要です。</t>
    <phoneticPr fontId="20"/>
  </si>
  <si>
    <t>一部の土地が対象となる場合は「一部」を選択してください。</t>
  </si>
  <si>
    <t>この行より上に行を追加してください。</t>
    <phoneticPr fontId="20"/>
  </si>
  <si>
    <t>（日本産業規格Ａ列４番）</t>
    <phoneticPr fontId="20"/>
  </si>
  <si>
    <t>以下関数定義</t>
  </si>
  <si>
    <t>全体</t>
  </si>
  <si>
    <t>一部</t>
  </si>
  <si>
    <t>件数</t>
  </si>
  <si>
    <t>無地番</t>
  </si>
  <si>
    <t>道</t>
  </si>
  <si>
    <t>水</t>
  </si>
  <si>
    <t>今回届出</t>
    <rPh sb="0" eb="4">
      <t>コンカイトドケデ</t>
    </rPh>
    <phoneticPr fontId="20"/>
  </si>
  <si>
    <t>届出種別</t>
    <rPh sb="0" eb="2">
      <t>トドケデ</t>
    </rPh>
    <rPh sb="2" eb="4">
      <t>シュベツ</t>
    </rPh>
    <phoneticPr fontId="20"/>
  </si>
  <si>
    <t>区市町村</t>
    <rPh sb="0" eb="4">
      <t>クシチョウソン</t>
    </rPh>
    <phoneticPr fontId="20"/>
  </si>
  <si>
    <t>無地番道水</t>
    <rPh sb="3" eb="4">
      <t>ミチ</t>
    </rPh>
    <rPh sb="4" eb="5">
      <t>ミズ</t>
    </rPh>
    <phoneticPr fontId="20"/>
  </si>
  <si>
    <t>今回届出</t>
    <phoneticPr fontId="20"/>
  </si>
  <si>
    <t>千代田区</t>
  </si>
  <si>
    <t>無地番</t>
    <phoneticPr fontId="20"/>
  </si>
  <si>
    <t>中央区</t>
  </si>
  <si>
    <t>道</t>
    <phoneticPr fontId="20"/>
  </si>
  <si>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</si>
  <si>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</si>
  <si>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</si>
  <si>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</si>
  <si>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</si>
  <si>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</si>
  <si>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</si>
  <si>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</si>
  <si>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</si>
  <si>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</si>
  <si>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</si>
  <si>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</si>
  <si>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</si>
  <si>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</si>
  <si>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</si>
  <si>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</si>
  <si>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</si>
  <si>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</si>
  <si>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</si>
  <si>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</si>
  <si>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</si>
  <si>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</si>
  <si>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</si>
  <si>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</si>
  <si>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</si>
  <si>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</si>
  <si>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</si>
  <si>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</si>
  <si>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</si>
  <si>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</si>
  <si>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</si>
  <si>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</si>
  <si>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</si>
  <si>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</si>
  <si>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</si>
  <si>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</si>
  <si>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</si>
  <si>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</si>
  <si>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</si>
  <si>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</si>
  <si>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</si>
  <si>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</si>
  <si>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</si>
  <si>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</si>
  <si>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</si>
  <si>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</si>
  <si>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</si>
  <si>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</si>
  <si>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</si>
  <si>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</si>
  <si>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</si>
  <si>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</si>
  <si>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</si>
  <si>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</si>
  <si>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</si>
  <si>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</si>
  <si>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</si>
  <si>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</si>
  <si>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</si>
  <si>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</si>
  <si>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入力用シート　汚染土壌の特定有害物質による汚染状態　※このシートは添付不要です。</t>
    <phoneticPr fontId="20"/>
  </si>
  <si>
    <t>最大形質変更深さより１メートルを超える深さの位置について試料採取等の対象としなかった土壌について土地の形質の変更をしようとする場合にこのシートに入力してください。</t>
    <phoneticPr fontId="20"/>
  </si>
  <si>
    <t>※基準の種類ごとに特定有害物質を選択してください。</t>
    <rPh sb="1" eb="3">
      <t>キジュン</t>
    </rPh>
    <rPh sb="4" eb="6">
      <t>シュルイ</t>
    </rPh>
    <rPh sb="9" eb="11">
      <t>トクテイ</t>
    </rPh>
    <rPh sb="11" eb="15">
      <t>ユウガイブッシツ</t>
    </rPh>
    <rPh sb="16" eb="18">
      <t>センタク</t>
    </rPh>
    <phoneticPr fontId="20"/>
  </si>
  <si>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</si>
  <si>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20"/>
  </si>
  <si>
    <t>第２種特定有害物質
（重金属等）</t>
    <phoneticPr fontId="20"/>
  </si>
  <si>
    <t>第３種特定有害物質
（農薬等）</t>
    <phoneticPr fontId="20"/>
  </si>
  <si>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</si>
  <si>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</si>
  <si>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</si>
  <si>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</si>
  <si>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</si>
  <si>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</si>
  <si>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</si>
  <si>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</si>
  <si>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</si>
  <si>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</si>
  <si>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</si>
  <si>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</si>
  <si>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</si>
  <si>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</si>
  <si>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</si>
  <si>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</si>
  <si>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</si>
  <si>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</si>
  <si>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</si>
  <si>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</si>
  <si>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</si>
  <si>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</si>
  <si>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</si>
  <si>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</si>
  <si>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</si>
  <si>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</si>
  <si>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条件必須</t>
  </si>
  <si>
    <t>汚染が確認された場合は必ずいずれかの基準において不適合となる特定有害物質を選択してください。</t>
    <rPh sb="25" eb="27">
      <t>テキゴウ</t>
    </rPh>
    <phoneticPr fontId="20"/>
  </si>
  <si>
    <t>整合性</t>
    <rPh sb="0" eb="3">
      <t>セイゴウセイ</t>
    </rPh>
    <phoneticPr fontId="20"/>
  </si>
  <si>
    <t>同一の物質を土壌溶出量基準と第二溶出量基準の両方で選択しないでください。</t>
    <phoneticPr fontId="20"/>
  </si>
  <si>
    <t>土壌含有量基準及び土壌溶出量基準に不適合</t>
    <rPh sb="0" eb="2">
      <t>ドジョウ</t>
    </rPh>
    <rPh sb="2" eb="5">
      <t>ガンユウリョウ</t>
    </rPh>
    <rPh sb="5" eb="7">
      <t>キジュン</t>
    </rPh>
    <rPh sb="7" eb="8">
      <t>オヨ</t>
    </rPh>
    <phoneticPr fontId="20"/>
  </si>
  <si>
    <t>土壌含有量基準及び第二溶出量基準に不適合</t>
    <rPh sb="0" eb="2">
      <t>ドジョウ</t>
    </rPh>
    <rPh sb="2" eb="5">
      <t>ガンユウリョウ</t>
    </rPh>
    <rPh sb="5" eb="7">
      <t>キジュン</t>
    </rPh>
    <rPh sb="7" eb="8">
      <t>オヨ</t>
    </rPh>
    <phoneticPr fontId="20"/>
  </si>
  <si>
    <t>掘削土量集計表</t>
    <phoneticPr fontId="20"/>
  </si>
  <si>
    <t>マスタ</t>
    <phoneticPr fontId="20"/>
  </si>
  <si>
    <t>今回届出内容</t>
    <rPh sb="0" eb="3">
      <t>コンカイトド</t>
    </rPh>
    <rPh sb="3" eb="4">
      <t>デ</t>
    </rPh>
    <rPh sb="4" eb="6">
      <t>ナイヨウ</t>
    </rPh>
    <phoneticPr fontId="20"/>
  </si>
  <si>
    <t>※記載行が足りない場合は15番目の行をコピーして行を追加してください。</t>
    <rPh sb="15" eb="16">
      <t>メ</t>
    </rPh>
    <rPh sb="17" eb="18">
      <t>ギョウ</t>
    </rPh>
    <phoneticPr fontId="20"/>
  </si>
  <si>
    <t>計画</t>
    <rPh sb="0" eb="2">
      <t>ケイカク</t>
    </rPh>
    <phoneticPr fontId="20"/>
  </si>
  <si>
    <t>単位区画</t>
    <rPh sb="0" eb="4">
      <t>タンイクカク</t>
    </rPh>
    <phoneticPr fontId="20"/>
  </si>
  <si>
    <t>汚染状態</t>
    <rPh sb="0" eb="2">
      <t>オセン</t>
    </rPh>
    <rPh sb="2" eb="4">
      <t>ジョウタイ</t>
    </rPh>
    <phoneticPr fontId="20"/>
  </si>
  <si>
    <t>基準不適合深度（ｍ）</t>
    <rPh sb="0" eb="2">
      <t>キジュン</t>
    </rPh>
    <rPh sb="2" eb="5">
      <t>フテキゴウ</t>
    </rPh>
    <rPh sb="5" eb="7">
      <t>シンド</t>
    </rPh>
    <phoneticPr fontId="20"/>
  </si>
  <si>
    <t>実績</t>
    <rPh sb="0" eb="2">
      <t>ジッセキ</t>
    </rPh>
    <phoneticPr fontId="20"/>
  </si>
  <si>
    <t>備考</t>
    <rPh sb="0" eb="2">
      <t>ビコウ</t>
    </rPh>
    <phoneticPr fontId="20"/>
  </si>
  <si>
    <t>実績報告</t>
    <rPh sb="0" eb="2">
      <t>ジッセキ</t>
    </rPh>
    <rPh sb="2" eb="4">
      <t>ホウコク</t>
    </rPh>
    <phoneticPr fontId="20"/>
  </si>
  <si>
    <t>物質名</t>
    <rPh sb="0" eb="2">
      <t>ブッシツ</t>
    </rPh>
    <rPh sb="2" eb="3">
      <t>メイ</t>
    </rPh>
    <phoneticPr fontId="20"/>
  </si>
  <si>
    <t>掘削面積
(㎡）</t>
    <rPh sb="0" eb="2">
      <t>クッサク</t>
    </rPh>
    <rPh sb="2" eb="4">
      <t>メンセキ</t>
    </rPh>
    <phoneticPr fontId="20"/>
  </si>
  <si>
    <t>掘削深度
（ｍ）</t>
    <rPh sb="0" eb="2">
      <t>クッサク</t>
    </rPh>
    <rPh sb="2" eb="4">
      <t>シンド</t>
    </rPh>
    <phoneticPr fontId="20"/>
  </si>
  <si>
    <t>地下構造物の体積（㎥）</t>
    <rPh sb="0" eb="2">
      <t>チカ</t>
    </rPh>
    <rPh sb="2" eb="5">
      <t>コウゾウブツ</t>
    </rPh>
    <rPh sb="6" eb="8">
      <t>タイセキ</t>
    </rPh>
    <phoneticPr fontId="20"/>
  </si>
  <si>
    <t>掘削土量
（㎥）</t>
    <rPh sb="0" eb="4">
      <t>クッサクドリョウ</t>
    </rPh>
    <phoneticPr fontId="20"/>
  </si>
  <si>
    <t>搬出土量
（㎥）</t>
    <rPh sb="0" eb="2">
      <t>ハンシュツ</t>
    </rPh>
    <rPh sb="2" eb="4">
      <t>ドリョウ</t>
    </rPh>
    <phoneticPr fontId="20"/>
  </si>
  <si>
    <t>「汚染状態」について、複数の「物質名」「汚染状態」となる場合は「、」で列挙してください。また、対応する「汚染状態」が異なる場合は改行で列挙してください。</t>
    <phoneticPr fontId="20"/>
  </si>
  <si>
    <t>「実績」は「今回届出内容」に「実績報告」の場合のみ記入してください。「計画」を選択した場合は記入不要です。</t>
    <rPh sb="1" eb="3">
      <t>ジッセキ</t>
    </rPh>
    <phoneticPr fontId="20"/>
  </si>
  <si>
    <t>この行より上に行を追加してください。</t>
  </si>
  <si>
    <t>合計</t>
    <rPh sb="0" eb="2">
      <t>ゴウケイ</t>
    </rPh>
    <phoneticPr fontId="20"/>
  </si>
  <si>
    <t>特定有害物質</t>
    <phoneticPr fontId="20"/>
  </si>
  <si>
    <t>基準の種類・土壌</t>
    <rPh sb="6" eb="8">
      <t>ドジョウ</t>
    </rPh>
    <phoneticPr fontId="20"/>
  </si>
  <si>
    <t>運搬方法</t>
    <rPh sb="0" eb="2">
      <t>ウンパン</t>
    </rPh>
    <rPh sb="2" eb="4">
      <t>ホウホウ</t>
    </rPh>
    <phoneticPr fontId="20"/>
  </si>
  <si>
    <t>別紙参照</t>
    <rPh sb="0" eb="4">
      <t>ベッシサンショウ</t>
    </rPh>
    <phoneticPr fontId="20"/>
  </si>
  <si>
    <t>総評</t>
    <rPh sb="0" eb="2">
      <t>ソウヒョウ</t>
    </rPh>
    <phoneticPr fontId="20"/>
  </si>
  <si>
    <t>選択</t>
    <rPh sb="0" eb="2">
      <t>センタク</t>
    </rPh>
    <phoneticPr fontId="20"/>
  </si>
  <si>
    <t>土壌含有量基準</t>
    <rPh sb="0" eb="2">
      <t>ドジョウ</t>
    </rPh>
    <rPh sb="2" eb="5">
      <t>ガンユウリョウ</t>
    </rPh>
    <rPh sb="5" eb="7">
      <t>キジュン</t>
    </rPh>
    <phoneticPr fontId="19"/>
  </si>
  <si>
    <t>陸運（自動車）</t>
  </si>
  <si>
    <t>別紙のとおり</t>
    <rPh sb="0" eb="2">
      <t>ベッシ</t>
    </rPh>
    <phoneticPr fontId="20"/>
  </si>
  <si>
    <t>汚染が確認された</t>
  </si>
  <si>
    <t>●</t>
    <phoneticPr fontId="20"/>
  </si>
  <si>
    <t>土壌溶出量基準</t>
    <rPh sb="0" eb="2">
      <t>ドジョウ</t>
    </rPh>
    <rPh sb="2" eb="4">
      <t>ヨウシュツ</t>
    </rPh>
    <rPh sb="4" eb="5">
      <t>リョウ</t>
    </rPh>
    <rPh sb="5" eb="7">
      <t>キジュン</t>
    </rPh>
    <phoneticPr fontId="19"/>
  </si>
  <si>
    <t>陸運（自動車）⇒海運（船舶）</t>
  </si>
  <si>
    <t>汚染が確認された（調査の一部省略）</t>
  </si>
  <si>
    <t>第二溶出量基準</t>
    <rPh sb="0" eb="2">
      <t>ダイニ</t>
    </rPh>
    <rPh sb="2" eb="4">
      <t>ヨウシュツ</t>
    </rPh>
    <rPh sb="4" eb="5">
      <t>リョウ</t>
    </rPh>
    <rPh sb="5" eb="7">
      <t>キジュン</t>
    </rPh>
    <phoneticPr fontId="19"/>
  </si>
  <si>
    <t>陸運（自動車）⇒海運（船舶）⇒陸運（自動車）</t>
  </si>
  <si>
    <t>汚染が確認された（調査の全部省略）</t>
  </si>
  <si>
    <t>土壌含有量基準及び土壌溶出量基準</t>
    <rPh sb="0" eb="2">
      <t>ドジョウ</t>
    </rPh>
    <rPh sb="2" eb="5">
      <t>ガンユウリョウ</t>
    </rPh>
    <rPh sb="5" eb="7">
      <t>キジュン</t>
    </rPh>
    <rPh sb="7" eb="8">
      <t>オヨ</t>
    </rPh>
    <phoneticPr fontId="19"/>
  </si>
  <si>
    <t>海運（船舶）⇒陸運（自動車）</t>
  </si>
  <si>
    <t>土壌含有量基準及び第二溶出量基準</t>
    <rPh sb="0" eb="2">
      <t>ドジョウ</t>
    </rPh>
    <rPh sb="2" eb="5">
      <t>ガンユウリョウ</t>
    </rPh>
    <rPh sb="5" eb="7">
      <t>キジュン</t>
    </rPh>
    <rPh sb="7" eb="8">
      <t>オヨ</t>
    </rPh>
    <phoneticPr fontId="19"/>
  </si>
  <si>
    <t>「要措置区域等所在地一覧」シート</t>
    <phoneticPr fontId="20"/>
  </si>
  <si>
    <t>「掘削土量集計表」シート</t>
    <rPh sb="1" eb="3">
      <t>クッサク</t>
    </rPh>
    <rPh sb="3" eb="5">
      <t>ドリョウ</t>
    </rPh>
    <rPh sb="5" eb="7">
      <t>シュウケイ</t>
    </rPh>
    <rPh sb="7" eb="8">
      <t>ヒョウ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</si>
</sst>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quot;）&quot;"/>
    <numFmt numFmtId="177" formatCode="[$]ggge&quot;年&quot;m&quot;月&quot;d&quot;日&quot;;@" x16r2:formatCode16="[$-ja-JP-x-gannen]ggge&quot;年&quot;m&quot;月&quot;d&quot;日&quot;;@"/>
    <numFmt numFmtId="178" formatCode="yyyy&quot;年&quot;m&quot;月&quot;d&quot;日&quot;;@"/>
    <numFmt numFmtId="179" formatCode="[$-411]ggge&quot;年&quot;m&quot;月&quot;d&quot;日&quot;;@"/>
    <numFmt numFmtId="180" formatCode="0.0"/>
    <numFmt numFmtId="181" formatCode="#,##0.00_ "/>
    <numFmt numFmtId="182" formatCode="#,##0.00_ ;[Red]\-#,##0.00\ "/>
    <numFmt numFmtId="183" formatCode="0.00_ "/>
    <numFmt numFmtId="184" formatCode="#,##0.0_);[Red]\(#,##0.0\)"/>
    <numFmt numFmtId="185" formatCode="#,##0.00;[Red]#,##0.00"/>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b/>
      <sz val="11"/>
      <color theme="1"/>
      <name val="Meiryo UI"/>
      <family val="3"/>
      <charset val="128"/>
    </font>
    <font>
      <sz val="11"/>
      <color theme="1"/>
      <name val="Meiryo UI"/>
      <family val="3"/>
      <charset val="128"/>
    </font>
    <font>
      <sz val="9"/>
      <color indexed="81"/>
      <name val="MS P ゴシック"/>
      <family val="3"/>
      <charset val="128"/>
    </font>
    <font>
      <sz val="11"/>
      <color theme="1"/>
      <name val="游ゴシック"/>
      <family val="2"/>
      <scheme val="minor"/>
    </font>
    <font>
      <sz val="11"/>
      <color indexed="55"/>
      <name val="Meiryo UI"/>
      <family val="3"/>
      <charset val="128"/>
    </font>
    <font>
      <sz val="6"/>
      <name val="ＭＳ Ｐゴシック"/>
      <family val="3"/>
      <charset val="128"/>
    </font>
    <font>
      <sz val="18"/>
      <name val="Meiryo UI"/>
      <family val="3"/>
      <charset val="128"/>
    </font>
    <font>
      <sz val="12"/>
      <color indexed="55"/>
      <name val="Meiryo UI"/>
      <family val="3"/>
      <charset val="128"/>
    </font>
    <font>
      <sz val="6"/>
      <name val="游ゴシック"/>
      <family val="3"/>
      <charset val="128"/>
      <scheme val="minor"/>
    </font>
    <font>
      <sz val="11"/>
      <name val="Meiryo UI"/>
      <family val="3"/>
      <charset val="128"/>
    </font>
    <font>
      <sz val="10.5"/>
      <name val="ＭＳ 明朝"/>
      <family val="1"/>
      <charset val="128"/>
    </font>
    <font>
      <b/>
      <sz val="10.5"/>
      <color theme="1"/>
      <name val="ＭＳ 明朝"/>
      <family val="1"/>
      <charset val="128"/>
    </font>
    <font>
      <sz val="10.5"/>
      <color theme="1"/>
      <name val="游ゴシック"/>
      <family val="2"/>
      <charset val="128"/>
      <scheme val="minor"/>
    </font>
    <font>
      <b/>
      <sz val="10.5"/>
      <color theme="1"/>
      <name val="Meiryo UI"/>
      <family val="3"/>
      <charset val="128"/>
    </font>
    <font>
      <sz val="10.5"/>
      <color theme="1"/>
      <name val="Meiryo UI"/>
      <family val="3"/>
      <charset val="128"/>
    </font>
    <font>
      <b/>
      <sz val="10.5"/>
      <color rgb="FFC00000"/>
      <name val="Meiryo UI"/>
      <family val="3"/>
      <charset val="128"/>
    </font>
    <font>
      <sz val="10.5"/>
      <color rgb="FF242424"/>
      <name val="Meiryo UI"/>
      <family val="3"/>
      <charset val="128"/>
    </font>
    <font>
      <b/>
      <sz val="10.5"/>
      <name val="Meiryo UI"/>
      <family val="3"/>
      <charset val="128"/>
    </font>
    <font>
      <sz val="10.5"/>
      <name val="Meiryo UI"/>
      <family val="3"/>
      <charset val="128"/>
    </font>
    <font>
      <sz val="14"/>
      <color theme="1"/>
      <name val="Meiryo UI"/>
      <family val="3"/>
      <charset val="128"/>
    </font>
    <font>
      <b/>
      <sz val="11"/>
      <color theme="1"/>
      <name val="游ゴシック"/>
      <family val="3"/>
      <charset val="128"/>
      <scheme val="minor"/>
    </font>
    <font>
      <b/>
      <sz val="11"/>
      <color rgb="FF000000"/>
      <name val="游ゴシック"/>
      <family val="3"/>
      <charset val="128"/>
      <scheme val="minor"/>
    </font>
    <font>
      <b/>
      <sz val="10.5"/>
      <name val="ＭＳ 明朝"/>
      <family val="1"/>
      <charset val="128"/>
    </font>
    <font>
      <b/>
      <sz val="14"/>
      <color theme="1"/>
      <name val="Meiryo UI"/>
      <family val="3"/>
      <charset val="128"/>
    </font>
    <font>
      <sz val="11"/>
      <name val="ＭＳ Ｐ明朝"/>
      <family val="1"/>
      <charset val="128"/>
    </font>
    <font>
      <sz val="14"/>
      <name val="ＭＳ Ｐ明朝"/>
      <family val="1"/>
      <charset val="128"/>
    </font>
    <font>
      <sz val="10.5"/>
      <color rgb="FFFF0000"/>
      <name val="Meiryo UI"/>
      <family val="3"/>
      <charset val="128"/>
    </font>
    <font>
      <b/>
      <sz val="10.5"/>
      <name val="游ゴシック Light"/>
      <family val="3"/>
      <charset val="128"/>
    </font>
    <font>
      <b/>
      <sz val="10.5"/>
      <color rgb="FFFF0000"/>
      <name val="游ゴシック Light"/>
      <family val="3"/>
      <charset val="128"/>
    </font>
    <font>
      <b/>
      <strike/>
      <sz val="10.5"/>
      <color rgb="FFFF0000"/>
      <name val="游ゴシック Light"/>
      <family val="3"/>
      <charset val="128"/>
    </font>
    <font>
      <strike/>
      <sz val="10.5"/>
      <name val="游ゴシック Light"/>
      <family val="3"/>
      <charset val="128"/>
    </font>
    <font>
      <strike/>
      <sz val="14"/>
      <color rgb="FFFF0000"/>
      <name val="游ゴシック Light"/>
      <family val="3"/>
      <charset val="128"/>
    </font>
    <font>
      <sz val="10.5"/>
      <name val="游ゴシック Light"/>
      <family val="3"/>
      <charset val="128"/>
    </font>
    <font>
      <strike/>
      <sz val="10.5"/>
      <color rgb="FFFF0000"/>
      <name val="游ゴシック Light"/>
      <family val="3"/>
      <charset val="128"/>
    </font>
    <font>
      <b/>
      <sz val="10.5"/>
      <color rgb="FFFF0000"/>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xf numFmtId="38" fontId="1" fillId="0" borderId="0" applyFont="0" applyFill="0" applyBorder="0" applyAlignment="0" applyProtection="0">
      <alignment vertical="center"/>
    </xf>
    <xf numFmtId="0" fontId="24"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31">
    <xf numFmtId="0" fontId="0" fillId="0" borderId="0" xfId="0">
      <alignment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19" fillId="0" borderId="14" xfId="0" applyFont="1" applyBorder="1" applyAlignment="1">
      <alignment vertical="center" wrapText="1"/>
    </xf>
    <xf numFmtId="0" fontId="19" fillId="0" borderId="0" xfId="0" applyFont="1" applyAlignment="1">
      <alignment horizontal="left" vertical="center"/>
    </xf>
    <xf numFmtId="0" fontId="18" fillId="0" borderId="0" xfId="0" applyFont="1" applyAlignment="1">
      <alignment vertical="center" wrapText="1"/>
    </xf>
    <xf numFmtId="0" fontId="19" fillId="0" borderId="0" xfId="0" applyFont="1" applyAlignment="1">
      <alignment horizontal="center" vertical="center" wrapText="1"/>
    </xf>
    <xf numFmtId="178" fontId="19" fillId="0" borderId="0" xfId="0" applyNumberFormat="1" applyFont="1" applyAlignment="1">
      <alignment vertical="center" wrapText="1"/>
    </xf>
    <xf numFmtId="0" fontId="18" fillId="0" borderId="13" xfId="0" applyFont="1" applyBorder="1" applyAlignment="1">
      <alignment vertical="top" wrapText="1"/>
    </xf>
    <xf numFmtId="0" fontId="18" fillId="0" borderId="16" xfId="0" applyFont="1" applyBorder="1" applyAlignment="1">
      <alignment vertical="top" wrapText="1"/>
    </xf>
    <xf numFmtId="0" fontId="18" fillId="0" borderId="21" xfId="0" applyFont="1" applyBorder="1" applyAlignment="1">
      <alignment horizontal="left" vertical="top" wrapText="1"/>
    </xf>
    <xf numFmtId="0" fontId="18" fillId="0" borderId="17" xfId="0" applyFont="1" applyBorder="1" applyAlignment="1">
      <alignment vertical="center" wrapText="1"/>
    </xf>
    <xf numFmtId="0" fontId="19" fillId="0" borderId="13" xfId="0" applyFont="1" applyBorder="1" applyAlignment="1">
      <alignment vertical="top" wrapText="1"/>
    </xf>
    <xf numFmtId="0" fontId="19" fillId="0" borderId="0" xfId="0" applyFont="1" applyAlignment="1">
      <alignment vertical="top" wrapText="1"/>
    </xf>
    <xf numFmtId="0" fontId="19" fillId="0" borderId="14" xfId="0" applyFont="1" applyBorder="1" applyAlignment="1">
      <alignment vertical="top" wrapText="1"/>
    </xf>
    <xf numFmtId="0" fontId="18" fillId="0" borderId="16" xfId="0" applyFont="1" applyBorder="1" applyAlignment="1">
      <alignment horizontal="right" vertical="center" wrapText="1"/>
    </xf>
    <xf numFmtId="0" fontId="18" fillId="0" borderId="21" xfId="0" applyFont="1" applyBorder="1" applyAlignment="1">
      <alignment horizontal="right" vertical="center" wrapText="1"/>
    </xf>
    <xf numFmtId="0" fontId="18" fillId="0" borderId="17" xfId="0" applyFont="1" applyBorder="1" applyAlignment="1">
      <alignment horizontal="left" vertical="center" wrapText="1"/>
    </xf>
    <xf numFmtId="0" fontId="18" fillId="0" borderId="14" xfId="0" applyFont="1" applyBorder="1" applyAlignment="1">
      <alignment horizontal="lef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horizontal="center" vertical="top" wrapText="1"/>
    </xf>
    <xf numFmtId="0" fontId="18" fillId="0" borderId="0" xfId="0" applyFont="1" applyAlignment="1">
      <alignment horizontal="right" vertical="center" wrapText="1"/>
    </xf>
    <xf numFmtId="0" fontId="18" fillId="35" borderId="0" xfId="0" applyFont="1" applyFill="1" applyAlignment="1">
      <alignment horizontal="center" vertical="center" wrapText="1"/>
    </xf>
    <xf numFmtId="0" fontId="18" fillId="0" borderId="12" xfId="0" applyFont="1" applyBorder="1" applyAlignment="1">
      <alignment horizontal="left" vertical="center" wrapText="1"/>
    </xf>
    <xf numFmtId="0" fontId="18" fillId="0" borderId="13" xfId="0" applyFont="1" applyBorder="1" applyAlignment="1">
      <alignment horizontal="right" vertical="center" wrapText="1"/>
    </xf>
    <xf numFmtId="177" fontId="19" fillId="34" borderId="0" xfId="0" applyNumberFormat="1" applyFont="1" applyFill="1" applyAlignment="1" applyProtection="1">
      <alignment vertical="center" wrapText="1"/>
      <protection locked="0"/>
    </xf>
    <xf numFmtId="0" fontId="18" fillId="33" borderId="10" xfId="0" applyFont="1" applyFill="1" applyBorder="1" applyAlignment="1" applyProtection="1">
      <alignment horizontal="left" vertical="center" wrapText="1"/>
      <protection locked="0"/>
    </xf>
    <xf numFmtId="0" fontId="18" fillId="33" borderId="0" xfId="0" applyFont="1" applyFill="1" applyAlignment="1" applyProtection="1">
      <alignment horizontal="center" vertical="center" wrapText="1"/>
      <protection locked="0"/>
    </xf>
    <xf numFmtId="0" fontId="18" fillId="33" borderId="13" xfId="0" applyFont="1" applyFill="1" applyBorder="1" applyAlignment="1" applyProtection="1">
      <alignment horizontal="left" vertical="center" wrapText="1"/>
      <protection locked="0"/>
    </xf>
    <xf numFmtId="0" fontId="18" fillId="33" borderId="21" xfId="0" applyFont="1" applyFill="1" applyBorder="1" applyAlignment="1" applyProtection="1">
      <alignment horizontal="center" vertical="center" wrapText="1"/>
      <protection locked="0"/>
    </xf>
    <xf numFmtId="176" fontId="18" fillId="37" borderId="0" xfId="0" applyNumberFormat="1" applyFont="1" applyFill="1" applyAlignment="1" applyProtection="1">
      <alignment vertical="center" wrapText="1"/>
      <protection locked="0"/>
    </xf>
    <xf numFmtId="0" fontId="18" fillId="0" borderId="20" xfId="0" applyFont="1" applyBorder="1" applyAlignment="1">
      <alignment horizontal="center" vertical="center" wrapText="1"/>
    </xf>
    <xf numFmtId="0" fontId="18" fillId="34" borderId="15" xfId="0" applyFont="1" applyFill="1" applyBorder="1" applyAlignment="1" applyProtection="1">
      <alignment vertical="center" wrapText="1"/>
      <protection locked="0"/>
    </xf>
    <xf numFmtId="0" fontId="18" fillId="33" borderId="18" xfId="0" applyFont="1" applyFill="1" applyBorder="1" applyAlignment="1" applyProtection="1">
      <alignment vertical="center" wrapText="1"/>
      <protection locked="0"/>
    </xf>
    <xf numFmtId="0" fontId="19" fillId="0" borderId="0" xfId="0" applyFont="1" applyAlignment="1" applyProtection="1">
      <alignment vertical="top" wrapText="1"/>
      <protection locked="0"/>
    </xf>
    <xf numFmtId="180" fontId="0" fillId="0" borderId="0" xfId="0" applyNumberFormat="1">
      <alignment vertical="center"/>
    </xf>
    <xf numFmtId="0" fontId="33" fillId="0" borderId="0" xfId="0" applyFont="1">
      <alignment vertical="center"/>
    </xf>
    <xf numFmtId="0" fontId="34"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14" fontId="34" fillId="34" borderId="0" xfId="0" applyNumberFormat="1" applyFont="1" applyFill="1" applyAlignment="1">
      <alignment horizontal="left" vertical="center"/>
    </xf>
    <xf numFmtId="49" fontId="18" fillId="34" borderId="15" xfId="0" applyNumberFormat="1" applyFont="1" applyFill="1" applyBorder="1" applyAlignment="1" applyProtection="1">
      <alignment vertical="center" wrapText="1"/>
      <protection locked="0"/>
    </xf>
    <xf numFmtId="49" fontId="18" fillId="33" borderId="18" xfId="0" applyNumberFormat="1" applyFont="1" applyFill="1" applyBorder="1" applyAlignment="1" applyProtection="1">
      <alignment vertical="center" wrapText="1"/>
      <protection locked="0"/>
    </xf>
    <xf numFmtId="0" fontId="34" fillId="0" borderId="0" xfId="0" applyFont="1" applyAlignment="1">
      <alignment vertical="center" shrinkToFit="1"/>
    </xf>
    <xf numFmtId="0" fontId="18" fillId="0" borderId="13" xfId="0" applyFont="1" applyBorder="1" applyAlignment="1">
      <alignment horizontal="left" vertical="top" shrinkToFit="1"/>
    </xf>
    <xf numFmtId="0" fontId="18" fillId="0" borderId="10" xfId="0" applyFont="1" applyBorder="1" applyAlignment="1">
      <alignment horizontal="left" vertical="top" shrinkToFit="1"/>
    </xf>
    <xf numFmtId="0" fontId="18" fillId="0" borderId="16" xfId="0" applyFont="1" applyBorder="1" applyAlignment="1">
      <alignment horizontal="left" vertical="top" shrinkToFit="1"/>
    </xf>
    <xf numFmtId="0" fontId="41" fillId="0" borderId="0" xfId="0" applyFont="1">
      <alignment vertical="center"/>
    </xf>
    <xf numFmtId="182" fontId="18" fillId="34" borderId="10" xfId="43" applyNumberFormat="1" applyFont="1" applyFill="1" applyBorder="1" applyAlignment="1" applyProtection="1">
      <alignment vertical="center" wrapText="1"/>
      <protection locked="0"/>
    </xf>
    <xf numFmtId="0" fontId="25" fillId="0" borderId="0" xfId="44" applyFont="1" applyAlignment="1">
      <alignment vertical="center"/>
    </xf>
    <xf numFmtId="0" fontId="22" fillId="0" borderId="0" xfId="44" applyFont="1" applyAlignment="1">
      <alignment vertical="center" wrapText="1"/>
    </xf>
    <xf numFmtId="0" fontId="35" fillId="0" borderId="0" xfId="44" applyFont="1"/>
    <xf numFmtId="0" fontId="34" fillId="0" borderId="0" xfId="44" applyFont="1" applyAlignment="1">
      <alignment horizontal="center" vertical="center"/>
    </xf>
    <xf numFmtId="0" fontId="27" fillId="0" borderId="0" xfId="44" applyFont="1" applyAlignment="1">
      <alignment horizontal="left" vertical="center"/>
    </xf>
    <xf numFmtId="0" fontId="27" fillId="0" borderId="0" xfId="44" applyFont="1" applyAlignment="1">
      <alignment horizontal="center" vertical="center" wrapText="1"/>
    </xf>
    <xf numFmtId="0" fontId="35" fillId="35" borderId="0" xfId="44" applyFont="1" applyFill="1"/>
    <xf numFmtId="0" fontId="34" fillId="0" borderId="0" xfId="44" applyFont="1" applyAlignment="1">
      <alignment horizontal="center" vertical="center" shrinkToFit="1"/>
    </xf>
    <xf numFmtId="0" fontId="22" fillId="0" borderId="0" xfId="44" applyFont="1" applyAlignment="1">
      <alignment vertical="center"/>
    </xf>
    <xf numFmtId="0" fontId="28" fillId="0" borderId="0" xfId="44" applyFont="1" applyAlignment="1">
      <alignment vertical="center" wrapText="1"/>
    </xf>
    <xf numFmtId="0" fontId="35" fillId="0" borderId="10" xfId="44" applyFont="1" applyBorder="1" applyAlignment="1">
      <alignment vertical="center"/>
    </xf>
    <xf numFmtId="0" fontId="35" fillId="0" borderId="11" xfId="44" applyFont="1" applyBorder="1" applyAlignment="1">
      <alignment vertical="center"/>
    </xf>
    <xf numFmtId="0" fontId="35" fillId="35" borderId="0" xfId="44" applyFont="1" applyFill="1" applyProtection="1">
      <protection locked="0"/>
    </xf>
    <xf numFmtId="0" fontId="36" fillId="0" borderId="0" xfId="44" applyFont="1" applyAlignment="1">
      <alignment vertical="center"/>
    </xf>
    <xf numFmtId="0" fontId="34" fillId="0" borderId="0" xfId="44" applyFont="1" applyAlignment="1">
      <alignment vertical="center" shrinkToFit="1"/>
    </xf>
    <xf numFmtId="0" fontId="35" fillId="0" borderId="16" xfId="44" applyFont="1" applyBorder="1" applyAlignment="1">
      <alignment vertical="center"/>
    </xf>
    <xf numFmtId="0" fontId="35" fillId="0" borderId="21" xfId="44" applyFont="1" applyBorder="1" applyAlignment="1">
      <alignment vertical="center"/>
    </xf>
    <xf numFmtId="0" fontId="40" fillId="34" borderId="39" xfId="44" applyFont="1" applyFill="1" applyBorder="1" applyAlignment="1">
      <alignment horizontal="center" vertical="center" wrapText="1"/>
    </xf>
    <xf numFmtId="0" fontId="35" fillId="0" borderId="0" xfId="44" applyFont="1" applyAlignment="1">
      <alignment vertical="center"/>
    </xf>
    <xf numFmtId="0" fontId="40" fillId="34" borderId="40" xfId="44" applyFont="1" applyFill="1" applyBorder="1" applyAlignment="1">
      <alignment horizontal="center" vertical="center" wrapText="1"/>
    </xf>
    <xf numFmtId="0" fontId="34" fillId="0" borderId="0" xfId="44" applyFont="1" applyAlignment="1">
      <alignment vertical="center"/>
    </xf>
    <xf numFmtId="0" fontId="34" fillId="0" borderId="0" xfId="44" applyFont="1"/>
    <xf numFmtId="0" fontId="35" fillId="0" borderId="41" xfId="44" applyFont="1" applyBorder="1" applyAlignment="1">
      <alignment vertical="center" wrapText="1"/>
    </xf>
    <xf numFmtId="0" fontId="40" fillId="34" borderId="42" xfId="44" applyFont="1" applyFill="1" applyBorder="1" applyAlignment="1">
      <alignment horizontal="center" vertical="center" wrapText="1"/>
    </xf>
    <xf numFmtId="0" fontId="35" fillId="0" borderId="44" xfId="44" applyFont="1" applyBorder="1" applyAlignment="1">
      <alignment vertical="center" wrapText="1"/>
    </xf>
    <xf numFmtId="0" fontId="40" fillId="34" borderId="45" xfId="44" applyFont="1" applyFill="1" applyBorder="1" applyAlignment="1">
      <alignment horizontal="center" vertical="center" wrapText="1"/>
    </xf>
    <xf numFmtId="0" fontId="40" fillId="34" borderId="41" xfId="44" applyFont="1" applyFill="1" applyBorder="1" applyAlignment="1">
      <alignment horizontal="center" vertical="center" wrapText="1"/>
    </xf>
    <xf numFmtId="0" fontId="40" fillId="33" borderId="26" xfId="44" applyFont="1" applyFill="1" applyBorder="1" applyAlignment="1">
      <alignment horizontal="center" vertical="center" wrapText="1"/>
    </xf>
    <xf numFmtId="0" fontId="35" fillId="0" borderId="22" xfId="44" applyFont="1" applyBorder="1" applyAlignment="1">
      <alignment horizontal="center" vertical="top"/>
    </xf>
    <xf numFmtId="0" fontId="35" fillId="0" borderId="24" xfId="44" applyFont="1" applyBorder="1" applyAlignment="1">
      <alignment horizontal="center" vertical="top"/>
    </xf>
    <xf numFmtId="0" fontId="35" fillId="0" borderId="23" xfId="44" applyFont="1" applyBorder="1" applyAlignment="1">
      <alignment horizontal="left" vertical="top" wrapText="1"/>
    </xf>
    <xf numFmtId="0" fontId="35" fillId="0" borderId="23" xfId="44" applyFont="1" applyBorder="1" applyAlignment="1">
      <alignment vertical="top" wrapText="1"/>
    </xf>
    <xf numFmtId="0" fontId="40" fillId="33" borderId="19" xfId="44" applyFont="1" applyFill="1" applyBorder="1" applyAlignment="1">
      <alignment horizontal="center" vertical="center" wrapText="1"/>
    </xf>
    <xf numFmtId="0" fontId="40" fillId="33" borderId="42" xfId="44" applyFont="1" applyFill="1" applyBorder="1" applyAlignment="1">
      <alignment horizontal="center" vertical="center" wrapText="1"/>
    </xf>
    <xf numFmtId="0" fontId="40" fillId="33" borderId="40" xfId="44" applyFont="1" applyFill="1" applyBorder="1" applyAlignment="1">
      <alignment horizontal="center" vertical="center" wrapText="1"/>
    </xf>
    <xf numFmtId="0" fontId="40" fillId="34" borderId="19" xfId="44" applyFont="1" applyFill="1" applyBorder="1" applyAlignment="1">
      <alignment horizontal="center" vertical="center" wrapText="1"/>
    </xf>
    <xf numFmtId="0" fontId="35" fillId="0" borderId="0" xfId="44" applyFont="1" applyAlignment="1">
      <alignment vertical="center" wrapText="1"/>
    </xf>
    <xf numFmtId="0" fontId="35" fillId="0" borderId="53" xfId="44" applyFont="1" applyBorder="1" applyAlignment="1">
      <alignment vertical="center"/>
    </xf>
    <xf numFmtId="0" fontId="35" fillId="0" borderId="23" xfId="44" applyFont="1" applyBorder="1" applyAlignment="1">
      <alignment vertical="center"/>
    </xf>
    <xf numFmtId="0" fontId="39" fillId="0" borderId="21" xfId="44" applyFont="1" applyBorder="1" applyAlignment="1">
      <alignment vertical="top" wrapText="1"/>
    </xf>
    <xf numFmtId="0" fontId="39" fillId="0" borderId="17" xfId="44" applyFont="1" applyBorder="1" applyAlignment="1">
      <alignment vertical="top" wrapText="1"/>
    </xf>
    <xf numFmtId="0" fontId="39" fillId="0" borderId="55" xfId="44" applyFont="1" applyBorder="1" applyAlignment="1">
      <alignment horizontal="center" vertical="top" wrapText="1"/>
    </xf>
    <xf numFmtId="179" fontId="39" fillId="33" borderId="43" xfId="44" applyNumberFormat="1" applyFont="1" applyFill="1" applyBorder="1" applyAlignment="1" applyProtection="1">
      <alignment horizontal="center" vertical="top" wrapText="1"/>
      <protection locked="0"/>
    </xf>
    <xf numFmtId="0" fontId="35" fillId="0" borderId="23" xfId="44" applyFont="1" applyBorder="1" applyAlignment="1">
      <alignment vertical="center" wrapText="1"/>
    </xf>
    <xf numFmtId="0" fontId="35" fillId="0" borderId="14" xfId="44" applyFont="1" applyBorder="1" applyAlignment="1">
      <alignment vertical="center"/>
    </xf>
    <xf numFmtId="0" fontId="39" fillId="0" borderId="23" xfId="44" applyFont="1" applyBorder="1" applyAlignment="1">
      <alignment vertical="top" wrapText="1"/>
    </xf>
    <xf numFmtId="179" fontId="39" fillId="33" borderId="23" xfId="44" applyNumberFormat="1" applyFont="1" applyFill="1" applyBorder="1" applyAlignment="1" applyProtection="1">
      <alignment horizontal="center" vertical="top" wrapText="1"/>
      <protection locked="0"/>
    </xf>
    <xf numFmtId="0" fontId="35" fillId="0" borderId="12" xfId="44" applyFont="1" applyBorder="1" applyAlignment="1">
      <alignment vertical="center" wrapText="1"/>
    </xf>
    <xf numFmtId="0" fontId="35" fillId="0" borderId="23" xfId="44" applyFont="1" applyBorder="1" applyAlignment="1">
      <alignment wrapText="1"/>
    </xf>
    <xf numFmtId="0" fontId="35" fillId="0" borderId="29" xfId="44" applyFont="1" applyBorder="1" applyAlignment="1">
      <alignment vertical="top" wrapText="1"/>
    </xf>
    <xf numFmtId="0" fontId="39" fillId="0" borderId="28" xfId="44" applyFont="1" applyBorder="1" applyAlignment="1">
      <alignment vertical="top" wrapText="1"/>
    </xf>
    <xf numFmtId="0" fontId="39" fillId="0" borderId="29" xfId="44" applyFont="1" applyBorder="1" applyAlignment="1">
      <alignment vertical="top" wrapText="1"/>
    </xf>
    <xf numFmtId="0" fontId="22" fillId="0" borderId="23" xfId="44" applyFont="1" applyBorder="1" applyAlignment="1">
      <alignment vertical="top" wrapText="1"/>
    </xf>
    <xf numFmtId="0" fontId="22" fillId="0" borderId="23" xfId="44" applyFont="1" applyBorder="1" applyAlignment="1">
      <alignment wrapText="1"/>
    </xf>
    <xf numFmtId="0" fontId="22" fillId="0" borderId="0" xfId="44" applyFont="1"/>
    <xf numFmtId="0" fontId="35" fillId="0" borderId="0" xfId="44" applyFont="1" applyAlignment="1">
      <alignment vertical="center" shrinkToFit="1"/>
    </xf>
    <xf numFmtId="0" fontId="39" fillId="0" borderId="0" xfId="44" applyFont="1" applyAlignment="1">
      <alignment wrapText="1"/>
    </xf>
    <xf numFmtId="0" fontId="19" fillId="0" borderId="0" xfId="48" applyFont="1">
      <alignment vertical="center"/>
    </xf>
    <xf numFmtId="0" fontId="35" fillId="0" borderId="0" xfId="48" applyFont="1">
      <alignment vertical="center"/>
    </xf>
    <xf numFmtId="0" fontId="19" fillId="0" borderId="10" xfId="48" applyFont="1" applyBorder="1">
      <alignment vertical="center"/>
    </xf>
    <xf numFmtId="0" fontId="43" fillId="0" borderId="11" xfId="48" applyFont="1" applyBorder="1">
      <alignment vertical="center"/>
    </xf>
    <xf numFmtId="0" fontId="19" fillId="0" borderId="11" xfId="48" applyFont="1" applyBorder="1">
      <alignment vertical="center"/>
    </xf>
    <xf numFmtId="0" fontId="19" fillId="0" borderId="12" xfId="48" applyFont="1" applyBorder="1">
      <alignment vertical="center"/>
    </xf>
    <xf numFmtId="0" fontId="34" fillId="0" borderId="0" xfId="48" applyFont="1" applyAlignment="1">
      <alignment horizontal="center" vertical="center" shrinkToFit="1"/>
    </xf>
    <xf numFmtId="0" fontId="19" fillId="0" borderId="13" xfId="48" applyFont="1" applyBorder="1">
      <alignment vertical="center"/>
    </xf>
    <xf numFmtId="0" fontId="19" fillId="0" borderId="14" xfId="48" applyFont="1" applyBorder="1">
      <alignment vertical="center"/>
    </xf>
    <xf numFmtId="0" fontId="19" fillId="0" borderId="21" xfId="48" applyFont="1" applyBorder="1">
      <alignment vertical="center"/>
    </xf>
    <xf numFmtId="0" fontId="19" fillId="0" borderId="19" xfId="48" applyFont="1" applyBorder="1">
      <alignment vertical="center"/>
    </xf>
    <xf numFmtId="0" fontId="34" fillId="0" borderId="0" xfId="48" applyFont="1" applyAlignment="1">
      <alignment vertical="center" shrinkToFit="1"/>
    </xf>
    <xf numFmtId="0" fontId="32" fillId="0" borderId="22" xfId="48" applyFont="1" applyBorder="1">
      <alignment vertical="center"/>
    </xf>
    <xf numFmtId="0" fontId="19" fillId="0" borderId="19" xfId="48" applyFont="1" applyBorder="1" applyAlignment="1">
      <alignment vertical="center" textRotation="255"/>
    </xf>
    <xf numFmtId="0" fontId="19" fillId="36" borderId="19" xfId="48" applyFont="1" applyFill="1" applyBorder="1" applyAlignment="1">
      <alignment horizontal="center" vertical="center"/>
    </xf>
    <xf numFmtId="0" fontId="19" fillId="33" borderId="19" xfId="48" applyFont="1" applyFill="1" applyBorder="1" applyAlignment="1" applyProtection="1">
      <alignment horizontal="center" vertical="center"/>
      <protection locked="0"/>
    </xf>
    <xf numFmtId="0" fontId="34" fillId="0" borderId="0" xfId="48" applyFont="1">
      <alignment vertical="center"/>
    </xf>
    <xf numFmtId="0" fontId="35" fillId="0" borderId="0" xfId="48" applyFont="1" applyAlignment="1">
      <alignment vertical="center" shrinkToFit="1"/>
    </xf>
    <xf numFmtId="0" fontId="19" fillId="0" borderId="16" xfId="48" applyFont="1" applyBorder="1">
      <alignment vertical="center"/>
    </xf>
    <xf numFmtId="0" fontId="19" fillId="0" borderId="17" xfId="48" applyFont="1" applyBorder="1">
      <alignment vertical="center"/>
    </xf>
    <xf numFmtId="0" fontId="19" fillId="0" borderId="0" xfId="48" applyFont="1" applyAlignment="1">
      <alignment vertical="center" shrinkToFit="1"/>
    </xf>
    <xf numFmtId="0" fontId="34" fillId="0" borderId="0" xfId="48" applyFont="1" applyAlignment="1">
      <alignment horizontal="center" vertical="center"/>
    </xf>
    <xf numFmtId="0" fontId="31" fillId="0" borderId="0" xfId="49" applyFont="1" applyAlignment="1">
      <alignment horizontal="left" vertical="center"/>
    </xf>
    <xf numFmtId="0" fontId="19" fillId="0" borderId="0" xfId="49" applyFont="1">
      <alignment vertical="center"/>
    </xf>
    <xf numFmtId="0" fontId="19" fillId="0" borderId="21" xfId="49" applyFont="1" applyBorder="1">
      <alignment vertical="center"/>
    </xf>
    <xf numFmtId="0" fontId="35" fillId="0" borderId="0" xfId="49" applyFont="1" applyAlignment="1">
      <alignment horizontal="center" vertical="center"/>
    </xf>
    <xf numFmtId="0" fontId="19" fillId="0" borderId="10" xfId="49" applyFont="1" applyBorder="1" applyAlignment="1">
      <alignment vertical="center" wrapText="1"/>
    </xf>
    <xf numFmtId="0" fontId="19" fillId="0" borderId="11" xfId="49" applyFont="1" applyBorder="1">
      <alignment vertical="center"/>
    </xf>
    <xf numFmtId="0" fontId="19" fillId="0" borderId="11" xfId="49" applyFont="1" applyBorder="1" applyAlignment="1">
      <alignment vertical="center" wrapText="1"/>
    </xf>
    <xf numFmtId="0" fontId="19" fillId="0" borderId="0" xfId="49" applyFont="1" applyAlignment="1">
      <alignment vertical="center" wrapText="1"/>
    </xf>
    <xf numFmtId="0" fontId="19" fillId="0" borderId="12" xfId="49" applyFont="1" applyBorder="1" applyAlignment="1">
      <alignment vertical="center" wrapText="1"/>
    </xf>
    <xf numFmtId="0" fontId="34" fillId="0" borderId="0" xfId="49" applyFont="1" applyAlignment="1">
      <alignment horizontal="center" vertical="center"/>
    </xf>
    <xf numFmtId="0" fontId="34" fillId="0" borderId="0" xfId="49" applyFont="1" applyAlignment="1">
      <alignment horizontal="center" vertical="center" shrinkToFit="1"/>
    </xf>
    <xf numFmtId="0" fontId="19" fillId="0" borderId="13" xfId="49" applyFont="1" applyBorder="1" applyAlignment="1">
      <alignment vertical="center" wrapText="1"/>
    </xf>
    <xf numFmtId="0" fontId="19" fillId="0" borderId="14" xfId="49" applyFont="1" applyBorder="1">
      <alignment vertical="center"/>
    </xf>
    <xf numFmtId="0" fontId="21" fillId="0" borderId="0" xfId="49" applyFont="1" applyAlignment="1">
      <alignment horizontal="center" vertical="center"/>
    </xf>
    <xf numFmtId="0" fontId="19" fillId="0" borderId="14" xfId="49" applyFont="1" applyBorder="1" applyAlignment="1">
      <alignment vertical="center" wrapText="1"/>
    </xf>
    <xf numFmtId="0" fontId="36" fillId="0" borderId="0" xfId="49" applyFont="1">
      <alignment vertical="center"/>
    </xf>
    <xf numFmtId="0" fontId="19" fillId="0" borderId="0" xfId="49" applyFont="1" applyAlignment="1">
      <alignment vertical="center" shrinkToFit="1"/>
    </xf>
    <xf numFmtId="0" fontId="19" fillId="0" borderId="19" xfId="49" applyFont="1" applyBorder="1" applyAlignment="1">
      <alignment horizontal="center" vertical="center" wrapText="1"/>
    </xf>
    <xf numFmtId="0" fontId="19" fillId="37" borderId="19" xfId="49" applyFont="1" applyFill="1" applyBorder="1" applyAlignment="1" applyProtection="1">
      <alignment horizontal="center" vertical="center" wrapText="1"/>
      <protection locked="0"/>
    </xf>
    <xf numFmtId="0" fontId="19" fillId="34" borderId="19" xfId="49" applyFont="1" applyFill="1" applyBorder="1" applyAlignment="1" applyProtection="1">
      <alignment horizontal="center" vertical="center" wrapText="1"/>
      <protection locked="0"/>
    </xf>
    <xf numFmtId="0" fontId="19" fillId="33" borderId="19" xfId="49" applyFont="1" applyFill="1" applyBorder="1" applyAlignment="1" applyProtection="1">
      <alignment vertical="center" wrapText="1"/>
      <protection locked="0"/>
    </xf>
    <xf numFmtId="49" fontId="19" fillId="33" borderId="19" xfId="49" quotePrefix="1" applyNumberFormat="1" applyFont="1" applyFill="1" applyBorder="1" applyAlignment="1" applyProtection="1">
      <alignment vertical="center" wrapText="1"/>
      <protection locked="0"/>
    </xf>
    <xf numFmtId="0" fontId="19" fillId="33" borderId="19" xfId="49" applyFont="1" applyFill="1" applyBorder="1" applyAlignment="1" applyProtection="1">
      <alignment horizontal="center" vertical="center" wrapText="1"/>
      <protection locked="0"/>
    </xf>
    <xf numFmtId="0" fontId="34" fillId="0" borderId="0" xfId="49" applyFont="1" applyAlignment="1">
      <alignment vertical="center" shrinkToFit="1"/>
    </xf>
    <xf numFmtId="0" fontId="35" fillId="0" borderId="0" xfId="49" applyFont="1">
      <alignment vertical="center"/>
    </xf>
    <xf numFmtId="0" fontId="34" fillId="0" borderId="0" xfId="49" applyFont="1">
      <alignment vertical="center"/>
    </xf>
    <xf numFmtId="0" fontId="39" fillId="0" borderId="0" xfId="49" applyFont="1">
      <alignment vertical="center"/>
    </xf>
    <xf numFmtId="49" fontId="19" fillId="33" borderId="19" xfId="49" applyNumberFormat="1" applyFont="1" applyFill="1" applyBorder="1" applyAlignment="1" applyProtection="1">
      <alignment vertical="center" wrapText="1"/>
      <protection locked="0"/>
    </xf>
    <xf numFmtId="0" fontId="19" fillId="35" borderId="22" xfId="49" applyFont="1" applyFill="1" applyBorder="1" applyAlignment="1" applyProtection="1">
      <alignment horizontal="left" vertical="center"/>
      <protection locked="0"/>
    </xf>
    <xf numFmtId="0" fontId="19" fillId="35" borderId="24" xfId="49" applyFont="1" applyFill="1" applyBorder="1" applyAlignment="1" applyProtection="1">
      <alignment horizontal="center" vertical="center" wrapText="1"/>
      <protection locked="0"/>
    </xf>
    <xf numFmtId="0" fontId="19" fillId="35" borderId="24" xfId="49" applyFont="1" applyFill="1" applyBorder="1" applyAlignment="1" applyProtection="1">
      <alignment vertical="center" wrapText="1"/>
      <protection locked="0"/>
    </xf>
    <xf numFmtId="49" fontId="19" fillId="35" borderId="24" xfId="49" applyNumberFormat="1" applyFont="1" applyFill="1" applyBorder="1" applyAlignment="1" applyProtection="1">
      <alignment vertical="center" wrapText="1"/>
      <protection locked="0"/>
    </xf>
    <xf numFmtId="0" fontId="19" fillId="35" borderId="23" xfId="49" applyFont="1" applyFill="1" applyBorder="1" applyAlignment="1" applyProtection="1">
      <alignment horizontal="center" vertical="center" wrapText="1"/>
      <protection locked="0"/>
    </xf>
    <xf numFmtId="0" fontId="19" fillId="0" borderId="16" xfId="49" applyFont="1" applyBorder="1">
      <alignment vertical="center"/>
    </xf>
    <xf numFmtId="0" fontId="19" fillId="0" borderId="17" xfId="49" applyFont="1" applyBorder="1">
      <alignment vertical="center"/>
    </xf>
    <xf numFmtId="0" fontId="32" fillId="0" borderId="0" xfId="49" applyFont="1">
      <alignment vertical="center"/>
    </xf>
    <xf numFmtId="0" fontId="19" fillId="0" borderId="0" xfId="49" applyFont="1" applyAlignment="1">
      <alignment horizontal="justify" vertical="center" wrapText="1"/>
    </xf>
    <xf numFmtId="0" fontId="19" fillId="0" borderId="0" xfId="49" applyFont="1" applyAlignment="1">
      <alignment horizontal="left" vertical="center"/>
    </xf>
    <xf numFmtId="0" fontId="32" fillId="0" borderId="0" xfId="49" applyFont="1" applyAlignment="1">
      <alignment vertical="center" shrinkToFit="1"/>
    </xf>
    <xf numFmtId="0" fontId="41" fillId="0" borderId="0" xfId="49" applyFont="1">
      <alignment vertical="center"/>
    </xf>
    <xf numFmtId="0" fontId="1" fillId="0" borderId="0" xfId="49">
      <alignment vertical="center"/>
    </xf>
    <xf numFmtId="0" fontId="39" fillId="33" borderId="22" xfId="44" applyFont="1" applyFill="1" applyBorder="1" applyAlignment="1" applyProtection="1">
      <alignment horizontal="left" vertical="center"/>
      <protection locked="0"/>
    </xf>
    <xf numFmtId="0" fontId="39" fillId="33" borderId="24" xfId="44" applyFont="1" applyFill="1" applyBorder="1" applyAlignment="1" applyProtection="1">
      <alignment horizontal="left" vertical="center"/>
      <protection locked="0"/>
    </xf>
    <xf numFmtId="0" fontId="39" fillId="33" borderId="23" xfId="44" applyFont="1" applyFill="1" applyBorder="1" applyAlignment="1" applyProtection="1">
      <alignment horizontal="left" vertical="center"/>
      <protection locked="0"/>
    </xf>
    <xf numFmtId="0" fontId="35" fillId="0" borderId="10" xfId="44" applyFont="1" applyBorder="1" applyAlignment="1">
      <alignment horizontal="center" vertical="top"/>
    </xf>
    <xf numFmtId="0" fontId="35" fillId="0" borderId="16" xfId="44" applyFont="1" applyBorder="1" applyAlignment="1">
      <alignment horizontal="center" vertical="top"/>
    </xf>
    <xf numFmtId="0" fontId="35" fillId="0" borderId="11" xfId="44" applyFont="1" applyBorder="1" applyAlignment="1">
      <alignment horizontal="center" vertical="top"/>
    </xf>
    <xf numFmtId="0" fontId="35" fillId="0" borderId="0" xfId="44" applyFont="1" applyAlignment="1">
      <alignment horizontal="center" vertical="top"/>
    </xf>
    <xf numFmtId="0" fontId="35" fillId="0" borderId="21" xfId="44" applyFont="1" applyBorder="1" applyAlignment="1">
      <alignment horizontal="center" vertical="top"/>
    </xf>
    <xf numFmtId="0" fontId="35" fillId="0" borderId="12" xfId="44" applyFont="1" applyBorder="1" applyAlignment="1">
      <alignment horizontal="left" vertical="top" wrapText="1"/>
    </xf>
    <xf numFmtId="0" fontId="35" fillId="0" borderId="12" xfId="44" applyFont="1" applyBorder="1" applyAlignment="1">
      <alignment vertical="top" wrapText="1"/>
    </xf>
    <xf numFmtId="0" fontId="35" fillId="0" borderId="17" xfId="44" applyFont="1" applyBorder="1" applyAlignment="1">
      <alignment vertical="top" wrapText="1"/>
    </xf>
    <xf numFmtId="0" fontId="42" fillId="0" borderId="0" xfId="49" applyFont="1">
      <alignment vertical="center"/>
    </xf>
    <xf numFmtId="0" fontId="44"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67" xfId="0" applyFont="1" applyBorder="1" applyAlignment="1">
      <alignment horizontal="left" vertical="center"/>
    </xf>
    <xf numFmtId="0" fontId="34" fillId="0" borderId="68" xfId="0" applyFont="1" applyBorder="1" applyAlignment="1">
      <alignment horizontal="left" vertical="center" wrapText="1"/>
    </xf>
    <xf numFmtId="0" fontId="34" fillId="0" borderId="69" xfId="0" applyFont="1" applyBorder="1" applyAlignment="1">
      <alignment horizontal="center" vertical="center" wrapText="1"/>
    </xf>
    <xf numFmtId="0" fontId="34" fillId="0" borderId="70" xfId="0" applyFont="1" applyBorder="1" applyAlignment="1">
      <alignment horizontal="center" vertical="center"/>
    </xf>
    <xf numFmtId="0" fontId="45" fillId="0" borderId="0" xfId="0" applyFont="1">
      <alignment vertical="center"/>
    </xf>
    <xf numFmtId="0" fontId="35" fillId="0" borderId="71" xfId="0" applyFont="1" applyBorder="1" applyAlignment="1">
      <alignment horizontal="left" vertical="center"/>
    </xf>
    <xf numFmtId="0" fontId="35" fillId="0" borderId="60" xfId="0" applyFont="1" applyBorder="1" applyAlignment="1">
      <alignment horizontal="center" vertical="center" wrapText="1"/>
    </xf>
    <xf numFmtId="0" fontId="46" fillId="37" borderId="72" xfId="0" applyFont="1" applyFill="1" applyBorder="1" applyAlignment="1">
      <alignment horizontal="center" vertical="center"/>
    </xf>
    <xf numFmtId="0" fontId="35" fillId="0" borderId="71" xfId="0" applyFont="1" applyBorder="1">
      <alignment vertical="center"/>
    </xf>
    <xf numFmtId="0" fontId="39" fillId="0" borderId="60" xfId="0" applyFont="1" applyBorder="1" applyAlignment="1">
      <alignment horizontal="center" vertical="center" wrapText="1"/>
    </xf>
    <xf numFmtId="0" fontId="35" fillId="0" borderId="72" xfId="0" applyFont="1" applyBorder="1">
      <alignment vertical="center"/>
    </xf>
    <xf numFmtId="0" fontId="35" fillId="0" borderId="73" xfId="0" applyFont="1" applyBorder="1">
      <alignment vertical="center"/>
    </xf>
    <xf numFmtId="0" fontId="35" fillId="0" borderId="74" xfId="0" applyFont="1" applyBorder="1" applyAlignment="1">
      <alignment vertical="center" wrapText="1"/>
    </xf>
    <xf numFmtId="0" fontId="35" fillId="0" borderId="45" xfId="0" applyFont="1" applyBorder="1" applyAlignment="1">
      <alignment horizontal="center" vertical="center" wrapText="1"/>
    </xf>
    <xf numFmtId="0" fontId="35" fillId="0" borderId="75" xfId="0" applyFont="1" applyBorder="1">
      <alignment vertical="center"/>
    </xf>
    <xf numFmtId="0" fontId="39" fillId="0" borderId="0" xfId="0" applyFont="1" applyAlignment="1">
      <alignment vertical="center" wrapText="1"/>
    </xf>
    <xf numFmtId="0" fontId="39" fillId="0" borderId="74" xfId="0" applyFont="1" applyBorder="1" applyAlignment="1">
      <alignment vertical="center" wrapText="1"/>
    </xf>
    <xf numFmtId="0" fontId="39" fillId="0" borderId="45" xfId="0" applyFont="1" applyBorder="1" applyAlignment="1">
      <alignment horizontal="center" vertical="center" wrapText="1"/>
    </xf>
    <xf numFmtId="0" fontId="34" fillId="0" borderId="76" xfId="0" applyFont="1" applyBorder="1" applyAlignment="1">
      <alignment horizontal="left" vertical="center"/>
    </xf>
    <xf numFmtId="0" fontId="34" fillId="0" borderId="24" xfId="0" applyFont="1" applyBorder="1" applyAlignment="1">
      <alignment horizontal="left" vertical="center" wrapText="1"/>
    </xf>
    <xf numFmtId="0" fontId="34" fillId="0" borderId="19" xfId="0" applyFont="1" applyBorder="1" applyAlignment="1">
      <alignment horizontal="center" vertical="center" wrapText="1"/>
    </xf>
    <xf numFmtId="0" fontId="34" fillId="0" borderId="77" xfId="0" applyFont="1" applyBorder="1" applyAlignment="1">
      <alignment horizontal="center" vertical="center"/>
    </xf>
    <xf numFmtId="0" fontId="35" fillId="0" borderId="78" xfId="0" applyFont="1" applyBorder="1" applyAlignment="1">
      <alignment horizontal="left" vertical="center"/>
    </xf>
    <xf numFmtId="0" fontId="35" fillId="0" borderId="11" xfId="0" applyFont="1" applyBorder="1" applyAlignment="1">
      <alignment horizontal="left" vertical="center" wrapText="1"/>
    </xf>
    <xf numFmtId="0" fontId="35" fillId="0" borderId="25" xfId="0" applyFont="1" applyBorder="1" applyAlignment="1">
      <alignment horizontal="center" vertical="center" wrapText="1"/>
    </xf>
    <xf numFmtId="0" fontId="46" fillId="37" borderId="79" xfId="0" applyFont="1" applyFill="1" applyBorder="1" applyAlignment="1">
      <alignment horizontal="center" vertical="center"/>
    </xf>
    <xf numFmtId="0" fontId="35" fillId="0" borderId="80" xfId="0" applyFont="1" applyBorder="1">
      <alignment vertical="center"/>
    </xf>
    <xf numFmtId="0" fontId="35" fillId="0" borderId="36" xfId="0" applyFont="1" applyBorder="1" applyAlignment="1">
      <alignment vertical="center" wrapText="1"/>
    </xf>
    <xf numFmtId="0" fontId="46" fillId="37" borderId="81" xfId="0" applyFont="1" applyFill="1" applyBorder="1" applyAlignment="1">
      <alignment horizontal="center" vertical="center"/>
    </xf>
    <xf numFmtId="0" fontId="35" fillId="0" borderId="82" xfId="0" applyFont="1" applyBorder="1">
      <alignment vertical="center"/>
    </xf>
    <xf numFmtId="0" fontId="39" fillId="0" borderId="83" xfId="0" applyFont="1" applyBorder="1" applyAlignment="1">
      <alignment vertical="center" wrapText="1"/>
    </xf>
    <xf numFmtId="0" fontId="39" fillId="0" borderId="41" xfId="0" applyFont="1" applyBorder="1" applyAlignment="1">
      <alignment horizontal="center" vertical="center" wrapText="1"/>
    </xf>
    <xf numFmtId="0" fontId="46" fillId="37" borderId="84" xfId="0" applyFont="1" applyFill="1" applyBorder="1" applyAlignment="1">
      <alignment horizontal="center" vertical="center"/>
    </xf>
    <xf numFmtId="0" fontId="35" fillId="0" borderId="82" xfId="0" applyFont="1" applyBorder="1" applyAlignment="1">
      <alignment horizontal="left" vertical="center"/>
    </xf>
    <xf numFmtId="0" fontId="35" fillId="0" borderId="83" xfId="0" applyFont="1" applyBorder="1" applyAlignment="1">
      <alignment horizontal="left" vertical="center" wrapText="1"/>
    </xf>
    <xf numFmtId="0" fontId="35" fillId="0" borderId="41" xfId="0" applyFont="1" applyBorder="1" applyAlignment="1">
      <alignment horizontal="center" vertical="center" wrapText="1"/>
    </xf>
    <xf numFmtId="0" fontId="46" fillId="38" borderId="75" xfId="0" applyFont="1" applyFill="1" applyBorder="1">
      <alignment vertical="center"/>
    </xf>
    <xf numFmtId="0" fontId="35" fillId="0" borderId="85" xfId="0" applyFont="1" applyBorder="1">
      <alignment vertical="center"/>
    </xf>
    <xf numFmtId="0" fontId="39" fillId="0" borderId="21" xfId="0" applyFont="1" applyBorder="1" applyAlignment="1">
      <alignment vertical="center" wrapText="1"/>
    </xf>
    <xf numFmtId="0" fontId="35" fillId="0" borderId="26" xfId="0" applyFont="1" applyBorder="1" applyAlignment="1">
      <alignment horizontal="center" vertical="center" wrapText="1"/>
    </xf>
    <xf numFmtId="0" fontId="35" fillId="0" borderId="86" xfId="0" applyFont="1" applyBorder="1">
      <alignment vertical="center"/>
    </xf>
    <xf numFmtId="0" fontId="34" fillId="0" borderId="85" xfId="0" applyFont="1" applyBorder="1" applyAlignment="1">
      <alignment horizontal="left" vertical="center"/>
    </xf>
    <xf numFmtId="0" fontId="34" fillId="0" borderId="21" xfId="0" applyFont="1" applyBorder="1" applyAlignment="1">
      <alignment vertical="center" wrapText="1"/>
    </xf>
    <xf numFmtId="0" fontId="34" fillId="0" borderId="26" xfId="0" applyFont="1" applyBorder="1" applyAlignment="1">
      <alignment horizontal="center" vertical="center" wrapText="1"/>
    </xf>
    <xf numFmtId="0" fontId="34" fillId="0" borderId="86" xfId="0" applyFont="1" applyBorder="1" applyAlignment="1">
      <alignment horizontal="center" vertical="center"/>
    </xf>
    <xf numFmtId="0" fontId="35" fillId="0" borderId="85" xfId="0" applyFont="1" applyBorder="1" applyAlignment="1">
      <alignment horizontal="left" vertical="center"/>
    </xf>
    <xf numFmtId="0" fontId="35" fillId="0" borderId="87" xfId="0" applyFont="1" applyBorder="1">
      <alignment vertical="center"/>
    </xf>
    <xf numFmtId="0" fontId="35" fillId="0" borderId="83" xfId="0" applyFont="1" applyBorder="1" applyAlignment="1">
      <alignment vertical="center" wrapText="1"/>
    </xf>
    <xf numFmtId="0" fontId="48" fillId="0" borderId="23" xfId="0" applyFont="1" applyBorder="1" applyAlignment="1">
      <alignment vertical="center" wrapText="1"/>
    </xf>
    <xf numFmtId="0" fontId="49" fillId="0" borderId="25" xfId="0" applyFont="1" applyBorder="1" applyAlignment="1">
      <alignment horizontal="center" vertical="center" wrapText="1"/>
    </xf>
    <xf numFmtId="0" fontId="50" fillId="0" borderId="79" xfId="0" applyFont="1" applyBorder="1" applyAlignment="1">
      <alignment horizontal="center" vertical="center"/>
    </xf>
    <xf numFmtId="0" fontId="51" fillId="0" borderId="78" xfId="0" applyFont="1" applyBorder="1">
      <alignment vertical="center"/>
    </xf>
    <xf numFmtId="0" fontId="39" fillId="0" borderId="25" xfId="0" applyFont="1" applyBorder="1" applyAlignment="1">
      <alignment horizontal="center" vertical="center" wrapText="1"/>
    </xf>
    <xf numFmtId="0" fontId="52" fillId="37" borderId="79" xfId="0" applyFont="1" applyFill="1" applyBorder="1" applyAlignment="1">
      <alignment horizontal="center" vertical="center"/>
    </xf>
    <xf numFmtId="0" fontId="51" fillId="0" borderId="85" xfId="0" applyFont="1" applyBorder="1">
      <alignment vertical="center"/>
    </xf>
    <xf numFmtId="0" fontId="39" fillId="0" borderId="17" xfId="0" applyFont="1" applyBorder="1" applyAlignment="1">
      <alignment vertical="center" wrapText="1"/>
    </xf>
    <xf numFmtId="0" fontId="53" fillId="0" borderId="26" xfId="0" applyFont="1" applyBorder="1" applyAlignment="1">
      <alignment horizontal="center" vertical="center" wrapText="1"/>
    </xf>
    <xf numFmtId="0" fontId="54" fillId="0" borderId="86" xfId="0" applyFont="1" applyBorder="1">
      <alignment vertical="center"/>
    </xf>
    <xf numFmtId="0" fontId="55" fillId="0" borderId="21" xfId="0" applyFont="1" applyBorder="1" applyAlignment="1">
      <alignment vertical="center" wrapText="1"/>
    </xf>
    <xf numFmtId="0" fontId="38" fillId="0" borderId="26" xfId="0" applyFont="1" applyBorder="1" applyAlignment="1">
      <alignment horizontal="center" vertical="center" wrapText="1"/>
    </xf>
    <xf numFmtId="0" fontId="47" fillId="0" borderId="71" xfId="0" applyFont="1" applyBorder="1">
      <alignment vertical="center"/>
    </xf>
    <xf numFmtId="0" fontId="47" fillId="0" borderId="82" xfId="0" applyFont="1" applyBorder="1">
      <alignment vertical="center"/>
    </xf>
    <xf numFmtId="0" fontId="47" fillId="0" borderId="88" xfId="0" applyFont="1" applyBorder="1">
      <alignment vertical="center"/>
    </xf>
    <xf numFmtId="0" fontId="39" fillId="0" borderId="89" xfId="0" applyFont="1" applyBorder="1" applyAlignment="1">
      <alignment vertical="center" wrapText="1"/>
    </xf>
    <xf numFmtId="0" fontId="54" fillId="0" borderId="90" xfId="0" applyFont="1" applyBorder="1">
      <alignment vertical="center"/>
    </xf>
    <xf numFmtId="0" fontId="54" fillId="0" borderId="91" xfId="0" applyFont="1" applyBorder="1">
      <alignment vertical="center"/>
    </xf>
    <xf numFmtId="0" fontId="35" fillId="0" borderId="0" xfId="0" applyFont="1" applyAlignment="1">
      <alignment vertical="top"/>
    </xf>
    <xf numFmtId="0" fontId="35" fillId="0" borderId="0" xfId="0" applyFont="1" applyAlignment="1">
      <alignment vertical="top" wrapText="1"/>
    </xf>
    <xf numFmtId="0" fontId="35" fillId="0" borderId="0" xfId="0" applyFont="1" applyAlignment="1">
      <alignment horizontal="center" vertical="top" wrapText="1"/>
    </xf>
    <xf numFmtId="0" fontId="19" fillId="0" borderId="0" xfId="0" applyFont="1">
      <alignment vertical="center"/>
    </xf>
    <xf numFmtId="0" fontId="19" fillId="0" borderId="10" xfId="0" applyFont="1" applyBorder="1" applyAlignment="1">
      <alignment vertical="center" wrapText="1"/>
    </xf>
    <xf numFmtId="0" fontId="19" fillId="0" borderId="11" xfId="0" applyFont="1" applyBorder="1">
      <alignment vertical="center"/>
    </xf>
    <xf numFmtId="0" fontId="19" fillId="0" borderId="11" xfId="0" applyFont="1" applyBorder="1" applyAlignment="1">
      <alignment vertical="center" wrapText="1"/>
    </xf>
    <xf numFmtId="0" fontId="19" fillId="0" borderId="12" xfId="0" applyFont="1" applyBorder="1" applyAlignment="1">
      <alignment vertical="center" wrapText="1"/>
    </xf>
    <xf numFmtId="0" fontId="34" fillId="0" borderId="0" xfId="0" applyFont="1" applyAlignment="1">
      <alignment horizontal="center" vertical="center" shrinkToFit="1"/>
    </xf>
    <xf numFmtId="0" fontId="19" fillId="0" borderId="13" xfId="0" applyFont="1" applyBorder="1" applyAlignment="1">
      <alignment vertical="center" wrapText="1"/>
    </xf>
    <xf numFmtId="0" fontId="19" fillId="34" borderId="19" xfId="0" applyFont="1" applyFill="1" applyBorder="1" applyAlignment="1">
      <alignment horizontal="center" vertical="center" wrapText="1"/>
    </xf>
    <xf numFmtId="0" fontId="19" fillId="0" borderId="0" xfId="0" applyFont="1" applyAlignment="1">
      <alignment vertical="center" wrapText="1"/>
    </xf>
    <xf numFmtId="0" fontId="34" fillId="0" borderId="0" xfId="0" applyFont="1" applyAlignment="1">
      <alignment horizontal="left" vertical="center" shrinkToFit="1"/>
    </xf>
    <xf numFmtId="0" fontId="19" fillId="0" borderId="19" xfId="0" applyFont="1" applyBorder="1" applyAlignment="1">
      <alignment horizontal="center" vertical="center"/>
    </xf>
    <xf numFmtId="0" fontId="19" fillId="0" borderId="19" xfId="0" applyFont="1" applyBorder="1" applyAlignment="1">
      <alignment horizontal="center" vertical="center" wrapText="1"/>
    </xf>
    <xf numFmtId="49" fontId="19" fillId="34" borderId="25" xfId="0" applyNumberFormat="1" applyFont="1" applyFill="1" applyBorder="1" applyAlignment="1" applyProtection="1">
      <alignment vertical="center" wrapText="1"/>
      <protection locked="0"/>
    </xf>
    <xf numFmtId="14" fontId="19" fillId="34" borderId="26" xfId="0" quotePrefix="1" applyNumberFormat="1" applyFont="1" applyFill="1" applyBorder="1" applyAlignment="1" applyProtection="1">
      <alignment vertical="center" wrapText="1"/>
      <protection locked="0"/>
    </xf>
    <xf numFmtId="38" fontId="19" fillId="34" borderId="26" xfId="43" quotePrefix="1" applyFont="1" applyFill="1" applyBorder="1" applyAlignment="1" applyProtection="1">
      <alignment vertical="center" wrapText="1"/>
      <protection locked="0"/>
    </xf>
    <xf numFmtId="183" fontId="19" fillId="34" borderId="26" xfId="43" applyNumberFormat="1" applyFont="1" applyFill="1" applyBorder="1" applyAlignment="1" applyProtection="1">
      <alignment horizontal="right" vertical="center" wrapText="1"/>
      <protection locked="0"/>
    </xf>
    <xf numFmtId="181" fontId="19" fillId="34" borderId="26" xfId="43" applyNumberFormat="1" applyFont="1" applyFill="1" applyBorder="1" applyAlignment="1" applyProtection="1">
      <alignment vertical="center" wrapText="1"/>
      <protection locked="0"/>
    </xf>
    <xf numFmtId="181" fontId="19" fillId="35" borderId="26" xfId="43" applyNumberFormat="1" applyFont="1" applyFill="1" applyBorder="1" applyAlignment="1" applyProtection="1">
      <alignment vertical="center" wrapText="1"/>
      <protection locked="0"/>
    </xf>
    <xf numFmtId="181" fontId="19" fillId="33" borderId="26" xfId="43" applyNumberFormat="1" applyFont="1" applyFill="1" applyBorder="1" applyAlignment="1" applyProtection="1">
      <alignment vertical="center" wrapText="1"/>
      <protection locked="0"/>
    </xf>
    <xf numFmtId="38" fontId="19" fillId="37" borderId="19" xfId="43" quotePrefix="1" applyFont="1" applyFill="1" applyBorder="1" applyAlignment="1" applyProtection="1">
      <alignment vertical="center" wrapText="1"/>
      <protection locked="0"/>
    </xf>
    <xf numFmtId="49" fontId="19" fillId="33" borderId="19" xfId="0" applyNumberFormat="1" applyFont="1" applyFill="1" applyBorder="1" applyAlignment="1" applyProtection="1">
      <alignment vertical="center" wrapText="1"/>
      <protection locked="0"/>
    </xf>
    <xf numFmtId="14" fontId="19" fillId="33" borderId="19" xfId="0" applyNumberFormat="1" applyFont="1" applyFill="1" applyBorder="1" applyAlignment="1" applyProtection="1">
      <alignment vertical="center" wrapText="1"/>
      <protection locked="0"/>
    </xf>
    <xf numFmtId="38" fontId="19" fillId="33" borderId="26" xfId="43" applyFont="1" applyFill="1" applyBorder="1" applyAlignment="1" applyProtection="1">
      <alignment vertical="center" wrapText="1"/>
      <protection locked="0"/>
    </xf>
    <xf numFmtId="183" fontId="19" fillId="33" borderId="26" xfId="43" applyNumberFormat="1" applyFont="1" applyFill="1" applyBorder="1" applyAlignment="1" applyProtection="1">
      <alignment horizontal="right" vertical="center" wrapText="1"/>
      <protection locked="0"/>
    </xf>
    <xf numFmtId="181" fontId="19" fillId="33" borderId="19" xfId="43" applyNumberFormat="1" applyFont="1" applyFill="1" applyBorder="1" applyAlignment="1" applyProtection="1">
      <alignment vertical="center" wrapText="1"/>
      <protection locked="0"/>
    </xf>
    <xf numFmtId="181" fontId="19" fillId="33" borderId="19" xfId="0" applyNumberFormat="1" applyFont="1" applyFill="1" applyBorder="1" applyAlignment="1" applyProtection="1">
      <alignment vertical="center" wrapText="1"/>
      <protection locked="0"/>
    </xf>
    <xf numFmtId="38" fontId="19" fillId="37" borderId="19" xfId="43" applyFont="1" applyFill="1" applyBorder="1" applyAlignment="1" applyProtection="1">
      <alignment vertical="center" wrapText="1"/>
      <protection locked="0"/>
    </xf>
    <xf numFmtId="0" fontId="19" fillId="33" borderId="19" xfId="0" applyFont="1" applyFill="1" applyBorder="1" applyAlignment="1" applyProtection="1">
      <alignment vertical="center" wrapText="1"/>
      <protection locked="0"/>
    </xf>
    <xf numFmtId="0" fontId="19" fillId="35" borderId="22" xfId="0" applyFont="1" applyFill="1" applyBorder="1" applyProtection="1">
      <alignment vertical="center"/>
      <protection locked="0"/>
    </xf>
    <xf numFmtId="0" fontId="19" fillId="35" borderId="24" xfId="0" applyFont="1" applyFill="1" applyBorder="1" applyAlignment="1" applyProtection="1">
      <alignment horizontal="justify" vertical="center" wrapText="1"/>
      <protection locked="0"/>
    </xf>
    <xf numFmtId="38" fontId="19" fillId="35" borderId="24" xfId="43" applyFont="1" applyFill="1" applyBorder="1" applyAlignment="1" applyProtection="1">
      <alignment vertical="center" wrapText="1"/>
      <protection locked="0"/>
    </xf>
    <xf numFmtId="184" fontId="19" fillId="35" borderId="24" xfId="43" applyNumberFormat="1" applyFont="1" applyFill="1" applyBorder="1" applyAlignment="1" applyProtection="1">
      <alignment vertical="center" wrapText="1"/>
      <protection locked="0"/>
    </xf>
    <xf numFmtId="185" fontId="19" fillId="35" borderId="24" xfId="43" applyNumberFormat="1" applyFont="1" applyFill="1" applyBorder="1" applyAlignment="1" applyProtection="1">
      <alignment vertical="center" wrapText="1"/>
      <protection locked="0"/>
    </xf>
    <xf numFmtId="40" fontId="19" fillId="35" borderId="24" xfId="43" applyNumberFormat="1" applyFont="1" applyFill="1" applyBorder="1" applyAlignment="1" applyProtection="1">
      <alignment vertical="center" wrapText="1"/>
      <protection locked="0"/>
    </xf>
    <xf numFmtId="180" fontId="19" fillId="35" borderId="24" xfId="0" applyNumberFormat="1" applyFont="1" applyFill="1" applyBorder="1" applyAlignment="1" applyProtection="1">
      <alignment vertical="center" wrapText="1"/>
      <protection locked="0"/>
    </xf>
    <xf numFmtId="184" fontId="19" fillId="35" borderId="24" xfId="0" applyNumberFormat="1" applyFont="1" applyFill="1" applyBorder="1" applyAlignment="1" applyProtection="1">
      <alignment vertical="center" wrapText="1"/>
      <protection locked="0"/>
    </xf>
    <xf numFmtId="180" fontId="19" fillId="35" borderId="24" xfId="43" applyNumberFormat="1" applyFont="1" applyFill="1" applyBorder="1" applyAlignment="1" applyProtection="1">
      <alignment vertical="center" wrapText="1"/>
      <protection locked="0"/>
    </xf>
    <xf numFmtId="38" fontId="19" fillId="35" borderId="23" xfId="43" applyFont="1" applyFill="1" applyBorder="1" applyAlignment="1" applyProtection="1">
      <alignment vertical="center" wrapText="1"/>
      <protection locked="0"/>
    </xf>
    <xf numFmtId="0" fontId="22" fillId="0" borderId="0" xfId="0" applyFont="1">
      <alignment vertical="center"/>
    </xf>
    <xf numFmtId="184" fontId="22" fillId="0" borderId="0" xfId="0" applyNumberFormat="1" applyFont="1">
      <alignment vertical="center"/>
    </xf>
    <xf numFmtId="0" fontId="19" fillId="0" borderId="26"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84" fontId="19" fillId="0" borderId="0" xfId="43" applyNumberFormat="1" applyFont="1" applyFill="1" applyBorder="1" applyAlignment="1" applyProtection="1">
      <alignment vertical="center" wrapText="1"/>
      <protection locked="0"/>
    </xf>
    <xf numFmtId="0" fontId="19" fillId="0" borderId="16" xfId="0" applyFont="1" applyBorder="1" applyAlignment="1">
      <alignment vertical="center" wrapText="1"/>
    </xf>
    <xf numFmtId="0" fontId="19" fillId="0" borderId="21" xfId="0" applyFont="1" applyBorder="1" applyAlignment="1">
      <alignment vertical="center" wrapText="1"/>
    </xf>
    <xf numFmtId="0" fontId="19" fillId="0" borderId="17" xfId="0" applyFont="1" applyBorder="1" applyAlignment="1">
      <alignment vertical="center" wrapText="1"/>
    </xf>
    <xf numFmtId="0" fontId="32" fillId="0" borderId="0" xfId="0" applyFont="1">
      <alignment vertical="center"/>
    </xf>
    <xf numFmtId="0" fontId="32" fillId="0" borderId="0" xfId="0" applyFont="1" applyAlignment="1">
      <alignment vertical="center" shrinkToFit="1"/>
    </xf>
    <xf numFmtId="181" fontId="19" fillId="0" borderId="0" xfId="0" applyNumberFormat="1" applyFont="1">
      <alignment vertical="center"/>
    </xf>
    <xf numFmtId="0" fontId="19" fillId="0" borderId="0" xfId="0" applyFont="1" applyAlignment="1">
      <alignment vertical="center" shrinkToFit="1"/>
    </xf>
    <xf numFmtId="0" fontId="35" fillId="0" borderId="0" xfId="0" applyFont="1" applyAlignment="1">
      <alignment horizontal="left" vertical="center" wrapText="1"/>
    </xf>
    <xf numFmtId="0" fontId="18" fillId="0" borderId="26" xfId="0" applyFont="1" applyBorder="1" applyAlignment="1">
      <alignment horizontal="justify" vertical="center" wrapText="1"/>
    </xf>
    <xf numFmtId="0" fontId="18" fillId="0" borderId="19" xfId="0" applyFont="1" applyBorder="1" applyAlignment="1">
      <alignment horizontal="justify" vertical="center" wrapText="1"/>
    </xf>
    <xf numFmtId="0" fontId="18" fillId="33" borderId="11" xfId="0" applyFont="1" applyFill="1" applyBorder="1" applyAlignment="1" applyProtection="1">
      <alignment vertical="center" wrapText="1"/>
      <protection locked="0"/>
    </xf>
    <xf numFmtId="0" fontId="18" fillId="33" borderId="12" xfId="0" applyFont="1" applyFill="1" applyBorder="1" applyAlignment="1" applyProtection="1">
      <alignment vertical="center" wrapText="1"/>
      <protection locked="0"/>
    </xf>
    <xf numFmtId="0" fontId="18" fillId="0" borderId="21" xfId="0" applyFont="1" applyBorder="1" applyAlignment="1">
      <alignment horizontal="left" vertical="top" wrapText="1"/>
    </xf>
    <xf numFmtId="0" fontId="18" fillId="0" borderId="10"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177" fontId="18" fillId="33" borderId="19" xfId="0" applyNumberFormat="1" applyFont="1" applyFill="1" applyBorder="1" applyAlignment="1" applyProtection="1">
      <alignment horizontal="left" vertical="center" wrapText="1"/>
      <protection locked="0"/>
    </xf>
    <xf numFmtId="0" fontId="18" fillId="33" borderId="0" xfId="0" applyFont="1" applyFill="1" applyAlignment="1" applyProtection="1">
      <alignment vertical="center" wrapText="1"/>
      <protection locked="0"/>
    </xf>
    <xf numFmtId="0" fontId="18" fillId="33" borderId="14" xfId="0" applyFont="1" applyFill="1" applyBorder="1" applyAlignment="1" applyProtection="1">
      <alignment vertical="center" wrapText="1"/>
      <protection locked="0"/>
    </xf>
    <xf numFmtId="0" fontId="18" fillId="33" borderId="65" xfId="0" applyFont="1" applyFill="1" applyBorder="1" applyAlignment="1" applyProtection="1">
      <alignment vertical="center" wrapText="1"/>
      <protection locked="0"/>
    </xf>
    <xf numFmtId="0" fontId="18" fillId="33" borderId="54" xfId="0" applyFont="1" applyFill="1" applyBorder="1" applyAlignment="1" applyProtection="1">
      <alignment vertical="center" wrapText="1"/>
      <protection locked="0"/>
    </xf>
    <xf numFmtId="0" fontId="18" fillId="33" borderId="38" xfId="0" applyFont="1" applyFill="1" applyBorder="1" applyAlignment="1" applyProtection="1">
      <alignment vertical="center" wrapText="1"/>
      <protection locked="0"/>
    </xf>
    <xf numFmtId="0" fontId="18" fillId="34" borderId="66" xfId="0" applyFont="1" applyFill="1" applyBorder="1" applyAlignment="1" applyProtection="1">
      <alignment vertical="center" wrapText="1"/>
      <protection locked="0"/>
    </xf>
    <xf numFmtId="0" fontId="18" fillId="34" borderId="55" xfId="0" applyFont="1" applyFill="1" applyBorder="1" applyAlignment="1" applyProtection="1">
      <alignment vertical="center" wrapText="1"/>
      <protection locked="0"/>
    </xf>
    <xf numFmtId="0" fontId="18" fillId="34" borderId="43" xfId="0" applyFont="1" applyFill="1" applyBorder="1" applyAlignment="1" applyProtection="1">
      <alignment vertical="center" wrapText="1"/>
      <protection locked="0"/>
    </xf>
    <xf numFmtId="0" fontId="18" fillId="0" borderId="6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34" fillId="0" borderId="0" xfId="0" applyFont="1" applyAlignment="1">
      <alignment horizontal="center" vertical="center"/>
    </xf>
    <xf numFmtId="0" fontId="18" fillId="0" borderId="0" xfId="0" applyFont="1" applyAlignment="1">
      <alignment horizontal="left"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8" fillId="0" borderId="11"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justify" vertical="center" wrapText="1"/>
    </xf>
    <xf numFmtId="0" fontId="0" fillId="0" borderId="0" xfId="0" applyAlignment="1">
      <alignment vertical="center"/>
    </xf>
    <xf numFmtId="0" fontId="18" fillId="0" borderId="0" xfId="0" applyFont="1" applyAlignment="1">
      <alignment horizontal="right" vertical="center" wrapText="1"/>
    </xf>
    <xf numFmtId="0" fontId="18" fillId="34" borderId="0" xfId="0" applyFont="1" applyFill="1" applyAlignment="1" applyProtection="1">
      <alignment vertical="center" wrapText="1"/>
      <protection locked="0"/>
    </xf>
    <xf numFmtId="0" fontId="18" fillId="35" borderId="22" xfId="0" applyFont="1" applyFill="1" applyBorder="1" applyAlignment="1">
      <alignment vertical="center" wrapText="1"/>
    </xf>
    <xf numFmtId="0" fontId="18" fillId="35" borderId="24" xfId="0" applyFont="1" applyFill="1" applyBorder="1" applyAlignment="1">
      <alignment vertical="center" wrapText="1"/>
    </xf>
    <xf numFmtId="0" fontId="18" fillId="35" borderId="23" xfId="0" applyFont="1" applyFill="1" applyBorder="1" applyAlignment="1">
      <alignment vertical="center" wrapText="1"/>
    </xf>
    <xf numFmtId="177" fontId="18" fillId="34" borderId="19" xfId="0" applyNumberFormat="1" applyFont="1" applyFill="1" applyBorder="1" applyAlignment="1" applyProtection="1">
      <alignment horizontal="left" vertical="center" wrapText="1"/>
      <protection locked="0"/>
    </xf>
    <xf numFmtId="0" fontId="18" fillId="0" borderId="10" xfId="0" applyFont="1" applyBorder="1" applyAlignment="1">
      <alignmen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18" fillId="0" borderId="16" xfId="0" applyFont="1" applyBorder="1" applyAlignment="1">
      <alignment vertical="top" wrapText="1"/>
    </xf>
    <xf numFmtId="0" fontId="18" fillId="0" borderId="21" xfId="0" applyFont="1" applyBorder="1" applyAlignment="1">
      <alignment vertical="top" wrapText="1"/>
    </xf>
    <xf numFmtId="0" fontId="18" fillId="0" borderId="17" xfId="0" applyFont="1" applyBorder="1" applyAlignment="1">
      <alignment vertical="top" wrapText="1"/>
    </xf>
    <xf numFmtId="177" fontId="18" fillId="34" borderId="10" xfId="0" applyNumberFormat="1" applyFont="1" applyFill="1" applyBorder="1" applyAlignment="1" applyProtection="1">
      <alignment horizontal="left" vertical="center" wrapText="1"/>
      <protection locked="0"/>
    </xf>
    <xf numFmtId="177" fontId="18" fillId="34" borderId="11" xfId="0" applyNumberFormat="1" applyFont="1" applyFill="1" applyBorder="1" applyAlignment="1" applyProtection="1">
      <alignment horizontal="left" vertical="center" wrapText="1"/>
      <protection locked="0"/>
    </xf>
    <xf numFmtId="177" fontId="18" fillId="34" borderId="12" xfId="0" applyNumberFormat="1" applyFont="1" applyFill="1" applyBorder="1" applyAlignment="1" applyProtection="1">
      <alignment horizontal="left" vertical="center" wrapText="1"/>
      <protection locked="0"/>
    </xf>
    <xf numFmtId="177" fontId="18" fillId="34" borderId="16" xfId="0" applyNumberFormat="1" applyFont="1" applyFill="1" applyBorder="1" applyAlignment="1" applyProtection="1">
      <alignment horizontal="left" vertical="center" wrapText="1"/>
      <protection locked="0"/>
    </xf>
    <xf numFmtId="177" fontId="18" fillId="34" borderId="21" xfId="0" applyNumberFormat="1" applyFont="1" applyFill="1" applyBorder="1" applyAlignment="1" applyProtection="1">
      <alignment horizontal="left" vertical="center" wrapText="1"/>
      <protection locked="0"/>
    </xf>
    <xf numFmtId="177" fontId="18" fillId="34" borderId="17" xfId="0" applyNumberFormat="1" applyFont="1" applyFill="1" applyBorder="1" applyAlignment="1" applyProtection="1">
      <alignment horizontal="left" vertical="center" wrapText="1"/>
      <protection locked="0"/>
    </xf>
    <xf numFmtId="0" fontId="18" fillId="0" borderId="19" xfId="0" applyFont="1" applyBorder="1" applyAlignment="1">
      <alignment horizontal="justify" vertical="top" wrapText="1"/>
    </xf>
    <xf numFmtId="0" fontId="18" fillId="0" borderId="25" xfId="0" applyFont="1" applyBorder="1" applyAlignment="1">
      <alignment horizontal="left" vertical="center" wrapText="1"/>
    </xf>
    <xf numFmtId="0" fontId="18" fillId="0" borderId="19" xfId="0" applyFont="1" applyBorder="1" applyAlignment="1">
      <alignment horizontal="left" vertical="center" wrapText="1"/>
    </xf>
    <xf numFmtId="0" fontId="18" fillId="0" borderId="60" xfId="0" applyFont="1" applyBorder="1" applyAlignment="1">
      <alignment horizontal="center" vertical="center" wrapText="1"/>
    </xf>
    <xf numFmtId="0" fontId="18" fillId="0" borderId="26" xfId="0" applyFont="1" applyBorder="1" applyAlignment="1">
      <alignment horizontal="center" vertical="center" wrapText="1"/>
    </xf>
    <xf numFmtId="177" fontId="18" fillId="33" borderId="10" xfId="0" applyNumberFormat="1" applyFont="1" applyFill="1" applyBorder="1" applyAlignment="1" applyProtection="1">
      <alignment horizontal="left" vertical="center" wrapText="1"/>
      <protection locked="0"/>
    </xf>
    <xf numFmtId="177" fontId="18" fillId="33" borderId="11" xfId="0" applyNumberFormat="1" applyFont="1" applyFill="1" applyBorder="1" applyAlignment="1" applyProtection="1">
      <alignment horizontal="left" vertical="center" wrapText="1"/>
      <protection locked="0"/>
    </xf>
    <xf numFmtId="177" fontId="18" fillId="33" borderId="12" xfId="0" applyNumberFormat="1" applyFont="1" applyFill="1" applyBorder="1" applyAlignment="1" applyProtection="1">
      <alignment horizontal="left" vertical="center" wrapText="1"/>
      <protection locked="0"/>
    </xf>
    <xf numFmtId="177" fontId="18" fillId="33" borderId="16" xfId="0" applyNumberFormat="1" applyFont="1" applyFill="1" applyBorder="1" applyAlignment="1" applyProtection="1">
      <alignment horizontal="left" vertical="center" wrapText="1"/>
      <protection locked="0"/>
    </xf>
    <xf numFmtId="177" fontId="18" fillId="33" borderId="21" xfId="0" applyNumberFormat="1" applyFont="1" applyFill="1" applyBorder="1" applyAlignment="1" applyProtection="1">
      <alignment horizontal="left" vertical="center" wrapText="1"/>
      <protection locked="0"/>
    </xf>
    <xf numFmtId="177" fontId="18" fillId="33" borderId="17" xfId="0" applyNumberFormat="1" applyFont="1" applyFill="1" applyBorder="1" applyAlignment="1" applyProtection="1">
      <alignment horizontal="left" vertical="center" wrapText="1"/>
      <protection locked="0"/>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6" xfId="0" applyFont="1" applyBorder="1" applyAlignment="1">
      <alignment horizontal="left" vertical="center" wrapText="1"/>
    </xf>
    <xf numFmtId="0" fontId="18" fillId="0" borderId="21" xfId="0" applyFont="1" applyBorder="1" applyAlignment="1">
      <alignment horizontal="left" vertical="center" wrapText="1"/>
    </xf>
    <xf numFmtId="0" fontId="18" fillId="0" borderId="17" xfId="0" applyFont="1" applyBorder="1" applyAlignment="1">
      <alignment horizontal="left" vertical="center" wrapText="1"/>
    </xf>
    <xf numFmtId="0" fontId="18" fillId="35" borderId="10" xfId="0" applyFont="1" applyFill="1" applyBorder="1" applyAlignment="1">
      <alignment vertical="center" wrapText="1"/>
    </xf>
    <xf numFmtId="0" fontId="18" fillId="35" borderId="11" xfId="0" applyFont="1" applyFill="1" applyBorder="1" applyAlignment="1">
      <alignment vertical="center" wrapText="1"/>
    </xf>
    <xf numFmtId="0" fontId="18" fillId="35" borderId="13" xfId="0" applyFont="1" applyFill="1" applyBorder="1" applyAlignment="1">
      <alignment horizontal="left" vertical="center" wrapText="1"/>
    </xf>
    <xf numFmtId="0" fontId="18" fillId="35" borderId="0" xfId="0" applyFont="1" applyFill="1" applyAlignment="1">
      <alignment horizontal="left" vertical="center" wrapText="1"/>
    </xf>
    <xf numFmtId="0" fontId="18" fillId="0" borderId="13" xfId="0" applyFont="1" applyBorder="1" applyAlignment="1">
      <alignment horizontal="center" vertical="top" wrapText="1"/>
    </xf>
    <xf numFmtId="0" fontId="18" fillId="0" borderId="0" xfId="0" applyFont="1" applyAlignment="1">
      <alignment horizontal="center" vertical="top" wrapText="1"/>
    </xf>
    <xf numFmtId="0" fontId="18" fillId="0" borderId="14" xfId="0" applyFont="1" applyBorder="1" applyAlignment="1">
      <alignment horizontal="center" vertical="top" wrapText="1"/>
    </xf>
    <xf numFmtId="0" fontId="18" fillId="0" borderId="0" xfId="0" applyFont="1" applyAlignment="1">
      <alignment horizontal="left" vertical="top" wrapText="1"/>
    </xf>
    <xf numFmtId="0" fontId="18" fillId="34" borderId="19" xfId="0" applyFont="1" applyFill="1" applyBorder="1" applyAlignment="1" applyProtection="1">
      <alignment vertical="center" wrapText="1"/>
      <protection locked="0"/>
    </xf>
    <xf numFmtId="0" fontId="18" fillId="35" borderId="0" xfId="0" applyFont="1" applyFill="1" applyAlignment="1">
      <alignment horizontal="left" vertical="top" wrapText="1"/>
    </xf>
    <xf numFmtId="0" fontId="18" fillId="35" borderId="14" xfId="0" applyFont="1" applyFill="1" applyBorder="1" applyAlignment="1">
      <alignment horizontal="left" vertical="top" wrapText="1"/>
    </xf>
    <xf numFmtId="0" fontId="18" fillId="35" borderId="21" xfId="0" applyFont="1" applyFill="1" applyBorder="1" applyAlignment="1">
      <alignment horizontal="left" vertical="top" wrapText="1"/>
    </xf>
    <xf numFmtId="0" fontId="18" fillId="35" borderId="17" xfId="0" applyFont="1" applyFill="1" applyBorder="1" applyAlignment="1">
      <alignment horizontal="left" vertical="top" wrapText="1"/>
    </xf>
    <xf numFmtId="0" fontId="18" fillId="34" borderId="10" xfId="0" applyFont="1" applyFill="1" applyBorder="1" applyAlignment="1" applyProtection="1">
      <alignment vertical="center" wrapText="1"/>
      <protection locked="0"/>
    </xf>
    <xf numFmtId="0" fontId="18" fillId="34" borderId="11" xfId="0" applyFont="1" applyFill="1" applyBorder="1" applyAlignment="1" applyProtection="1">
      <alignment vertical="center" wrapText="1"/>
      <protection locked="0"/>
    </xf>
    <xf numFmtId="0" fontId="18" fillId="34" borderId="12"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18" fillId="35" borderId="11" xfId="0" applyFont="1" applyFill="1" applyBorder="1" applyAlignment="1">
      <alignment horizontal="left" vertical="top" wrapText="1"/>
    </xf>
    <xf numFmtId="0" fontId="18" fillId="35" borderId="12" xfId="0" applyFont="1" applyFill="1" applyBorder="1" applyAlignment="1">
      <alignment horizontal="left" vertical="top" wrapText="1"/>
    </xf>
    <xf numFmtId="0" fontId="18" fillId="0" borderId="0" xfId="0" applyFont="1" applyAlignment="1">
      <alignment vertical="top" wrapText="1"/>
    </xf>
    <xf numFmtId="0" fontId="18"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62" xfId="0" applyFont="1" applyBorder="1" applyAlignment="1">
      <alignment horizontal="center" vertical="center" wrapText="1"/>
    </xf>
    <xf numFmtId="0" fontId="18" fillId="34" borderId="46" xfId="0" applyFont="1" applyFill="1" applyBorder="1" applyAlignment="1" applyProtection="1">
      <alignment vertical="center" wrapText="1" shrinkToFit="1"/>
      <protection locked="0"/>
    </xf>
    <xf numFmtId="0" fontId="18" fillId="34" borderId="55" xfId="0" applyFont="1" applyFill="1" applyBorder="1" applyAlignment="1" applyProtection="1">
      <alignment vertical="center" wrapText="1" shrinkToFit="1"/>
      <protection locked="0"/>
    </xf>
    <xf numFmtId="0" fontId="18" fillId="34" borderId="64" xfId="0" applyFont="1" applyFill="1" applyBorder="1" applyAlignment="1" applyProtection="1">
      <alignment vertical="center" wrapText="1" shrinkToFit="1"/>
      <protection locked="0"/>
    </xf>
    <xf numFmtId="0" fontId="18" fillId="33" borderId="37" xfId="0" applyFont="1" applyFill="1" applyBorder="1" applyAlignment="1" applyProtection="1">
      <alignment vertical="center" wrapText="1" shrinkToFit="1"/>
      <protection locked="0"/>
    </xf>
    <xf numFmtId="0" fontId="18" fillId="33" borderId="54" xfId="0" applyFont="1" applyFill="1" applyBorder="1" applyAlignment="1" applyProtection="1">
      <alignment vertical="center" wrapText="1" shrinkToFit="1"/>
      <protection locked="0"/>
    </xf>
    <xf numFmtId="0" fontId="18" fillId="33" borderId="63" xfId="0" applyFont="1" applyFill="1" applyBorder="1" applyAlignment="1" applyProtection="1">
      <alignment vertical="center" wrapText="1" shrinkToFit="1"/>
      <protection locked="0"/>
    </xf>
    <xf numFmtId="0" fontId="18" fillId="34" borderId="21" xfId="0" applyFont="1" applyFill="1" applyBorder="1" applyAlignment="1" applyProtection="1">
      <alignment horizontal="center" vertical="center" wrapText="1"/>
      <protection locked="0"/>
    </xf>
    <xf numFmtId="0" fontId="18" fillId="0" borderId="22" xfId="0" applyFont="1" applyBorder="1" applyAlignment="1">
      <alignment vertical="top" wrapText="1"/>
    </xf>
    <xf numFmtId="0" fontId="18" fillId="0" borderId="24" xfId="0" applyFont="1" applyBorder="1" applyAlignment="1">
      <alignment vertical="top" wrapText="1"/>
    </xf>
    <xf numFmtId="0" fontId="18" fillId="0" borderId="23" xfId="0" applyFont="1" applyBorder="1" applyAlignment="1">
      <alignment vertical="top" wrapText="1"/>
    </xf>
    <xf numFmtId="0" fontId="39" fillId="0" borderId="34" xfId="44" applyFont="1" applyBorder="1" applyAlignment="1">
      <alignment vertical="center" wrapText="1"/>
    </xf>
    <xf numFmtId="0" fontId="39" fillId="0" borderId="36" xfId="44" applyFont="1" applyBorder="1" applyAlignment="1">
      <alignment vertical="center" wrapText="1"/>
    </xf>
    <xf numFmtId="0" fontId="39" fillId="0" borderId="35" xfId="44" applyFont="1" applyBorder="1" applyAlignment="1">
      <alignment vertical="center" wrapText="1"/>
    </xf>
    <xf numFmtId="0" fontId="35" fillId="35" borderId="0" xfId="44" applyFont="1" applyFill="1" applyAlignment="1">
      <alignment horizontal="center"/>
    </xf>
    <xf numFmtId="0" fontId="35" fillId="34" borderId="10" xfId="44" applyFont="1" applyFill="1" applyBorder="1" applyAlignment="1">
      <alignment horizontal="center" vertical="center"/>
    </xf>
    <xf numFmtId="0" fontId="35" fillId="34" borderId="11" xfId="44" applyFont="1" applyFill="1" applyBorder="1" applyAlignment="1">
      <alignment horizontal="center" vertical="center"/>
    </xf>
    <xf numFmtId="0" fontId="35" fillId="34" borderId="16" xfId="44" applyFont="1" applyFill="1" applyBorder="1" applyAlignment="1">
      <alignment horizontal="center" vertical="center"/>
    </xf>
    <xf numFmtId="0" fontId="35" fillId="34" borderId="21" xfId="44" applyFont="1" applyFill="1" applyBorder="1" applyAlignment="1">
      <alignment horizontal="center" vertical="center"/>
    </xf>
    <xf numFmtId="0" fontId="35" fillId="0" borderId="11" xfId="44" applyFont="1" applyBorder="1" applyAlignment="1">
      <alignment horizontal="left" vertical="top" wrapText="1"/>
    </xf>
    <xf numFmtId="0" fontId="35" fillId="0" borderId="12" xfId="44" applyFont="1" applyBorder="1" applyAlignment="1">
      <alignment horizontal="left" vertical="top" wrapText="1"/>
    </xf>
    <xf numFmtId="0" fontId="35" fillId="0" borderId="21" xfId="44" applyFont="1" applyBorder="1" applyAlignment="1">
      <alignment horizontal="left" vertical="top" wrapText="1"/>
    </xf>
    <xf numFmtId="0" fontId="35" fillId="0" borderId="17" xfId="44" applyFont="1" applyBorder="1" applyAlignment="1">
      <alignment horizontal="left" vertical="top" wrapText="1"/>
    </xf>
    <xf numFmtId="0" fontId="35" fillId="0" borderId="51" xfId="44" applyFont="1" applyBorder="1" applyAlignment="1">
      <alignment vertical="center"/>
    </xf>
    <xf numFmtId="0" fontId="35" fillId="0" borderId="50" xfId="44" applyFont="1" applyBorder="1" applyAlignment="1">
      <alignment vertical="center"/>
    </xf>
    <xf numFmtId="0" fontId="35" fillId="0" borderId="59" xfId="44" applyFont="1" applyBorder="1" applyAlignment="1">
      <alignment vertical="center"/>
    </xf>
    <xf numFmtId="0" fontId="35" fillId="0" borderId="10" xfId="44" applyFont="1" applyBorder="1" applyAlignment="1">
      <alignment horizontal="center" vertical="top"/>
    </xf>
    <xf numFmtId="0" fontId="35" fillId="0" borderId="13" xfId="44" applyFont="1" applyBorder="1" applyAlignment="1">
      <alignment horizontal="center" vertical="top"/>
    </xf>
    <xf numFmtId="0" fontId="35" fillId="0" borderId="16" xfId="44" applyFont="1" applyBorder="1" applyAlignment="1">
      <alignment horizontal="center" vertical="top"/>
    </xf>
    <xf numFmtId="0" fontId="35" fillId="0" borderId="14" xfId="44" applyFont="1" applyBorder="1" applyAlignment="1">
      <alignment horizontal="left" vertical="top" wrapText="1"/>
    </xf>
    <xf numFmtId="0" fontId="39" fillId="0" borderId="56" xfId="44" applyFont="1" applyBorder="1" applyAlignment="1">
      <alignment vertical="center" wrapText="1"/>
    </xf>
    <xf numFmtId="0" fontId="39" fillId="0" borderId="57" xfId="44" applyFont="1" applyBorder="1" applyAlignment="1">
      <alignment vertical="center" wrapText="1"/>
    </xf>
    <xf numFmtId="0" fontId="39" fillId="0" borderId="58" xfId="44" applyFont="1" applyBorder="1" applyAlignment="1">
      <alignment vertical="center" wrapText="1"/>
    </xf>
    <xf numFmtId="0" fontId="35" fillId="0" borderId="12" xfId="44" applyFont="1" applyBorder="1" applyAlignment="1">
      <alignment vertical="top" wrapText="1"/>
    </xf>
    <xf numFmtId="0" fontId="35" fillId="0" borderId="14" xfId="44" applyFont="1" applyBorder="1" applyAlignment="1">
      <alignment vertical="top" wrapText="1"/>
    </xf>
    <xf numFmtId="0" fontId="35" fillId="0" borderId="17" xfId="44" applyFont="1" applyBorder="1" applyAlignment="1">
      <alignment vertical="top" wrapText="1"/>
    </xf>
    <xf numFmtId="0" fontId="39" fillId="0" borderId="46" xfId="44" applyFont="1" applyBorder="1" applyAlignment="1">
      <alignment vertical="center" wrapText="1"/>
    </xf>
    <xf numFmtId="0" fontId="39" fillId="0" borderId="55" xfId="44" applyFont="1" applyBorder="1" applyAlignment="1">
      <alignment vertical="center" wrapText="1"/>
    </xf>
    <xf numFmtId="0" fontId="39" fillId="0" borderId="43" xfId="44" applyFont="1" applyBorder="1" applyAlignment="1">
      <alignment vertical="center" wrapText="1"/>
    </xf>
    <xf numFmtId="0" fontId="35" fillId="33" borderId="37" xfId="44" applyFont="1" applyFill="1" applyBorder="1" applyAlignment="1" applyProtection="1">
      <alignment vertical="center" wrapText="1"/>
      <protection locked="0"/>
    </xf>
    <xf numFmtId="0" fontId="35" fillId="33" borderId="54" xfId="44" applyFont="1" applyFill="1" applyBorder="1" applyAlignment="1" applyProtection="1">
      <alignment vertical="center" wrapText="1"/>
      <protection locked="0"/>
    </xf>
    <xf numFmtId="0" fontId="35" fillId="33" borderId="38" xfId="44" applyFont="1" applyFill="1" applyBorder="1" applyAlignment="1" applyProtection="1">
      <alignment vertical="center" wrapText="1"/>
      <protection locked="0"/>
    </xf>
    <xf numFmtId="0" fontId="35" fillId="0" borderId="11" xfId="44" applyFont="1" applyBorder="1" applyAlignment="1">
      <alignment horizontal="center" vertical="top"/>
    </xf>
    <xf numFmtId="0" fontId="35" fillId="0" borderId="0" xfId="44" applyFont="1" applyAlignment="1">
      <alignment horizontal="center" vertical="top"/>
    </xf>
    <xf numFmtId="0" fontId="35" fillId="0" borderId="21" xfId="44" applyFont="1" applyBorder="1" applyAlignment="1">
      <alignment horizontal="center" vertical="top"/>
    </xf>
    <xf numFmtId="0" fontId="39" fillId="0" borderId="22" xfId="44" applyFont="1" applyBorder="1" applyAlignment="1">
      <alignment vertical="center" wrapText="1"/>
    </xf>
    <xf numFmtId="0" fontId="39" fillId="0" borderId="24" xfId="44" applyFont="1" applyBorder="1" applyAlignment="1">
      <alignment vertical="center" wrapText="1"/>
    </xf>
    <xf numFmtId="0" fontId="39" fillId="0" borderId="23" xfId="44" applyFont="1" applyBorder="1" applyAlignment="1">
      <alignment vertical="center" wrapText="1"/>
    </xf>
    <xf numFmtId="0" fontId="35" fillId="0" borderId="27" xfId="44" applyFont="1" applyBorder="1" applyAlignment="1">
      <alignment vertical="center" wrapText="1"/>
    </xf>
    <xf numFmtId="0" fontId="35" fillId="0" borderId="28" xfId="44" applyFont="1" applyBorder="1" applyAlignment="1">
      <alignment vertical="center" wrapText="1"/>
    </xf>
    <xf numFmtId="0" fontId="35" fillId="0" borderId="28" xfId="44" applyFont="1" applyBorder="1" applyAlignment="1">
      <alignment vertical="center"/>
    </xf>
    <xf numFmtId="0" fontId="35" fillId="0" borderId="29" xfId="44" applyFont="1" applyBorder="1" applyAlignment="1">
      <alignment vertical="center"/>
    </xf>
    <xf numFmtId="0" fontId="35" fillId="0" borderId="30" xfId="44" applyFont="1" applyBorder="1" applyAlignment="1">
      <alignment vertical="top"/>
    </xf>
    <xf numFmtId="0" fontId="35" fillId="0" borderId="52" xfId="44" applyFont="1" applyBorder="1" applyAlignment="1">
      <alignment vertical="top"/>
    </xf>
    <xf numFmtId="0" fontId="35" fillId="0" borderId="13" xfId="44" applyFont="1" applyBorder="1" applyAlignment="1">
      <alignment vertical="top"/>
    </xf>
    <xf numFmtId="0" fontId="35" fillId="0" borderId="0" xfId="44" applyFont="1" applyAlignment="1">
      <alignment vertical="top"/>
    </xf>
    <xf numFmtId="0" fontId="35" fillId="0" borderId="16" xfId="44" applyFont="1" applyBorder="1" applyAlignment="1">
      <alignment vertical="top"/>
    </xf>
    <xf numFmtId="0" fontId="35" fillId="0" borderId="21" xfId="44" applyFont="1" applyBorder="1" applyAlignment="1">
      <alignment vertical="top"/>
    </xf>
    <xf numFmtId="0" fontId="39" fillId="33" borderId="31" xfId="44" applyFont="1" applyFill="1" applyBorder="1" applyAlignment="1" applyProtection="1">
      <alignment horizontal="left" vertical="center" wrapText="1"/>
      <protection locked="0"/>
    </xf>
    <xf numFmtId="0" fontId="39" fillId="33" borderId="33" xfId="44" applyFont="1" applyFill="1" applyBorder="1" applyAlignment="1" applyProtection="1">
      <alignment horizontal="left" vertical="center" wrapText="1"/>
      <protection locked="0"/>
    </xf>
    <xf numFmtId="0" fontId="39" fillId="33" borderId="32" xfId="44" applyFont="1" applyFill="1" applyBorder="1" applyAlignment="1" applyProtection="1">
      <alignment horizontal="left" vertical="center" wrapText="1"/>
      <protection locked="0"/>
    </xf>
    <xf numFmtId="0" fontId="39" fillId="33" borderId="22" xfId="44" applyFont="1" applyFill="1" applyBorder="1" applyAlignment="1" applyProtection="1">
      <alignment horizontal="left" vertical="center" wrapText="1"/>
      <protection locked="0"/>
    </xf>
    <xf numFmtId="0" fontId="39" fillId="33" borderId="24" xfId="44" applyFont="1" applyFill="1" applyBorder="1" applyAlignment="1" applyProtection="1">
      <alignment horizontal="left" vertical="center" wrapText="1"/>
      <protection locked="0"/>
    </xf>
    <xf numFmtId="0" fontId="39" fillId="33" borderId="23" xfId="44" applyFont="1" applyFill="1" applyBorder="1" applyAlignment="1" applyProtection="1">
      <alignment horizontal="left" vertical="center" wrapText="1"/>
      <protection locked="0"/>
    </xf>
    <xf numFmtId="181" fontId="39" fillId="33" borderId="22" xfId="50" applyNumberFormat="1" applyFont="1" applyFill="1" applyBorder="1" applyAlignment="1" applyProtection="1">
      <alignment vertical="top" wrapText="1"/>
      <protection locked="0"/>
    </xf>
    <xf numFmtId="181" fontId="39" fillId="33" borderId="24" xfId="50" applyNumberFormat="1" applyFont="1" applyFill="1" applyBorder="1" applyAlignment="1" applyProtection="1">
      <alignment vertical="top" wrapText="1"/>
      <protection locked="0"/>
    </xf>
    <xf numFmtId="0" fontId="39" fillId="33" borderId="10" xfId="44" applyFont="1" applyFill="1" applyBorder="1" applyAlignment="1" applyProtection="1">
      <alignment vertical="center" wrapText="1"/>
      <protection locked="0"/>
    </xf>
    <xf numFmtId="0" fontId="39" fillId="33" borderId="11" xfId="44" applyFont="1" applyFill="1" applyBorder="1" applyAlignment="1" applyProtection="1">
      <alignment vertical="center" wrapText="1"/>
      <protection locked="0"/>
    </xf>
    <xf numFmtId="0" fontId="39" fillId="33" borderId="12" xfId="44" applyFont="1" applyFill="1" applyBorder="1" applyAlignment="1" applyProtection="1">
      <alignment vertical="center" wrapText="1"/>
      <protection locked="0"/>
    </xf>
    <xf numFmtId="179" fontId="39" fillId="33" borderId="22" xfId="44" applyNumberFormat="1" applyFont="1" applyFill="1" applyBorder="1" applyAlignment="1" applyProtection="1">
      <alignment horizontal="center" vertical="top" wrapText="1"/>
      <protection locked="0"/>
    </xf>
    <xf numFmtId="179" fontId="39" fillId="33" borderId="24" xfId="44" applyNumberFormat="1" applyFont="1" applyFill="1" applyBorder="1" applyAlignment="1" applyProtection="1">
      <alignment horizontal="center" vertical="top" wrapText="1"/>
      <protection locked="0"/>
    </xf>
    <xf numFmtId="0" fontId="35" fillId="0" borderId="10" xfId="44" applyFont="1" applyBorder="1" applyAlignment="1">
      <alignment vertical="top"/>
    </xf>
    <xf numFmtId="0" fontId="35" fillId="0" borderId="11" xfId="44" applyFont="1" applyBorder="1" applyAlignment="1">
      <alignment vertical="top"/>
    </xf>
    <xf numFmtId="0" fontId="39" fillId="33" borderId="16" xfId="44" applyFont="1" applyFill="1" applyBorder="1" applyAlignment="1" applyProtection="1">
      <alignment horizontal="left" vertical="center" wrapText="1"/>
      <protection locked="0"/>
    </xf>
    <xf numFmtId="0" fontId="39" fillId="33" borderId="21" xfId="44" applyFont="1" applyFill="1" applyBorder="1" applyAlignment="1" applyProtection="1">
      <alignment horizontal="left" vertical="center" wrapText="1"/>
      <protection locked="0"/>
    </xf>
    <xf numFmtId="0" fontId="39" fillId="33" borderId="17" xfId="44" applyFont="1" applyFill="1" applyBorder="1" applyAlignment="1" applyProtection="1">
      <alignment horizontal="left" vertical="center" wrapText="1"/>
      <protection locked="0"/>
    </xf>
    <xf numFmtId="0" fontId="35" fillId="0" borderId="51" xfId="44" applyFont="1" applyBorder="1" applyAlignment="1">
      <alignment vertical="top"/>
    </xf>
    <xf numFmtId="0" fontId="35" fillId="0" borderId="50" xfId="44" applyFont="1" applyBorder="1" applyAlignment="1">
      <alignment vertical="top"/>
    </xf>
    <xf numFmtId="0" fontId="39" fillId="33" borderId="27" xfId="44" applyFont="1" applyFill="1" applyBorder="1" applyAlignment="1" applyProtection="1">
      <alignment horizontal="left" vertical="center" wrapText="1"/>
      <protection locked="0"/>
    </xf>
    <xf numFmtId="0" fontId="39" fillId="33" borderId="28" xfId="44" applyFont="1" applyFill="1" applyBorder="1" applyAlignment="1" applyProtection="1">
      <alignment horizontal="left" vertical="center" wrapText="1"/>
      <protection locked="0"/>
    </xf>
    <xf numFmtId="0" fontId="39" fillId="33" borderId="29" xfId="44" applyFont="1" applyFill="1" applyBorder="1" applyAlignment="1" applyProtection="1">
      <alignment horizontal="left" vertical="center" wrapText="1"/>
      <protection locked="0"/>
    </xf>
    <xf numFmtId="0" fontId="39" fillId="33" borderId="22" xfId="44" applyFont="1" applyFill="1" applyBorder="1" applyAlignment="1" applyProtection="1">
      <alignment horizontal="left" vertical="center"/>
      <protection locked="0"/>
    </xf>
    <xf numFmtId="0" fontId="39" fillId="33" borderId="24" xfId="44" applyFont="1" applyFill="1" applyBorder="1" applyAlignment="1" applyProtection="1">
      <alignment horizontal="left" vertical="center"/>
      <protection locked="0"/>
    </xf>
    <xf numFmtId="0" fontId="39" fillId="33" borderId="23" xfId="44" applyFont="1" applyFill="1" applyBorder="1" applyAlignment="1" applyProtection="1">
      <alignment horizontal="left" vertical="center"/>
      <protection locked="0"/>
    </xf>
    <xf numFmtId="0" fontId="39" fillId="33" borderId="22" xfId="44" applyFont="1" applyFill="1" applyBorder="1" applyAlignment="1" applyProtection="1">
      <alignment horizontal="left"/>
      <protection locked="0"/>
    </xf>
    <xf numFmtId="0" fontId="39" fillId="33" borderId="24" xfId="44" applyFont="1" applyFill="1" applyBorder="1" applyAlignment="1" applyProtection="1">
      <alignment horizontal="left"/>
      <protection locked="0"/>
    </xf>
    <xf numFmtId="0" fontId="39" fillId="33" borderId="23" xfId="44" applyFont="1" applyFill="1" applyBorder="1" applyAlignment="1" applyProtection="1">
      <alignment horizontal="left"/>
      <protection locked="0"/>
    </xf>
    <xf numFmtId="0" fontId="35" fillId="0" borderId="47" xfId="44" applyFont="1" applyBorder="1" applyAlignment="1">
      <alignment vertical="center" wrapText="1"/>
    </xf>
    <xf numFmtId="0" fontId="35" fillId="0" borderId="48" xfId="44" applyFont="1" applyBorder="1" applyAlignment="1">
      <alignment vertical="center" wrapText="1"/>
    </xf>
    <xf numFmtId="0" fontId="35" fillId="0" borderId="48" xfId="44" applyFont="1" applyBorder="1" applyAlignment="1">
      <alignment vertical="center"/>
    </xf>
    <xf numFmtId="0" fontId="35" fillId="0" borderId="49" xfId="44" applyFont="1" applyBorder="1" applyAlignment="1">
      <alignment vertical="center"/>
    </xf>
    <xf numFmtId="0" fontId="35" fillId="0" borderId="22" xfId="44" applyFont="1" applyBorder="1" applyAlignment="1">
      <alignment vertical="center"/>
    </xf>
    <xf numFmtId="0" fontId="35" fillId="0" borderId="24" xfId="44" applyFont="1" applyBorder="1" applyAlignment="1">
      <alignment vertical="center"/>
    </xf>
    <xf numFmtId="0" fontId="39" fillId="33" borderId="27" xfId="44" applyFont="1" applyFill="1" applyBorder="1" applyAlignment="1" applyProtection="1">
      <alignment horizontal="left"/>
      <protection locked="0"/>
    </xf>
    <xf numFmtId="0" fontId="39" fillId="33" borderId="28" xfId="44" applyFont="1" applyFill="1" applyBorder="1" applyAlignment="1" applyProtection="1">
      <alignment horizontal="left"/>
      <protection locked="0"/>
    </xf>
    <xf numFmtId="0" fontId="39" fillId="33" borderId="29" xfId="44" applyFont="1" applyFill="1" applyBorder="1" applyAlignment="1" applyProtection="1">
      <alignment horizontal="left"/>
      <protection locked="0"/>
    </xf>
    <xf numFmtId="0" fontId="35" fillId="0" borderId="31" xfId="44" applyFont="1" applyBorder="1" applyAlignment="1">
      <alignment vertical="center"/>
    </xf>
    <xf numFmtId="0" fontId="35" fillId="0" borderId="33" xfId="44" applyFont="1" applyBorder="1" applyAlignment="1">
      <alignment vertical="center"/>
    </xf>
    <xf numFmtId="0" fontId="35" fillId="0" borderId="27" xfId="44" applyFont="1" applyBorder="1" applyAlignment="1">
      <alignment vertical="center"/>
    </xf>
    <xf numFmtId="181" fontId="39" fillId="33" borderId="27" xfId="50" applyNumberFormat="1" applyFont="1" applyFill="1" applyBorder="1" applyAlignment="1" applyProtection="1">
      <alignment vertical="top" wrapText="1"/>
      <protection locked="0"/>
    </xf>
    <xf numFmtId="181" fontId="39" fillId="33" borderId="28" xfId="50" applyNumberFormat="1" applyFont="1" applyFill="1" applyBorder="1" applyAlignment="1" applyProtection="1">
      <alignment vertical="top" wrapText="1"/>
      <protection locked="0"/>
    </xf>
    <xf numFmtId="0" fontId="35" fillId="0" borderId="51" xfId="44" applyFont="1" applyBorder="1" applyAlignment="1">
      <alignment vertical="center" wrapText="1"/>
    </xf>
    <xf numFmtId="0" fontId="35" fillId="0" borderId="50" xfId="44" applyFont="1" applyBorder="1" applyAlignment="1">
      <alignment vertical="center" wrapText="1"/>
    </xf>
    <xf numFmtId="0" fontId="22" fillId="0" borderId="10" xfId="44" applyFont="1" applyBorder="1" applyAlignment="1">
      <alignment vertical="top"/>
    </xf>
    <xf numFmtId="0" fontId="22" fillId="0" borderId="11" xfId="44" applyFont="1" applyBorder="1" applyAlignment="1">
      <alignment vertical="top"/>
    </xf>
    <xf numFmtId="0" fontId="22" fillId="0" borderId="16" xfId="44" applyFont="1" applyBorder="1" applyAlignment="1">
      <alignment vertical="top"/>
    </xf>
    <xf numFmtId="0" fontId="22" fillId="0" borderId="21" xfId="44" applyFont="1" applyBorder="1" applyAlignment="1">
      <alignment vertical="top"/>
    </xf>
    <xf numFmtId="0" fontId="30" fillId="33" borderId="22" xfId="44" applyFont="1" applyFill="1" applyBorder="1" applyAlignment="1" applyProtection="1">
      <alignment horizontal="left" vertical="center" wrapText="1"/>
      <protection locked="0"/>
    </xf>
    <xf numFmtId="0" fontId="30" fillId="33" borderId="24" xfId="44" applyFont="1" applyFill="1" applyBorder="1" applyAlignment="1" applyProtection="1">
      <alignment horizontal="left" vertical="center" wrapText="1"/>
      <protection locked="0"/>
    </xf>
    <xf numFmtId="0" fontId="30" fillId="33" borderId="23" xfId="44" applyFont="1" applyFill="1" applyBorder="1" applyAlignment="1" applyProtection="1">
      <alignment horizontal="left" vertical="center" wrapText="1"/>
      <protection locked="0"/>
    </xf>
    <xf numFmtId="0" fontId="30" fillId="33" borderId="22" xfId="44" applyFont="1" applyFill="1" applyBorder="1" applyAlignment="1" applyProtection="1">
      <alignment horizontal="left" vertical="center"/>
      <protection locked="0"/>
    </xf>
    <xf numFmtId="0" fontId="30" fillId="33" borderId="24" xfId="44" applyFont="1" applyFill="1" applyBorder="1" applyAlignment="1" applyProtection="1">
      <alignment horizontal="left" vertical="center"/>
      <protection locked="0"/>
    </xf>
    <xf numFmtId="0" fontId="30" fillId="33" borderId="23" xfId="44" applyFont="1" applyFill="1" applyBorder="1" applyAlignment="1" applyProtection="1">
      <alignment horizontal="left" vertical="center"/>
      <protection locked="0"/>
    </xf>
    <xf numFmtId="0" fontId="19" fillId="0" borderId="25" xfId="49" applyFont="1" applyBorder="1" applyAlignment="1">
      <alignment horizontal="center" vertical="center" wrapText="1"/>
    </xf>
    <xf numFmtId="0" fontId="19" fillId="0" borderId="26" xfId="49" applyFont="1" applyBorder="1" applyAlignment="1">
      <alignment horizontal="center" vertical="center" wrapText="1"/>
    </xf>
    <xf numFmtId="0" fontId="34" fillId="0" borderId="0" xfId="49" applyFont="1" applyAlignment="1">
      <alignment horizontal="center" vertical="center"/>
    </xf>
    <xf numFmtId="0" fontId="19" fillId="0" borderId="22" xfId="49" applyFont="1" applyBorder="1" applyAlignment="1">
      <alignment horizontal="center" vertical="center" wrapText="1"/>
    </xf>
    <xf numFmtId="0" fontId="19" fillId="0" borderId="24" xfId="49" applyFont="1" applyBorder="1" applyAlignment="1">
      <alignment horizontal="center" vertical="center" wrapText="1"/>
    </xf>
    <xf numFmtId="0" fontId="19" fillId="0" borderId="23" xfId="49" applyFont="1" applyBorder="1" applyAlignment="1">
      <alignment horizontal="center" vertical="center" wrapText="1"/>
    </xf>
    <xf numFmtId="0" fontId="34" fillId="0" borderId="0" xfId="48" applyFont="1" applyAlignment="1">
      <alignment horizontal="center" vertical="center"/>
    </xf>
    <xf numFmtId="0" fontId="19" fillId="0" borderId="19" xfId="48" applyFont="1" applyBorder="1" applyAlignment="1">
      <alignment horizontal="center" vertical="center" wrapText="1"/>
    </xf>
    <xf numFmtId="0" fontId="19" fillId="0" borderId="19" xfId="48" applyFont="1" applyBorder="1" applyAlignment="1">
      <alignment horizontal="center" vertical="center"/>
    </xf>
    <xf numFmtId="0" fontId="19" fillId="0" borderId="19" xfId="0" applyFont="1" applyBorder="1" applyAlignment="1">
      <alignment horizontal="center" vertical="center"/>
    </xf>
    <xf numFmtId="0" fontId="19" fillId="37" borderId="22" xfId="0" applyFont="1" applyFill="1" applyBorder="1" applyAlignment="1">
      <alignment vertical="center"/>
    </xf>
    <xf numFmtId="0" fontId="19" fillId="37" borderId="24" xfId="0" applyFont="1" applyFill="1" applyBorder="1" applyAlignment="1">
      <alignment vertical="center"/>
    </xf>
    <xf numFmtId="0" fontId="19" fillId="37" borderId="23" xfId="0" applyFont="1" applyFill="1" applyBorder="1" applyAlignment="1">
      <alignment vertical="center"/>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9" xfId="0" applyFont="1" applyBorder="1" applyAlignment="1">
      <alignment horizontal="center" vertical="center" wrapText="1"/>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桁区切り 4" xfId="46" xr:uid="{1A45D1BC-5466-4AF3-B919-AAB3BA922F12}"/>
    <cellStyle name="桁区切り 4 2" xfId="50" xr:uid="{64DABE26-59A5-46C3-86CE-0543AB9D81D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9600F6B8-7584-4684-ADA5-1B82D4E247EE}"/>
    <cellStyle name="標準 2 2" xfId="44" xr:uid="{E81FEFFC-B853-468A-B645-A34D39708A34}"/>
    <cellStyle name="標準 2 5" xfId="45" xr:uid="{6EB4F845-7C4C-4822-A880-E33DCA2D6F08}"/>
    <cellStyle name="標準 2 5 2" xfId="49" xr:uid="{1C460939-7A1E-4142-89EF-2959FE0C9002}"/>
    <cellStyle name="標準 9" xfId="47" xr:uid="{4FA3BB94-4793-447F-88E9-94C9C92006D9}"/>
    <cellStyle name="標準 9 2" xfId="48" xr:uid="{9E5A2867-36AC-4BBA-BCA7-394451CCBC2D}"/>
    <cellStyle name="良い" xfId="6" builtinId="26" customBuiltin="1"/>
  </cellStyles>
  <dxfs count="28">
    <dxf>
      <fill>
        <patternFill>
          <bgColor theme="0" tint="-4.9989318521683403E-2"/>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3E99-8314-4462-843F-355B29AAC128}">
  <sheetPr>
    <pageSetUpPr fitToPage="1"/>
  </sheetPr>
  <dimension ref="A1:G41"/>
  <sheetViews>
    <sheetView showGridLines="0" tabSelected="1" zoomScaleNormal="100" zoomScaleSheetLayoutView="100" workbookViewId="0"/>
  </sheetViews>
  <sheetFormatPr defaultColWidth="9" defaultRowHeight="15"/>
  <cols>
    <col min="1" max="1" width="4.5" style="40" customWidth="1"/>
    <col min="2" max="2" width="5.59765625" style="40" customWidth="1"/>
    <col min="3" max="3" width="87.5" style="186" customWidth="1"/>
    <col min="4" max="4" width="14.796875" style="187" customWidth="1"/>
    <col min="5" max="5" width="8.09765625" style="40" customWidth="1"/>
    <col min="6" max="6" width="3.59765625" style="40" customWidth="1"/>
    <col min="7" max="7" width="33.296875" style="40" customWidth="1"/>
    <col min="8" max="16384" width="9" style="40"/>
  </cols>
  <sheetData>
    <row r="1" spans="1:7" ht="18.600000000000001">
      <c r="A1" s="185" t="s">
        <v>0</v>
      </c>
    </row>
    <row r="2" spans="1:7" ht="8.1" customHeight="1">
      <c r="A2" s="185"/>
    </row>
    <row r="3" spans="1:7" ht="60" customHeight="1">
      <c r="A3" s="185"/>
      <c r="B3" s="309" t="s">
        <v>1</v>
      </c>
      <c r="C3" s="309"/>
      <c r="D3" s="309"/>
      <c r="E3" s="309"/>
    </row>
    <row r="4" spans="1:7" ht="12.6" customHeight="1" thickBot="1">
      <c r="B4" s="188"/>
      <c r="C4" s="189"/>
    </row>
    <row r="5" spans="1:7" ht="24" customHeight="1">
      <c r="B5" s="190" t="s">
        <v>2</v>
      </c>
      <c r="C5" s="191"/>
      <c r="D5" s="192" t="s">
        <v>3</v>
      </c>
      <c r="E5" s="193" t="s">
        <v>4</v>
      </c>
    </row>
    <row r="6" spans="1:7" s="194" customFormat="1" ht="24" customHeight="1">
      <c r="B6" s="195"/>
      <c r="C6" s="189" t="s">
        <v>5</v>
      </c>
      <c r="D6" s="196" t="s">
        <v>6</v>
      </c>
      <c r="E6" s="197"/>
      <c r="G6" s="188" t="s">
        <v>7</v>
      </c>
    </row>
    <row r="7" spans="1:7" ht="24" customHeight="1">
      <c r="B7" s="198"/>
      <c r="C7" s="186" t="s">
        <v>8</v>
      </c>
      <c r="D7" s="199"/>
      <c r="E7" s="200"/>
    </row>
    <row r="8" spans="1:7" ht="24" customHeight="1">
      <c r="B8" s="201"/>
      <c r="C8" s="202" t="s">
        <v>9</v>
      </c>
      <c r="D8" s="203"/>
      <c r="E8" s="204"/>
    </row>
    <row r="9" spans="1:7" ht="24" customHeight="1">
      <c r="B9" s="198"/>
      <c r="C9" s="205" t="s">
        <v>10</v>
      </c>
      <c r="D9" s="199" t="s">
        <v>6</v>
      </c>
      <c r="E9" s="197"/>
      <c r="G9" s="40" t="s">
        <v>446</v>
      </c>
    </row>
    <row r="10" spans="1:7" ht="24" customHeight="1">
      <c r="B10" s="201"/>
      <c r="C10" s="206" t="s">
        <v>11</v>
      </c>
      <c r="D10" s="207"/>
      <c r="E10" s="204"/>
    </row>
    <row r="11" spans="1:7" ht="24" customHeight="1">
      <c r="B11" s="198"/>
      <c r="C11" s="205" t="s">
        <v>12</v>
      </c>
      <c r="D11" s="199" t="s">
        <v>6</v>
      </c>
      <c r="E11" s="197"/>
      <c r="G11" s="40" t="s">
        <v>13</v>
      </c>
    </row>
    <row r="12" spans="1:7" ht="24" customHeight="1">
      <c r="B12" s="198"/>
      <c r="C12" s="186" t="s">
        <v>14</v>
      </c>
      <c r="D12" s="199"/>
      <c r="E12" s="200"/>
    </row>
    <row r="13" spans="1:7" s="194" customFormat="1" ht="24" customHeight="1">
      <c r="B13" s="208" t="s">
        <v>15</v>
      </c>
      <c r="C13" s="209"/>
      <c r="D13" s="210" t="s">
        <v>16</v>
      </c>
      <c r="E13" s="211" t="s">
        <v>4</v>
      </c>
    </row>
    <row r="14" spans="1:7" s="194" customFormat="1" ht="24" customHeight="1">
      <c r="B14" s="212"/>
      <c r="C14" s="213" t="s">
        <v>17</v>
      </c>
      <c r="D14" s="214" t="s">
        <v>18</v>
      </c>
      <c r="E14" s="215"/>
    </row>
    <row r="15" spans="1:7" s="194" customFormat="1" ht="36" customHeight="1">
      <c r="B15" s="195"/>
      <c r="C15" s="189" t="s">
        <v>19</v>
      </c>
      <c r="D15" s="196"/>
      <c r="E15" s="200"/>
    </row>
    <row r="16" spans="1:7" ht="24" customHeight="1">
      <c r="B16" s="216"/>
      <c r="C16" s="217" t="s">
        <v>20</v>
      </c>
      <c r="D16" s="199" t="s">
        <v>6</v>
      </c>
      <c r="E16" s="218"/>
      <c r="G16" s="40" t="s">
        <v>447</v>
      </c>
    </row>
    <row r="17" spans="2:5" ht="24" customHeight="1">
      <c r="B17" s="219"/>
      <c r="C17" s="220" t="s">
        <v>21</v>
      </c>
      <c r="D17" s="221" t="s">
        <v>18</v>
      </c>
      <c r="E17" s="222"/>
    </row>
    <row r="18" spans="2:5" ht="36" customHeight="1">
      <c r="B18" s="198"/>
      <c r="C18" s="205" t="s">
        <v>22</v>
      </c>
      <c r="D18" s="199"/>
      <c r="E18" s="200"/>
    </row>
    <row r="19" spans="2:5" s="194" customFormat="1" ht="24" customHeight="1">
      <c r="B19" s="223"/>
      <c r="C19" s="224" t="s">
        <v>23</v>
      </c>
      <c r="D19" s="225" t="s">
        <v>18</v>
      </c>
      <c r="E19" s="222"/>
    </row>
    <row r="20" spans="2:5" ht="24" customHeight="1">
      <c r="B20" s="201"/>
      <c r="C20" s="202" t="s">
        <v>24</v>
      </c>
      <c r="D20" s="203"/>
      <c r="E20" s="226"/>
    </row>
    <row r="21" spans="2:5" ht="24" customHeight="1">
      <c r="B21" s="198"/>
      <c r="C21" s="186" t="s">
        <v>25</v>
      </c>
      <c r="D21" s="199" t="s">
        <v>18</v>
      </c>
      <c r="E21" s="222"/>
    </row>
    <row r="22" spans="2:5" ht="24" customHeight="1">
      <c r="B22" s="201"/>
      <c r="C22" s="202" t="s">
        <v>26</v>
      </c>
      <c r="D22" s="207"/>
      <c r="E22" s="204"/>
    </row>
    <row r="23" spans="2:5" ht="24" customHeight="1">
      <c r="B23" s="219"/>
      <c r="C23" s="220" t="s">
        <v>27</v>
      </c>
      <c r="D23" s="221" t="s">
        <v>18</v>
      </c>
      <c r="E23" s="222"/>
    </row>
    <row r="24" spans="2:5" ht="24" customHeight="1">
      <c r="B24" s="198"/>
      <c r="C24" s="205" t="s">
        <v>28</v>
      </c>
      <c r="D24" s="199"/>
      <c r="E24" s="200"/>
    </row>
    <row r="25" spans="2:5" ht="24" customHeight="1">
      <c r="B25" s="227"/>
      <c r="C25" s="228" t="s">
        <v>29</v>
      </c>
      <c r="D25" s="229"/>
      <c r="E25" s="230"/>
    </row>
    <row r="26" spans="2:5" ht="24" customHeight="1">
      <c r="B26" s="231" t="s">
        <v>30</v>
      </c>
      <c r="C26" s="232"/>
      <c r="D26" s="233" t="s">
        <v>16</v>
      </c>
      <c r="E26" s="234" t="s">
        <v>4</v>
      </c>
    </row>
    <row r="27" spans="2:5" ht="24" customHeight="1">
      <c r="B27" s="235" t="s">
        <v>31</v>
      </c>
      <c r="C27" s="232"/>
      <c r="D27" s="233"/>
      <c r="E27" s="234"/>
    </row>
    <row r="28" spans="2:5" ht="24" customHeight="1">
      <c r="B28" s="198"/>
      <c r="C28" s="186" t="s">
        <v>32</v>
      </c>
      <c r="D28" s="196" t="s">
        <v>18</v>
      </c>
      <c r="E28" s="197"/>
    </row>
    <row r="29" spans="2:5" ht="48.75" customHeight="1">
      <c r="B29" s="198"/>
      <c r="C29" s="205" t="s">
        <v>33</v>
      </c>
      <c r="D29" s="196"/>
      <c r="E29" s="200"/>
    </row>
    <row r="30" spans="2:5" ht="24" customHeight="1">
      <c r="B30" s="201"/>
      <c r="C30" s="202" t="s">
        <v>34</v>
      </c>
      <c r="D30" s="203"/>
      <c r="E30" s="204"/>
    </row>
    <row r="31" spans="2:5" ht="24" customHeight="1">
      <c r="B31" s="236"/>
      <c r="C31" s="237" t="s">
        <v>35</v>
      </c>
      <c r="D31" s="221" t="s">
        <v>18</v>
      </c>
      <c r="E31" s="222"/>
    </row>
    <row r="32" spans="2:5" ht="24" customHeight="1">
      <c r="B32" s="235" t="s">
        <v>36</v>
      </c>
      <c r="C32" s="238"/>
      <c r="D32" s="239"/>
      <c r="E32" s="240"/>
    </row>
    <row r="33" spans="2:5" ht="36" customHeight="1">
      <c r="B33" s="241"/>
      <c r="C33" s="186" t="s">
        <v>37</v>
      </c>
      <c r="D33" s="242" t="s">
        <v>18</v>
      </c>
      <c r="E33" s="243"/>
    </row>
    <row r="34" spans="2:5" ht="36" customHeight="1">
      <c r="B34" s="244"/>
      <c r="C34" s="245" t="s">
        <v>38</v>
      </c>
      <c r="D34" s="246"/>
      <c r="E34" s="247"/>
    </row>
    <row r="35" spans="2:5" ht="24" customHeight="1">
      <c r="B35" s="235" t="s">
        <v>39</v>
      </c>
      <c r="C35" s="248"/>
      <c r="D35" s="249"/>
      <c r="E35" s="234"/>
    </row>
    <row r="36" spans="2:5" ht="52.5" customHeight="1">
      <c r="B36" s="250"/>
      <c r="C36" s="205" t="s">
        <v>40</v>
      </c>
      <c r="D36" s="199" t="s">
        <v>18</v>
      </c>
      <c r="E36" s="197"/>
    </row>
    <row r="37" spans="2:5" ht="36" customHeight="1">
      <c r="B37" s="250"/>
      <c r="C37" s="205" t="s">
        <v>41</v>
      </c>
      <c r="D37" s="199"/>
      <c r="E37" s="200"/>
    </row>
    <row r="38" spans="2:5" ht="24" customHeight="1">
      <c r="B38" s="251"/>
      <c r="C38" s="220" t="s">
        <v>42</v>
      </c>
      <c r="D38" s="221" t="s">
        <v>18</v>
      </c>
      <c r="E38" s="222"/>
    </row>
    <row r="39" spans="2:5" ht="24" customHeight="1" thickBot="1">
      <c r="B39" s="252"/>
      <c r="C39" s="253" t="s">
        <v>43</v>
      </c>
      <c r="D39" s="254"/>
      <c r="E39" s="255"/>
    </row>
    <row r="40" spans="2:5" ht="24" customHeight="1"/>
    <row r="41" spans="2:5">
      <c r="B41" s="256"/>
      <c r="C41" s="257"/>
      <c r="D41" s="258"/>
    </row>
  </sheetData>
  <mergeCells count="1">
    <mergeCell ref="B3:E3"/>
  </mergeCells>
  <phoneticPr fontId="20"/>
  <dataValidations count="1">
    <dataValidation type="list" allowBlank="1" showInputMessage="1" showErrorMessage="1" sqref="E23 E21 E19 E14 E28 E6 E9 E11 E31 E33 E36 E16:E17 E38" xr:uid="{24D9C17A-39F7-4C1C-ADDF-B2BCB531FD36}">
      <formula1>"●"</formula1>
    </dataValidation>
  </dataValidations>
  <printOptions horizontalCentered="1"/>
  <pageMargins left="0.19685039370078741" right="0.19685039370078741" top="0.19685039370078741" bottom="0.19685039370078741" header="0.11811023622047245" footer="0"/>
  <pageSetup paperSize="9" scale="74" fitToHeight="0" orientation="portrait" r:id="rId1"/>
  <headerFooter>
    <oddFooter>&amp;C&amp;"メイリオ,レギュラー"&amp;10&amp;P／&amp;Nページ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95"/>
  <sheetViews>
    <sheetView showGridLines="0" zoomScaleNormal="100" zoomScaleSheetLayoutView="85" workbookViewId="0"/>
  </sheetViews>
  <sheetFormatPr defaultRowHeight="18" outlineLevelRow="1"/>
  <cols>
    <col min="1" max="2" width="2.59765625" customWidth="1"/>
    <col min="3" max="5" width="8.59765625" customWidth="1"/>
    <col min="6" max="9" width="14.59765625" customWidth="1"/>
    <col min="10" max="11" width="2.59765625" customWidth="1"/>
    <col min="12" max="12" width="9" style="37"/>
    <col min="13" max="13" width="13.296875" style="37" customWidth="1"/>
    <col min="14" max="14" width="30.59765625" style="37" customWidth="1"/>
    <col min="15" max="15" width="9" style="40"/>
    <col min="16" max="20" width="9" style="37"/>
  </cols>
  <sheetData>
    <row r="1" spans="2:15">
      <c r="B1" s="343" t="s">
        <v>44</v>
      </c>
      <c r="C1" s="344"/>
      <c r="D1" s="344"/>
      <c r="E1" s="344"/>
      <c r="F1" s="344"/>
      <c r="G1" s="344"/>
      <c r="H1" s="344"/>
      <c r="I1" s="344"/>
      <c r="J1" s="344"/>
      <c r="M1" s="333" t="s">
        <v>45</v>
      </c>
      <c r="N1" s="333"/>
      <c r="O1" s="333" t="s">
        <v>46</v>
      </c>
    </row>
    <row r="2" spans="2:15" ht="15" customHeight="1">
      <c r="B2" s="315"/>
      <c r="C2" s="340"/>
      <c r="D2" s="340"/>
      <c r="E2" s="340"/>
      <c r="F2" s="340"/>
      <c r="G2" s="340"/>
      <c r="H2" s="340"/>
      <c r="I2" s="340"/>
      <c r="J2" s="316"/>
      <c r="M2" s="38" t="s">
        <v>47</v>
      </c>
      <c r="N2" s="38" t="s">
        <v>48</v>
      </c>
      <c r="O2" s="333"/>
    </row>
    <row r="3" spans="2:15">
      <c r="B3" s="1"/>
      <c r="C3" s="345" t="s">
        <v>49</v>
      </c>
      <c r="D3" s="345"/>
      <c r="E3" s="345"/>
      <c r="F3" s="345"/>
      <c r="G3" s="345"/>
      <c r="H3" s="31"/>
      <c r="I3" s="5"/>
      <c r="J3" s="2"/>
      <c r="M3" s="39" t="s">
        <v>50</v>
      </c>
      <c r="N3" s="39"/>
      <c r="O3" s="40" t="s">
        <v>51</v>
      </c>
    </row>
    <row r="4" spans="2:15" ht="7.5" customHeight="1">
      <c r="B4" s="12"/>
      <c r="C4" s="13"/>
      <c r="D4" s="13"/>
      <c r="E4" s="13"/>
      <c r="F4" s="13"/>
      <c r="G4" s="13"/>
      <c r="H4" s="13"/>
      <c r="I4" s="35"/>
      <c r="J4" s="14"/>
      <c r="M4" s="39"/>
      <c r="N4" s="39"/>
    </row>
    <row r="5" spans="2:15" ht="18.75" customHeight="1">
      <c r="B5" s="341"/>
      <c r="C5" s="342"/>
      <c r="D5" s="342"/>
      <c r="E5" s="342"/>
      <c r="F5" s="7"/>
      <c r="G5" s="6"/>
      <c r="H5" s="13"/>
      <c r="I5" s="26"/>
      <c r="J5" s="3"/>
      <c r="M5" s="41" t="s">
        <v>52</v>
      </c>
      <c r="N5" s="39" t="str">
        <f>IF(I5="","（エラー）未入力","（正常）入力済み")</f>
        <v>（エラー）未入力</v>
      </c>
      <c r="O5" s="40" t="s">
        <v>53</v>
      </c>
    </row>
    <row r="6" spans="2:15" ht="7.5" customHeight="1">
      <c r="B6" s="1"/>
      <c r="C6" s="5"/>
      <c r="D6" s="5"/>
      <c r="E6" s="5"/>
      <c r="F6" s="5"/>
      <c r="G6" s="5"/>
      <c r="H6" s="5"/>
      <c r="I6" s="5"/>
      <c r="J6" s="2"/>
      <c r="M6" s="39"/>
      <c r="N6" s="39"/>
    </row>
    <row r="7" spans="2:15" ht="15" customHeight="1">
      <c r="B7" s="335" t="s">
        <v>54</v>
      </c>
      <c r="C7" s="336"/>
      <c r="D7" s="336"/>
      <c r="E7" s="5" t="s">
        <v>55</v>
      </c>
      <c r="F7" s="5"/>
      <c r="G7" s="5"/>
      <c r="H7" s="5"/>
      <c r="I7" s="5"/>
      <c r="J7" s="2"/>
      <c r="M7" s="39"/>
      <c r="N7" s="39"/>
    </row>
    <row r="8" spans="2:15">
      <c r="B8" s="335"/>
      <c r="C8" s="336"/>
      <c r="D8" s="336"/>
      <c r="E8" s="336"/>
      <c r="F8" s="345" t="s">
        <v>56</v>
      </c>
      <c r="G8" s="346"/>
      <c r="H8" s="346"/>
      <c r="I8" s="346"/>
      <c r="J8" s="2"/>
      <c r="M8" s="41" t="s">
        <v>52</v>
      </c>
      <c r="N8" s="39" t="str">
        <f>IF(G8="","（エラー）未入力","（正常）入力済み")</f>
        <v>（エラー）未入力</v>
      </c>
      <c r="O8" s="40" t="s">
        <v>57</v>
      </c>
    </row>
    <row r="9" spans="2:15">
      <c r="B9" s="335"/>
      <c r="C9" s="336"/>
      <c r="D9" s="336"/>
      <c r="E9" s="336"/>
      <c r="F9" s="345"/>
      <c r="G9" s="322"/>
      <c r="H9" s="322"/>
      <c r="I9" s="322"/>
      <c r="J9" s="2"/>
      <c r="M9" s="39" t="s">
        <v>58</v>
      </c>
      <c r="N9" s="39" t="str">
        <f>IF(G9="","（注意）未入力","（正常）入力済み")</f>
        <v>（注意）未入力</v>
      </c>
      <c r="O9" s="40" t="s">
        <v>59</v>
      </c>
    </row>
    <row r="10" spans="2:15">
      <c r="B10" s="335"/>
      <c r="C10" s="336"/>
      <c r="D10" s="336"/>
      <c r="E10" s="336"/>
      <c r="F10" s="345"/>
      <c r="G10" s="346"/>
      <c r="H10" s="346"/>
      <c r="I10" s="346"/>
      <c r="J10" s="2"/>
      <c r="M10" s="41" t="s">
        <v>52</v>
      </c>
      <c r="N10" s="39" t="str">
        <f>IF(G10="","（エラー）未入力","（正常）入力済み")</f>
        <v>（エラー）未入力</v>
      </c>
      <c r="O10" s="40" t="s">
        <v>60</v>
      </c>
    </row>
    <row r="11" spans="2:15" ht="7.5" customHeight="1">
      <c r="B11" s="337"/>
      <c r="C11" s="338"/>
      <c r="D11" s="338"/>
      <c r="E11" s="338"/>
      <c r="F11" s="338"/>
      <c r="G11" s="338"/>
      <c r="H11" s="338"/>
      <c r="I11" s="338"/>
      <c r="J11" s="339"/>
      <c r="M11" s="39"/>
      <c r="N11" s="39"/>
      <c r="O11" s="42"/>
    </row>
    <row r="12" spans="2:15" ht="33.75" customHeight="1">
      <c r="B12" s="1"/>
      <c r="C12" s="334" t="s">
        <v>61</v>
      </c>
      <c r="D12" s="334"/>
      <c r="E12" s="334"/>
      <c r="F12" s="334"/>
      <c r="G12" s="334"/>
      <c r="H12" s="334"/>
      <c r="I12" s="334"/>
      <c r="J12" s="2"/>
      <c r="M12" s="39"/>
      <c r="N12" s="39"/>
    </row>
    <row r="13" spans="2:15" ht="7.5" customHeight="1">
      <c r="B13" s="383"/>
      <c r="C13" s="384"/>
      <c r="D13" s="384"/>
      <c r="E13" s="384"/>
      <c r="F13" s="384"/>
      <c r="G13" s="384"/>
      <c r="H13" s="384"/>
      <c r="I13" s="384"/>
      <c r="J13" s="385"/>
      <c r="M13" s="39"/>
      <c r="N13" s="39"/>
    </row>
    <row r="14" spans="2:15">
      <c r="B14" s="8"/>
      <c r="C14" s="351" t="s">
        <v>62</v>
      </c>
      <c r="D14" s="352"/>
      <c r="E14" s="353"/>
      <c r="F14" s="49" t="s">
        <v>63</v>
      </c>
      <c r="G14" s="396" t="str">
        <f>IF('（入力用シート）汚染状態一覧_調査結果'!AD14="",
IF(OR('（入力用シート）汚染状態一覧_調査結果'!AE8&lt;&gt;0,'（入力用シート）汚染状態一覧_調査結果'!AE9&lt;&gt;0),"該当なし",""),'（入力用シート）汚染状態一覧_調査結果'!AD14)</f>
        <v/>
      </c>
      <c r="H14" s="396"/>
      <c r="I14" s="397"/>
      <c r="J14" s="2"/>
      <c r="M14" s="41" t="s">
        <v>64</v>
      </c>
      <c r="N14" s="39" t="str">
        <f>IF(COUNTIF('（入力用シート）汚染状態一覧_調査結果'!AH:AH,"*エラー*")&lt;1,"（正常）入力用シートエラーなし","（エラー）入力用シートエラーあり")</f>
        <v>（エラー）入力用シートエラーあり</v>
      </c>
      <c r="O14" s="40" t="s">
        <v>65</v>
      </c>
    </row>
    <row r="15" spans="2:15">
      <c r="B15" s="8"/>
      <c r="C15" s="374"/>
      <c r="D15" s="398"/>
      <c r="E15" s="375"/>
      <c r="F15" s="48" t="s">
        <v>66</v>
      </c>
      <c r="G15" s="388" t="str">
        <f>IF('（入力用シート）汚染状態一覧_調査結果'!AD15="",
IF(OR('（入力用シート）汚染状態一覧_調査結果'!AE7&lt;&gt;0,'（入力用シート）汚染状態一覧_調査結果'!AE9&lt;&gt;0),"該当なし",""),'（入力用シート）汚染状態一覧_調査結果'!AD15)</f>
        <v/>
      </c>
      <c r="H15" s="388"/>
      <c r="I15" s="389"/>
      <c r="J15" s="2"/>
      <c r="M15" s="39" t="s">
        <v>67</v>
      </c>
      <c r="O15" s="40" t="s">
        <v>68</v>
      </c>
    </row>
    <row r="16" spans="2:15" ht="18" customHeight="1">
      <c r="B16" s="8"/>
      <c r="C16" s="354"/>
      <c r="D16" s="355"/>
      <c r="E16" s="356"/>
      <c r="F16" s="50" t="s">
        <v>69</v>
      </c>
      <c r="G16" s="390" t="str">
        <f>IF('（入力用シート）汚染状態一覧_調査結果'!AD16="",
IF(OR('（入力用シート）汚染状態一覧_調査結果'!AE7&lt;&gt;0,'（入力用シート）汚染状態一覧_調査結果'!AE8&lt;&gt;0),"該当なし",""),'（入力用シート）汚染状態一覧_調査結果'!AD16)</f>
        <v/>
      </c>
      <c r="H16" s="390"/>
      <c r="I16" s="391"/>
      <c r="J16" s="2"/>
      <c r="M16" s="39" t="s">
        <v>67</v>
      </c>
      <c r="O16" s="40" t="s">
        <v>68</v>
      </c>
    </row>
    <row r="17" spans="2:15">
      <c r="B17" s="8"/>
      <c r="C17" s="351" t="s">
        <v>70</v>
      </c>
      <c r="D17" s="352"/>
      <c r="E17" s="353"/>
      <c r="F17" s="52"/>
      <c r="G17" s="19" t="s">
        <v>71</v>
      </c>
      <c r="H17" s="19"/>
      <c r="I17" s="20"/>
      <c r="J17" s="2"/>
      <c r="M17" s="41" t="s">
        <v>52</v>
      </c>
      <c r="N17" s="39" t="str">
        <f>IF(F17="","（エラー）未入力","（正常）入力済み")</f>
        <v>（エラー）未入力</v>
      </c>
    </row>
    <row r="18" spans="2:15" ht="30" customHeight="1">
      <c r="B18" s="8"/>
      <c r="C18" s="354"/>
      <c r="D18" s="355"/>
      <c r="E18" s="356"/>
      <c r="F18" s="376" t="s">
        <v>72</v>
      </c>
      <c r="G18" s="377"/>
      <c r="H18" s="377"/>
      <c r="I18" s="378"/>
      <c r="J18" s="2"/>
    </row>
    <row r="19" spans="2:15">
      <c r="B19" s="8"/>
      <c r="C19" s="315" t="s">
        <v>73</v>
      </c>
      <c r="D19" s="340"/>
      <c r="E19" s="316"/>
      <c r="F19" s="392"/>
      <c r="G19" s="393"/>
      <c r="H19" s="393"/>
      <c r="I19" s="394"/>
      <c r="J19" s="2"/>
      <c r="M19" s="41" t="s">
        <v>52</v>
      </c>
      <c r="N19" s="39" t="str">
        <f>IF(F19="","（エラー）未入力","（正常）入力済み")</f>
        <v>（エラー）未入力</v>
      </c>
    </row>
    <row r="20" spans="2:15">
      <c r="B20" s="8"/>
      <c r="C20" s="317"/>
      <c r="D20" s="386"/>
      <c r="E20" s="318"/>
      <c r="F20" s="395"/>
      <c r="G20" s="322"/>
      <c r="H20" s="322"/>
      <c r="I20" s="323"/>
      <c r="J20" s="2"/>
      <c r="M20" s="43" t="s">
        <v>74</v>
      </c>
      <c r="N20" s="39" t="str">
        <f>IF(F20="","（複数入力）未入力","（正常）入力済み")</f>
        <v>（複数入力）未入力</v>
      </c>
    </row>
    <row r="21" spans="2:15">
      <c r="B21" s="8"/>
      <c r="C21" s="317"/>
      <c r="D21" s="386"/>
      <c r="E21" s="318"/>
      <c r="F21" s="395"/>
      <c r="G21" s="322"/>
      <c r="H21" s="322"/>
      <c r="I21" s="323"/>
      <c r="J21" s="2"/>
      <c r="M21" s="43" t="s">
        <v>74</v>
      </c>
      <c r="N21" s="39" t="str">
        <f>IF(F21="","（複数入力）未入力","（正常）入力済み")</f>
        <v>（複数入力）未入力</v>
      </c>
    </row>
    <row r="22" spans="2:15" ht="15" customHeight="1">
      <c r="B22" s="8"/>
      <c r="C22" s="319"/>
      <c r="D22" s="314"/>
      <c r="E22" s="320"/>
      <c r="F22" s="376" t="s">
        <v>75</v>
      </c>
      <c r="G22" s="377"/>
      <c r="H22" s="377"/>
      <c r="I22" s="378"/>
      <c r="J22" s="2"/>
    </row>
    <row r="23" spans="2:15" ht="30" customHeight="1">
      <c r="B23" s="8"/>
      <c r="C23" s="311" t="s">
        <v>76</v>
      </c>
      <c r="D23" s="311"/>
      <c r="E23" s="311"/>
      <c r="F23" s="387"/>
      <c r="G23" s="387"/>
      <c r="H23" s="387"/>
      <c r="I23" s="387"/>
      <c r="J23" s="2"/>
      <c r="M23" s="41" t="s">
        <v>52</v>
      </c>
      <c r="N23" s="39" t="str">
        <f>IF(F23="","（エラー）未入力","（正常）入力済み")</f>
        <v>（エラー）未入力</v>
      </c>
      <c r="O23" s="40" t="s">
        <v>77</v>
      </c>
    </row>
    <row r="24" spans="2:15">
      <c r="B24" s="8"/>
      <c r="C24" s="351" t="s">
        <v>78</v>
      </c>
      <c r="D24" s="352"/>
      <c r="E24" s="353"/>
      <c r="F24" s="357"/>
      <c r="G24" s="358"/>
      <c r="H24" s="358"/>
      <c r="I24" s="359"/>
      <c r="J24" s="2"/>
      <c r="M24" s="41" t="s">
        <v>52</v>
      </c>
      <c r="N24" s="39" t="str">
        <f>IF(F24="","（エラー）未入力","（正常）入力済み")</f>
        <v>（エラー）未入力</v>
      </c>
    </row>
    <row r="25" spans="2:15">
      <c r="B25" s="8"/>
      <c r="C25" s="354"/>
      <c r="D25" s="355"/>
      <c r="E25" s="356"/>
      <c r="F25" s="360"/>
      <c r="G25" s="361"/>
      <c r="H25" s="361"/>
      <c r="I25" s="362"/>
      <c r="J25" s="2"/>
      <c r="M25" s="39" t="s">
        <v>79</v>
      </c>
      <c r="N25" s="44">
        <f>F24-15</f>
        <v>-15</v>
      </c>
      <c r="O25" s="40" t="s">
        <v>80</v>
      </c>
    </row>
    <row r="26" spans="2:15">
      <c r="B26" s="8"/>
      <c r="C26" s="363" t="s">
        <v>81</v>
      </c>
      <c r="D26" s="363"/>
      <c r="E26" s="363"/>
      <c r="F26" s="350"/>
      <c r="G26" s="350"/>
      <c r="H26" s="350"/>
      <c r="I26" s="350"/>
      <c r="J26" s="2"/>
      <c r="M26" s="41" t="s">
        <v>52</v>
      </c>
      <c r="N26" s="39" t="str">
        <f>IF(F26="","（エラー）未入力","（正常）入力済み")</f>
        <v>（エラー）未入力</v>
      </c>
    </row>
    <row r="27" spans="2:15">
      <c r="B27" s="8"/>
      <c r="C27" s="363" t="s">
        <v>82</v>
      </c>
      <c r="D27" s="363"/>
      <c r="E27" s="363"/>
      <c r="F27" s="350"/>
      <c r="G27" s="350"/>
      <c r="H27" s="350"/>
      <c r="I27" s="350"/>
      <c r="J27" s="2"/>
      <c r="M27" s="41" t="s">
        <v>83</v>
      </c>
      <c r="N27" s="47" t="str">
        <f>IF(F27="","（エラー）未入力",IF(F27-$F$26+1&gt;30,"（エラー）搬出完了予定日より31日以上経過",IF(F26&gt;=F27,"（エラー）搬入完了予定日と運搬完了予定日が同日又は過去日","（正常）搬出完了予定日より30日以内")))</f>
        <v>（エラー）未入力</v>
      </c>
      <c r="O27" s="40" t="s">
        <v>84</v>
      </c>
    </row>
    <row r="28" spans="2:15" ht="30" customHeight="1">
      <c r="B28" s="8"/>
      <c r="C28" s="354" t="s">
        <v>85</v>
      </c>
      <c r="D28" s="355"/>
      <c r="E28" s="356"/>
      <c r="F28" s="15" t="s">
        <v>86</v>
      </c>
      <c r="G28" s="409"/>
      <c r="H28" s="409"/>
      <c r="I28" s="11" t="s">
        <v>87</v>
      </c>
      <c r="J28" s="2"/>
      <c r="M28" s="41" t="s">
        <v>52</v>
      </c>
      <c r="N28" s="39" t="str">
        <f>IF(G28="","（エラー）未入力","（正常）入力済み")</f>
        <v>（エラー）未入力</v>
      </c>
    </row>
    <row r="29" spans="2:15" ht="54.75" customHeight="1">
      <c r="B29" s="8"/>
      <c r="C29" s="410" t="s">
        <v>88</v>
      </c>
      <c r="D29" s="411"/>
      <c r="E29" s="412"/>
      <c r="F29" s="347" t="str">
        <f>IF(搬出確認シート!J49,"別紙のとおり","")</f>
        <v/>
      </c>
      <c r="G29" s="348"/>
      <c r="H29" s="348"/>
      <c r="I29" s="349"/>
      <c r="J29" s="2"/>
      <c r="M29" s="39" t="s">
        <v>67</v>
      </c>
      <c r="N29" s="39"/>
      <c r="O29" s="40" t="s">
        <v>89</v>
      </c>
    </row>
    <row r="30" spans="2:15" ht="41.25" customHeight="1">
      <c r="B30" s="8"/>
      <c r="C30" s="410" t="s">
        <v>90</v>
      </c>
      <c r="D30" s="411"/>
      <c r="E30" s="412"/>
      <c r="F30" s="347" t="str">
        <f>IF(搬出確認シート!J51,"別紙のとおり","")</f>
        <v/>
      </c>
      <c r="G30" s="348"/>
      <c r="H30" s="348"/>
      <c r="I30" s="349"/>
      <c r="J30" s="2"/>
      <c r="M30" s="39" t="s">
        <v>67</v>
      </c>
      <c r="N30" s="39"/>
      <c r="O30" s="40" t="s">
        <v>91</v>
      </c>
    </row>
    <row r="31" spans="2:15" ht="15" customHeight="1">
      <c r="B31" s="8"/>
      <c r="C31" s="364" t="s">
        <v>92</v>
      </c>
      <c r="D31" s="365"/>
      <c r="E31" s="365"/>
      <c r="F31" s="365"/>
      <c r="G31" s="365"/>
      <c r="H31" s="365"/>
      <c r="I31" s="365"/>
      <c r="J31" s="2"/>
    </row>
    <row r="32" spans="2:15">
      <c r="B32" s="21"/>
      <c r="C32" s="366"/>
      <c r="D32" s="351" t="s">
        <v>93</v>
      </c>
      <c r="E32" s="353"/>
      <c r="F32" s="379" t="str">
        <f>要措置区域等所在地一覧!U45&amp;""</f>
        <v/>
      </c>
      <c r="G32" s="380"/>
      <c r="H32" s="380"/>
      <c r="I32" s="24" t="s">
        <v>94</v>
      </c>
      <c r="J32" s="2"/>
      <c r="M32" s="39" t="s">
        <v>67</v>
      </c>
      <c r="N32" s="39"/>
      <c r="O32" s="40" t="s">
        <v>95</v>
      </c>
    </row>
    <row r="33" spans="2:15">
      <c r="B33" s="21"/>
      <c r="C33" s="366"/>
      <c r="D33" s="374"/>
      <c r="E33" s="375"/>
      <c r="F33" s="25"/>
      <c r="G33" s="22" t="s">
        <v>96</v>
      </c>
      <c r="H33" s="23" t="str">
        <f>要措置区域等所在地一覧!H45&amp;""</f>
        <v/>
      </c>
      <c r="I33" s="18" t="s">
        <v>97</v>
      </c>
      <c r="J33" s="2"/>
      <c r="M33" s="39" t="s">
        <v>67</v>
      </c>
      <c r="N33" s="39"/>
      <c r="O33" s="40" t="s">
        <v>95</v>
      </c>
    </row>
    <row r="34" spans="2:15" hidden="1" outlineLevel="1">
      <c r="B34" s="21"/>
      <c r="C34" s="366"/>
      <c r="D34" s="374"/>
      <c r="E34" s="375"/>
      <c r="F34" s="381" t="str">
        <f>要措置区域等所在地一覧!U46&amp;""</f>
        <v/>
      </c>
      <c r="G34" s="382"/>
      <c r="H34" s="382"/>
      <c r="I34" s="18" t="s">
        <v>94</v>
      </c>
      <c r="J34" s="2"/>
      <c r="M34" s="39" t="s">
        <v>67</v>
      </c>
      <c r="N34" s="39"/>
    </row>
    <row r="35" spans="2:15" hidden="1" outlineLevel="1">
      <c r="B35" s="21"/>
      <c r="C35" s="366"/>
      <c r="D35" s="374"/>
      <c r="E35" s="375"/>
      <c r="F35" s="25"/>
      <c r="G35" s="22" t="s">
        <v>96</v>
      </c>
      <c r="H35" s="23" t="str">
        <f>要措置区域等所在地一覧!H46&amp;""</f>
        <v/>
      </c>
      <c r="I35" s="18" t="s">
        <v>97</v>
      </c>
      <c r="J35" s="2"/>
      <c r="M35" s="39" t="s">
        <v>67</v>
      </c>
      <c r="N35" s="39"/>
    </row>
    <row r="36" spans="2:15" hidden="1" outlineLevel="1">
      <c r="B36" s="21"/>
      <c r="C36" s="366"/>
      <c r="D36" s="374"/>
      <c r="E36" s="375"/>
      <c r="F36" s="381" t="str">
        <f>要措置区域等所在地一覧!U47&amp;""</f>
        <v/>
      </c>
      <c r="G36" s="382"/>
      <c r="H36" s="382"/>
      <c r="I36" s="18" t="s">
        <v>94</v>
      </c>
      <c r="J36" s="2"/>
      <c r="M36" s="39" t="s">
        <v>67</v>
      </c>
      <c r="N36" s="39"/>
    </row>
    <row r="37" spans="2:15" hidden="1" outlineLevel="1">
      <c r="B37" s="21"/>
      <c r="C37" s="366"/>
      <c r="D37" s="374"/>
      <c r="E37" s="375"/>
      <c r="F37" s="25"/>
      <c r="G37" s="22" t="s">
        <v>96</v>
      </c>
      <c r="H37" s="23" t="str">
        <f>要措置区域等所在地一覧!H47&amp;""</f>
        <v/>
      </c>
      <c r="I37" s="18" t="s">
        <v>97</v>
      </c>
      <c r="J37" s="2"/>
      <c r="M37" s="39" t="s">
        <v>67</v>
      </c>
      <c r="N37" s="39"/>
    </row>
    <row r="38" spans="2:15" ht="15" customHeight="1" collapsed="1">
      <c r="B38" s="12"/>
      <c r="C38" s="366"/>
      <c r="D38" s="354"/>
      <c r="E38" s="356"/>
      <c r="F38" s="376" t="s">
        <v>98</v>
      </c>
      <c r="G38" s="377"/>
      <c r="H38" s="377"/>
      <c r="I38" s="378"/>
      <c r="J38" s="2"/>
    </row>
    <row r="39" spans="2:15" ht="30" customHeight="1">
      <c r="B39" s="8"/>
      <c r="C39" s="366"/>
      <c r="D39" s="311" t="s">
        <v>99</v>
      </c>
      <c r="E39" s="311"/>
      <c r="F39" s="347" t="str">
        <f>IF(搬出確認シート!E76&lt;&gt;"","別紙のとおり","")</f>
        <v/>
      </c>
      <c r="G39" s="348"/>
      <c r="H39" s="348"/>
      <c r="I39" s="349"/>
      <c r="J39" s="2"/>
      <c r="M39" s="39" t="s">
        <v>67</v>
      </c>
      <c r="N39" s="39"/>
      <c r="O39" s="40" t="s">
        <v>100</v>
      </c>
    </row>
    <row r="40" spans="2:15" ht="30" customHeight="1">
      <c r="B40" s="8"/>
      <c r="C40" s="366"/>
      <c r="D40" s="351" t="s">
        <v>101</v>
      </c>
      <c r="E40" s="353"/>
      <c r="F40" s="347" t="str">
        <f>IF(搬出確認シート!E77&lt;&gt;"","別紙のとおり","")</f>
        <v/>
      </c>
      <c r="G40" s="348"/>
      <c r="H40" s="348"/>
      <c r="I40" s="349"/>
      <c r="J40" s="2"/>
      <c r="M40" s="39" t="s">
        <v>67</v>
      </c>
      <c r="N40" s="39"/>
      <c r="O40" s="40" t="s">
        <v>100</v>
      </c>
    </row>
    <row r="41" spans="2:15">
      <c r="B41" s="8"/>
      <c r="C41" s="366"/>
      <c r="D41" s="351" t="s">
        <v>102</v>
      </c>
      <c r="E41" s="353"/>
      <c r="F41" s="368"/>
      <c r="G41" s="369"/>
      <c r="H41" s="369"/>
      <c r="I41" s="370"/>
      <c r="J41" s="2"/>
      <c r="M41" s="43" t="s">
        <v>103</v>
      </c>
      <c r="N41" s="47" t="str">
        <f>IF(F41="","処理を行わない場合",IF(OR(搬出確認シート!E76="",搬出確認シート!E77="",搬出確認シート!E78="",搬出確認シート!E79="",搬出確認シート!E80="",搬出確認シート!H80="",搬出確認シート!E81=""),"（エラー）別紙での記入情報が不十分","（正常）記入済み"))</f>
        <v>処理を行わない場合</v>
      </c>
      <c r="O41" s="40" t="s">
        <v>100</v>
      </c>
    </row>
    <row r="42" spans="2:15" ht="18.75" customHeight="1">
      <c r="B42" s="8"/>
      <c r="C42" s="367"/>
      <c r="D42" s="354"/>
      <c r="E42" s="356"/>
      <c r="F42" s="371"/>
      <c r="G42" s="372"/>
      <c r="H42" s="372"/>
      <c r="I42" s="373"/>
      <c r="J42" s="2"/>
      <c r="M42" s="43" t="s">
        <v>104</v>
      </c>
      <c r="N42" s="47" t="str">
        <f>IF(F41-$F$27+1&gt;60,"（エラー）運搬完了予定日より61日以上経過",IF($F$27&gt;=F41,"（エラー）運搬完了予定日と処理の完了予定日が同日又は過去日","（正常）運搬完了予定日より60日以内"))</f>
        <v>（エラー）運搬完了予定日と処理の完了予定日が同日又は過去日</v>
      </c>
      <c r="O42" s="40" t="s">
        <v>105</v>
      </c>
    </row>
    <row r="43" spans="2:15" ht="15" customHeight="1">
      <c r="B43" s="8"/>
      <c r="C43" s="364" t="s">
        <v>106</v>
      </c>
      <c r="D43" s="365"/>
      <c r="E43" s="365"/>
      <c r="F43" s="365"/>
      <c r="G43" s="365"/>
      <c r="H43" s="365"/>
      <c r="I43" s="365"/>
      <c r="J43" s="2"/>
      <c r="M43" s="43" t="s">
        <v>103</v>
      </c>
      <c r="N43" s="47" t="str">
        <f>IF(搬出確認シート!E107&amp;搬出確認シート!E108&amp;搬出確認シート!E109="","区域間移動を行わない場合",IF(OR(搬出確認シート!E107="",搬出確認シート!E108="",搬出確認シート!E109=""),"（エラー）別紙での記入情報が不十分","（正常）記入済み"))</f>
        <v>区域間移動を行わない場合</v>
      </c>
      <c r="O43" s="40" t="s">
        <v>107</v>
      </c>
    </row>
    <row r="44" spans="2:15">
      <c r="B44" s="8"/>
      <c r="C44" s="310"/>
      <c r="D44" s="315" t="s">
        <v>108</v>
      </c>
      <c r="E44" s="316"/>
      <c r="F44" s="27"/>
      <c r="G44" s="312"/>
      <c r="H44" s="312"/>
      <c r="I44" s="313"/>
      <c r="J44" s="2"/>
      <c r="M44" s="39" t="s">
        <v>109</v>
      </c>
      <c r="N44" s="39" t="str">
        <f>IF(搬出確認シート!E107&amp;搬出確認シート!E108&amp;搬出確認シート!E109="","区域間移動を行わない場合",IF(OR(F44="",G44=""),"（エラー）未入力","（正常）入力済み"))</f>
        <v>区域間移動を行わない場合</v>
      </c>
      <c r="O44" s="40" t="s">
        <v>110</v>
      </c>
    </row>
    <row r="45" spans="2:15">
      <c r="B45" s="8"/>
      <c r="C45" s="310"/>
      <c r="D45" s="317"/>
      <c r="E45" s="318"/>
      <c r="F45" s="25"/>
      <c r="G45" s="22" t="s">
        <v>96</v>
      </c>
      <c r="H45" s="28"/>
      <c r="I45" s="18" t="s">
        <v>111</v>
      </c>
      <c r="J45" s="2"/>
      <c r="M45" s="39" t="s">
        <v>109</v>
      </c>
      <c r="N45" s="39" t="str">
        <f>IF(搬出確認シート!E107&amp;搬出確認シート!E108&amp;搬出確認シート!E109="","区域間移動を行わない場合",IF(H45="","（エラー）未入力","（正常）入力済み"))</f>
        <v>区域間移動を行わない場合</v>
      </c>
      <c r="O45" s="40" t="s">
        <v>112</v>
      </c>
    </row>
    <row r="46" spans="2:15" hidden="1" outlineLevel="1">
      <c r="B46" s="8"/>
      <c r="C46" s="310"/>
      <c r="D46" s="317"/>
      <c r="E46" s="318"/>
      <c r="F46" s="29"/>
      <c r="G46" s="322"/>
      <c r="H46" s="322"/>
      <c r="I46" s="323"/>
      <c r="J46" s="2"/>
      <c r="M46" s="39" t="s">
        <v>109</v>
      </c>
      <c r="N46" s="39" t="str">
        <f>IF(OR(F46="",G46=""),"（複数入力）未入力","（正常）入力済み")</f>
        <v>（複数入力）未入力</v>
      </c>
    </row>
    <row r="47" spans="2:15" hidden="1" outlineLevel="1">
      <c r="B47" s="8"/>
      <c r="C47" s="310"/>
      <c r="D47" s="317"/>
      <c r="E47" s="318"/>
      <c r="F47" s="25"/>
      <c r="G47" s="22" t="s">
        <v>96</v>
      </c>
      <c r="H47" s="28"/>
      <c r="I47" s="18" t="s">
        <v>111</v>
      </c>
      <c r="J47" s="2"/>
      <c r="M47" s="39" t="s">
        <v>109</v>
      </c>
      <c r="N47" s="39" t="str">
        <f>IF(H47="","（複数入力）未入力","（正常）入力済み")</f>
        <v>（複数入力）未入力</v>
      </c>
    </row>
    <row r="48" spans="2:15" hidden="1" outlineLevel="1">
      <c r="B48" s="8"/>
      <c r="C48" s="310"/>
      <c r="D48" s="317"/>
      <c r="E48" s="318"/>
      <c r="F48" s="29"/>
      <c r="G48" s="322"/>
      <c r="H48" s="322"/>
      <c r="I48" s="323"/>
      <c r="J48" s="2"/>
      <c r="M48" s="39" t="s">
        <v>109</v>
      </c>
      <c r="N48" s="39" t="str">
        <f t="shared" ref="N48" si="0">IF(OR(F48="",G48=""),"（複数入力）未入力","（正常）入力済み")</f>
        <v>（複数入力）未入力</v>
      </c>
    </row>
    <row r="49" spans="2:15" hidden="1" outlineLevel="1">
      <c r="B49" s="8"/>
      <c r="C49" s="310"/>
      <c r="D49" s="317"/>
      <c r="E49" s="318"/>
      <c r="F49" s="25"/>
      <c r="G49" s="22" t="s">
        <v>96</v>
      </c>
      <c r="H49" s="28"/>
      <c r="I49" s="18" t="s">
        <v>111</v>
      </c>
      <c r="J49" s="2"/>
      <c r="M49" s="39" t="s">
        <v>109</v>
      </c>
      <c r="N49" s="39" t="str">
        <f t="shared" ref="N49" si="1">IF(H49="","（複数入力）未入力","（正常）入力済み")</f>
        <v>（複数入力）未入力</v>
      </c>
    </row>
    <row r="50" spans="2:15" hidden="1" outlineLevel="1">
      <c r="B50" s="8"/>
      <c r="C50" s="310"/>
      <c r="D50" s="317"/>
      <c r="E50" s="318"/>
      <c r="F50" s="29"/>
      <c r="G50" s="322"/>
      <c r="H50" s="322"/>
      <c r="I50" s="323"/>
      <c r="J50" s="2"/>
      <c r="M50" s="39" t="s">
        <v>109</v>
      </c>
      <c r="N50" s="39" t="str">
        <f t="shared" ref="N50" si="2">IF(OR(F50="",G50=""),"（複数入力）未入力","（正常）入力済み")</f>
        <v>（複数入力）未入力</v>
      </c>
    </row>
    <row r="51" spans="2:15" hidden="1" outlineLevel="1">
      <c r="B51" s="8"/>
      <c r="C51" s="310"/>
      <c r="D51" s="317"/>
      <c r="E51" s="318"/>
      <c r="F51" s="25"/>
      <c r="G51" s="22" t="s">
        <v>96</v>
      </c>
      <c r="H51" s="28"/>
      <c r="I51" s="18" t="s">
        <v>111</v>
      </c>
      <c r="J51" s="2"/>
      <c r="M51" s="39" t="s">
        <v>109</v>
      </c>
      <c r="N51" s="39" t="str">
        <f t="shared" ref="N51" si="3">IF(H51="","（複数入力）未入力","（正常）入力済み")</f>
        <v>（複数入力）未入力</v>
      </c>
    </row>
    <row r="52" spans="2:15" hidden="1" outlineLevel="1">
      <c r="B52" s="8"/>
      <c r="C52" s="310"/>
      <c r="D52" s="317"/>
      <c r="E52" s="318"/>
      <c r="F52" s="29"/>
      <c r="G52" s="322"/>
      <c r="H52" s="322"/>
      <c r="I52" s="323"/>
      <c r="J52" s="2"/>
      <c r="M52" s="39" t="s">
        <v>109</v>
      </c>
      <c r="N52" s="39" t="str">
        <f t="shared" ref="N52" si="4">IF(OR(F52="",G52=""),"（複数入力）未入力","（正常）入力済み")</f>
        <v>（複数入力）未入力</v>
      </c>
    </row>
    <row r="53" spans="2:15" hidden="1" outlineLevel="1">
      <c r="B53" s="8"/>
      <c r="C53" s="310"/>
      <c r="D53" s="319"/>
      <c r="E53" s="320"/>
      <c r="F53" s="15"/>
      <c r="G53" s="16" t="s">
        <v>96</v>
      </c>
      <c r="H53" s="30"/>
      <c r="I53" s="17" t="s">
        <v>111</v>
      </c>
      <c r="J53" s="2"/>
      <c r="M53" s="39" t="s">
        <v>109</v>
      </c>
      <c r="N53" s="39" t="str">
        <f t="shared" ref="N53" si="5">IF(H53="","（複数入力）未入力","（正常）入力済み")</f>
        <v>（複数入力）未入力</v>
      </c>
    </row>
    <row r="54" spans="2:15" collapsed="1">
      <c r="B54" s="8"/>
      <c r="C54" s="311"/>
      <c r="D54" s="315" t="s">
        <v>113</v>
      </c>
      <c r="E54" s="316"/>
      <c r="F54" s="27"/>
      <c r="G54" s="312"/>
      <c r="H54" s="312"/>
      <c r="I54" s="313"/>
      <c r="J54" s="2"/>
      <c r="M54" s="39" t="s">
        <v>109</v>
      </c>
      <c r="N54" s="39" t="str">
        <f>IF(搬出確認シート!E107&amp;搬出確認シート!E108&amp;搬出確認シート!E109="","区域間移動を行わない場合",IF(OR(F54="",G54=""),"（エラー）未入力","（正常）入力済み"))</f>
        <v>区域間移動を行わない場合</v>
      </c>
      <c r="O54" s="40" t="s">
        <v>114</v>
      </c>
    </row>
    <row r="55" spans="2:15">
      <c r="B55" s="8"/>
      <c r="C55" s="311"/>
      <c r="D55" s="317"/>
      <c r="E55" s="318"/>
      <c r="F55" s="25"/>
      <c r="G55" s="22" t="s">
        <v>96</v>
      </c>
      <c r="H55" s="28"/>
      <c r="I55" s="18" t="s">
        <v>111</v>
      </c>
      <c r="J55" s="2"/>
      <c r="M55" s="39" t="s">
        <v>109</v>
      </c>
      <c r="N55" s="39" t="str">
        <f>IF(搬出確認シート!E107&amp;搬出確認シート!E108&amp;搬出確認シート!E109="","区域間移動を行わない場合",IF(H55="","（エラー）未入力","（正常）入力済み"))</f>
        <v>区域間移動を行わない場合</v>
      </c>
      <c r="O55" s="40" t="s">
        <v>115</v>
      </c>
    </row>
    <row r="56" spans="2:15" hidden="1" outlineLevel="1">
      <c r="B56" s="8"/>
      <c r="C56" s="311"/>
      <c r="D56" s="317"/>
      <c r="E56" s="318"/>
      <c r="F56" s="29"/>
      <c r="G56" s="322"/>
      <c r="H56" s="322"/>
      <c r="I56" s="323"/>
      <c r="J56" s="2"/>
      <c r="M56" s="39" t="s">
        <v>109</v>
      </c>
      <c r="N56" s="39" t="str">
        <f t="shared" ref="N56:N62" si="6">IF(OR(F56="",G56=""),"（複数入力）未入力","（正常）入力済み")</f>
        <v>（複数入力）未入力</v>
      </c>
      <c r="O56" s="37"/>
    </row>
    <row r="57" spans="2:15" hidden="1" outlineLevel="1">
      <c r="B57" s="8"/>
      <c r="C57" s="311"/>
      <c r="D57" s="317"/>
      <c r="E57" s="318"/>
      <c r="F57" s="25"/>
      <c r="G57" s="22" t="s">
        <v>96</v>
      </c>
      <c r="H57" s="28"/>
      <c r="I57" s="18" t="s">
        <v>111</v>
      </c>
      <c r="J57" s="2"/>
      <c r="M57" s="39" t="s">
        <v>109</v>
      </c>
      <c r="N57" s="39" t="str">
        <f t="shared" ref="N57:N63" si="7">IF(H57="","（複数入力）未入力","（正常）入力済み")</f>
        <v>（複数入力）未入力</v>
      </c>
    </row>
    <row r="58" spans="2:15" hidden="1" outlineLevel="1">
      <c r="B58" s="8"/>
      <c r="C58" s="311"/>
      <c r="D58" s="317"/>
      <c r="E58" s="318"/>
      <c r="F58" s="29"/>
      <c r="G58" s="322"/>
      <c r="H58" s="322"/>
      <c r="I58" s="323"/>
      <c r="J58" s="2"/>
      <c r="M58" s="39" t="s">
        <v>109</v>
      </c>
      <c r="N58" s="39" t="str">
        <f t="shared" si="6"/>
        <v>（複数入力）未入力</v>
      </c>
    </row>
    <row r="59" spans="2:15" hidden="1" outlineLevel="1">
      <c r="B59" s="8"/>
      <c r="C59" s="311"/>
      <c r="D59" s="317"/>
      <c r="E59" s="318"/>
      <c r="F59" s="25"/>
      <c r="G59" s="22" t="s">
        <v>96</v>
      </c>
      <c r="H59" s="28"/>
      <c r="I59" s="18" t="s">
        <v>111</v>
      </c>
      <c r="J59" s="2"/>
      <c r="M59" s="39" t="s">
        <v>109</v>
      </c>
      <c r="N59" s="39" t="str">
        <f t="shared" si="7"/>
        <v>（複数入力）未入力</v>
      </c>
    </row>
    <row r="60" spans="2:15" hidden="1" outlineLevel="1">
      <c r="B60" s="8"/>
      <c r="C60" s="311"/>
      <c r="D60" s="317"/>
      <c r="E60" s="318"/>
      <c r="F60" s="29"/>
      <c r="G60" s="322"/>
      <c r="H60" s="322"/>
      <c r="I60" s="323"/>
      <c r="J60" s="2"/>
      <c r="M60" s="39" t="s">
        <v>109</v>
      </c>
      <c r="N60" s="39" t="str">
        <f t="shared" si="6"/>
        <v>（複数入力）未入力</v>
      </c>
    </row>
    <row r="61" spans="2:15" hidden="1" outlineLevel="1">
      <c r="B61" s="8"/>
      <c r="C61" s="311"/>
      <c r="D61" s="317"/>
      <c r="E61" s="318"/>
      <c r="F61" s="25"/>
      <c r="G61" s="22" t="s">
        <v>96</v>
      </c>
      <c r="H61" s="28"/>
      <c r="I61" s="18" t="s">
        <v>111</v>
      </c>
      <c r="J61" s="2"/>
      <c r="M61" s="39" t="s">
        <v>109</v>
      </c>
      <c r="N61" s="39" t="str">
        <f t="shared" si="7"/>
        <v>（複数入力）未入力</v>
      </c>
    </row>
    <row r="62" spans="2:15" hidden="1" outlineLevel="1">
      <c r="B62" s="8"/>
      <c r="C62" s="311"/>
      <c r="D62" s="317"/>
      <c r="E62" s="318"/>
      <c r="F62" s="29"/>
      <c r="G62" s="322"/>
      <c r="H62" s="322"/>
      <c r="I62" s="323"/>
      <c r="J62" s="2"/>
      <c r="M62" s="39" t="s">
        <v>109</v>
      </c>
      <c r="N62" s="39" t="str">
        <f t="shared" si="6"/>
        <v>（複数入力）未入力</v>
      </c>
    </row>
    <row r="63" spans="2:15" hidden="1" outlineLevel="1">
      <c r="B63" s="8"/>
      <c r="C63" s="311"/>
      <c r="D63" s="319"/>
      <c r="E63" s="320"/>
      <c r="F63" s="15"/>
      <c r="G63" s="16" t="s">
        <v>96</v>
      </c>
      <c r="H63" s="30"/>
      <c r="I63" s="17" t="s">
        <v>111</v>
      </c>
      <c r="J63" s="2"/>
      <c r="M63" s="39" t="s">
        <v>109</v>
      </c>
      <c r="N63" s="39" t="str">
        <f t="shared" si="7"/>
        <v>（複数入力）未入力</v>
      </c>
    </row>
    <row r="64" spans="2:15" ht="30" customHeight="1" collapsed="1">
      <c r="B64" s="8"/>
      <c r="C64" s="311"/>
      <c r="D64" s="311" t="s">
        <v>116</v>
      </c>
      <c r="E64" s="311"/>
      <c r="F64" s="321"/>
      <c r="G64" s="321"/>
      <c r="H64" s="321"/>
      <c r="I64" s="321"/>
      <c r="J64" s="2"/>
      <c r="M64" s="43" t="s">
        <v>117</v>
      </c>
      <c r="N64" s="47" t="str">
        <f>IF(搬出確認シート!E107&amp;搬出確認シート!E108&amp;搬出確認シート!E109="","区域間移動を行わない場合",IF(F64="","（エラー）未入力",IF(F64-$F$27+1&gt;60,"（エラー）運搬完了予定日より61日以上経過",IF($F$27&gt;=F64,"（エラー）運搬完了予定日と形質変更の完了予定日が同日又は過去日","（正常）運搬完了予定日より60日以内"))))</f>
        <v>区域間移動を行わない場合</v>
      </c>
      <c r="O64" s="40" t="s">
        <v>118</v>
      </c>
    </row>
    <row r="65" spans="2:15">
      <c r="B65" s="8"/>
      <c r="C65" s="364" t="s">
        <v>119</v>
      </c>
      <c r="D65" s="365"/>
      <c r="E65" s="365"/>
      <c r="F65" s="365"/>
      <c r="G65" s="365"/>
      <c r="H65" s="365"/>
      <c r="I65" s="365"/>
      <c r="J65" s="2"/>
      <c r="M65" s="43" t="s">
        <v>103</v>
      </c>
      <c r="N65" s="47" t="str">
        <f>IF(搬出確認シート!E123="","飛び地間移動を行わない場合",IF(搬出確認シート!E123="","（エラー）別紙での記入情報が不十分","（正常）記入済み"))</f>
        <v>飛び地間移動を行わない場合</v>
      </c>
      <c r="O65" s="40" t="s">
        <v>120</v>
      </c>
    </row>
    <row r="66" spans="2:15" ht="18.75" customHeight="1">
      <c r="B66" s="8"/>
      <c r="C66" s="310"/>
      <c r="D66" s="315" t="s">
        <v>121</v>
      </c>
      <c r="E66" s="316"/>
      <c r="F66" s="27"/>
      <c r="G66" s="312"/>
      <c r="H66" s="312"/>
      <c r="I66" s="313"/>
      <c r="J66" s="2"/>
      <c r="M66" s="39" t="s">
        <v>109</v>
      </c>
      <c r="N66" s="39" t="str">
        <f>IF(搬出確認シート!E123="","飛び地間移動を行わない場合",IF(OR(F66="",G66=""),"（エラー）未入力","（正常）入力済み"))</f>
        <v>飛び地間移動を行わない場合</v>
      </c>
      <c r="O66" s="40" t="s">
        <v>122</v>
      </c>
    </row>
    <row r="67" spans="2:15">
      <c r="B67" s="8"/>
      <c r="C67" s="310"/>
      <c r="D67" s="317"/>
      <c r="E67" s="318"/>
      <c r="F67" s="25"/>
      <c r="G67" s="22" t="s">
        <v>96</v>
      </c>
      <c r="H67" s="28"/>
      <c r="I67" s="18" t="s">
        <v>111</v>
      </c>
      <c r="J67" s="2"/>
      <c r="M67" s="39" t="s">
        <v>109</v>
      </c>
      <c r="N67" s="39" t="str">
        <f>IF(搬出確認シート!E123="","飛び地間移動を行わない場合",IF(H67="","（エラー）未入力","（正常）入力済み"))</f>
        <v>飛び地間移動を行わない場合</v>
      </c>
      <c r="O67" s="40" t="s">
        <v>123</v>
      </c>
    </row>
    <row r="68" spans="2:15" hidden="1" outlineLevel="1">
      <c r="B68" s="8"/>
      <c r="C68" s="310"/>
      <c r="D68" s="317"/>
      <c r="E68" s="318"/>
      <c r="F68" s="29"/>
      <c r="G68" s="322"/>
      <c r="H68" s="322"/>
      <c r="I68" s="323"/>
      <c r="J68" s="2"/>
      <c r="M68" s="39" t="s">
        <v>109</v>
      </c>
      <c r="N68" s="39" t="str">
        <f t="shared" ref="N68:N74" si="8">IF(OR(F68="",G68=""),"（複数入力）未入力","（正常）入力済み")</f>
        <v>（複数入力）未入力</v>
      </c>
    </row>
    <row r="69" spans="2:15" hidden="1" outlineLevel="1">
      <c r="B69" s="8"/>
      <c r="C69" s="310"/>
      <c r="D69" s="317"/>
      <c r="E69" s="318"/>
      <c r="F69" s="25"/>
      <c r="G69" s="22" t="s">
        <v>96</v>
      </c>
      <c r="H69" s="28"/>
      <c r="I69" s="18" t="s">
        <v>111</v>
      </c>
      <c r="J69" s="2"/>
      <c r="M69" s="39" t="s">
        <v>109</v>
      </c>
      <c r="N69" s="39" t="str">
        <f t="shared" ref="N69:N75" si="9">IF(H69="","（複数入力）未入力","（正常）入力済み")</f>
        <v>（複数入力）未入力</v>
      </c>
    </row>
    <row r="70" spans="2:15" hidden="1" outlineLevel="1">
      <c r="B70" s="8"/>
      <c r="C70" s="310"/>
      <c r="D70" s="317"/>
      <c r="E70" s="318"/>
      <c r="F70" s="29"/>
      <c r="G70" s="322"/>
      <c r="H70" s="322"/>
      <c r="I70" s="323"/>
      <c r="J70" s="2"/>
      <c r="M70" s="39" t="s">
        <v>109</v>
      </c>
      <c r="N70" s="39" t="str">
        <f t="shared" si="8"/>
        <v>（複数入力）未入力</v>
      </c>
    </row>
    <row r="71" spans="2:15" hidden="1" outlineLevel="1">
      <c r="B71" s="8"/>
      <c r="C71" s="310"/>
      <c r="D71" s="317"/>
      <c r="E71" s="318"/>
      <c r="F71" s="25"/>
      <c r="G71" s="22" t="s">
        <v>96</v>
      </c>
      <c r="H71" s="28"/>
      <c r="I71" s="18" t="s">
        <v>111</v>
      </c>
      <c r="J71" s="2"/>
      <c r="M71" s="39" t="s">
        <v>109</v>
      </c>
      <c r="N71" s="39" t="str">
        <f t="shared" si="9"/>
        <v>（複数入力）未入力</v>
      </c>
    </row>
    <row r="72" spans="2:15" hidden="1" outlineLevel="1">
      <c r="B72" s="8"/>
      <c r="C72" s="310"/>
      <c r="D72" s="317"/>
      <c r="E72" s="318"/>
      <c r="F72" s="29"/>
      <c r="G72" s="322"/>
      <c r="H72" s="322"/>
      <c r="I72" s="323"/>
      <c r="J72" s="2"/>
      <c r="M72" s="39" t="s">
        <v>109</v>
      </c>
      <c r="N72" s="39" t="str">
        <f t="shared" si="8"/>
        <v>（複数入力）未入力</v>
      </c>
    </row>
    <row r="73" spans="2:15" hidden="1" outlineLevel="1">
      <c r="B73" s="8"/>
      <c r="C73" s="310"/>
      <c r="D73" s="317"/>
      <c r="E73" s="318"/>
      <c r="F73" s="25"/>
      <c r="G73" s="22" t="s">
        <v>96</v>
      </c>
      <c r="H73" s="28"/>
      <c r="I73" s="18" t="s">
        <v>111</v>
      </c>
      <c r="J73" s="2"/>
      <c r="M73" s="39" t="s">
        <v>109</v>
      </c>
      <c r="N73" s="39" t="str">
        <f t="shared" si="9"/>
        <v>（複数入力）未入力</v>
      </c>
    </row>
    <row r="74" spans="2:15" hidden="1" outlineLevel="1">
      <c r="B74" s="8"/>
      <c r="C74" s="310"/>
      <c r="D74" s="317"/>
      <c r="E74" s="318"/>
      <c r="F74" s="29"/>
      <c r="G74" s="322"/>
      <c r="H74" s="322"/>
      <c r="I74" s="323"/>
      <c r="J74" s="2"/>
      <c r="M74" s="39" t="s">
        <v>109</v>
      </c>
      <c r="N74" s="39" t="str">
        <f t="shared" si="8"/>
        <v>（複数入力）未入力</v>
      </c>
    </row>
    <row r="75" spans="2:15" hidden="1" outlineLevel="1">
      <c r="B75" s="8"/>
      <c r="C75" s="310"/>
      <c r="D75" s="319"/>
      <c r="E75" s="320"/>
      <c r="F75" s="15"/>
      <c r="G75" s="16" t="s">
        <v>96</v>
      </c>
      <c r="H75" s="30"/>
      <c r="I75" s="17" t="s">
        <v>111</v>
      </c>
      <c r="J75" s="2"/>
      <c r="M75" s="39" t="s">
        <v>109</v>
      </c>
      <c r="N75" s="39" t="str">
        <f t="shared" si="9"/>
        <v>（複数入力）未入力</v>
      </c>
    </row>
    <row r="76" spans="2:15" collapsed="1">
      <c r="B76" s="8"/>
      <c r="C76" s="311"/>
      <c r="D76" s="315" t="s">
        <v>124</v>
      </c>
      <c r="E76" s="316"/>
      <c r="F76" s="27"/>
      <c r="G76" s="312"/>
      <c r="H76" s="312"/>
      <c r="I76" s="313"/>
      <c r="J76" s="2"/>
      <c r="M76" s="39" t="s">
        <v>109</v>
      </c>
      <c r="N76" s="39" t="str">
        <f>IF(搬出確認シート!E133="","飛び地間移動を行わない場合",IF(OR(F76="",G76=""),"（エラー）未入力","（正常）入力済み"))</f>
        <v>飛び地間移動を行わない場合</v>
      </c>
      <c r="O76" s="40" t="s">
        <v>125</v>
      </c>
    </row>
    <row r="77" spans="2:15">
      <c r="B77" s="8"/>
      <c r="C77" s="311"/>
      <c r="D77" s="317"/>
      <c r="E77" s="318"/>
      <c r="F77" s="25"/>
      <c r="G77" s="22" t="s">
        <v>96</v>
      </c>
      <c r="H77" s="28"/>
      <c r="I77" s="18" t="s">
        <v>111</v>
      </c>
      <c r="J77" s="2"/>
      <c r="M77" s="39" t="s">
        <v>109</v>
      </c>
      <c r="N77" s="39" t="str">
        <f>IF(搬出確認シート!E133="","飛び地間移動を行わない場合",IF(H77="","（エラー）未入力","（正常）入力済み"))</f>
        <v>飛び地間移動を行わない場合</v>
      </c>
      <c r="O77" s="40" t="s">
        <v>126</v>
      </c>
    </row>
    <row r="78" spans="2:15" hidden="1" outlineLevel="1">
      <c r="B78" s="8"/>
      <c r="C78" s="311"/>
      <c r="D78" s="317"/>
      <c r="E78" s="318"/>
      <c r="F78" s="29"/>
      <c r="G78" s="322"/>
      <c r="H78" s="322"/>
      <c r="I78" s="323"/>
      <c r="J78" s="2"/>
      <c r="M78" s="39" t="s">
        <v>109</v>
      </c>
      <c r="N78" s="39" t="str">
        <f t="shared" ref="N78:N84" si="10">IF(OR(F78="",G78=""),"（複数入力）未入力","（正常）入力済み")</f>
        <v>（複数入力）未入力</v>
      </c>
    </row>
    <row r="79" spans="2:15" hidden="1" outlineLevel="1">
      <c r="B79" s="8"/>
      <c r="C79" s="311"/>
      <c r="D79" s="317"/>
      <c r="E79" s="318"/>
      <c r="F79" s="25"/>
      <c r="G79" s="22" t="s">
        <v>96</v>
      </c>
      <c r="H79" s="28"/>
      <c r="I79" s="18" t="s">
        <v>111</v>
      </c>
      <c r="J79" s="2"/>
      <c r="M79" s="39" t="s">
        <v>109</v>
      </c>
      <c r="N79" s="39" t="str">
        <f t="shared" ref="N79:N85" si="11">IF(H79="","（複数入力）未入力","（正常）入力済み")</f>
        <v>（複数入力）未入力</v>
      </c>
    </row>
    <row r="80" spans="2:15" hidden="1" outlineLevel="1">
      <c r="B80" s="8"/>
      <c r="C80" s="311"/>
      <c r="D80" s="317"/>
      <c r="E80" s="318"/>
      <c r="F80" s="29"/>
      <c r="G80" s="322"/>
      <c r="H80" s="322"/>
      <c r="I80" s="323"/>
      <c r="J80" s="2"/>
      <c r="M80" s="39" t="s">
        <v>109</v>
      </c>
      <c r="N80" s="39" t="str">
        <f t="shared" si="10"/>
        <v>（複数入力）未入力</v>
      </c>
    </row>
    <row r="81" spans="2:15" hidden="1" outlineLevel="1">
      <c r="B81" s="8"/>
      <c r="C81" s="311"/>
      <c r="D81" s="317"/>
      <c r="E81" s="318"/>
      <c r="F81" s="25"/>
      <c r="G81" s="22" t="s">
        <v>96</v>
      </c>
      <c r="H81" s="28"/>
      <c r="I81" s="18" t="s">
        <v>111</v>
      </c>
      <c r="J81" s="2"/>
      <c r="M81" s="39" t="s">
        <v>109</v>
      </c>
      <c r="N81" s="39" t="str">
        <f t="shared" si="11"/>
        <v>（複数入力）未入力</v>
      </c>
    </row>
    <row r="82" spans="2:15" hidden="1" outlineLevel="1">
      <c r="B82" s="8"/>
      <c r="C82" s="311"/>
      <c r="D82" s="317"/>
      <c r="E82" s="318"/>
      <c r="F82" s="29"/>
      <c r="G82" s="322"/>
      <c r="H82" s="322"/>
      <c r="I82" s="323"/>
      <c r="J82" s="2"/>
      <c r="M82" s="39" t="s">
        <v>109</v>
      </c>
      <c r="N82" s="39" t="str">
        <f t="shared" si="10"/>
        <v>（複数入力）未入力</v>
      </c>
    </row>
    <row r="83" spans="2:15" hidden="1" outlineLevel="1">
      <c r="B83" s="8"/>
      <c r="C83" s="311"/>
      <c r="D83" s="317"/>
      <c r="E83" s="318"/>
      <c r="F83" s="25"/>
      <c r="G83" s="22" t="s">
        <v>96</v>
      </c>
      <c r="H83" s="28"/>
      <c r="I83" s="18" t="s">
        <v>111</v>
      </c>
      <c r="J83" s="2"/>
      <c r="M83" s="39" t="s">
        <v>109</v>
      </c>
      <c r="N83" s="39" t="str">
        <f t="shared" si="11"/>
        <v>（複数入力）未入力</v>
      </c>
    </row>
    <row r="84" spans="2:15" hidden="1" outlineLevel="1">
      <c r="B84" s="8"/>
      <c r="C84" s="311"/>
      <c r="D84" s="317"/>
      <c r="E84" s="318"/>
      <c r="F84" s="29"/>
      <c r="G84" s="322"/>
      <c r="H84" s="322"/>
      <c r="I84" s="323"/>
      <c r="J84" s="2"/>
      <c r="M84" s="39" t="s">
        <v>109</v>
      </c>
      <c r="N84" s="39" t="str">
        <f t="shared" si="10"/>
        <v>（複数入力）未入力</v>
      </c>
    </row>
    <row r="85" spans="2:15" hidden="1" outlineLevel="1">
      <c r="B85" s="8"/>
      <c r="C85" s="311"/>
      <c r="D85" s="319"/>
      <c r="E85" s="320"/>
      <c r="F85" s="15"/>
      <c r="G85" s="16" t="s">
        <v>96</v>
      </c>
      <c r="H85" s="30"/>
      <c r="I85" s="17" t="s">
        <v>111</v>
      </c>
      <c r="J85" s="2"/>
      <c r="M85" s="39" t="s">
        <v>109</v>
      </c>
      <c r="N85" s="39" t="str">
        <f t="shared" si="11"/>
        <v>（複数入力）未入力</v>
      </c>
    </row>
    <row r="86" spans="2:15" ht="30" customHeight="1" collapsed="1">
      <c r="B86" s="8"/>
      <c r="C86" s="311"/>
      <c r="D86" s="311" t="s">
        <v>127</v>
      </c>
      <c r="E86" s="311"/>
      <c r="F86" s="321"/>
      <c r="G86" s="321"/>
      <c r="H86" s="321"/>
      <c r="I86" s="321"/>
      <c r="J86" s="2"/>
      <c r="M86" s="43" t="s">
        <v>117</v>
      </c>
      <c r="N86" s="47" t="str">
        <f>IF(搬出確認シート!E133="","飛び地間移動を行わない場合",IF(F86="","未入力",IF(F86-$F$27+1&gt;60,"（エラー）運搬完了予定日より61日以上経過",IF($F$27&gt;=F86,"（エラー）運搬完了予定日と形質変更の完了予定日が同日又は過去日","（正常）運搬完了予定日より60日以内"))))</f>
        <v>飛び地間移動を行わない場合</v>
      </c>
      <c r="O86" s="40" t="s">
        <v>118</v>
      </c>
    </row>
    <row r="87" spans="2:15" ht="7.5" customHeight="1">
      <c r="B87" s="9"/>
      <c r="C87" s="10"/>
      <c r="D87" s="314"/>
      <c r="E87" s="314"/>
      <c r="F87" s="10"/>
      <c r="G87" s="10"/>
      <c r="H87" s="10"/>
      <c r="I87" s="10"/>
      <c r="J87" s="11"/>
    </row>
    <row r="88" spans="2:15" ht="18.75" customHeight="1">
      <c r="B88" s="399" t="s">
        <v>128</v>
      </c>
      <c r="C88" s="401" t="s">
        <v>129</v>
      </c>
      <c r="D88" s="331"/>
      <c r="E88" s="402"/>
      <c r="F88" s="32" t="s">
        <v>130</v>
      </c>
      <c r="G88" s="32" t="s">
        <v>131</v>
      </c>
      <c r="H88" s="330" t="s">
        <v>132</v>
      </c>
      <c r="I88" s="331"/>
      <c r="J88" s="332"/>
      <c r="M88" s="39"/>
      <c r="N88" s="39"/>
    </row>
    <row r="89" spans="2:15" ht="25.5" customHeight="1">
      <c r="B89" s="335"/>
      <c r="C89" s="403"/>
      <c r="D89" s="404"/>
      <c r="E89" s="405"/>
      <c r="F89" s="33"/>
      <c r="G89" s="45"/>
      <c r="H89" s="327"/>
      <c r="I89" s="328"/>
      <c r="J89" s="329"/>
      <c r="M89" s="41" t="s">
        <v>52</v>
      </c>
      <c r="N89" s="39" t="str">
        <f>IF(F89="","（エラー）氏名未入力",IF(G89&amp;H89="","（エラー）電話番号又はメールアドレス未入力",IF($G$9&lt;&gt;"",IF(C89="","（エラー）所属未入力","（正常）入力済み"),"（正常）入力済み")))</f>
        <v>（エラー）氏名未入力</v>
      </c>
      <c r="O89" s="40" t="s">
        <v>133</v>
      </c>
    </row>
    <row r="90" spans="2:15">
      <c r="B90" s="400"/>
      <c r="C90" s="406"/>
      <c r="D90" s="407"/>
      <c r="E90" s="408"/>
      <c r="F90" s="34"/>
      <c r="G90" s="46"/>
      <c r="H90" s="324"/>
      <c r="I90" s="325"/>
      <c r="J90" s="326"/>
      <c r="M90" s="39" t="s">
        <v>58</v>
      </c>
      <c r="N90" s="39" t="str">
        <f>IF(F90="","（複数入力）氏名未入力",IF(G90&amp;H90="","（エラー）電話番号又はメールアドレス未入力",IF($G$9&lt;&gt;"",IF(C90="","（エラー）所属未入力","（正常）入力済み"),"（正常）入力済み")))</f>
        <v>（複数入力）氏名未入力</v>
      </c>
      <c r="O90" s="40" t="s">
        <v>134</v>
      </c>
    </row>
    <row r="91" spans="2:15">
      <c r="B91" s="4" t="s">
        <v>135</v>
      </c>
      <c r="M91" s="39"/>
      <c r="N91" s="39"/>
      <c r="O91" s="40" t="s">
        <v>136</v>
      </c>
    </row>
    <row r="93" spans="2:15" hidden="1">
      <c r="C93" t="s">
        <v>137</v>
      </c>
      <c r="F93" t="b">
        <f>IF(F41&lt;&gt;"",TRUE,FALSE)</f>
        <v>0</v>
      </c>
    </row>
    <row r="94" spans="2:15" hidden="1">
      <c r="C94" t="s">
        <v>138</v>
      </c>
      <c r="F94" t="b">
        <f>IF(COUNTA(F44:I44)=2,TRUE,FALSE)</f>
        <v>0</v>
      </c>
    </row>
    <row r="95" spans="2:15" hidden="1">
      <c r="C95" t="s">
        <v>139</v>
      </c>
      <c r="F95" t="b">
        <f>IF(COUNTA(F66:I66)=2,TRUE,FALSE)</f>
        <v>0</v>
      </c>
    </row>
  </sheetData>
  <sheetProtection formatRows="0"/>
  <mergeCells count="93">
    <mergeCell ref="G9:I9"/>
    <mergeCell ref="G10:I10"/>
    <mergeCell ref="B88:B90"/>
    <mergeCell ref="C88:E88"/>
    <mergeCell ref="C89:E89"/>
    <mergeCell ref="C90:E90"/>
    <mergeCell ref="C31:I31"/>
    <mergeCell ref="G28:H28"/>
    <mergeCell ref="F22:I22"/>
    <mergeCell ref="C28:E28"/>
    <mergeCell ref="C29:E29"/>
    <mergeCell ref="F29:I29"/>
    <mergeCell ref="C30:E30"/>
    <mergeCell ref="F30:I30"/>
    <mergeCell ref="C23:E23"/>
    <mergeCell ref="C26:E26"/>
    <mergeCell ref="B13:J13"/>
    <mergeCell ref="C19:E22"/>
    <mergeCell ref="F23:I23"/>
    <mergeCell ref="F26:I26"/>
    <mergeCell ref="C17:E18"/>
    <mergeCell ref="G15:I15"/>
    <mergeCell ref="G16:I16"/>
    <mergeCell ref="F18:I18"/>
    <mergeCell ref="F19:I19"/>
    <mergeCell ref="F20:I20"/>
    <mergeCell ref="F21:I21"/>
    <mergeCell ref="G14:I14"/>
    <mergeCell ref="C14:E16"/>
    <mergeCell ref="C65:I65"/>
    <mergeCell ref="C32:C42"/>
    <mergeCell ref="F41:I42"/>
    <mergeCell ref="D41:E42"/>
    <mergeCell ref="D40:E40"/>
    <mergeCell ref="D32:E38"/>
    <mergeCell ref="F38:I38"/>
    <mergeCell ref="F32:H32"/>
    <mergeCell ref="F34:H34"/>
    <mergeCell ref="F36:H36"/>
    <mergeCell ref="D39:E39"/>
    <mergeCell ref="C43:I43"/>
    <mergeCell ref="D64:E64"/>
    <mergeCell ref="G60:I60"/>
    <mergeCell ref="G52:I52"/>
    <mergeCell ref="F64:I64"/>
    <mergeCell ref="F27:I27"/>
    <mergeCell ref="C24:E25"/>
    <mergeCell ref="F24:I25"/>
    <mergeCell ref="C27:E27"/>
    <mergeCell ref="G54:I54"/>
    <mergeCell ref="F40:I40"/>
    <mergeCell ref="G46:I46"/>
    <mergeCell ref="G48:I48"/>
    <mergeCell ref="G50:I50"/>
    <mergeCell ref="G58:I58"/>
    <mergeCell ref="C44:C64"/>
    <mergeCell ref="G44:I44"/>
    <mergeCell ref="O1:O2"/>
    <mergeCell ref="C12:I12"/>
    <mergeCell ref="B8:E10"/>
    <mergeCell ref="B11:J11"/>
    <mergeCell ref="B2:J2"/>
    <mergeCell ref="B5:E5"/>
    <mergeCell ref="B1:J1"/>
    <mergeCell ref="C3:G3"/>
    <mergeCell ref="M1:N1"/>
    <mergeCell ref="B7:D7"/>
    <mergeCell ref="F8:F10"/>
    <mergeCell ref="G8:I8"/>
    <mergeCell ref="F39:I39"/>
    <mergeCell ref="H90:J90"/>
    <mergeCell ref="H89:J89"/>
    <mergeCell ref="G72:I72"/>
    <mergeCell ref="G74:I74"/>
    <mergeCell ref="D44:E53"/>
    <mergeCell ref="G56:I56"/>
    <mergeCell ref="G80:I80"/>
    <mergeCell ref="G82:I82"/>
    <mergeCell ref="G84:I84"/>
    <mergeCell ref="H88:J88"/>
    <mergeCell ref="G62:I62"/>
    <mergeCell ref="G66:I66"/>
    <mergeCell ref="G70:I70"/>
    <mergeCell ref="G68:I68"/>
    <mergeCell ref="D66:E75"/>
    <mergeCell ref="D54:E63"/>
    <mergeCell ref="C66:C86"/>
    <mergeCell ref="G76:I76"/>
    <mergeCell ref="D87:E87"/>
    <mergeCell ref="D76:E85"/>
    <mergeCell ref="F86:I86"/>
    <mergeCell ref="D86:E86"/>
    <mergeCell ref="G78:I78"/>
  </mergeCells>
  <phoneticPr fontId="20"/>
  <conditionalFormatting sqref="N1:N40 N87:N1048576">
    <cfRule type="containsText" dxfId="27" priority="4" operator="containsText" text="（注意）">
      <formula>NOT(ISERROR(SEARCH("（注意）",N1)))</formula>
    </cfRule>
    <cfRule type="containsText" dxfId="26" priority="5" operator="containsText" text="（正常）">
      <formula>NOT(ISERROR(SEARCH("（正常）",N1)))</formula>
    </cfRule>
    <cfRule type="containsText" dxfId="25" priority="6" operator="containsText" text="（エラー）">
      <formula>NOT(ISERROR(SEARCH("（エラー）",N1)))</formula>
    </cfRule>
  </conditionalFormatting>
  <conditionalFormatting sqref="N41:N86">
    <cfRule type="containsText" dxfId="24" priority="1" operator="containsText" text="（注意）">
      <formula>NOT(ISERROR(SEARCH("（注意）",N41)))</formula>
    </cfRule>
    <cfRule type="containsText" dxfId="23" priority="2" operator="containsText" text="（正常）">
      <formula>NOT(ISERROR(SEARCH("（正常）",N41)))</formula>
    </cfRule>
    <cfRule type="containsText" dxfId="22" priority="3" operator="containsText" text="（エラー）">
      <formula>NOT(ISERROR(SEARCH("（エラー）",N41)))</formula>
    </cfRule>
  </conditionalFormatting>
  <dataValidations count="1">
    <dataValidation type="decimal" operator="greaterThanOrEqual" allowBlank="1" showInputMessage="1" showErrorMessage="1" sqref="F17" xr:uid="{3F83DB4D-E957-497F-9EE8-56AA2E2461F6}">
      <formula1>0</formula1>
    </dataValidation>
  </dataValidations>
  <printOptions horizontalCentered="1"/>
  <pageMargins left="0.19685039370078741" right="0.19685039370078741" top="0.19685039370078741" bottom="0.19685039370078741" header="0.51181102362204722" footer="0.51181102362204722"/>
  <pageSetup paperSize="9" fitToHeight="0" orientation="portrait" r:id="rId1"/>
  <rowBreaks count="1" manualBreakCount="1">
    <brk id="30" min="1" max="9"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7C122D4-58E2-4770-9ED6-FF2D024DD3FA}">
          <x14:formula1>
            <xm:f>マスタ!$D$2:$D$5</xm:f>
          </x14:formula1>
          <xm:sqref>F19:F21</xm:sqref>
        </x14:dataValidation>
        <x14:dataValidation type="list" allowBlank="1" showInputMessage="1" showErrorMessage="1" xr:uid="{833D5D39-672A-4CDC-AE30-E01410557355}">
          <x14:formula1>
            <xm:f>マスタ!$E$2:$E$63</xm:f>
          </x14:formula1>
          <xm:sqref>F44 F46 F48 F50 F52</xm:sqref>
        </x14:dataValidation>
        <x14:dataValidation type="list" allowBlank="1" showInputMessage="1" xr:uid="{AA08D9B8-7BFE-4918-8BF1-FBB6A05C6771}">
          <x14:formula1>
            <xm:f>マスタ!$E$2:$E$63</xm:f>
          </x14:formula1>
          <xm:sqref>F54 F56 F58 F60 F62 F66 F68 F70 F72 F74 F76 F78 F80 F82 F84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CE33E-3385-4AD7-B3C7-36C7C52DF929}">
  <sheetPr codeName="Sheet42">
    <pageSetUpPr fitToPage="1"/>
  </sheetPr>
  <dimension ref="B1:R170"/>
  <sheetViews>
    <sheetView showGridLines="0" zoomScaleNormal="100" zoomScaleSheetLayoutView="85" workbookViewId="0"/>
  </sheetViews>
  <sheetFormatPr defaultColWidth="9" defaultRowHeight="15" outlineLevelRow="1"/>
  <cols>
    <col min="1" max="1" width="2.5" style="107" customWidth="1"/>
    <col min="2" max="3" width="6.296875" style="107" customWidth="1"/>
    <col min="4" max="4" width="33.09765625" style="107" customWidth="1"/>
    <col min="5" max="5" width="5" style="107" bestFit="1" customWidth="1"/>
    <col min="6" max="6" width="25.59765625" style="107" customWidth="1"/>
    <col min="7" max="7" width="5" style="107" customWidth="1"/>
    <col min="8" max="8" width="25.59765625" style="107" customWidth="1"/>
    <col min="9" max="9" width="2.5" style="55" customWidth="1"/>
    <col min="10" max="10" width="9" style="55" hidden="1" customWidth="1"/>
    <col min="11" max="11" width="8.296875" style="55" hidden="1" customWidth="1"/>
    <col min="12" max="12" width="4" style="55" customWidth="1"/>
    <col min="13" max="13" width="14.296875" style="55" customWidth="1"/>
    <col min="14" max="14" width="30.59765625" style="108" customWidth="1"/>
    <col min="15" max="15" width="67.296875" style="55" customWidth="1"/>
    <col min="16" max="16" width="9" style="55"/>
    <col min="17" max="17" width="0" style="55" hidden="1" customWidth="1"/>
    <col min="18" max="18" width="9" style="55"/>
    <col min="19" max="16384" width="9" style="107"/>
  </cols>
  <sheetData>
    <row r="1" spans="2:17" ht="18">
      <c r="B1" s="53" t="s">
        <v>140</v>
      </c>
      <c r="C1" s="53"/>
      <c r="D1" s="54"/>
      <c r="E1" s="54"/>
      <c r="F1" s="54"/>
      <c r="G1" s="54"/>
      <c r="H1" s="54"/>
      <c r="J1" s="416" t="s">
        <v>141</v>
      </c>
      <c r="K1" s="416"/>
      <c r="M1" s="56" t="s">
        <v>45</v>
      </c>
      <c r="N1" s="56"/>
      <c r="O1" s="56" t="s">
        <v>46</v>
      </c>
      <c r="Q1" s="184" t="s">
        <v>142</v>
      </c>
    </row>
    <row r="2" spans="2:17" ht="24.6">
      <c r="B2" s="57" t="s">
        <v>143</v>
      </c>
      <c r="C2" s="57"/>
      <c r="D2" s="58"/>
      <c r="E2" s="58"/>
      <c r="F2" s="58"/>
      <c r="G2" s="58"/>
      <c r="H2" s="58"/>
      <c r="J2" s="59"/>
      <c r="K2" s="59"/>
      <c r="M2" s="56" t="s">
        <v>47</v>
      </c>
      <c r="N2" s="60" t="s">
        <v>48</v>
      </c>
      <c r="O2" s="56"/>
      <c r="Q2" s="172" t="s">
        <v>144</v>
      </c>
    </row>
    <row r="3" spans="2:17" ht="7.5" customHeight="1">
      <c r="B3" s="61"/>
      <c r="C3" s="61"/>
      <c r="D3" s="54"/>
      <c r="E3" s="54"/>
      <c r="F3" s="54"/>
      <c r="G3" s="54"/>
      <c r="H3" s="62"/>
      <c r="J3" s="59"/>
      <c r="K3" s="59"/>
      <c r="M3" s="56"/>
      <c r="N3" s="60"/>
      <c r="O3" s="56"/>
      <c r="Q3" s="172" t="s">
        <v>145</v>
      </c>
    </row>
    <row r="4" spans="2:17" ht="23.1" customHeight="1">
      <c r="B4" s="63" t="s">
        <v>146</v>
      </c>
      <c r="C4" s="64"/>
      <c r="D4" s="64"/>
      <c r="E4" s="417"/>
      <c r="F4" s="418"/>
      <c r="G4" s="421" t="s">
        <v>147</v>
      </c>
      <c r="H4" s="422"/>
      <c r="J4" s="65" t="b">
        <f>IF(E4="●",TRUE,FALSE)</f>
        <v>0</v>
      </c>
      <c r="K4" s="59"/>
      <c r="M4" s="66" t="s">
        <v>52</v>
      </c>
      <c r="N4" s="67" t="str">
        <f>IF(E4="","（エラー）未選択","（正常）選択済み")</f>
        <v>（エラー）未選択</v>
      </c>
      <c r="O4" s="109" t="s">
        <v>148</v>
      </c>
      <c r="Q4" s="172" t="s">
        <v>149</v>
      </c>
    </row>
    <row r="5" spans="2:17" ht="23.1" customHeight="1">
      <c r="B5" s="68"/>
      <c r="C5" s="69"/>
      <c r="D5" s="69"/>
      <c r="E5" s="419"/>
      <c r="F5" s="420"/>
      <c r="G5" s="423"/>
      <c r="H5" s="424"/>
      <c r="J5" s="65"/>
      <c r="K5" s="59"/>
      <c r="M5" s="66"/>
      <c r="N5" s="67"/>
      <c r="Q5" s="172" t="s">
        <v>150</v>
      </c>
    </row>
    <row r="6" spans="2:17" ht="15.6" thickBot="1">
      <c r="B6" s="425" t="s">
        <v>151</v>
      </c>
      <c r="C6" s="426"/>
      <c r="D6" s="426"/>
      <c r="E6" s="426"/>
      <c r="F6" s="426"/>
      <c r="G6" s="426"/>
      <c r="H6" s="427"/>
      <c r="J6" s="59"/>
      <c r="K6" s="59"/>
      <c r="M6" s="56"/>
      <c r="N6" s="60"/>
      <c r="O6" s="56"/>
    </row>
    <row r="7" spans="2:17" ht="17.100000000000001" customHeight="1" thickTop="1">
      <c r="B7" s="428">
        <v>1</v>
      </c>
      <c r="C7" s="178"/>
      <c r="D7" s="422" t="s">
        <v>152</v>
      </c>
      <c r="E7" s="70"/>
      <c r="F7" s="432" t="s">
        <v>153</v>
      </c>
      <c r="G7" s="433"/>
      <c r="H7" s="434"/>
      <c r="J7" s="65" t="b">
        <f>IF(E7="●",TRUE,FALSE)</f>
        <v>0</v>
      </c>
      <c r="K7" s="59"/>
      <c r="M7" s="66" t="s">
        <v>52</v>
      </c>
      <c r="N7" s="67" t="str">
        <f>IF(COUNTIF(J7:J18,"TRUE")&gt;0,"（正常）選択済み","（エラー）未選択")</f>
        <v>（エラー）未選択</v>
      </c>
      <c r="O7" s="71"/>
    </row>
    <row r="8" spans="2:17" ht="17.100000000000001" customHeight="1">
      <c r="B8" s="429"/>
      <c r="C8" s="179"/>
      <c r="D8" s="431"/>
      <c r="E8" s="72"/>
      <c r="F8" s="413" t="s">
        <v>154</v>
      </c>
      <c r="G8" s="414"/>
      <c r="H8" s="415"/>
      <c r="J8" s="65" t="b">
        <f t="shared" ref="J8:J32" si="0">IF(E8="●",TRUE,FALSE)</f>
        <v>0</v>
      </c>
      <c r="K8" s="59"/>
      <c r="M8" s="73" t="s">
        <v>155</v>
      </c>
      <c r="N8" s="67" t="str">
        <f>IF(OR(J14,J15,J18),"（正常）選択済み","（注意）未選択")</f>
        <v>（注意）未選択</v>
      </c>
      <c r="O8" s="55" t="s">
        <v>156</v>
      </c>
    </row>
    <row r="9" spans="2:17" ht="17.100000000000001" customHeight="1">
      <c r="B9" s="429"/>
      <c r="C9" s="179"/>
      <c r="D9" s="431"/>
      <c r="E9" s="72"/>
      <c r="F9" s="413" t="s">
        <v>157</v>
      </c>
      <c r="G9" s="414"/>
      <c r="H9" s="415"/>
      <c r="J9" s="65" t="b">
        <f t="shared" si="0"/>
        <v>0</v>
      </c>
      <c r="K9" s="59"/>
      <c r="N9" s="67"/>
      <c r="O9" s="55" t="s">
        <v>158</v>
      </c>
    </row>
    <row r="10" spans="2:17" ht="17.100000000000001" customHeight="1">
      <c r="B10" s="429"/>
      <c r="C10" s="179"/>
      <c r="D10" s="431"/>
      <c r="E10" s="72"/>
      <c r="F10" s="413" t="s">
        <v>159</v>
      </c>
      <c r="G10" s="414"/>
      <c r="H10" s="415"/>
      <c r="J10" s="65" t="b">
        <f t="shared" si="0"/>
        <v>0</v>
      </c>
      <c r="K10" s="59"/>
      <c r="N10" s="67"/>
      <c r="O10" s="55" t="s">
        <v>160</v>
      </c>
    </row>
    <row r="11" spans="2:17" ht="17.100000000000001" customHeight="1">
      <c r="B11" s="429"/>
      <c r="C11" s="179"/>
      <c r="D11" s="431"/>
      <c r="E11" s="72"/>
      <c r="F11" s="413" t="s">
        <v>161</v>
      </c>
      <c r="G11" s="414"/>
      <c r="H11" s="415"/>
      <c r="J11" s="65" t="b">
        <f t="shared" si="0"/>
        <v>0</v>
      </c>
      <c r="K11" s="59"/>
      <c r="N11" s="67"/>
    </row>
    <row r="12" spans="2:17" ht="17.100000000000001" customHeight="1">
      <c r="B12" s="429"/>
      <c r="C12" s="179"/>
      <c r="D12" s="431"/>
      <c r="E12" s="72"/>
      <c r="F12" s="413" t="s">
        <v>162</v>
      </c>
      <c r="G12" s="414"/>
      <c r="H12" s="415"/>
      <c r="J12" s="65" t="b">
        <f t="shared" si="0"/>
        <v>0</v>
      </c>
      <c r="K12" s="59"/>
      <c r="N12" s="67"/>
    </row>
    <row r="13" spans="2:17" ht="17.100000000000001" customHeight="1">
      <c r="B13" s="429"/>
      <c r="C13" s="179"/>
      <c r="D13" s="431"/>
      <c r="E13" s="72"/>
      <c r="F13" s="413" t="s">
        <v>163</v>
      </c>
      <c r="G13" s="414"/>
      <c r="H13" s="415"/>
      <c r="J13" s="65" t="b">
        <f t="shared" si="0"/>
        <v>0</v>
      </c>
      <c r="K13" s="59"/>
      <c r="N13" s="67"/>
    </row>
    <row r="14" spans="2:17" ht="17.100000000000001" customHeight="1">
      <c r="B14" s="429"/>
      <c r="C14" s="179"/>
      <c r="D14" s="431"/>
      <c r="E14" s="72"/>
      <c r="F14" s="413" t="s">
        <v>164</v>
      </c>
      <c r="G14" s="414"/>
      <c r="H14" s="415"/>
      <c r="J14" s="65" t="b">
        <f t="shared" si="0"/>
        <v>0</v>
      </c>
      <c r="K14" s="59"/>
      <c r="M14" s="74"/>
      <c r="N14" s="67"/>
    </row>
    <row r="15" spans="2:17" ht="17.100000000000001" customHeight="1">
      <c r="B15" s="429"/>
      <c r="C15" s="179"/>
      <c r="D15" s="431"/>
      <c r="E15" s="72"/>
      <c r="F15" s="413" t="s">
        <v>165</v>
      </c>
      <c r="G15" s="414"/>
      <c r="H15" s="415"/>
      <c r="J15" s="65" t="b">
        <f t="shared" si="0"/>
        <v>0</v>
      </c>
      <c r="K15" s="59"/>
      <c r="M15" s="74"/>
      <c r="N15" s="67"/>
    </row>
    <row r="16" spans="2:17" ht="17.100000000000001" customHeight="1">
      <c r="B16" s="429"/>
      <c r="C16" s="179"/>
      <c r="D16" s="431"/>
      <c r="E16" s="72"/>
      <c r="F16" s="413" t="s">
        <v>166</v>
      </c>
      <c r="G16" s="414"/>
      <c r="H16" s="415"/>
      <c r="J16" s="65" t="b">
        <f t="shared" si="0"/>
        <v>0</v>
      </c>
      <c r="K16" s="59"/>
      <c r="N16" s="67"/>
    </row>
    <row r="17" spans="2:15" ht="17.100000000000001" customHeight="1">
      <c r="B17" s="429"/>
      <c r="C17" s="179"/>
      <c r="D17" s="431"/>
      <c r="E17" s="72"/>
      <c r="F17" s="413" t="s">
        <v>167</v>
      </c>
      <c r="G17" s="414"/>
      <c r="H17" s="415"/>
      <c r="J17" s="65" t="b">
        <f t="shared" si="0"/>
        <v>0</v>
      </c>
      <c r="K17" s="59"/>
      <c r="N17" s="67"/>
    </row>
    <row r="18" spans="2:15" ht="17.100000000000001" customHeight="1">
      <c r="B18" s="429"/>
      <c r="C18" s="179"/>
      <c r="D18" s="431"/>
      <c r="E18" s="72"/>
      <c r="F18" s="413" t="s">
        <v>168</v>
      </c>
      <c r="G18" s="414"/>
      <c r="H18" s="415"/>
      <c r="J18" s="65" t="b">
        <f t="shared" si="0"/>
        <v>0</v>
      </c>
      <c r="K18" s="59"/>
      <c r="M18" s="74"/>
      <c r="N18" s="67"/>
    </row>
    <row r="19" spans="2:15" ht="17.100000000000001" customHeight="1">
      <c r="B19" s="430"/>
      <c r="C19" s="180"/>
      <c r="D19" s="424"/>
      <c r="E19" s="75" t="s">
        <v>169</v>
      </c>
      <c r="F19" s="441"/>
      <c r="G19" s="442"/>
      <c r="H19" s="443"/>
      <c r="J19" s="59"/>
      <c r="K19" s="59"/>
      <c r="M19" s="73" t="s">
        <v>170</v>
      </c>
      <c r="N19" s="67" t="str">
        <f>IF(J18,IF(F19="","（エラー）備考入力なし","（正常）備考入力あり"),"選択なし")</f>
        <v>選択なし</v>
      </c>
      <c r="O19" s="71" t="s">
        <v>171</v>
      </c>
    </row>
    <row r="20" spans="2:15" ht="17.100000000000001" customHeight="1">
      <c r="B20" s="428">
        <v>2</v>
      </c>
      <c r="C20" s="178"/>
      <c r="D20" s="422" t="s">
        <v>172</v>
      </c>
      <c r="E20" s="76"/>
      <c r="F20" s="438" t="s">
        <v>173</v>
      </c>
      <c r="G20" s="439"/>
      <c r="H20" s="440"/>
      <c r="J20" s="65" t="b">
        <f t="shared" si="0"/>
        <v>0</v>
      </c>
      <c r="K20" s="59"/>
      <c r="M20" s="66" t="s">
        <v>52</v>
      </c>
      <c r="N20" s="67" t="str">
        <f>IF(COUNTIF(J20:J23,"TRUE")&gt;0,"（正常）選択済み","（エラー）未選択")</f>
        <v>（エラー）未選択</v>
      </c>
    </row>
    <row r="21" spans="2:15" ht="17.100000000000001" customHeight="1">
      <c r="B21" s="429"/>
      <c r="C21" s="179"/>
      <c r="D21" s="431"/>
      <c r="E21" s="72"/>
      <c r="F21" s="413" t="s">
        <v>174</v>
      </c>
      <c r="G21" s="414"/>
      <c r="H21" s="415"/>
      <c r="J21" s="65" t="b">
        <f t="shared" si="0"/>
        <v>0</v>
      </c>
      <c r="K21" s="59"/>
      <c r="N21" s="67"/>
    </row>
    <row r="22" spans="2:15" ht="17.100000000000001" customHeight="1">
      <c r="B22" s="429"/>
      <c r="C22" s="179"/>
      <c r="D22" s="431"/>
      <c r="E22" s="72"/>
      <c r="F22" s="413" t="s">
        <v>175</v>
      </c>
      <c r="G22" s="414"/>
      <c r="H22" s="415"/>
      <c r="J22" s="65" t="b">
        <f t="shared" si="0"/>
        <v>0</v>
      </c>
      <c r="K22" s="59"/>
      <c r="N22" s="67"/>
    </row>
    <row r="23" spans="2:15" ht="17.100000000000001" customHeight="1">
      <c r="B23" s="429"/>
      <c r="C23" s="179"/>
      <c r="D23" s="431"/>
      <c r="E23" s="72"/>
      <c r="F23" s="413" t="s">
        <v>176</v>
      </c>
      <c r="G23" s="414"/>
      <c r="H23" s="415"/>
      <c r="J23" s="65" t="b">
        <f t="shared" si="0"/>
        <v>0</v>
      </c>
      <c r="K23" s="59"/>
      <c r="N23" s="67"/>
    </row>
    <row r="24" spans="2:15" ht="17.100000000000001" customHeight="1">
      <c r="B24" s="430"/>
      <c r="C24" s="180"/>
      <c r="D24" s="424"/>
      <c r="E24" s="77" t="s">
        <v>169</v>
      </c>
      <c r="F24" s="441"/>
      <c r="G24" s="442"/>
      <c r="H24" s="443"/>
      <c r="J24" s="59"/>
      <c r="K24" s="59"/>
      <c r="M24" s="73" t="s">
        <v>170</v>
      </c>
      <c r="N24" s="67" t="str">
        <f>IF(J23,IF(F24="","（エラー）備考入力なし","（正常）備考入力あり"),"選択なし")</f>
        <v>選択なし</v>
      </c>
      <c r="O24" s="71" t="s">
        <v>171</v>
      </c>
    </row>
    <row r="25" spans="2:15" ht="17.100000000000001" customHeight="1">
      <c r="B25" s="428">
        <v>3</v>
      </c>
      <c r="C25" s="178"/>
      <c r="D25" s="435" t="s">
        <v>177</v>
      </c>
      <c r="E25" s="78"/>
      <c r="F25" s="438" t="s">
        <v>178</v>
      </c>
      <c r="G25" s="439"/>
      <c r="H25" s="440"/>
      <c r="J25" s="65" t="b">
        <f>IF(E25="●",TRUE,FALSE)</f>
        <v>0</v>
      </c>
      <c r="K25" s="59"/>
      <c r="M25" s="66" t="s">
        <v>52</v>
      </c>
      <c r="N25" s="67" t="str">
        <f>IF(COUNTIF(J25:J27,"TRUE")&gt;0,"（正常）選択済み","（エラー）未選択")</f>
        <v>（エラー）未選択</v>
      </c>
    </row>
    <row r="26" spans="2:15" ht="17.100000000000001" customHeight="1">
      <c r="B26" s="429"/>
      <c r="C26" s="179"/>
      <c r="D26" s="436"/>
      <c r="E26" s="79"/>
      <c r="F26" s="413" t="s">
        <v>179</v>
      </c>
      <c r="G26" s="414"/>
      <c r="H26" s="415"/>
      <c r="J26" s="65" t="b">
        <f t="shared" si="0"/>
        <v>0</v>
      </c>
      <c r="K26" s="59"/>
      <c r="N26" s="67"/>
    </row>
    <row r="27" spans="2:15" ht="17.100000000000001" customHeight="1">
      <c r="B27" s="429"/>
      <c r="C27" s="179"/>
      <c r="D27" s="436"/>
      <c r="E27" s="72"/>
      <c r="F27" s="413" t="s">
        <v>176</v>
      </c>
      <c r="G27" s="414"/>
      <c r="H27" s="415"/>
      <c r="J27" s="65" t="b">
        <f t="shared" si="0"/>
        <v>0</v>
      </c>
      <c r="K27" s="59"/>
      <c r="N27" s="67"/>
    </row>
    <row r="28" spans="2:15" ht="17.100000000000001" customHeight="1">
      <c r="B28" s="430"/>
      <c r="C28" s="180"/>
      <c r="D28" s="437"/>
      <c r="E28" s="77" t="s">
        <v>169</v>
      </c>
      <c r="F28" s="441"/>
      <c r="G28" s="442"/>
      <c r="H28" s="443"/>
      <c r="J28" s="59"/>
      <c r="K28" s="59"/>
      <c r="M28" s="73" t="s">
        <v>170</v>
      </c>
      <c r="N28" s="67" t="str">
        <f>IF(J27,IF(F28="","（エラー）備考入力なし","（正常）備考入力あり"),"選択なし")</f>
        <v>選択なし</v>
      </c>
      <c r="O28" s="71" t="s">
        <v>171</v>
      </c>
    </row>
    <row r="29" spans="2:15" ht="17.100000000000001" customHeight="1">
      <c r="B29" s="428">
        <v>4</v>
      </c>
      <c r="C29" s="178"/>
      <c r="D29" s="422" t="s">
        <v>180</v>
      </c>
      <c r="E29" s="76"/>
      <c r="F29" s="438" t="s">
        <v>181</v>
      </c>
      <c r="G29" s="439"/>
      <c r="H29" s="440"/>
      <c r="J29" s="65" t="b">
        <f>IF(E29="●",TRUE,FALSE)</f>
        <v>0</v>
      </c>
      <c r="K29" s="59"/>
      <c r="M29" s="66" t="s">
        <v>52</v>
      </c>
      <c r="N29" s="67" t="str">
        <f>IF(COUNTIF(J29:J33,"TRUE")&gt;0,"（正常）選択済み","（エラー）未選択")</f>
        <v>（エラー）未選択</v>
      </c>
    </row>
    <row r="30" spans="2:15" ht="17.100000000000001" customHeight="1">
      <c r="B30" s="429"/>
      <c r="C30" s="179"/>
      <c r="D30" s="431"/>
      <c r="E30" s="72"/>
      <c r="F30" s="413" t="s">
        <v>174</v>
      </c>
      <c r="G30" s="414"/>
      <c r="H30" s="415"/>
      <c r="J30" s="65" t="b">
        <f t="shared" si="0"/>
        <v>0</v>
      </c>
      <c r="K30" s="59"/>
      <c r="M30" s="73" t="s">
        <v>155</v>
      </c>
      <c r="N30" s="67" t="str">
        <f>IF(OR(J30,J31,J33),"（正常）選択済み","（注意）未選択")</f>
        <v>（注意）未選択</v>
      </c>
      <c r="O30" s="55" t="s">
        <v>156</v>
      </c>
    </row>
    <row r="31" spans="2:15" ht="17.100000000000001" customHeight="1">
      <c r="B31" s="429"/>
      <c r="C31" s="179"/>
      <c r="D31" s="431"/>
      <c r="E31" s="72"/>
      <c r="F31" s="413" t="s">
        <v>182</v>
      </c>
      <c r="G31" s="414"/>
      <c r="H31" s="415"/>
      <c r="J31" s="65" t="b">
        <f t="shared" si="0"/>
        <v>0</v>
      </c>
      <c r="K31" s="59"/>
      <c r="N31" s="67"/>
      <c r="O31" s="55" t="s">
        <v>158</v>
      </c>
    </row>
    <row r="32" spans="2:15" ht="17.100000000000001" customHeight="1">
      <c r="B32" s="429"/>
      <c r="C32" s="179"/>
      <c r="D32" s="431"/>
      <c r="E32" s="72"/>
      <c r="F32" s="413" t="s">
        <v>166</v>
      </c>
      <c r="G32" s="414"/>
      <c r="H32" s="415"/>
      <c r="J32" s="65" t="b">
        <f t="shared" si="0"/>
        <v>0</v>
      </c>
      <c r="K32" s="59"/>
      <c r="N32" s="67"/>
      <c r="O32" s="55" t="s">
        <v>160</v>
      </c>
    </row>
    <row r="33" spans="2:15" ht="17.100000000000001" customHeight="1">
      <c r="B33" s="429"/>
      <c r="C33" s="179"/>
      <c r="D33" s="431"/>
      <c r="E33" s="72"/>
      <c r="F33" s="413" t="s">
        <v>176</v>
      </c>
      <c r="G33" s="414"/>
      <c r="H33" s="415"/>
      <c r="J33" s="65" t="b">
        <f>IF(E33="●",TRUE,FALSE)</f>
        <v>0</v>
      </c>
      <c r="K33" s="59"/>
      <c r="M33" s="74"/>
      <c r="N33" s="67"/>
    </row>
    <row r="34" spans="2:15" ht="17.100000000000001" customHeight="1">
      <c r="B34" s="430"/>
      <c r="C34" s="180"/>
      <c r="D34" s="424"/>
      <c r="E34" s="77" t="s">
        <v>169</v>
      </c>
      <c r="F34" s="441"/>
      <c r="G34" s="442"/>
      <c r="H34" s="443"/>
      <c r="J34" s="59"/>
      <c r="K34" s="59"/>
      <c r="M34" s="73" t="s">
        <v>170</v>
      </c>
      <c r="N34" s="67" t="str">
        <f>IF(J33,IF(F34="","（エラー）備考入力なし","（正常）備考入力あり"),"選択なし")</f>
        <v>選択なし</v>
      </c>
      <c r="O34" s="71" t="s">
        <v>171</v>
      </c>
    </row>
    <row r="35" spans="2:15" ht="17.100000000000001" customHeight="1">
      <c r="B35" s="428">
        <v>5</v>
      </c>
      <c r="C35" s="178"/>
      <c r="D35" s="422" t="s">
        <v>183</v>
      </c>
      <c r="E35" s="78"/>
      <c r="F35" s="438" t="s">
        <v>184</v>
      </c>
      <c r="G35" s="439"/>
      <c r="H35" s="440"/>
      <c r="J35" s="65" t="b">
        <f>IF(E35="●",TRUE,FALSE)</f>
        <v>0</v>
      </c>
      <c r="K35" s="59"/>
      <c r="M35" s="66" t="s">
        <v>52</v>
      </c>
      <c r="N35" s="67" t="str">
        <f>IF(COUNTIF(J35:J37,"TRUE")&gt;0,"（正常）選択済み","（エラー）未選択")</f>
        <v>（エラー）未選択</v>
      </c>
    </row>
    <row r="36" spans="2:15" ht="17.100000000000001" customHeight="1">
      <c r="B36" s="429"/>
      <c r="C36" s="179"/>
      <c r="D36" s="431"/>
      <c r="E36" s="72"/>
      <c r="F36" s="413" t="s">
        <v>185</v>
      </c>
      <c r="G36" s="414"/>
      <c r="H36" s="415"/>
      <c r="J36" s="65" t="b">
        <f>IF(E36="●",TRUE,FALSE)</f>
        <v>0</v>
      </c>
      <c r="K36" s="59"/>
      <c r="N36" s="67"/>
    </row>
    <row r="37" spans="2:15" ht="17.100000000000001" customHeight="1">
      <c r="B37" s="429"/>
      <c r="C37" s="179"/>
      <c r="D37" s="431"/>
      <c r="E37" s="72"/>
      <c r="F37" s="413" t="s">
        <v>176</v>
      </c>
      <c r="G37" s="414"/>
      <c r="H37" s="415"/>
      <c r="J37" s="65" t="b">
        <f>IF(E37="●",TRUE,FALSE)</f>
        <v>0</v>
      </c>
      <c r="K37" s="59"/>
      <c r="N37" s="67"/>
    </row>
    <row r="38" spans="2:15" ht="17.100000000000001" customHeight="1">
      <c r="B38" s="430"/>
      <c r="C38" s="180"/>
      <c r="D38" s="424"/>
      <c r="E38" s="75" t="s">
        <v>169</v>
      </c>
      <c r="F38" s="441"/>
      <c r="G38" s="442"/>
      <c r="H38" s="443"/>
      <c r="J38" s="59"/>
      <c r="K38" s="59"/>
      <c r="M38" s="73" t="s">
        <v>170</v>
      </c>
      <c r="N38" s="67" t="str">
        <f>IF(J37,IF(F38="","（エラー）備考入力なし","（正常）備考入力あり"),"選択なし")</f>
        <v>選択なし</v>
      </c>
      <c r="O38" s="71" t="s">
        <v>171</v>
      </c>
    </row>
    <row r="39" spans="2:15" ht="22.5" customHeight="1">
      <c r="B39" s="428">
        <v>6</v>
      </c>
      <c r="C39" s="444"/>
      <c r="D39" s="435" t="s">
        <v>186</v>
      </c>
      <c r="E39" s="76"/>
      <c r="F39" s="438" t="s">
        <v>187</v>
      </c>
      <c r="G39" s="439"/>
      <c r="H39" s="440"/>
      <c r="J39" s="65" t="b">
        <f>IF(E39="●",TRUE,FALSE)</f>
        <v>0</v>
      </c>
      <c r="K39" s="59"/>
      <c r="M39" s="66" t="s">
        <v>52</v>
      </c>
      <c r="N39" s="67" t="str">
        <f>IF(COUNTIF(J39:J40,"TRUE")&gt;0,"（正常）選択済み","（エラー）未選択")</f>
        <v>（エラー）未選択</v>
      </c>
    </row>
    <row r="40" spans="2:15" ht="17.100000000000001" customHeight="1">
      <c r="B40" s="429"/>
      <c r="C40" s="445"/>
      <c r="D40" s="436"/>
      <c r="E40" s="72"/>
      <c r="F40" s="413" t="s">
        <v>176</v>
      </c>
      <c r="G40" s="414"/>
      <c r="H40" s="415"/>
      <c r="J40" s="65" t="b">
        <f>IF(E40="●",TRUE,FALSE)</f>
        <v>0</v>
      </c>
      <c r="K40" s="59"/>
      <c r="N40" s="67"/>
    </row>
    <row r="41" spans="2:15" ht="17.100000000000001" customHeight="1">
      <c r="B41" s="430"/>
      <c r="C41" s="446"/>
      <c r="D41" s="437"/>
      <c r="E41" s="77" t="s">
        <v>169</v>
      </c>
      <c r="F41" s="441"/>
      <c r="G41" s="442"/>
      <c r="H41" s="443"/>
      <c r="J41" s="59"/>
      <c r="K41" s="59"/>
      <c r="M41" s="73" t="s">
        <v>170</v>
      </c>
      <c r="N41" s="67" t="str">
        <f>IF(J40,IF(F41="","（エラー）備考入力なし","（正常）備考入力あり"),"選択なし")</f>
        <v>選択なし</v>
      </c>
      <c r="O41" s="71" t="s">
        <v>171</v>
      </c>
    </row>
    <row r="42" spans="2:15" ht="17.25" customHeight="1">
      <c r="B42" s="428">
        <v>7</v>
      </c>
      <c r="C42" s="444"/>
      <c r="D42" s="422" t="s">
        <v>188</v>
      </c>
      <c r="E42" s="76"/>
      <c r="F42" s="438" t="s">
        <v>189</v>
      </c>
      <c r="G42" s="439"/>
      <c r="H42" s="440"/>
      <c r="J42" s="65" t="b">
        <f>IF(E42="●",TRUE,FALSE)</f>
        <v>0</v>
      </c>
      <c r="K42" s="59"/>
      <c r="M42" s="66" t="s">
        <v>52</v>
      </c>
      <c r="N42" s="67" t="str">
        <f>IF(COUNTIF(J42:J43,"TRUE")&gt;0,"（正常）選択済み","（エラー）未選択")</f>
        <v>（エラー）未選択</v>
      </c>
    </row>
    <row r="43" spans="2:15" ht="17.100000000000001" customHeight="1">
      <c r="B43" s="429"/>
      <c r="C43" s="445"/>
      <c r="D43" s="431"/>
      <c r="E43" s="72"/>
      <c r="F43" s="413" t="s">
        <v>176</v>
      </c>
      <c r="G43" s="414"/>
      <c r="H43" s="415"/>
      <c r="J43" s="65" t="b">
        <f>IF(E43="●",TRUE,FALSE)</f>
        <v>0</v>
      </c>
      <c r="K43" s="59"/>
      <c r="N43" s="67"/>
    </row>
    <row r="44" spans="2:15" ht="17.100000000000001" customHeight="1">
      <c r="B44" s="430"/>
      <c r="C44" s="446"/>
      <c r="D44" s="424"/>
      <c r="E44" s="77" t="s">
        <v>169</v>
      </c>
      <c r="F44" s="441"/>
      <c r="G44" s="442"/>
      <c r="H44" s="443"/>
      <c r="J44" s="59"/>
      <c r="K44" s="59"/>
      <c r="M44" s="73" t="s">
        <v>170</v>
      </c>
      <c r="N44" s="67" t="str">
        <f>IF(J43,IF(F44="","（エラー）備考入力なし","（正常）備考入力あり"),"選択なし")</f>
        <v>選択なし</v>
      </c>
      <c r="O44" s="71" t="s">
        <v>171</v>
      </c>
    </row>
    <row r="45" spans="2:15" ht="29.25" customHeight="1">
      <c r="B45" s="428">
        <v>8</v>
      </c>
      <c r="C45" s="178"/>
      <c r="D45" s="422" t="s">
        <v>190</v>
      </c>
      <c r="E45" s="76"/>
      <c r="F45" s="438" t="s">
        <v>191</v>
      </c>
      <c r="G45" s="439"/>
      <c r="H45" s="440"/>
      <c r="J45" s="65" t="b">
        <f>IF(E45="●",TRUE,FALSE)</f>
        <v>0</v>
      </c>
      <c r="K45" s="59"/>
      <c r="M45" s="66" t="s">
        <v>52</v>
      </c>
      <c r="N45" s="67" t="str">
        <f>IF(COUNTIF(J45:J47,"TRUE")&gt;0,"（正常）選択済み","（エラー）未選択")</f>
        <v>（エラー）未選択</v>
      </c>
    </row>
    <row r="46" spans="2:15" ht="29.25" customHeight="1">
      <c r="B46" s="429"/>
      <c r="C46" s="179"/>
      <c r="D46" s="431"/>
      <c r="E46" s="72"/>
      <c r="F46" s="413" t="s">
        <v>192</v>
      </c>
      <c r="G46" s="414"/>
      <c r="H46" s="415"/>
      <c r="J46" s="65" t="b">
        <f>IF(E46="●",TRUE,FALSE)</f>
        <v>0</v>
      </c>
      <c r="K46" s="59"/>
      <c r="N46" s="67"/>
    </row>
    <row r="47" spans="2:15" ht="18.600000000000001">
      <c r="B47" s="429"/>
      <c r="C47" s="179"/>
      <c r="D47" s="431"/>
      <c r="E47" s="79"/>
      <c r="F47" s="413" t="s">
        <v>176</v>
      </c>
      <c r="G47" s="414"/>
      <c r="H47" s="415"/>
      <c r="J47" s="65" t="b">
        <f>IF(E47="●",TRUE,FALSE)</f>
        <v>0</v>
      </c>
      <c r="K47" s="59"/>
      <c r="N47" s="67"/>
    </row>
    <row r="48" spans="2:15" ht="17.100000000000001" customHeight="1">
      <c r="B48" s="430"/>
      <c r="C48" s="180"/>
      <c r="D48" s="424"/>
      <c r="E48" s="77" t="s">
        <v>169</v>
      </c>
      <c r="F48" s="441"/>
      <c r="G48" s="442"/>
      <c r="H48" s="443"/>
      <c r="J48" s="59"/>
      <c r="K48" s="59"/>
      <c r="M48" s="73" t="s">
        <v>170</v>
      </c>
      <c r="N48" s="67" t="str">
        <f>IF(J47,IF(F48="","（エラー）備考入力なし","（正常）備考入力あり"),"選択なし")</f>
        <v>選択なし</v>
      </c>
      <c r="O48" s="71" t="s">
        <v>171</v>
      </c>
    </row>
    <row r="49" spans="2:15" ht="30" customHeight="1">
      <c r="B49" s="176">
        <v>9</v>
      </c>
      <c r="C49" s="178"/>
      <c r="D49" s="182" t="s">
        <v>193</v>
      </c>
      <c r="E49" s="80"/>
      <c r="F49" s="447" t="s">
        <v>194</v>
      </c>
      <c r="G49" s="448"/>
      <c r="H49" s="449"/>
      <c r="J49" s="65" t="b">
        <f t="shared" ref="J49:J67" si="1">IF(E49="●",TRUE,FALSE)</f>
        <v>0</v>
      </c>
      <c r="K49" s="59"/>
      <c r="M49" s="74" t="s">
        <v>195</v>
      </c>
      <c r="N49" s="67" t="str">
        <f>IF(J49,IF(OR($E$129="",$E$130=""),"（エラー）施設名称・所在地未入力","（正常）選択済み"),IF(OR($E$129="",$E$130=""),"積替なし","（エラー）未選択"))</f>
        <v>積替なし</v>
      </c>
      <c r="O49" s="55" t="s">
        <v>196</v>
      </c>
    </row>
    <row r="50" spans="2:15" ht="45" customHeight="1">
      <c r="B50" s="176"/>
      <c r="C50" s="178">
        <v>10</v>
      </c>
      <c r="D50" s="181" t="s">
        <v>197</v>
      </c>
      <c r="E50" s="80"/>
      <c r="F50" s="447" t="s">
        <v>198</v>
      </c>
      <c r="G50" s="448"/>
      <c r="H50" s="449"/>
      <c r="J50" s="65" t="b">
        <f t="shared" si="1"/>
        <v>0</v>
      </c>
      <c r="K50" s="59"/>
      <c r="M50" s="74" t="s">
        <v>195</v>
      </c>
      <c r="N50" s="67" t="str">
        <f>IF(J50,IF(OR($E$129="",$E$130=""),"（エラー）施設名称・所在地未入力","（正常）選択済み"),IF(OR($E$129="",$E$130=""),"積替なし","（エラー）未選択"))</f>
        <v>積替なし</v>
      </c>
      <c r="O50" s="55" t="s">
        <v>196</v>
      </c>
    </row>
    <row r="51" spans="2:15" ht="30" customHeight="1">
      <c r="B51" s="81">
        <v>11</v>
      </c>
      <c r="C51" s="82"/>
      <c r="D51" s="83" t="s">
        <v>199</v>
      </c>
      <c r="E51" s="80"/>
      <c r="F51" s="447" t="s">
        <v>200</v>
      </c>
      <c r="G51" s="448"/>
      <c r="H51" s="449"/>
      <c r="J51" s="65" t="b">
        <f t="shared" si="1"/>
        <v>0</v>
      </c>
      <c r="K51" s="59"/>
      <c r="M51" s="74" t="s">
        <v>195</v>
      </c>
      <c r="N51" s="67" t="str">
        <f>IF(J51,IF(OR($E$150="",$E$151=""),"（エラー）施設名称・所在地未入力","（正常）選択済み"),IF(OR($E$150="",$E$151=""),"保管なし","（エラー）未選択"))</f>
        <v>保管なし</v>
      </c>
      <c r="O51" s="55" t="s">
        <v>201</v>
      </c>
    </row>
    <row r="52" spans="2:15" ht="30" customHeight="1">
      <c r="B52" s="177"/>
      <c r="C52" s="180">
        <v>12</v>
      </c>
      <c r="D52" s="183" t="s">
        <v>202</v>
      </c>
      <c r="E52" s="80"/>
      <c r="F52" s="447" t="s">
        <v>203</v>
      </c>
      <c r="G52" s="448"/>
      <c r="H52" s="449"/>
      <c r="J52" s="65" t="b">
        <f t="shared" si="1"/>
        <v>0</v>
      </c>
      <c r="K52" s="59"/>
      <c r="M52" s="74" t="s">
        <v>195</v>
      </c>
      <c r="N52" s="67" t="str">
        <f>IF(J52,IF(OR($E$150="",$E$151=""),"（エラー）施設名称・所在地未入力","（正常）選択済み"),IF(OR($E$150="",$E$151=""),"保管なし","（エラー）未選択"))</f>
        <v>保管なし</v>
      </c>
      <c r="O52" s="55" t="s">
        <v>201</v>
      </c>
    </row>
    <row r="53" spans="2:15" ht="30" customHeight="1">
      <c r="B53" s="81"/>
      <c r="C53" s="82">
        <v>13</v>
      </c>
      <c r="D53" s="84" t="s">
        <v>204</v>
      </c>
      <c r="E53" s="85"/>
      <c r="F53" s="447" t="s">
        <v>203</v>
      </c>
      <c r="G53" s="448"/>
      <c r="H53" s="449"/>
      <c r="J53" s="65" t="b">
        <f t="shared" si="1"/>
        <v>0</v>
      </c>
      <c r="K53" s="59"/>
      <c r="M53" s="74" t="s">
        <v>195</v>
      </c>
      <c r="N53" s="67" t="str">
        <f>IF(J53,IF(OR($E$150="",$E$151=""),"（エラー）施設名称・所在地未入力","（正常）選択済み"),IF(OR($E$150="",$E$151=""),"保管なし","（エラー）未選択"))</f>
        <v>保管なし</v>
      </c>
      <c r="O53" s="55" t="s">
        <v>201</v>
      </c>
    </row>
    <row r="54" spans="2:15" ht="45" customHeight="1">
      <c r="B54" s="81"/>
      <c r="C54" s="82">
        <v>14</v>
      </c>
      <c r="D54" s="84" t="s">
        <v>205</v>
      </c>
      <c r="E54" s="85"/>
      <c r="F54" s="447" t="s">
        <v>203</v>
      </c>
      <c r="G54" s="448"/>
      <c r="H54" s="449"/>
      <c r="J54" s="65" t="b">
        <f t="shared" si="1"/>
        <v>0</v>
      </c>
      <c r="K54" s="59"/>
      <c r="M54" s="74" t="s">
        <v>195</v>
      </c>
      <c r="N54" s="67" t="str">
        <f>IF(J54,IF(OR($E$150="",$E$151=""),"（エラー）施設名称・所在地未入力","（正常）選択済み"),IF(OR($E$150="",$E$151=""),"保管なし","（エラー）未選択"))</f>
        <v>保管なし</v>
      </c>
      <c r="O54" s="55" t="s">
        <v>201</v>
      </c>
    </row>
    <row r="55" spans="2:15" ht="30" customHeight="1">
      <c r="B55" s="176"/>
      <c r="C55" s="178">
        <v>15</v>
      </c>
      <c r="D55" s="181" t="s">
        <v>206</v>
      </c>
      <c r="E55" s="80"/>
      <c r="F55" s="447" t="s">
        <v>200</v>
      </c>
      <c r="G55" s="448"/>
      <c r="H55" s="449"/>
      <c r="J55" s="65" t="b">
        <f t="shared" si="1"/>
        <v>0</v>
      </c>
      <c r="K55" s="59"/>
      <c r="M55" s="74" t="s">
        <v>195</v>
      </c>
      <c r="N55" s="67" t="str">
        <f>IF(J55,IF(OR($E$150="",$E$151=""),"（エラー）施設名称・所在地未入力","（正常）選択済み"),IF(OR($E$150="",$E$151=""),"保管なし","（エラー）未選択"))</f>
        <v>保管なし</v>
      </c>
      <c r="O55" s="55" t="s">
        <v>201</v>
      </c>
    </row>
    <row r="56" spans="2:15" ht="33" customHeight="1">
      <c r="B56" s="428"/>
      <c r="C56" s="444">
        <v>16</v>
      </c>
      <c r="D56" s="422" t="s">
        <v>207</v>
      </c>
      <c r="E56" s="86"/>
      <c r="F56" s="438" t="s">
        <v>208</v>
      </c>
      <c r="G56" s="439"/>
      <c r="H56" s="440"/>
      <c r="J56" s="65" t="b">
        <f t="shared" si="1"/>
        <v>0</v>
      </c>
      <c r="K56" s="59"/>
      <c r="M56" s="74" t="s">
        <v>195</v>
      </c>
      <c r="N56" s="67" t="str">
        <f>IF(OR(J49,J50,J51),IF(COUNTIF(J56:J66,"TRUE")&gt;0,"（正常）選択済み","（エラー）未選択"),IF(COUNTIF(N49:N51,"*エラー*")&lt;1,"積替又は保管なし","（エラー）積替又は保管の選択に不整合あり"))</f>
        <v>積替又は保管なし</v>
      </c>
      <c r="O56" s="55" t="s">
        <v>209</v>
      </c>
    </row>
    <row r="57" spans="2:15" ht="17.100000000000001" customHeight="1">
      <c r="B57" s="429"/>
      <c r="C57" s="445"/>
      <c r="D57" s="431"/>
      <c r="E57" s="87"/>
      <c r="F57" s="413" t="s">
        <v>210</v>
      </c>
      <c r="G57" s="414"/>
      <c r="H57" s="415"/>
      <c r="J57" s="65" t="b">
        <f t="shared" si="1"/>
        <v>0</v>
      </c>
      <c r="K57" s="59"/>
      <c r="M57" s="73" t="s">
        <v>155</v>
      </c>
      <c r="N57" s="67" t="str">
        <f>IF(OR(J63,J64,J67),"（正常）選択済み","（エラー）未選択")</f>
        <v>（エラー）未選択</v>
      </c>
      <c r="O57" s="55" t="s">
        <v>156</v>
      </c>
    </row>
    <row r="58" spans="2:15" ht="17.100000000000001" customHeight="1">
      <c r="B58" s="429"/>
      <c r="C58" s="445"/>
      <c r="D58" s="431"/>
      <c r="E58" s="87"/>
      <c r="F58" s="413" t="s">
        <v>181</v>
      </c>
      <c r="G58" s="414"/>
      <c r="H58" s="415"/>
      <c r="J58" s="65" t="b">
        <f t="shared" si="1"/>
        <v>0</v>
      </c>
      <c r="K58" s="59"/>
      <c r="N58" s="67"/>
      <c r="O58" s="55" t="s">
        <v>158</v>
      </c>
    </row>
    <row r="59" spans="2:15" ht="17.100000000000001" customHeight="1">
      <c r="B59" s="429"/>
      <c r="C59" s="445"/>
      <c r="D59" s="431"/>
      <c r="E59" s="87"/>
      <c r="F59" s="413" t="s">
        <v>211</v>
      </c>
      <c r="G59" s="414"/>
      <c r="H59" s="415"/>
      <c r="J59" s="65" t="b">
        <f t="shared" si="1"/>
        <v>0</v>
      </c>
      <c r="K59" s="59"/>
      <c r="N59" s="67"/>
      <c r="O59" s="55" t="s">
        <v>160</v>
      </c>
    </row>
    <row r="60" spans="2:15" ht="17.100000000000001" customHeight="1">
      <c r="B60" s="429"/>
      <c r="C60" s="445"/>
      <c r="D60" s="431"/>
      <c r="E60" s="87"/>
      <c r="F60" s="413" t="s">
        <v>212</v>
      </c>
      <c r="G60" s="414"/>
      <c r="H60" s="415"/>
      <c r="J60" s="65" t="b">
        <f t="shared" si="1"/>
        <v>0</v>
      </c>
      <c r="K60" s="59"/>
      <c r="N60" s="67"/>
    </row>
    <row r="61" spans="2:15" ht="17.100000000000001" customHeight="1">
      <c r="B61" s="429"/>
      <c r="C61" s="445"/>
      <c r="D61" s="431"/>
      <c r="E61" s="87"/>
      <c r="F61" s="413" t="s">
        <v>213</v>
      </c>
      <c r="G61" s="414"/>
      <c r="H61" s="415"/>
      <c r="J61" s="65" t="b">
        <f t="shared" si="1"/>
        <v>0</v>
      </c>
      <c r="K61" s="59"/>
      <c r="N61" s="67"/>
    </row>
    <row r="62" spans="2:15" ht="17.100000000000001" customHeight="1">
      <c r="B62" s="429"/>
      <c r="C62" s="445"/>
      <c r="D62" s="431"/>
      <c r="E62" s="87"/>
      <c r="F62" s="413" t="s">
        <v>214</v>
      </c>
      <c r="G62" s="414"/>
      <c r="H62" s="415"/>
      <c r="J62" s="65" t="b">
        <f t="shared" si="1"/>
        <v>0</v>
      </c>
      <c r="K62" s="59"/>
      <c r="N62" s="67"/>
    </row>
    <row r="63" spans="2:15" ht="17.100000000000001" customHeight="1">
      <c r="B63" s="429"/>
      <c r="C63" s="445"/>
      <c r="D63" s="431"/>
      <c r="E63" s="87"/>
      <c r="F63" s="413" t="s">
        <v>174</v>
      </c>
      <c r="G63" s="414"/>
      <c r="H63" s="415"/>
      <c r="J63" s="65" t="b">
        <f t="shared" si="1"/>
        <v>0</v>
      </c>
      <c r="K63" s="59"/>
      <c r="M63" s="74"/>
      <c r="N63" s="67"/>
    </row>
    <row r="64" spans="2:15" ht="17.100000000000001" customHeight="1">
      <c r="B64" s="429"/>
      <c r="C64" s="445"/>
      <c r="D64" s="431"/>
      <c r="E64" s="87"/>
      <c r="F64" s="413" t="s">
        <v>182</v>
      </c>
      <c r="G64" s="414"/>
      <c r="H64" s="415"/>
      <c r="J64" s="65" t="b">
        <f t="shared" si="1"/>
        <v>0</v>
      </c>
      <c r="K64" s="59"/>
      <c r="M64" s="74"/>
      <c r="N64" s="67"/>
    </row>
    <row r="65" spans="2:15" ht="17.100000000000001" customHeight="1">
      <c r="B65" s="429"/>
      <c r="C65" s="445"/>
      <c r="D65" s="431"/>
      <c r="E65" s="87"/>
      <c r="F65" s="413" t="s">
        <v>166</v>
      </c>
      <c r="G65" s="414"/>
      <c r="H65" s="415"/>
      <c r="J65" s="65" t="b">
        <f t="shared" si="1"/>
        <v>0</v>
      </c>
      <c r="K65" s="59"/>
      <c r="N65" s="67"/>
    </row>
    <row r="66" spans="2:15" ht="17.100000000000001" customHeight="1">
      <c r="B66" s="429"/>
      <c r="C66" s="445"/>
      <c r="D66" s="431"/>
      <c r="E66" s="87"/>
      <c r="F66" s="413" t="s">
        <v>215</v>
      </c>
      <c r="G66" s="414"/>
      <c r="H66" s="415"/>
      <c r="J66" s="65" t="b">
        <f t="shared" si="1"/>
        <v>0</v>
      </c>
      <c r="K66" s="59"/>
      <c r="N66" s="67"/>
    </row>
    <row r="67" spans="2:15" ht="17.100000000000001" customHeight="1">
      <c r="B67" s="429"/>
      <c r="C67" s="445"/>
      <c r="D67" s="431"/>
      <c r="E67" s="87"/>
      <c r="F67" s="413" t="s">
        <v>216</v>
      </c>
      <c r="G67" s="414"/>
      <c r="H67" s="415"/>
      <c r="J67" s="65" t="b">
        <f t="shared" si="1"/>
        <v>0</v>
      </c>
      <c r="K67" s="59"/>
      <c r="M67" s="74"/>
      <c r="N67" s="67"/>
    </row>
    <row r="68" spans="2:15" ht="17.100000000000001" customHeight="1">
      <c r="B68" s="430"/>
      <c r="C68" s="446"/>
      <c r="D68" s="424"/>
      <c r="E68" s="77" t="s">
        <v>169</v>
      </c>
      <c r="F68" s="441"/>
      <c r="G68" s="442"/>
      <c r="H68" s="443"/>
      <c r="J68" s="59"/>
      <c r="K68" s="59"/>
      <c r="M68" s="73" t="s">
        <v>170</v>
      </c>
      <c r="N68" s="67" t="str">
        <f>IF(J67,IF(F68="","（エラー）備考入力なし","（正常）備考入力あり"),"選択なし")</f>
        <v>選択なし</v>
      </c>
      <c r="O68" s="71" t="s">
        <v>171</v>
      </c>
    </row>
    <row r="69" spans="2:15" ht="30" customHeight="1">
      <c r="B69" s="81">
        <v>17</v>
      </c>
      <c r="C69" s="82"/>
      <c r="D69" s="84" t="s">
        <v>217</v>
      </c>
      <c r="E69" s="88"/>
      <c r="F69" s="447" t="s">
        <v>218</v>
      </c>
      <c r="G69" s="448"/>
      <c r="H69" s="449"/>
      <c r="J69" s="65" t="b">
        <f>IF(E69="●",TRUE,FALSE)</f>
        <v>0</v>
      </c>
      <c r="K69" s="59"/>
      <c r="M69" s="66" t="s">
        <v>52</v>
      </c>
      <c r="N69" s="67" t="str">
        <f>IF(J69,"（正常）選択済み","（エラー）未選択")</f>
        <v>（エラー）未選択</v>
      </c>
    </row>
    <row r="70" spans="2:15" ht="30" customHeight="1">
      <c r="B70" s="81">
        <v>18</v>
      </c>
      <c r="C70" s="82"/>
      <c r="D70" s="84" t="s">
        <v>219</v>
      </c>
      <c r="E70" s="88"/>
      <c r="F70" s="447" t="s">
        <v>218</v>
      </c>
      <c r="G70" s="448"/>
      <c r="H70" s="449"/>
      <c r="J70" s="65" t="b">
        <f>IF(E70="●",TRUE,FALSE)</f>
        <v>0</v>
      </c>
      <c r="K70" s="59"/>
      <c r="M70" s="66" t="s">
        <v>52</v>
      </c>
      <c r="N70" s="67" t="str">
        <f>IF(J70,"（正常）選択済み","（エラー）未選択")</f>
        <v>（エラー）未選択</v>
      </c>
    </row>
    <row r="71" spans="2:15" ht="30" customHeight="1">
      <c r="B71" s="81">
        <v>19</v>
      </c>
      <c r="C71" s="82"/>
      <c r="D71" s="84" t="s">
        <v>220</v>
      </c>
      <c r="E71" s="88"/>
      <c r="F71" s="447" t="s">
        <v>221</v>
      </c>
      <c r="G71" s="448"/>
      <c r="H71" s="449"/>
      <c r="J71" s="65" t="b">
        <f>IF(E71="●",TRUE,FALSE)</f>
        <v>0</v>
      </c>
      <c r="K71" s="59"/>
      <c r="M71" s="66" t="s">
        <v>52</v>
      </c>
      <c r="N71" s="67" t="str">
        <f>IF(J71,"（正常）選択済み","（エラー）未選択")</f>
        <v>（エラー）未選択</v>
      </c>
    </row>
    <row r="72" spans="2:15" ht="30" customHeight="1">
      <c r="B72" s="81">
        <v>20</v>
      </c>
      <c r="C72" s="82"/>
      <c r="D72" s="84" t="s">
        <v>222</v>
      </c>
      <c r="E72" s="88"/>
      <c r="F72" s="447" t="s">
        <v>223</v>
      </c>
      <c r="G72" s="448"/>
      <c r="H72" s="449"/>
      <c r="J72" s="65" t="b">
        <f>IF(E72="●",TRUE,FALSE)</f>
        <v>0</v>
      </c>
      <c r="K72" s="59"/>
      <c r="M72" s="66" t="s">
        <v>52</v>
      </c>
      <c r="N72" s="67" t="str">
        <f>IF(J72,"（正常）選択済み","（エラー）未選択")</f>
        <v>（エラー）未選択</v>
      </c>
    </row>
    <row r="73" spans="2:15" ht="30" customHeight="1">
      <c r="B73" s="81">
        <v>21</v>
      </c>
      <c r="C73" s="82"/>
      <c r="D73" s="84" t="s">
        <v>224</v>
      </c>
      <c r="E73" s="88"/>
      <c r="F73" s="447" t="s">
        <v>225</v>
      </c>
      <c r="G73" s="448"/>
      <c r="H73" s="449"/>
      <c r="J73" s="65" t="b">
        <f>IF(E73="●",TRUE,FALSE)</f>
        <v>0</v>
      </c>
      <c r="K73" s="59"/>
      <c r="M73" s="66" t="s">
        <v>52</v>
      </c>
      <c r="N73" s="67" t="str">
        <f>IF(J73,"（正常）選択済み","（エラー）未選択")</f>
        <v>（エラー）未選択</v>
      </c>
    </row>
    <row r="74" spans="2:15">
      <c r="B74" s="71"/>
      <c r="C74" s="71"/>
      <c r="D74" s="89"/>
      <c r="E74" s="89"/>
      <c r="F74" s="89"/>
      <c r="G74" s="89"/>
      <c r="H74" s="89"/>
      <c r="J74" s="59"/>
      <c r="K74" s="59"/>
      <c r="N74" s="67"/>
    </row>
    <row r="75" spans="2:15" ht="15.6" thickBot="1">
      <c r="B75" s="450" t="s">
        <v>226</v>
      </c>
      <c r="C75" s="451"/>
      <c r="D75" s="452"/>
      <c r="E75" s="452"/>
      <c r="F75" s="452"/>
      <c r="G75" s="452"/>
      <c r="H75" s="453"/>
      <c r="J75" s="59"/>
      <c r="K75" s="59"/>
      <c r="N75" s="67"/>
    </row>
    <row r="76" spans="2:15" ht="19.5" customHeight="1" thickTop="1">
      <c r="B76" s="454" t="s">
        <v>227</v>
      </c>
      <c r="C76" s="455"/>
      <c r="D76" s="90" t="s">
        <v>228</v>
      </c>
      <c r="E76" s="460"/>
      <c r="F76" s="461"/>
      <c r="G76" s="461"/>
      <c r="H76" s="462"/>
      <c r="J76" s="59"/>
      <c r="K76" s="59"/>
      <c r="M76" s="74" t="s">
        <v>195</v>
      </c>
      <c r="N76" s="67" t="str">
        <f>IF(E76&lt;&gt;"","（正常）記入済み","（注意）未入力")</f>
        <v>（注意）未入力</v>
      </c>
      <c r="O76" s="55" t="s">
        <v>229</v>
      </c>
    </row>
    <row r="77" spans="2:15">
      <c r="B77" s="456"/>
      <c r="C77" s="457"/>
      <c r="D77" s="91" t="s">
        <v>101</v>
      </c>
      <c r="E77" s="463"/>
      <c r="F77" s="464"/>
      <c r="G77" s="464"/>
      <c r="H77" s="465"/>
      <c r="J77" s="59"/>
      <c r="K77" s="59"/>
      <c r="M77" s="74" t="s">
        <v>195</v>
      </c>
      <c r="N77" s="67" t="str">
        <f>IF(E77&lt;&gt;"","（正常）記入済み","（注意）未入力")</f>
        <v>（注意）未入力</v>
      </c>
      <c r="O77" s="55" t="s">
        <v>229</v>
      </c>
    </row>
    <row r="78" spans="2:15" ht="19.5" customHeight="1">
      <c r="B78" s="456"/>
      <c r="C78" s="457"/>
      <c r="D78" s="84" t="s">
        <v>230</v>
      </c>
      <c r="E78" s="466"/>
      <c r="F78" s="467"/>
      <c r="G78" s="92" t="s">
        <v>71</v>
      </c>
      <c r="H78" s="93"/>
      <c r="J78" s="59"/>
      <c r="K78" s="59"/>
      <c r="M78" s="74" t="s">
        <v>195</v>
      </c>
      <c r="N78" s="67" t="str">
        <f>IF(E78&lt;&gt;"","（正常）記入済み","（注意）未入力")</f>
        <v>（注意）未入力</v>
      </c>
      <c r="O78" s="55" t="s">
        <v>231</v>
      </c>
    </row>
    <row r="79" spans="2:15" ht="15.75" customHeight="1">
      <c r="B79" s="456"/>
      <c r="C79" s="457"/>
      <c r="D79" s="182" t="s">
        <v>232</v>
      </c>
      <c r="E79" s="468"/>
      <c r="F79" s="469"/>
      <c r="G79" s="469"/>
      <c r="H79" s="470"/>
      <c r="J79" s="59"/>
      <c r="K79" s="59"/>
      <c r="M79" s="74" t="s">
        <v>195</v>
      </c>
      <c r="N79" s="67" t="str">
        <f>IF(E79&lt;&gt;"","（正常）記入済み","（注意）未入力")</f>
        <v>（注意）未入力</v>
      </c>
      <c r="O79" s="55" t="s">
        <v>233</v>
      </c>
    </row>
    <row r="80" spans="2:15" ht="18.75" customHeight="1">
      <c r="B80" s="456"/>
      <c r="C80" s="457"/>
      <c r="D80" s="182" t="s">
        <v>234</v>
      </c>
      <c r="E80" s="471"/>
      <c r="F80" s="472"/>
      <c r="G80" s="94" t="s">
        <v>235</v>
      </c>
      <c r="H80" s="95"/>
      <c r="J80" s="59"/>
      <c r="K80" s="59"/>
      <c r="M80" s="74" t="s">
        <v>195</v>
      </c>
      <c r="N80" s="67" t="str">
        <f>IF(AND(E80&lt;&gt;"",H80&lt;&gt;""),"（正常）記入済み","（注意）未入力")</f>
        <v>（注意）未入力</v>
      </c>
      <c r="O80" s="55" t="s">
        <v>229</v>
      </c>
    </row>
    <row r="81" spans="2:15" ht="18.75" customHeight="1">
      <c r="B81" s="458"/>
      <c r="C81" s="459"/>
      <c r="D81" s="96" t="s">
        <v>236</v>
      </c>
      <c r="E81" s="463"/>
      <c r="F81" s="464"/>
      <c r="G81" s="464"/>
      <c r="H81" s="465"/>
      <c r="J81" s="59"/>
      <c r="K81" s="59"/>
      <c r="M81" s="74" t="s">
        <v>195</v>
      </c>
      <c r="N81" s="67" t="str">
        <f>IF(E81&lt;&gt;"","（正常）記入済み","（注意）未入力")</f>
        <v>（注意）未入力</v>
      </c>
      <c r="O81" s="55" t="s">
        <v>229</v>
      </c>
    </row>
    <row r="82" spans="2:15" ht="18.75" customHeight="1">
      <c r="B82" s="473" t="s">
        <v>237</v>
      </c>
      <c r="C82" s="474"/>
      <c r="D82" s="97" t="s">
        <v>228</v>
      </c>
      <c r="E82" s="475"/>
      <c r="F82" s="476"/>
      <c r="G82" s="476"/>
      <c r="H82" s="477"/>
      <c r="J82" s="59"/>
      <c r="K82" s="59"/>
      <c r="M82" s="74" t="s">
        <v>195</v>
      </c>
      <c r="N82" s="67" t="str">
        <f>IF(E82&lt;&gt;"","（正常）記入済み","（複数入力）未入力")</f>
        <v>（複数入力）未入力</v>
      </c>
    </row>
    <row r="83" spans="2:15">
      <c r="B83" s="456"/>
      <c r="C83" s="457"/>
      <c r="D83" s="91" t="s">
        <v>101</v>
      </c>
      <c r="E83" s="463"/>
      <c r="F83" s="464"/>
      <c r="G83" s="464"/>
      <c r="H83" s="465"/>
      <c r="J83" s="59"/>
      <c r="K83" s="59"/>
      <c r="M83" s="74" t="s">
        <v>195</v>
      </c>
      <c r="N83" s="67" t="str">
        <f>IF(E83&lt;&gt;"","（正常）記入済み","（複数入力）未入力")</f>
        <v>（複数入力）未入力</v>
      </c>
    </row>
    <row r="84" spans="2:15" ht="15.75" customHeight="1">
      <c r="B84" s="456"/>
      <c r="C84" s="457"/>
      <c r="D84" s="84" t="s">
        <v>230</v>
      </c>
      <c r="E84" s="466"/>
      <c r="F84" s="467"/>
      <c r="G84" s="92" t="s">
        <v>71</v>
      </c>
      <c r="H84" s="98"/>
      <c r="J84" s="59"/>
      <c r="K84" s="59"/>
      <c r="M84" s="74" t="s">
        <v>195</v>
      </c>
      <c r="N84" s="67" t="str">
        <f>IF(E84&lt;&gt;"","（正常）記入済み","（複数入力）未入力")</f>
        <v>（複数入力）未入力</v>
      </c>
    </row>
    <row r="85" spans="2:15">
      <c r="B85" s="456"/>
      <c r="C85" s="457"/>
      <c r="D85" s="84" t="s">
        <v>232</v>
      </c>
      <c r="E85" s="463"/>
      <c r="F85" s="464"/>
      <c r="G85" s="464"/>
      <c r="H85" s="465"/>
      <c r="J85" s="59"/>
      <c r="K85" s="59"/>
      <c r="M85" s="74" t="s">
        <v>195</v>
      </c>
      <c r="N85" s="67" t="str">
        <f>IF(E85&lt;&gt;"","（正常）記入済み","（複数入力）未入力")</f>
        <v>（複数入力）未入力</v>
      </c>
    </row>
    <row r="86" spans="2:15" ht="18.75" customHeight="1">
      <c r="B86" s="456"/>
      <c r="C86" s="457"/>
      <c r="D86" s="182" t="s">
        <v>234</v>
      </c>
      <c r="E86" s="471"/>
      <c r="F86" s="472"/>
      <c r="G86" s="94" t="s">
        <v>235</v>
      </c>
      <c r="H86" s="99"/>
      <c r="J86" s="59"/>
      <c r="K86" s="59"/>
      <c r="M86" s="74" t="s">
        <v>195</v>
      </c>
      <c r="N86" s="67" t="str">
        <f>IF(AND(E86&lt;&gt;"",H86&lt;&gt;""),"（正常）記入済み","（複数入力）未入力")</f>
        <v>（複数入力）未入力</v>
      </c>
    </row>
    <row r="87" spans="2:15" ht="15.75" customHeight="1" thickBot="1">
      <c r="B87" s="458"/>
      <c r="C87" s="459"/>
      <c r="D87" s="96" t="s">
        <v>236</v>
      </c>
      <c r="E87" s="463"/>
      <c r="F87" s="464"/>
      <c r="G87" s="464"/>
      <c r="H87" s="465"/>
      <c r="J87" s="59"/>
      <c r="K87" s="59"/>
      <c r="M87" s="74" t="s">
        <v>195</v>
      </c>
      <c r="N87" s="67" t="str">
        <f>IF(E87&lt;&gt;"","（正常）記入済み","（複数入力）未入力")</f>
        <v>（複数入力）未入力</v>
      </c>
    </row>
    <row r="88" spans="2:15" ht="18.75" hidden="1" customHeight="1" outlineLevel="1">
      <c r="B88" s="473" t="s">
        <v>238</v>
      </c>
      <c r="C88" s="474"/>
      <c r="D88" s="97" t="s">
        <v>228</v>
      </c>
      <c r="E88" s="463"/>
      <c r="F88" s="464"/>
      <c r="G88" s="464"/>
      <c r="H88" s="465"/>
      <c r="J88" s="59"/>
      <c r="K88" s="59"/>
      <c r="M88" s="74" t="s">
        <v>195</v>
      </c>
      <c r="N88" s="67" t="str">
        <f>IF(E88&lt;&gt;"","（正常）記入済み","（複数入力）未入力")</f>
        <v>（複数入力）未入力</v>
      </c>
    </row>
    <row r="89" spans="2:15" ht="15.6" hidden="1" outlineLevel="1" thickBot="1">
      <c r="B89" s="456"/>
      <c r="C89" s="457"/>
      <c r="D89" s="91" t="s">
        <v>101</v>
      </c>
      <c r="E89" s="463"/>
      <c r="F89" s="464"/>
      <c r="G89" s="464"/>
      <c r="H89" s="465"/>
      <c r="J89" s="59"/>
      <c r="K89" s="59"/>
      <c r="M89" s="74" t="s">
        <v>195</v>
      </c>
      <c r="N89" s="67" t="str">
        <f>IF(E89&lt;&gt;"","（正常）記入済み","（複数入力）未入力")</f>
        <v>（複数入力）未入力</v>
      </c>
    </row>
    <row r="90" spans="2:15" ht="15.6" hidden="1" outlineLevel="1" thickBot="1">
      <c r="B90" s="456"/>
      <c r="C90" s="457"/>
      <c r="D90" s="84" t="s">
        <v>230</v>
      </c>
      <c r="E90" s="466"/>
      <c r="F90" s="467"/>
      <c r="G90" s="92" t="s">
        <v>71</v>
      </c>
      <c r="H90" s="98"/>
      <c r="J90" s="59"/>
      <c r="K90" s="59"/>
      <c r="M90" s="74" t="s">
        <v>195</v>
      </c>
      <c r="N90" s="67" t="str">
        <f>IF(E90&lt;&gt;"","（正常）記入済み","（複数入力）未入力")</f>
        <v>（複数入力）未入力</v>
      </c>
    </row>
    <row r="91" spans="2:15" ht="15.6" hidden="1" outlineLevel="1" thickBot="1">
      <c r="B91" s="456"/>
      <c r="C91" s="457"/>
      <c r="D91" s="84" t="s">
        <v>232</v>
      </c>
      <c r="E91" s="463"/>
      <c r="F91" s="464"/>
      <c r="G91" s="464"/>
      <c r="H91" s="465"/>
      <c r="J91" s="59"/>
      <c r="K91" s="59"/>
      <c r="M91" s="74" t="s">
        <v>195</v>
      </c>
      <c r="N91" s="67" t="str">
        <f>IF(E91&lt;&gt;"","（正常）記入済み","（複数入力）未入力")</f>
        <v>（複数入力）未入力</v>
      </c>
    </row>
    <row r="92" spans="2:15" ht="18.75" hidden="1" customHeight="1" outlineLevel="1">
      <c r="B92" s="456"/>
      <c r="C92" s="457"/>
      <c r="D92" s="182" t="s">
        <v>234</v>
      </c>
      <c r="E92" s="471"/>
      <c r="F92" s="472"/>
      <c r="G92" s="94" t="s">
        <v>235</v>
      </c>
      <c r="H92" s="99"/>
      <c r="J92" s="59"/>
      <c r="K92" s="59"/>
      <c r="M92" s="74" t="s">
        <v>195</v>
      </c>
      <c r="N92" s="67" t="str">
        <f>IF(AND(E92&lt;&gt;"",H92&lt;&gt;""),"（正常）記入済み","（複数入力）未入力")</f>
        <v>（複数入力）未入力</v>
      </c>
    </row>
    <row r="93" spans="2:15" ht="15.6" hidden="1" outlineLevel="1" thickBot="1">
      <c r="B93" s="458"/>
      <c r="C93" s="459"/>
      <c r="D93" s="96" t="s">
        <v>236</v>
      </c>
      <c r="E93" s="463"/>
      <c r="F93" s="464"/>
      <c r="G93" s="464"/>
      <c r="H93" s="465"/>
      <c r="J93" s="59"/>
      <c r="K93" s="59"/>
      <c r="M93" s="74" t="s">
        <v>195</v>
      </c>
      <c r="N93" s="67" t="str">
        <f>IF(E93&lt;&gt;"","（正常）記入済み","（複数入力）未入力")</f>
        <v>（複数入力）未入力</v>
      </c>
    </row>
    <row r="94" spans="2:15" ht="18.75" hidden="1" customHeight="1" outlineLevel="1">
      <c r="B94" s="473" t="s">
        <v>239</v>
      </c>
      <c r="C94" s="474"/>
      <c r="D94" s="97" t="s">
        <v>228</v>
      </c>
      <c r="E94" s="463"/>
      <c r="F94" s="464"/>
      <c r="G94" s="464"/>
      <c r="H94" s="465"/>
      <c r="J94" s="59"/>
      <c r="K94" s="59"/>
      <c r="M94" s="74" t="s">
        <v>195</v>
      </c>
      <c r="N94" s="67" t="str">
        <f>IF(E94&lt;&gt;"","（正常）記入済み","（複数入力）未入力")</f>
        <v>（複数入力）未入力</v>
      </c>
    </row>
    <row r="95" spans="2:15" ht="15.6" hidden="1" outlineLevel="1" thickBot="1">
      <c r="B95" s="456"/>
      <c r="C95" s="457"/>
      <c r="D95" s="91" t="s">
        <v>101</v>
      </c>
      <c r="E95" s="463"/>
      <c r="F95" s="464"/>
      <c r="G95" s="464"/>
      <c r="H95" s="465"/>
      <c r="J95" s="59"/>
      <c r="K95" s="59"/>
      <c r="M95" s="74" t="s">
        <v>195</v>
      </c>
      <c r="N95" s="67" t="str">
        <f>IF(E95&lt;&gt;"","（正常）記入済み","（複数入力）未入力")</f>
        <v>（複数入力）未入力</v>
      </c>
    </row>
    <row r="96" spans="2:15" ht="15.6" hidden="1" outlineLevel="1" thickBot="1">
      <c r="B96" s="456"/>
      <c r="C96" s="457"/>
      <c r="D96" s="84" t="s">
        <v>230</v>
      </c>
      <c r="E96" s="466"/>
      <c r="F96" s="467"/>
      <c r="G96" s="92" t="s">
        <v>71</v>
      </c>
      <c r="H96" s="98"/>
      <c r="J96" s="59"/>
      <c r="K96" s="59"/>
      <c r="M96" s="74" t="s">
        <v>195</v>
      </c>
      <c r="N96" s="67" t="str">
        <f>IF(E96&lt;&gt;"","（正常）記入済み","（複数入力）未入力")</f>
        <v>（複数入力）未入力</v>
      </c>
    </row>
    <row r="97" spans="2:15" ht="15.6" hidden="1" outlineLevel="1" thickBot="1">
      <c r="B97" s="456"/>
      <c r="C97" s="457"/>
      <c r="D97" s="84" t="s">
        <v>232</v>
      </c>
      <c r="E97" s="463"/>
      <c r="F97" s="464"/>
      <c r="G97" s="464"/>
      <c r="H97" s="465"/>
      <c r="J97" s="59"/>
      <c r="K97" s="59"/>
      <c r="M97" s="74" t="s">
        <v>195</v>
      </c>
      <c r="N97" s="67" t="str">
        <f>IF(E97&lt;&gt;"","（正常）記入済み","（複数入力）未入力")</f>
        <v>（複数入力）未入力</v>
      </c>
    </row>
    <row r="98" spans="2:15" ht="18.75" hidden="1" customHeight="1" outlineLevel="1">
      <c r="B98" s="456"/>
      <c r="C98" s="457"/>
      <c r="D98" s="182" t="s">
        <v>234</v>
      </c>
      <c r="E98" s="471"/>
      <c r="F98" s="472"/>
      <c r="G98" s="94" t="s">
        <v>235</v>
      </c>
      <c r="H98" s="99"/>
      <c r="J98" s="59"/>
      <c r="K98" s="59"/>
      <c r="M98" s="74" t="s">
        <v>195</v>
      </c>
      <c r="N98" s="67" t="str">
        <f>IF(AND(E98&lt;&gt;"",H98&lt;&gt;""),"（正常）記入済み","（複数入力）未入力")</f>
        <v>（複数入力）未入力</v>
      </c>
    </row>
    <row r="99" spans="2:15" ht="15.6" hidden="1" outlineLevel="1" thickBot="1">
      <c r="B99" s="458"/>
      <c r="C99" s="459"/>
      <c r="D99" s="96" t="s">
        <v>236</v>
      </c>
      <c r="E99" s="463"/>
      <c r="F99" s="464"/>
      <c r="G99" s="464"/>
      <c r="H99" s="465"/>
      <c r="J99" s="59"/>
      <c r="K99" s="59"/>
      <c r="M99" s="74" t="s">
        <v>195</v>
      </c>
      <c r="N99" s="67" t="str">
        <f>IF(E99&lt;&gt;"","（正常）記入済み","（複数入力）未入力")</f>
        <v>（複数入力）未入力</v>
      </c>
    </row>
    <row r="100" spans="2:15" ht="18.75" hidden="1" customHeight="1" outlineLevel="1">
      <c r="B100" s="473" t="s">
        <v>240</v>
      </c>
      <c r="C100" s="474"/>
      <c r="D100" s="97" t="s">
        <v>228</v>
      </c>
      <c r="E100" s="463"/>
      <c r="F100" s="464"/>
      <c r="G100" s="464"/>
      <c r="H100" s="465"/>
      <c r="J100" s="59"/>
      <c r="K100" s="59"/>
      <c r="M100" s="74" t="s">
        <v>195</v>
      </c>
      <c r="N100" s="67" t="str">
        <f>IF(E100&lt;&gt;"","（正常）記入済み","（複数入力）未入力")</f>
        <v>（複数入力）未入力</v>
      </c>
    </row>
    <row r="101" spans="2:15" ht="18.75" hidden="1" customHeight="1" outlineLevel="1">
      <c r="B101" s="456"/>
      <c r="C101" s="457"/>
      <c r="D101" s="91" t="s">
        <v>101</v>
      </c>
      <c r="E101" s="463"/>
      <c r="F101" s="464"/>
      <c r="G101" s="464"/>
      <c r="H101" s="465"/>
      <c r="J101" s="59"/>
      <c r="K101" s="59"/>
      <c r="M101" s="74" t="s">
        <v>195</v>
      </c>
      <c r="N101" s="67" t="str">
        <f>IF(E101&lt;&gt;"","（正常）記入済み","（複数入力）未入力")</f>
        <v>（複数入力）未入力</v>
      </c>
    </row>
    <row r="102" spans="2:15" ht="18.75" hidden="1" customHeight="1" outlineLevel="1">
      <c r="B102" s="456"/>
      <c r="C102" s="457"/>
      <c r="D102" s="84" t="s">
        <v>230</v>
      </c>
      <c r="E102" s="466"/>
      <c r="F102" s="467"/>
      <c r="G102" s="92" t="s">
        <v>71</v>
      </c>
      <c r="H102" s="98"/>
      <c r="J102" s="59"/>
      <c r="K102" s="59"/>
      <c r="M102" s="74" t="s">
        <v>195</v>
      </c>
      <c r="N102" s="67" t="str">
        <f>IF(E102&lt;&gt;"","（正常）記入済み","（複数入力）未入力")</f>
        <v>（複数入力）未入力</v>
      </c>
    </row>
    <row r="103" spans="2:15" ht="15.6" hidden="1" outlineLevel="1" thickBot="1">
      <c r="B103" s="456"/>
      <c r="C103" s="457"/>
      <c r="D103" s="84" t="s">
        <v>232</v>
      </c>
      <c r="E103" s="463"/>
      <c r="F103" s="464"/>
      <c r="G103" s="464"/>
      <c r="H103" s="465"/>
      <c r="J103" s="59"/>
      <c r="K103" s="59"/>
      <c r="M103" s="74" t="s">
        <v>195</v>
      </c>
      <c r="N103" s="67" t="str">
        <f>IF(E103&lt;&gt;"","（正常）記入済み","（複数入力）未入力")</f>
        <v>（複数入力）未入力</v>
      </c>
    </row>
    <row r="104" spans="2:15" ht="18.75" hidden="1" customHeight="1" outlineLevel="1">
      <c r="B104" s="456"/>
      <c r="C104" s="457"/>
      <c r="D104" s="182" t="s">
        <v>234</v>
      </c>
      <c r="E104" s="471"/>
      <c r="F104" s="472"/>
      <c r="G104" s="94" t="s">
        <v>235</v>
      </c>
      <c r="H104" s="99"/>
      <c r="J104" s="59"/>
      <c r="K104" s="59"/>
      <c r="M104" s="74" t="s">
        <v>195</v>
      </c>
      <c r="N104" s="67" t="str">
        <f>IF(AND(E104&lt;&gt;"",H104&lt;&gt;""),"（正常）記入済み","（複数入力）未入力")</f>
        <v>（複数入力）未入力</v>
      </c>
    </row>
    <row r="105" spans="2:15" ht="19.5" hidden="1" customHeight="1" outlineLevel="1" thickBot="1">
      <c r="B105" s="478"/>
      <c r="C105" s="479"/>
      <c r="D105" s="100" t="s">
        <v>236</v>
      </c>
      <c r="E105" s="480"/>
      <c r="F105" s="481"/>
      <c r="G105" s="481"/>
      <c r="H105" s="482"/>
      <c r="J105" s="59"/>
      <c r="K105" s="59"/>
      <c r="M105" s="74" t="s">
        <v>195</v>
      </c>
      <c r="N105" s="67" t="str">
        <f>IF(E105&lt;&gt;"","（正常）記入済み","（複数入力）未入力")</f>
        <v>（複数入力）未入力</v>
      </c>
    </row>
    <row r="106" spans="2:15" ht="16.2" collapsed="1" thickTop="1" thickBot="1">
      <c r="B106" s="489" t="s">
        <v>241</v>
      </c>
      <c r="C106" s="490"/>
      <c r="D106" s="491"/>
      <c r="E106" s="491"/>
      <c r="F106" s="491"/>
      <c r="G106" s="491"/>
      <c r="H106" s="492"/>
      <c r="J106" s="59"/>
      <c r="K106" s="59"/>
      <c r="N106" s="67"/>
    </row>
    <row r="107" spans="2:15" ht="16.5" customHeight="1" thickTop="1">
      <c r="B107" s="454" t="s">
        <v>242</v>
      </c>
      <c r="C107" s="455"/>
      <c r="D107" s="84" t="s">
        <v>243</v>
      </c>
      <c r="E107" s="466"/>
      <c r="F107" s="467"/>
      <c r="G107" s="92" t="s">
        <v>71</v>
      </c>
      <c r="H107" s="93"/>
      <c r="J107" s="59"/>
      <c r="K107" s="59"/>
      <c r="M107" s="74" t="s">
        <v>195</v>
      </c>
      <c r="N107" s="67" t="str">
        <f>IF(E107&lt;&gt;"","（正常）記入済み","（注意）未入力")</f>
        <v>（注意）未入力</v>
      </c>
      <c r="O107" s="55" t="s">
        <v>244</v>
      </c>
    </row>
    <row r="108" spans="2:15" ht="30">
      <c r="B108" s="456"/>
      <c r="C108" s="457"/>
      <c r="D108" s="101" t="s">
        <v>245</v>
      </c>
      <c r="E108" s="483"/>
      <c r="F108" s="484"/>
      <c r="G108" s="484"/>
      <c r="H108" s="485"/>
      <c r="J108" s="59"/>
      <c r="K108" s="59"/>
      <c r="M108" s="74" t="s">
        <v>195</v>
      </c>
      <c r="N108" s="67" t="str">
        <f>IF(E108&lt;&gt;"","（正常）記入済み","（注意）未入力")</f>
        <v>（注意）未入力</v>
      </c>
      <c r="O108" s="55" t="s">
        <v>244</v>
      </c>
    </row>
    <row r="109" spans="2:15" ht="30">
      <c r="B109" s="458"/>
      <c r="C109" s="459"/>
      <c r="D109" s="101" t="s">
        <v>246</v>
      </c>
      <c r="E109" s="483"/>
      <c r="F109" s="484"/>
      <c r="G109" s="484"/>
      <c r="H109" s="485"/>
      <c r="J109" s="59"/>
      <c r="K109" s="59"/>
      <c r="M109" s="74" t="s">
        <v>195</v>
      </c>
      <c r="N109" s="67" t="str">
        <f>IF(E109&lt;&gt;"","（正常）記入済み","（注意）未入力")</f>
        <v>（注意）未入力</v>
      </c>
      <c r="O109" s="55" t="s">
        <v>244</v>
      </c>
    </row>
    <row r="110" spans="2:15">
      <c r="B110" s="473" t="s">
        <v>247</v>
      </c>
      <c r="C110" s="474"/>
      <c r="D110" s="84" t="s">
        <v>243</v>
      </c>
      <c r="E110" s="466"/>
      <c r="F110" s="467"/>
      <c r="G110" s="92" t="s">
        <v>71</v>
      </c>
      <c r="H110" s="93"/>
      <c r="J110" s="59"/>
      <c r="K110" s="59"/>
      <c r="M110" s="74" t="s">
        <v>195</v>
      </c>
      <c r="N110" s="67" t="str">
        <f>IF(E110&lt;&gt;"","（正常）記入済み","（複数入力）未入力")</f>
        <v>（複数入力）未入力</v>
      </c>
    </row>
    <row r="111" spans="2:15" ht="30">
      <c r="B111" s="456"/>
      <c r="C111" s="457"/>
      <c r="D111" s="101" t="s">
        <v>245</v>
      </c>
      <c r="E111" s="486"/>
      <c r="F111" s="487"/>
      <c r="G111" s="487"/>
      <c r="H111" s="488"/>
      <c r="J111" s="59"/>
      <c r="K111" s="59"/>
      <c r="M111" s="74" t="s">
        <v>195</v>
      </c>
      <c r="N111" s="67" t="str">
        <f>IF(E111&lt;&gt;"","（正常）記入済み","（複数入力）未入力")</f>
        <v>（複数入力）未入力</v>
      </c>
    </row>
    <row r="112" spans="2:15" ht="30.6" thickBot="1">
      <c r="B112" s="458"/>
      <c r="C112" s="459"/>
      <c r="D112" s="101" t="s">
        <v>246</v>
      </c>
      <c r="E112" s="486"/>
      <c r="F112" s="487"/>
      <c r="G112" s="487"/>
      <c r="H112" s="488"/>
      <c r="J112" s="59"/>
      <c r="K112" s="59"/>
      <c r="M112" s="74" t="s">
        <v>195</v>
      </c>
      <c r="N112" s="67" t="str">
        <f>IF(E112&lt;&gt;"","（正常）記入済み","（複数入力）未入力")</f>
        <v>（複数入力）未入力</v>
      </c>
    </row>
    <row r="113" spans="2:15" ht="15.75" hidden="1" customHeight="1" outlineLevel="1">
      <c r="B113" s="473" t="s">
        <v>248</v>
      </c>
      <c r="C113" s="474"/>
      <c r="D113" s="84" t="s">
        <v>243</v>
      </c>
      <c r="E113" s="466"/>
      <c r="F113" s="467"/>
      <c r="G113" s="92" t="s">
        <v>71</v>
      </c>
      <c r="H113" s="93"/>
      <c r="J113" s="59"/>
      <c r="K113" s="59"/>
      <c r="M113" s="74" t="s">
        <v>195</v>
      </c>
      <c r="N113" s="67" t="str">
        <f t="shared" ref="N113:N121" si="2">IF(E113&lt;&gt;"","（正常）記入済み","（複数入力）未入力")</f>
        <v>（複数入力）未入力</v>
      </c>
    </row>
    <row r="114" spans="2:15" ht="30.6" hidden="1" outlineLevel="1" thickBot="1">
      <c r="B114" s="456"/>
      <c r="C114" s="457"/>
      <c r="D114" s="101" t="s">
        <v>245</v>
      </c>
      <c r="E114" s="483"/>
      <c r="F114" s="484"/>
      <c r="G114" s="484"/>
      <c r="H114" s="485"/>
      <c r="J114" s="59"/>
      <c r="K114" s="59"/>
      <c r="M114" s="74" t="s">
        <v>195</v>
      </c>
      <c r="N114" s="67" t="str">
        <f t="shared" si="2"/>
        <v>（複数入力）未入力</v>
      </c>
    </row>
    <row r="115" spans="2:15" ht="30.6" hidden="1" outlineLevel="1" thickBot="1">
      <c r="B115" s="458"/>
      <c r="C115" s="459"/>
      <c r="D115" s="101" t="s">
        <v>246</v>
      </c>
      <c r="E115" s="483"/>
      <c r="F115" s="484"/>
      <c r="G115" s="484"/>
      <c r="H115" s="485"/>
      <c r="J115" s="59"/>
      <c r="K115" s="59"/>
      <c r="M115" s="74" t="s">
        <v>195</v>
      </c>
      <c r="N115" s="67" t="str">
        <f t="shared" si="2"/>
        <v>（複数入力）未入力</v>
      </c>
    </row>
    <row r="116" spans="2:15" ht="15.6" hidden="1" outlineLevel="1" thickBot="1">
      <c r="B116" s="473" t="s">
        <v>249</v>
      </c>
      <c r="C116" s="474"/>
      <c r="D116" s="84" t="s">
        <v>243</v>
      </c>
      <c r="E116" s="466"/>
      <c r="F116" s="467"/>
      <c r="G116" s="92" t="s">
        <v>71</v>
      </c>
      <c r="H116" s="93"/>
      <c r="J116" s="59"/>
      <c r="K116" s="59"/>
      <c r="M116" s="74" t="s">
        <v>195</v>
      </c>
      <c r="N116" s="67" t="str">
        <f t="shared" si="2"/>
        <v>（複数入力）未入力</v>
      </c>
    </row>
    <row r="117" spans="2:15" ht="30.6" hidden="1" outlineLevel="1" thickBot="1">
      <c r="B117" s="456"/>
      <c r="C117" s="457"/>
      <c r="D117" s="101" t="s">
        <v>245</v>
      </c>
      <c r="E117" s="486"/>
      <c r="F117" s="487"/>
      <c r="G117" s="487"/>
      <c r="H117" s="488"/>
      <c r="J117" s="59"/>
      <c r="K117" s="59"/>
      <c r="M117" s="74" t="s">
        <v>195</v>
      </c>
      <c r="N117" s="67" t="str">
        <f t="shared" si="2"/>
        <v>（複数入力）未入力</v>
      </c>
    </row>
    <row r="118" spans="2:15" ht="30.6" hidden="1" outlineLevel="1" thickBot="1">
      <c r="B118" s="458"/>
      <c r="C118" s="459"/>
      <c r="D118" s="101" t="s">
        <v>246</v>
      </c>
      <c r="E118" s="486"/>
      <c r="F118" s="487"/>
      <c r="G118" s="487"/>
      <c r="H118" s="488"/>
      <c r="J118" s="59"/>
      <c r="K118" s="59"/>
      <c r="M118" s="74" t="s">
        <v>195</v>
      </c>
      <c r="N118" s="67" t="str">
        <f t="shared" si="2"/>
        <v>（複数入力）未入力</v>
      </c>
    </row>
    <row r="119" spans="2:15" ht="15.6" hidden="1" outlineLevel="1" thickBot="1">
      <c r="B119" s="473" t="s">
        <v>250</v>
      </c>
      <c r="C119" s="474"/>
      <c r="D119" s="84" t="s">
        <v>243</v>
      </c>
      <c r="E119" s="466"/>
      <c r="F119" s="467"/>
      <c r="G119" s="92" t="s">
        <v>71</v>
      </c>
      <c r="H119" s="93"/>
      <c r="J119" s="59"/>
      <c r="K119" s="59"/>
      <c r="M119" s="74" t="s">
        <v>195</v>
      </c>
      <c r="N119" s="67" t="str">
        <f t="shared" si="2"/>
        <v>（複数入力）未入力</v>
      </c>
    </row>
    <row r="120" spans="2:15" ht="30.6" hidden="1" outlineLevel="1" thickBot="1">
      <c r="B120" s="456"/>
      <c r="C120" s="457"/>
      <c r="D120" s="101" t="s">
        <v>245</v>
      </c>
      <c r="E120" s="486"/>
      <c r="F120" s="487"/>
      <c r="G120" s="487"/>
      <c r="H120" s="488"/>
      <c r="J120" s="59"/>
      <c r="K120" s="59"/>
      <c r="M120" s="74" t="s">
        <v>195</v>
      </c>
      <c r="N120" s="67" t="str">
        <f t="shared" si="2"/>
        <v>（複数入力）未入力</v>
      </c>
    </row>
    <row r="121" spans="2:15" ht="30.6" hidden="1" outlineLevel="1" thickBot="1">
      <c r="B121" s="478"/>
      <c r="C121" s="479"/>
      <c r="D121" s="101" t="s">
        <v>246</v>
      </c>
      <c r="E121" s="495"/>
      <c r="F121" s="496"/>
      <c r="G121" s="496"/>
      <c r="H121" s="497"/>
      <c r="J121" s="59"/>
      <c r="K121" s="59"/>
      <c r="M121" s="74" t="s">
        <v>195</v>
      </c>
      <c r="N121" s="67" t="str">
        <f t="shared" si="2"/>
        <v>（複数入力）未入力</v>
      </c>
    </row>
    <row r="122" spans="2:15" ht="16.2" collapsed="1" thickTop="1" thickBot="1">
      <c r="B122" s="489" t="s">
        <v>251</v>
      </c>
      <c r="C122" s="490"/>
      <c r="D122" s="491"/>
      <c r="E122" s="491"/>
      <c r="F122" s="491"/>
      <c r="G122" s="491"/>
      <c r="H122" s="492"/>
      <c r="J122" s="59"/>
      <c r="K122" s="59"/>
      <c r="N122" s="67"/>
    </row>
    <row r="123" spans="2:15" ht="16.5" customHeight="1" thickTop="1">
      <c r="B123" s="498" t="s">
        <v>242</v>
      </c>
      <c r="C123" s="499"/>
      <c r="D123" s="84" t="s">
        <v>243</v>
      </c>
      <c r="E123" s="466"/>
      <c r="F123" s="467"/>
      <c r="G123" s="92" t="s">
        <v>71</v>
      </c>
      <c r="H123" s="93"/>
      <c r="J123" s="59"/>
      <c r="K123" s="59"/>
      <c r="M123" s="74" t="s">
        <v>195</v>
      </c>
      <c r="N123" s="67" t="str">
        <f>IF(E123&lt;&gt;"","（正常）記入済み","（注意）未入力")</f>
        <v>（注意）未入力</v>
      </c>
      <c r="O123" s="55" t="s">
        <v>252</v>
      </c>
    </row>
    <row r="124" spans="2:15" ht="15.75" customHeight="1">
      <c r="B124" s="493" t="s">
        <v>247</v>
      </c>
      <c r="C124" s="494"/>
      <c r="D124" s="84" t="s">
        <v>243</v>
      </c>
      <c r="E124" s="466"/>
      <c r="F124" s="467"/>
      <c r="G124" s="92" t="s">
        <v>71</v>
      </c>
      <c r="H124" s="93"/>
      <c r="J124" s="59"/>
      <c r="K124" s="59"/>
      <c r="M124" s="74" t="s">
        <v>195</v>
      </c>
      <c r="N124" s="67" t="str">
        <f>IF(E124&lt;&gt;"","（正常）記入済み","（複数入力）未入力")</f>
        <v>（複数入力）未入力</v>
      </c>
    </row>
    <row r="125" spans="2:15" ht="15.75" hidden="1" customHeight="1" outlineLevel="1">
      <c r="B125" s="493" t="s">
        <v>248</v>
      </c>
      <c r="C125" s="494"/>
      <c r="D125" s="84" t="s">
        <v>243</v>
      </c>
      <c r="E125" s="466"/>
      <c r="F125" s="467"/>
      <c r="G125" s="92" t="s">
        <v>71</v>
      </c>
      <c r="H125" s="93"/>
      <c r="J125" s="59"/>
      <c r="K125" s="59"/>
      <c r="M125" s="74" t="s">
        <v>195</v>
      </c>
      <c r="N125" s="67" t="str">
        <f>IF(E125&lt;&gt;"","（正常）記入済み","（複数入力）未入力")</f>
        <v>（複数入力）未入力</v>
      </c>
    </row>
    <row r="126" spans="2:15" ht="15.75" hidden="1" customHeight="1" outlineLevel="1">
      <c r="B126" s="493" t="s">
        <v>249</v>
      </c>
      <c r="C126" s="494"/>
      <c r="D126" s="84" t="s">
        <v>243</v>
      </c>
      <c r="E126" s="466"/>
      <c r="F126" s="467"/>
      <c r="G126" s="92" t="s">
        <v>71</v>
      </c>
      <c r="H126" s="93"/>
      <c r="J126" s="59"/>
      <c r="K126" s="59"/>
      <c r="M126" s="74" t="s">
        <v>195</v>
      </c>
      <c r="N126" s="67" t="str">
        <f>IF(E126&lt;&gt;"","（正常）記入済み","（複数入力）未入力")</f>
        <v>（複数入力）未入力</v>
      </c>
    </row>
    <row r="127" spans="2:15" ht="15.75" hidden="1" customHeight="1" outlineLevel="1" thickBot="1">
      <c r="B127" s="500" t="s">
        <v>250</v>
      </c>
      <c r="C127" s="452"/>
      <c r="D127" s="102" t="s">
        <v>243</v>
      </c>
      <c r="E127" s="501"/>
      <c r="F127" s="502"/>
      <c r="G127" s="103" t="s">
        <v>71</v>
      </c>
      <c r="H127" s="104"/>
      <c r="J127" s="59"/>
      <c r="K127" s="59"/>
      <c r="M127" s="74" t="s">
        <v>195</v>
      </c>
      <c r="N127" s="67" t="str">
        <f>IF(E127&lt;&gt;"","（正常）記入済み","（複数入力）未入力")</f>
        <v>（複数入力）未入力</v>
      </c>
    </row>
    <row r="128" spans="2:15" ht="15.6" collapsed="1" thickBot="1">
      <c r="B128" s="503" t="s">
        <v>253</v>
      </c>
      <c r="C128" s="504"/>
      <c r="D128" s="426"/>
      <c r="E128" s="426"/>
      <c r="F128" s="426"/>
      <c r="G128" s="426"/>
      <c r="H128" s="427"/>
      <c r="J128" s="59"/>
      <c r="K128" s="59"/>
      <c r="N128" s="67"/>
    </row>
    <row r="129" spans="2:15" ht="15.6" thickTop="1">
      <c r="B129" s="454" t="s">
        <v>254</v>
      </c>
      <c r="C129" s="455"/>
      <c r="D129" s="84" t="s">
        <v>255</v>
      </c>
      <c r="E129" s="460"/>
      <c r="F129" s="461"/>
      <c r="G129" s="461"/>
      <c r="H129" s="462"/>
      <c r="J129" s="59"/>
      <c r="K129" s="59"/>
      <c r="M129" s="74" t="s">
        <v>195</v>
      </c>
      <c r="N129" s="67" t="str">
        <f>IF(COUNTIF($J$49:$J$50,TRUE)&gt;1,IF(E129&lt;&gt;"","（正常）記入済み","（エラー）未入力"),"積替なし")</f>
        <v>積替なし</v>
      </c>
      <c r="O129" s="55" t="s">
        <v>256</v>
      </c>
    </row>
    <row r="130" spans="2:15">
      <c r="B130" s="458"/>
      <c r="C130" s="459"/>
      <c r="D130" s="101" t="s">
        <v>257</v>
      </c>
      <c r="E130" s="483"/>
      <c r="F130" s="484"/>
      <c r="G130" s="484"/>
      <c r="H130" s="485"/>
      <c r="J130" s="59"/>
      <c r="K130" s="59"/>
      <c r="M130" s="74" t="s">
        <v>195</v>
      </c>
      <c r="N130" s="67" t="str">
        <f>IF(COUNTIF($J$49:$J$50,TRUE)&gt;1,IF(E130&lt;&gt;"","（正常）記入済み","（エラー）未入力"),"積替なし")</f>
        <v>積替なし</v>
      </c>
      <c r="O130" s="55" t="s">
        <v>256</v>
      </c>
    </row>
    <row r="131" spans="2:15">
      <c r="B131" s="473" t="s">
        <v>258</v>
      </c>
      <c r="C131" s="474"/>
      <c r="D131" s="84" t="s">
        <v>255</v>
      </c>
      <c r="E131" s="463"/>
      <c r="F131" s="464"/>
      <c r="G131" s="464"/>
      <c r="H131" s="465"/>
      <c r="J131" s="59"/>
      <c r="K131" s="59"/>
      <c r="M131" s="74" t="s">
        <v>195</v>
      </c>
      <c r="N131" s="67" t="str">
        <f t="shared" ref="N131:N138" si="3">IF(COUNTIF($J$49:$J$50,TRUE)&gt;1,IF(E131&lt;&gt;"","（正常）記入済み","（複数入力）未入力"),"積替なし")</f>
        <v>積替なし</v>
      </c>
    </row>
    <row r="132" spans="2:15" ht="15.6" thickBot="1">
      <c r="B132" s="458"/>
      <c r="C132" s="459"/>
      <c r="D132" s="101" t="s">
        <v>257</v>
      </c>
      <c r="E132" s="483"/>
      <c r="F132" s="484"/>
      <c r="G132" s="484"/>
      <c r="H132" s="485"/>
      <c r="J132" s="59"/>
      <c r="K132" s="59"/>
      <c r="M132" s="74" t="s">
        <v>195</v>
      </c>
      <c r="N132" s="67" t="str">
        <f t="shared" si="3"/>
        <v>積替なし</v>
      </c>
    </row>
    <row r="133" spans="2:15" ht="15.6" hidden="1" outlineLevel="1" thickBot="1">
      <c r="B133" s="473" t="s">
        <v>259</v>
      </c>
      <c r="C133" s="474"/>
      <c r="D133" s="84" t="s">
        <v>255</v>
      </c>
      <c r="E133" s="463"/>
      <c r="F133" s="464"/>
      <c r="G133" s="464"/>
      <c r="H133" s="465"/>
      <c r="J133" s="59"/>
      <c r="K133" s="59"/>
      <c r="M133" s="74" t="s">
        <v>195</v>
      </c>
      <c r="N133" s="67" t="str">
        <f t="shared" si="3"/>
        <v>積替なし</v>
      </c>
    </row>
    <row r="134" spans="2:15" ht="15.6" hidden="1" outlineLevel="1" thickBot="1">
      <c r="B134" s="458"/>
      <c r="C134" s="459"/>
      <c r="D134" s="101" t="s">
        <v>257</v>
      </c>
      <c r="E134" s="483"/>
      <c r="F134" s="484"/>
      <c r="G134" s="484"/>
      <c r="H134" s="485"/>
      <c r="J134" s="59"/>
      <c r="K134" s="59"/>
      <c r="M134" s="74" t="s">
        <v>195</v>
      </c>
      <c r="N134" s="67" t="str">
        <f t="shared" si="3"/>
        <v>積替なし</v>
      </c>
    </row>
    <row r="135" spans="2:15" ht="15.6" hidden="1" outlineLevel="1" thickBot="1">
      <c r="B135" s="473" t="s">
        <v>260</v>
      </c>
      <c r="C135" s="474"/>
      <c r="D135" s="84" t="s">
        <v>255</v>
      </c>
      <c r="E135" s="463"/>
      <c r="F135" s="464"/>
      <c r="G135" s="464"/>
      <c r="H135" s="465"/>
      <c r="J135" s="59"/>
      <c r="K135" s="59"/>
      <c r="M135" s="74" t="s">
        <v>195</v>
      </c>
      <c r="N135" s="67" t="str">
        <f t="shared" si="3"/>
        <v>積替なし</v>
      </c>
    </row>
    <row r="136" spans="2:15" ht="15.6" hidden="1" outlineLevel="1" thickBot="1">
      <c r="B136" s="458"/>
      <c r="C136" s="459"/>
      <c r="D136" s="101" t="s">
        <v>257</v>
      </c>
      <c r="E136" s="483"/>
      <c r="F136" s="484"/>
      <c r="G136" s="484"/>
      <c r="H136" s="485"/>
      <c r="J136" s="59"/>
      <c r="K136" s="59"/>
      <c r="M136" s="74" t="s">
        <v>195</v>
      </c>
      <c r="N136" s="67" t="str">
        <f t="shared" si="3"/>
        <v>積替なし</v>
      </c>
    </row>
    <row r="137" spans="2:15" ht="15.6" hidden="1" outlineLevel="1" thickBot="1">
      <c r="B137" s="473" t="s">
        <v>261</v>
      </c>
      <c r="C137" s="474"/>
      <c r="D137" s="84" t="s">
        <v>255</v>
      </c>
      <c r="E137" s="463"/>
      <c r="F137" s="464"/>
      <c r="G137" s="464"/>
      <c r="H137" s="465"/>
      <c r="J137" s="59"/>
      <c r="K137" s="59"/>
      <c r="M137" s="74" t="s">
        <v>195</v>
      </c>
      <c r="N137" s="67" t="str">
        <f t="shared" si="3"/>
        <v>積替なし</v>
      </c>
    </row>
    <row r="138" spans="2:15" ht="15.6" hidden="1" outlineLevel="1" thickBot="1">
      <c r="B138" s="458"/>
      <c r="C138" s="459"/>
      <c r="D138" s="101" t="s">
        <v>257</v>
      </c>
      <c r="E138" s="463"/>
      <c r="F138" s="464"/>
      <c r="G138" s="464"/>
      <c r="H138" s="465"/>
      <c r="J138" s="59"/>
      <c r="K138" s="59"/>
      <c r="M138" s="74" t="s">
        <v>195</v>
      </c>
      <c r="N138" s="67" t="str">
        <f t="shared" si="3"/>
        <v>積替なし</v>
      </c>
    </row>
    <row r="139" spans="2:15" ht="15.6" hidden="1" outlineLevel="1" thickBot="1">
      <c r="B139" s="473" t="s">
        <v>262</v>
      </c>
      <c r="C139" s="474"/>
      <c r="D139" s="84" t="s">
        <v>255</v>
      </c>
      <c r="E139" s="173"/>
      <c r="F139" s="174"/>
      <c r="G139" s="174"/>
      <c r="H139" s="175"/>
      <c r="J139" s="59"/>
      <c r="K139" s="59"/>
      <c r="M139" s="74" t="s">
        <v>195</v>
      </c>
      <c r="N139" s="67" t="str">
        <f>IF(COUNTIF($J$49:$J$50,TRUE)&gt;1,IF(E139&lt;&gt;"","（正常）記入済み","（エラー）未入力"),"積替なし")</f>
        <v>積替なし</v>
      </c>
      <c r="O139" s="55" t="s">
        <v>256</v>
      </c>
    </row>
    <row r="140" spans="2:15" ht="15.6" hidden="1" outlineLevel="1" thickBot="1">
      <c r="B140" s="458"/>
      <c r="C140" s="459"/>
      <c r="D140" s="101" t="s">
        <v>257</v>
      </c>
      <c r="E140" s="483"/>
      <c r="F140" s="484"/>
      <c r="G140" s="484"/>
      <c r="H140" s="485"/>
      <c r="J140" s="59"/>
      <c r="K140" s="59"/>
      <c r="M140" s="74" t="s">
        <v>195</v>
      </c>
      <c r="N140" s="67" t="str">
        <f>IF(COUNTIF($J$49:$J$50,TRUE)&gt;1,IF(E140&lt;&gt;"","（正常）記入済み","（エラー）未入力"),"積替なし")</f>
        <v>積替なし</v>
      </c>
      <c r="O140" s="55" t="s">
        <v>256</v>
      </c>
    </row>
    <row r="141" spans="2:15" ht="15.6" hidden="1" outlineLevel="1" thickBot="1">
      <c r="B141" s="473" t="s">
        <v>263</v>
      </c>
      <c r="C141" s="474"/>
      <c r="D141" s="84" t="s">
        <v>255</v>
      </c>
      <c r="E141" s="463"/>
      <c r="F141" s="464"/>
      <c r="G141" s="464"/>
      <c r="H141" s="465"/>
      <c r="J141" s="59"/>
      <c r="K141" s="59"/>
      <c r="M141" s="74" t="s">
        <v>195</v>
      </c>
      <c r="N141" s="67" t="str">
        <f t="shared" ref="N141:N148" si="4">IF(COUNTIF($J$49:$J$50,TRUE)&gt;1,IF(E141&lt;&gt;"","（正常）記入済み","（複数入力）未入力"),"積替なし")</f>
        <v>積替なし</v>
      </c>
    </row>
    <row r="142" spans="2:15" ht="15.6" hidden="1" outlineLevel="1" thickBot="1">
      <c r="B142" s="458"/>
      <c r="C142" s="459"/>
      <c r="D142" s="101" t="s">
        <v>257</v>
      </c>
      <c r="E142" s="483"/>
      <c r="F142" s="484"/>
      <c r="G142" s="484"/>
      <c r="H142" s="485"/>
      <c r="J142" s="59"/>
      <c r="K142" s="59"/>
      <c r="M142" s="74" t="s">
        <v>195</v>
      </c>
      <c r="N142" s="67" t="str">
        <f t="shared" si="4"/>
        <v>積替なし</v>
      </c>
    </row>
    <row r="143" spans="2:15" ht="15.6" hidden="1" outlineLevel="1" thickBot="1">
      <c r="B143" s="473" t="s">
        <v>264</v>
      </c>
      <c r="C143" s="474"/>
      <c r="D143" s="84" t="s">
        <v>255</v>
      </c>
      <c r="E143" s="463"/>
      <c r="F143" s="464"/>
      <c r="G143" s="464"/>
      <c r="H143" s="465"/>
      <c r="J143" s="59"/>
      <c r="K143" s="59"/>
      <c r="M143" s="74" t="s">
        <v>195</v>
      </c>
      <c r="N143" s="67" t="str">
        <f t="shared" si="4"/>
        <v>積替なし</v>
      </c>
    </row>
    <row r="144" spans="2:15" ht="15.6" hidden="1" outlineLevel="1" thickBot="1">
      <c r="B144" s="458"/>
      <c r="C144" s="459"/>
      <c r="D144" s="101" t="s">
        <v>257</v>
      </c>
      <c r="E144" s="483"/>
      <c r="F144" s="484"/>
      <c r="G144" s="484"/>
      <c r="H144" s="485"/>
      <c r="J144" s="59"/>
      <c r="K144" s="59"/>
      <c r="M144" s="74" t="s">
        <v>195</v>
      </c>
      <c r="N144" s="67" t="str">
        <f t="shared" si="4"/>
        <v>積替なし</v>
      </c>
    </row>
    <row r="145" spans="2:15" ht="15.6" hidden="1" outlineLevel="1" thickBot="1">
      <c r="B145" s="473" t="s">
        <v>265</v>
      </c>
      <c r="C145" s="474"/>
      <c r="D145" s="84" t="s">
        <v>255</v>
      </c>
      <c r="E145" s="463"/>
      <c r="F145" s="464"/>
      <c r="G145" s="464"/>
      <c r="H145" s="465"/>
      <c r="J145" s="59"/>
      <c r="K145" s="59"/>
      <c r="M145" s="74" t="s">
        <v>195</v>
      </c>
      <c r="N145" s="67" t="str">
        <f t="shared" si="4"/>
        <v>積替なし</v>
      </c>
    </row>
    <row r="146" spans="2:15" ht="15.6" hidden="1" outlineLevel="1" thickBot="1">
      <c r="B146" s="458"/>
      <c r="C146" s="459"/>
      <c r="D146" s="101" t="s">
        <v>257</v>
      </c>
      <c r="E146" s="483"/>
      <c r="F146" s="484"/>
      <c r="G146" s="484"/>
      <c r="H146" s="485"/>
      <c r="J146" s="59"/>
      <c r="K146" s="59"/>
      <c r="M146" s="74" t="s">
        <v>195</v>
      </c>
      <c r="N146" s="67" t="str">
        <f t="shared" si="4"/>
        <v>積替なし</v>
      </c>
    </row>
    <row r="147" spans="2:15" ht="15.6" hidden="1" outlineLevel="1" thickBot="1">
      <c r="B147" s="473" t="s">
        <v>266</v>
      </c>
      <c r="C147" s="474"/>
      <c r="D147" s="84" t="s">
        <v>255</v>
      </c>
      <c r="E147" s="463"/>
      <c r="F147" s="464"/>
      <c r="G147" s="464"/>
      <c r="H147" s="465"/>
      <c r="J147" s="59"/>
      <c r="K147" s="59"/>
      <c r="M147" s="74" t="s">
        <v>195</v>
      </c>
      <c r="N147" s="67" t="str">
        <f t="shared" si="4"/>
        <v>積替なし</v>
      </c>
    </row>
    <row r="148" spans="2:15" ht="15.6" hidden="1" outlineLevel="1" thickBot="1">
      <c r="B148" s="478"/>
      <c r="C148" s="479"/>
      <c r="D148" s="101" t="s">
        <v>257</v>
      </c>
      <c r="E148" s="483"/>
      <c r="F148" s="484"/>
      <c r="G148" s="484"/>
      <c r="H148" s="485"/>
      <c r="J148" s="59"/>
      <c r="K148" s="59"/>
      <c r="M148" s="74" t="s">
        <v>195</v>
      </c>
      <c r="N148" s="67" t="str">
        <f t="shared" si="4"/>
        <v>積替なし</v>
      </c>
    </row>
    <row r="149" spans="2:15" ht="16.2" collapsed="1" thickTop="1" thickBot="1">
      <c r="B149" s="489" t="s">
        <v>267</v>
      </c>
      <c r="C149" s="490"/>
      <c r="D149" s="491"/>
      <c r="E149" s="491"/>
      <c r="F149" s="491"/>
      <c r="G149" s="491"/>
      <c r="H149" s="492"/>
      <c r="J149" s="59"/>
      <c r="K149" s="59"/>
      <c r="N149" s="67"/>
    </row>
    <row r="150" spans="2:15" ht="15.6" thickTop="1">
      <c r="B150" s="454" t="s">
        <v>254</v>
      </c>
      <c r="C150" s="455"/>
      <c r="D150" s="84" t="s">
        <v>255</v>
      </c>
      <c r="E150" s="460"/>
      <c r="F150" s="461"/>
      <c r="G150" s="461"/>
      <c r="H150" s="462"/>
      <c r="J150" s="59"/>
      <c r="K150" s="59"/>
      <c r="M150" s="74" t="s">
        <v>195</v>
      </c>
      <c r="N150" s="67" t="str">
        <f>IF($J$51,IF(E150&lt;&gt;"","（正常）記入済み","（エラー）未入力"),"保管なし")</f>
        <v>保管なし</v>
      </c>
      <c r="O150" s="55" t="s">
        <v>268</v>
      </c>
    </row>
    <row r="151" spans="2:15">
      <c r="B151" s="458"/>
      <c r="C151" s="459"/>
      <c r="D151" s="101" t="s">
        <v>257</v>
      </c>
      <c r="E151" s="483"/>
      <c r="F151" s="484"/>
      <c r="G151" s="484"/>
      <c r="H151" s="485"/>
      <c r="J151" s="59"/>
      <c r="K151" s="59"/>
      <c r="M151" s="74" t="s">
        <v>195</v>
      </c>
      <c r="N151" s="67" t="str">
        <f>IF($J$51,IF(E151&lt;&gt;"","（正常）記入済み","（エラー）未入力"),"保管なし")</f>
        <v>保管なし</v>
      </c>
      <c r="O151" s="55" t="s">
        <v>268</v>
      </c>
    </row>
    <row r="152" spans="2:15">
      <c r="B152" s="473" t="s">
        <v>258</v>
      </c>
      <c r="C152" s="474"/>
      <c r="D152" s="84" t="s">
        <v>255</v>
      </c>
      <c r="E152" s="463"/>
      <c r="F152" s="464"/>
      <c r="G152" s="464"/>
      <c r="H152" s="465"/>
      <c r="J152" s="59"/>
      <c r="K152" s="59"/>
      <c r="M152" s="74" t="s">
        <v>195</v>
      </c>
      <c r="N152" s="67" t="str">
        <f>IF($J$51,IF(E152&lt;&gt;"","（正常）記入済み","（複数入力）未入力"),"保管なし")</f>
        <v>保管なし</v>
      </c>
    </row>
    <row r="153" spans="2:15">
      <c r="B153" s="458"/>
      <c r="C153" s="459"/>
      <c r="D153" s="101" t="s">
        <v>257</v>
      </c>
      <c r="E153" s="483"/>
      <c r="F153" s="484"/>
      <c r="G153" s="484"/>
      <c r="H153" s="485"/>
      <c r="J153" s="59"/>
      <c r="K153" s="59"/>
      <c r="M153" s="74" t="s">
        <v>195</v>
      </c>
      <c r="N153" s="67" t="str">
        <f t="shared" ref="N153:N159" si="5">IF($J$51,IF(E153&lt;&gt;"","（正常）記入済み","（複数入力）未入力"),"保管なし")</f>
        <v>保管なし</v>
      </c>
    </row>
    <row r="154" spans="2:15" hidden="1" outlineLevel="1">
      <c r="B154" s="473" t="s">
        <v>259</v>
      </c>
      <c r="C154" s="474"/>
      <c r="D154" s="84" t="s">
        <v>255</v>
      </c>
      <c r="E154" s="463"/>
      <c r="F154" s="464"/>
      <c r="G154" s="464"/>
      <c r="H154" s="465"/>
      <c r="J154" s="59"/>
      <c r="K154" s="59"/>
      <c r="M154" s="74" t="s">
        <v>195</v>
      </c>
      <c r="N154" s="67" t="str">
        <f t="shared" si="5"/>
        <v>保管なし</v>
      </c>
    </row>
    <row r="155" spans="2:15" hidden="1" outlineLevel="1">
      <c r="B155" s="458"/>
      <c r="C155" s="459"/>
      <c r="D155" s="101" t="s">
        <v>257</v>
      </c>
      <c r="E155" s="483"/>
      <c r="F155" s="484"/>
      <c r="G155" s="484"/>
      <c r="H155" s="485"/>
      <c r="J155" s="59"/>
      <c r="K155" s="59"/>
      <c r="M155" s="74" t="s">
        <v>195</v>
      </c>
      <c r="N155" s="67" t="str">
        <f t="shared" si="5"/>
        <v>保管なし</v>
      </c>
    </row>
    <row r="156" spans="2:15" hidden="1" outlineLevel="1">
      <c r="B156" s="473" t="s">
        <v>260</v>
      </c>
      <c r="C156" s="474"/>
      <c r="D156" s="84" t="s">
        <v>255</v>
      </c>
      <c r="E156" s="463"/>
      <c r="F156" s="464"/>
      <c r="G156" s="464"/>
      <c r="H156" s="465"/>
      <c r="J156" s="59"/>
      <c r="K156" s="59"/>
      <c r="M156" s="74" t="s">
        <v>195</v>
      </c>
      <c r="N156" s="67" t="str">
        <f t="shared" si="5"/>
        <v>保管なし</v>
      </c>
    </row>
    <row r="157" spans="2:15" hidden="1" outlineLevel="1">
      <c r="B157" s="458"/>
      <c r="C157" s="459"/>
      <c r="D157" s="101" t="s">
        <v>257</v>
      </c>
      <c r="E157" s="483"/>
      <c r="F157" s="484"/>
      <c r="G157" s="484"/>
      <c r="H157" s="485"/>
      <c r="J157" s="59"/>
      <c r="K157" s="59"/>
      <c r="M157" s="74" t="s">
        <v>195</v>
      </c>
      <c r="N157" s="67" t="str">
        <f t="shared" si="5"/>
        <v>保管なし</v>
      </c>
    </row>
    <row r="158" spans="2:15" hidden="1" outlineLevel="1">
      <c r="B158" s="473" t="s">
        <v>261</v>
      </c>
      <c r="C158" s="474"/>
      <c r="D158" s="84" t="s">
        <v>255</v>
      </c>
      <c r="E158" s="463"/>
      <c r="F158" s="464"/>
      <c r="G158" s="464"/>
      <c r="H158" s="465"/>
      <c r="J158" s="59"/>
      <c r="K158" s="59"/>
      <c r="M158" s="74" t="s">
        <v>195</v>
      </c>
      <c r="N158" s="67" t="str">
        <f t="shared" si="5"/>
        <v>保管なし</v>
      </c>
    </row>
    <row r="159" spans="2:15" hidden="1" outlineLevel="1">
      <c r="B159" s="458"/>
      <c r="C159" s="459"/>
      <c r="D159" s="101" t="s">
        <v>257</v>
      </c>
      <c r="E159" s="483"/>
      <c r="F159" s="484"/>
      <c r="G159" s="484"/>
      <c r="H159" s="485"/>
      <c r="J159" s="59"/>
      <c r="K159" s="59"/>
      <c r="M159" s="74" t="s">
        <v>195</v>
      </c>
      <c r="N159" s="67" t="str">
        <f t="shared" si="5"/>
        <v>保管なし</v>
      </c>
    </row>
    <row r="160" spans="2:15" hidden="1" outlineLevel="1">
      <c r="B160" s="505" t="s">
        <v>262</v>
      </c>
      <c r="C160" s="506"/>
      <c r="D160" s="105" t="s">
        <v>255</v>
      </c>
      <c r="E160" s="509"/>
      <c r="F160" s="510"/>
      <c r="G160" s="510"/>
      <c r="H160" s="511"/>
      <c r="J160" s="59"/>
      <c r="K160" s="59"/>
      <c r="M160" s="74" t="s">
        <v>195</v>
      </c>
      <c r="N160" s="67" t="str">
        <f>IF($J$51,IF(E160&lt;&gt;"","（正常）記入済み","（エラー）未入力"),"保管なし")</f>
        <v>保管なし</v>
      </c>
      <c r="O160" s="55" t="s">
        <v>268</v>
      </c>
    </row>
    <row r="161" spans="2:15" hidden="1" outlineLevel="1">
      <c r="B161" s="507"/>
      <c r="C161" s="508"/>
      <c r="D161" s="106" t="s">
        <v>257</v>
      </c>
      <c r="E161" s="512"/>
      <c r="F161" s="513"/>
      <c r="G161" s="513"/>
      <c r="H161" s="514"/>
      <c r="J161" s="59"/>
      <c r="K161" s="59"/>
      <c r="M161" s="74" t="s">
        <v>195</v>
      </c>
      <c r="N161" s="67" t="str">
        <f>IF($J$51,IF(E161&lt;&gt;"","（正常）記入済み","（エラー）未入力"),"保管なし")</f>
        <v>保管なし</v>
      </c>
      <c r="O161" s="55" t="s">
        <v>268</v>
      </c>
    </row>
    <row r="162" spans="2:15" hidden="1" outlineLevel="1">
      <c r="B162" s="505" t="s">
        <v>263</v>
      </c>
      <c r="C162" s="506"/>
      <c r="D162" s="105" t="s">
        <v>255</v>
      </c>
      <c r="E162" s="509"/>
      <c r="F162" s="510"/>
      <c r="G162" s="510"/>
      <c r="H162" s="511"/>
      <c r="J162" s="59"/>
      <c r="K162" s="59"/>
      <c r="M162" s="74" t="s">
        <v>195</v>
      </c>
      <c r="N162" s="67" t="str">
        <f>IF($J$51,IF(E162&lt;&gt;"","（正常）記入済み","（複数入力）未入力"),"保管なし")</f>
        <v>保管なし</v>
      </c>
    </row>
    <row r="163" spans="2:15" hidden="1" outlineLevel="1">
      <c r="B163" s="507"/>
      <c r="C163" s="508"/>
      <c r="D163" s="106" t="s">
        <v>257</v>
      </c>
      <c r="E163" s="512"/>
      <c r="F163" s="513"/>
      <c r="G163" s="513"/>
      <c r="H163" s="514"/>
      <c r="J163" s="59"/>
      <c r="K163" s="59"/>
      <c r="M163" s="74" t="s">
        <v>195</v>
      </c>
      <c r="N163" s="67" t="str">
        <f t="shared" ref="N163:N169" si="6">IF($J$51,IF(E163&lt;&gt;"","（正常）記入済み","（複数入力）未入力"),"保管なし")</f>
        <v>保管なし</v>
      </c>
    </row>
    <row r="164" spans="2:15" hidden="1" outlineLevel="1">
      <c r="B164" s="505" t="s">
        <v>264</v>
      </c>
      <c r="C164" s="506"/>
      <c r="D164" s="105" t="s">
        <v>255</v>
      </c>
      <c r="E164" s="509"/>
      <c r="F164" s="510"/>
      <c r="G164" s="510"/>
      <c r="H164" s="511"/>
      <c r="J164" s="59"/>
      <c r="K164" s="59"/>
      <c r="M164" s="74" t="s">
        <v>195</v>
      </c>
      <c r="N164" s="67" t="str">
        <f t="shared" si="6"/>
        <v>保管なし</v>
      </c>
    </row>
    <row r="165" spans="2:15" hidden="1" outlineLevel="1">
      <c r="B165" s="507"/>
      <c r="C165" s="508"/>
      <c r="D165" s="106" t="s">
        <v>257</v>
      </c>
      <c r="E165" s="512"/>
      <c r="F165" s="513"/>
      <c r="G165" s="513"/>
      <c r="H165" s="514"/>
      <c r="J165" s="59"/>
      <c r="K165" s="59"/>
      <c r="M165" s="74" t="s">
        <v>195</v>
      </c>
      <c r="N165" s="67" t="str">
        <f t="shared" si="6"/>
        <v>保管なし</v>
      </c>
    </row>
    <row r="166" spans="2:15" hidden="1" outlineLevel="1">
      <c r="B166" s="505" t="s">
        <v>265</v>
      </c>
      <c r="C166" s="506"/>
      <c r="D166" s="105" t="s">
        <v>255</v>
      </c>
      <c r="E166" s="509"/>
      <c r="F166" s="510"/>
      <c r="G166" s="510"/>
      <c r="H166" s="511"/>
      <c r="J166" s="59"/>
      <c r="K166" s="59"/>
      <c r="M166" s="74" t="s">
        <v>195</v>
      </c>
      <c r="N166" s="67" t="str">
        <f t="shared" si="6"/>
        <v>保管なし</v>
      </c>
    </row>
    <row r="167" spans="2:15" hidden="1" outlineLevel="1">
      <c r="B167" s="507"/>
      <c r="C167" s="508"/>
      <c r="D167" s="106" t="s">
        <v>257</v>
      </c>
      <c r="E167" s="512"/>
      <c r="F167" s="513"/>
      <c r="G167" s="513"/>
      <c r="H167" s="514"/>
      <c r="J167" s="59"/>
      <c r="K167" s="59"/>
      <c r="M167" s="74" t="s">
        <v>195</v>
      </c>
      <c r="N167" s="67" t="str">
        <f t="shared" si="6"/>
        <v>保管なし</v>
      </c>
    </row>
    <row r="168" spans="2:15" hidden="1" outlineLevel="1">
      <c r="B168" s="505" t="s">
        <v>266</v>
      </c>
      <c r="C168" s="506"/>
      <c r="D168" s="105" t="s">
        <v>255</v>
      </c>
      <c r="E168" s="509"/>
      <c r="F168" s="510"/>
      <c r="G168" s="510"/>
      <c r="H168" s="511"/>
      <c r="J168" s="59"/>
      <c r="K168" s="59"/>
      <c r="M168" s="74" t="s">
        <v>195</v>
      </c>
      <c r="N168" s="67" t="str">
        <f t="shared" si="6"/>
        <v>保管なし</v>
      </c>
    </row>
    <row r="169" spans="2:15" hidden="1" outlineLevel="1">
      <c r="B169" s="507"/>
      <c r="C169" s="508"/>
      <c r="D169" s="106" t="s">
        <v>257</v>
      </c>
      <c r="E169" s="512"/>
      <c r="F169" s="513"/>
      <c r="G169" s="513"/>
      <c r="H169" s="514"/>
      <c r="J169" s="59"/>
      <c r="K169" s="59"/>
      <c r="M169" s="74" t="s">
        <v>195</v>
      </c>
      <c r="N169" s="67" t="str">
        <f t="shared" si="6"/>
        <v>保管なし</v>
      </c>
    </row>
    <row r="170" spans="2:15" collapsed="1"/>
  </sheetData>
  <sheetProtection formatRows="0"/>
  <mergeCells count="221">
    <mergeCell ref="B166:C167"/>
    <mergeCell ref="E166:H166"/>
    <mergeCell ref="E167:H167"/>
    <mergeCell ref="B168:C169"/>
    <mergeCell ref="E168:H168"/>
    <mergeCell ref="E169:H169"/>
    <mergeCell ref="B162:C163"/>
    <mergeCell ref="E162:H162"/>
    <mergeCell ref="E163:H163"/>
    <mergeCell ref="B164:C165"/>
    <mergeCell ref="E164:H164"/>
    <mergeCell ref="E165:H165"/>
    <mergeCell ref="B158:C159"/>
    <mergeCell ref="E158:H158"/>
    <mergeCell ref="E159:H159"/>
    <mergeCell ref="B160:C161"/>
    <mergeCell ref="E160:H160"/>
    <mergeCell ref="E161:H161"/>
    <mergeCell ref="B154:C155"/>
    <mergeCell ref="E154:H154"/>
    <mergeCell ref="E155:H155"/>
    <mergeCell ref="B156:C157"/>
    <mergeCell ref="E156:H156"/>
    <mergeCell ref="E157:H157"/>
    <mergeCell ref="B149:H149"/>
    <mergeCell ref="B150:C151"/>
    <mergeCell ref="E150:H150"/>
    <mergeCell ref="E151:H151"/>
    <mergeCell ref="B152:C153"/>
    <mergeCell ref="E152:H152"/>
    <mergeCell ref="E153:H153"/>
    <mergeCell ref="B145:C146"/>
    <mergeCell ref="E145:H145"/>
    <mergeCell ref="E146:H146"/>
    <mergeCell ref="B147:C148"/>
    <mergeCell ref="E147:H147"/>
    <mergeCell ref="E148:H148"/>
    <mergeCell ref="B139:C140"/>
    <mergeCell ref="E140:H140"/>
    <mergeCell ref="B141:C142"/>
    <mergeCell ref="E141:H141"/>
    <mergeCell ref="E142:H142"/>
    <mergeCell ref="B143:C144"/>
    <mergeCell ref="E143:H143"/>
    <mergeCell ref="E144:H144"/>
    <mergeCell ref="B135:C136"/>
    <mergeCell ref="E135:H135"/>
    <mergeCell ref="E136:H136"/>
    <mergeCell ref="B137:C138"/>
    <mergeCell ref="E137:H137"/>
    <mergeCell ref="E138:H138"/>
    <mergeCell ref="B131:C132"/>
    <mergeCell ref="E131:H131"/>
    <mergeCell ref="E132:H132"/>
    <mergeCell ref="B133:C134"/>
    <mergeCell ref="E133:H133"/>
    <mergeCell ref="E134:H134"/>
    <mergeCell ref="B127:C127"/>
    <mergeCell ref="E127:F127"/>
    <mergeCell ref="B128:H128"/>
    <mergeCell ref="B129:C130"/>
    <mergeCell ref="E129:H129"/>
    <mergeCell ref="E130:H130"/>
    <mergeCell ref="B124:C124"/>
    <mergeCell ref="E124:F124"/>
    <mergeCell ref="B125:C125"/>
    <mergeCell ref="E125:F125"/>
    <mergeCell ref="B126:C126"/>
    <mergeCell ref="E126:F126"/>
    <mergeCell ref="B119:C121"/>
    <mergeCell ref="E119:F119"/>
    <mergeCell ref="E120:H120"/>
    <mergeCell ref="E121:H121"/>
    <mergeCell ref="B122:H122"/>
    <mergeCell ref="B123:C123"/>
    <mergeCell ref="E123:F123"/>
    <mergeCell ref="B113:C115"/>
    <mergeCell ref="E113:F113"/>
    <mergeCell ref="E114:H114"/>
    <mergeCell ref="E115:H115"/>
    <mergeCell ref="B116:C118"/>
    <mergeCell ref="E116:F116"/>
    <mergeCell ref="E117:H117"/>
    <mergeCell ref="E118:H118"/>
    <mergeCell ref="B106:H106"/>
    <mergeCell ref="B107:C109"/>
    <mergeCell ref="E107:F107"/>
    <mergeCell ref="E108:H108"/>
    <mergeCell ref="E109:H109"/>
    <mergeCell ref="B110:C112"/>
    <mergeCell ref="E110:F110"/>
    <mergeCell ref="E111:H111"/>
    <mergeCell ref="E112:H112"/>
    <mergeCell ref="B100:C105"/>
    <mergeCell ref="E100:H100"/>
    <mergeCell ref="E101:H101"/>
    <mergeCell ref="E102:F102"/>
    <mergeCell ref="E103:H103"/>
    <mergeCell ref="E104:F104"/>
    <mergeCell ref="E105:H105"/>
    <mergeCell ref="B94:C99"/>
    <mergeCell ref="E94:H94"/>
    <mergeCell ref="E95:H95"/>
    <mergeCell ref="E96:F96"/>
    <mergeCell ref="E97:H97"/>
    <mergeCell ref="E98:F98"/>
    <mergeCell ref="E99:H99"/>
    <mergeCell ref="B88:C93"/>
    <mergeCell ref="E88:H88"/>
    <mergeCell ref="E89:H89"/>
    <mergeCell ref="E90:F90"/>
    <mergeCell ref="E91:H91"/>
    <mergeCell ref="E92:F92"/>
    <mergeCell ref="E93:H93"/>
    <mergeCell ref="B82:C87"/>
    <mergeCell ref="E82:H82"/>
    <mergeCell ref="E83:H83"/>
    <mergeCell ref="E84:F84"/>
    <mergeCell ref="E85:H85"/>
    <mergeCell ref="E86:F86"/>
    <mergeCell ref="E87:H87"/>
    <mergeCell ref="B75:H75"/>
    <mergeCell ref="B76:C81"/>
    <mergeCell ref="E76:H76"/>
    <mergeCell ref="E77:H77"/>
    <mergeCell ref="E78:F78"/>
    <mergeCell ref="E79:H79"/>
    <mergeCell ref="E80:F80"/>
    <mergeCell ref="E81:H81"/>
    <mergeCell ref="F68:H68"/>
    <mergeCell ref="F69:H69"/>
    <mergeCell ref="F70:H70"/>
    <mergeCell ref="F71:H71"/>
    <mergeCell ref="F72:H72"/>
    <mergeCell ref="F73:H73"/>
    <mergeCell ref="F62:H62"/>
    <mergeCell ref="F63:H63"/>
    <mergeCell ref="F64:H64"/>
    <mergeCell ref="F65:H65"/>
    <mergeCell ref="F66:H66"/>
    <mergeCell ref="F67:H67"/>
    <mergeCell ref="F55:H55"/>
    <mergeCell ref="B56:B68"/>
    <mergeCell ref="C56:C68"/>
    <mergeCell ref="D56:D68"/>
    <mergeCell ref="F56:H56"/>
    <mergeCell ref="F57:H57"/>
    <mergeCell ref="F58:H58"/>
    <mergeCell ref="F59:H59"/>
    <mergeCell ref="F60:H60"/>
    <mergeCell ref="F61:H61"/>
    <mergeCell ref="F49:H49"/>
    <mergeCell ref="F50:H50"/>
    <mergeCell ref="F51:H51"/>
    <mergeCell ref="F52:H52"/>
    <mergeCell ref="F53:H53"/>
    <mergeCell ref="F54:H54"/>
    <mergeCell ref="B45:B48"/>
    <mergeCell ref="D45:D48"/>
    <mergeCell ref="F45:H45"/>
    <mergeCell ref="F46:H46"/>
    <mergeCell ref="F47:H47"/>
    <mergeCell ref="F48:H48"/>
    <mergeCell ref="B42:B44"/>
    <mergeCell ref="C42:C44"/>
    <mergeCell ref="D42:D44"/>
    <mergeCell ref="F42:H42"/>
    <mergeCell ref="F43:H43"/>
    <mergeCell ref="F44:H44"/>
    <mergeCell ref="B39:B41"/>
    <mergeCell ref="C39:C41"/>
    <mergeCell ref="D39:D41"/>
    <mergeCell ref="F39:H39"/>
    <mergeCell ref="F40:H40"/>
    <mergeCell ref="F41:H41"/>
    <mergeCell ref="B35:B38"/>
    <mergeCell ref="D35:D38"/>
    <mergeCell ref="F35:H35"/>
    <mergeCell ref="F36:H36"/>
    <mergeCell ref="F37:H37"/>
    <mergeCell ref="F38:H38"/>
    <mergeCell ref="B29:B34"/>
    <mergeCell ref="D29:D34"/>
    <mergeCell ref="F29:H29"/>
    <mergeCell ref="F30:H30"/>
    <mergeCell ref="F31:H31"/>
    <mergeCell ref="F32:H32"/>
    <mergeCell ref="F33:H33"/>
    <mergeCell ref="F34:H34"/>
    <mergeCell ref="B25:B28"/>
    <mergeCell ref="D25:D28"/>
    <mergeCell ref="F25:H25"/>
    <mergeCell ref="F26:H26"/>
    <mergeCell ref="F27:H27"/>
    <mergeCell ref="F28:H28"/>
    <mergeCell ref="F17:H17"/>
    <mergeCell ref="F18:H18"/>
    <mergeCell ref="F19:H19"/>
    <mergeCell ref="B20:B24"/>
    <mergeCell ref="D20:D24"/>
    <mergeCell ref="F20:H20"/>
    <mergeCell ref="F21:H21"/>
    <mergeCell ref="F22:H22"/>
    <mergeCell ref="F23:H23"/>
    <mergeCell ref="F24:H24"/>
    <mergeCell ref="F11:H11"/>
    <mergeCell ref="F12:H12"/>
    <mergeCell ref="F13:H13"/>
    <mergeCell ref="F14:H14"/>
    <mergeCell ref="F15:H15"/>
    <mergeCell ref="F16:H16"/>
    <mergeCell ref="J1:K1"/>
    <mergeCell ref="E4:F5"/>
    <mergeCell ref="G4:H5"/>
    <mergeCell ref="B6:H6"/>
    <mergeCell ref="B7:B19"/>
    <mergeCell ref="D7:D19"/>
    <mergeCell ref="F7:H7"/>
    <mergeCell ref="F8:H8"/>
    <mergeCell ref="F9:H9"/>
    <mergeCell ref="F10:H10"/>
  </mergeCells>
  <phoneticPr fontId="20"/>
  <conditionalFormatting sqref="N1:N3 N6:N1048576">
    <cfRule type="containsText" dxfId="21" priority="4" operator="containsText" text="（注意）">
      <formula>NOT(ISERROR(SEARCH("（注意）",N1)))</formula>
    </cfRule>
    <cfRule type="containsText" dxfId="20" priority="5" operator="containsText" text="（エラー）">
      <formula>NOT(ISERROR(SEARCH("（エラー）",N1)))</formula>
    </cfRule>
    <cfRule type="containsText" dxfId="19" priority="6" operator="containsText" text="（正常）">
      <formula>NOT(ISERROR(SEARCH("（正常）",N1)))</formula>
    </cfRule>
  </conditionalFormatting>
  <conditionalFormatting sqref="N4:N5">
    <cfRule type="containsText" dxfId="18" priority="1" operator="containsText" text="（注意）">
      <formula>NOT(ISERROR(SEARCH("（注意）",N4)))</formula>
    </cfRule>
    <cfRule type="containsText" dxfId="17" priority="2" operator="containsText" text="（エラー）">
      <formula>NOT(ISERROR(SEARCH("（エラー）",N4)))</formula>
    </cfRule>
    <cfRule type="containsText" dxfId="16" priority="3" operator="containsText" text="（正常）">
      <formula>NOT(ISERROR(SEARCH("（正常）",N4)))</formula>
    </cfRule>
  </conditionalFormatting>
  <dataValidations count="3">
    <dataValidation type="list" allowBlank="1" showInputMessage="1" showErrorMessage="1" sqref="E4:F5" xr:uid="{D8549EB6-63E0-43D9-BA18-AE51497BB9A8}">
      <formula1>$Q$2:$Q$5</formula1>
    </dataValidation>
    <dataValidation type="list" allowBlank="1" showInputMessage="1" showErrorMessage="1" sqref="E7:E18 E69:E73 E49:E67 E45:E47 E42:E43 E39:E40 E35:E37 E29:E33 E25:E27 E20:E23" xr:uid="{41D8236F-AB78-4EBC-9C82-E8E1C521F636}">
      <formula1>"●"</formula1>
    </dataValidation>
    <dataValidation type="decimal" operator="greaterThanOrEqual" allowBlank="1" showInputMessage="1" showErrorMessage="1" sqref="E78:F78 E84:F84 E90:F90 E96:F96 E102:F102 E107:F107 E110:F110 E113:F113 E116:F116 E119:F119 E123:F127" xr:uid="{CF27227E-3F1C-4EB2-B739-8943A98DCF40}">
      <formula1>0</formula1>
    </dataValidation>
  </dataValidations>
  <printOptions horizontalCentered="1"/>
  <pageMargins left="0.19685039370078741" right="0.19685039370078741" top="0.19685039370078741" bottom="0.19685039370078741" header="0.11811023622047245" footer="0.11811023622047245"/>
  <pageSetup paperSize="9" scale="80" fitToHeight="0" orientation="portrait" r:id="rId1"/>
  <headerFooter>
    <oddFooter>&amp;C&amp;P／&amp;Nページ</oddFooter>
  </headerFooter>
  <rowBreaks count="2" manualBreakCount="2">
    <brk id="48" max="8" man="1"/>
    <brk id="74" max="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D001-9763-44F9-9238-39134D03DA54}">
  <sheetPr codeName="Sheet44">
    <pageSetUpPr fitToPage="1"/>
  </sheetPr>
  <dimension ref="B1:Y116"/>
  <sheetViews>
    <sheetView showGridLines="0" zoomScaleNormal="100" zoomScaleSheetLayoutView="70" workbookViewId="0"/>
  </sheetViews>
  <sheetFormatPr defaultColWidth="9" defaultRowHeight="13.2"/>
  <cols>
    <col min="1" max="2" width="2.59765625" style="133" customWidth="1"/>
    <col min="3" max="3" width="5.59765625" style="133" customWidth="1"/>
    <col min="4" max="7" width="5.59765625" style="133" hidden="1" customWidth="1"/>
    <col min="8" max="13" width="12.59765625" style="133" customWidth="1"/>
    <col min="14" max="15" width="7.59765625" style="133" customWidth="1"/>
    <col min="16" max="17" width="2.59765625" style="133" customWidth="1"/>
    <col min="18" max="18" width="2.796875" style="133" customWidth="1"/>
    <col min="19" max="19" width="9" style="167"/>
    <col min="20" max="20" width="30.59765625" style="148" customWidth="1"/>
    <col min="21" max="16384" width="9" style="133"/>
  </cols>
  <sheetData>
    <row r="1" spans="2:21" ht="15">
      <c r="B1" s="132" t="s">
        <v>269</v>
      </c>
      <c r="J1" s="134"/>
      <c r="K1" s="134"/>
      <c r="L1" s="134"/>
      <c r="M1" s="134"/>
      <c r="S1" s="517" t="s">
        <v>45</v>
      </c>
      <c r="T1" s="517"/>
      <c r="U1" s="135"/>
    </row>
    <row r="2" spans="2:21" ht="15">
      <c r="B2" s="136"/>
      <c r="C2" s="137" t="s">
        <v>270</v>
      </c>
      <c r="D2" s="137"/>
      <c r="E2" s="137"/>
      <c r="F2" s="137"/>
      <c r="G2" s="137"/>
      <c r="H2" s="138"/>
      <c r="I2" s="138"/>
      <c r="J2" s="139"/>
      <c r="K2" s="139"/>
      <c r="L2" s="139"/>
      <c r="M2" s="139"/>
      <c r="N2" s="138"/>
      <c r="O2" s="138"/>
      <c r="P2" s="140"/>
      <c r="S2" s="141" t="s">
        <v>47</v>
      </c>
      <c r="T2" s="142" t="s">
        <v>48</v>
      </c>
      <c r="U2" s="135"/>
    </row>
    <row r="3" spans="2:21" ht="15">
      <c r="B3" s="143"/>
      <c r="C3" s="133" t="s">
        <v>271</v>
      </c>
      <c r="D3" s="139"/>
      <c r="E3" s="139"/>
      <c r="F3" s="139"/>
      <c r="G3" s="139"/>
      <c r="H3" s="139"/>
      <c r="I3" s="139"/>
      <c r="J3" s="139"/>
      <c r="P3" s="144"/>
      <c r="Q3" s="145"/>
      <c r="R3" s="145"/>
      <c r="S3" s="141"/>
      <c r="T3" s="142"/>
    </row>
    <row r="4" spans="2:21" ht="15">
      <c r="B4" s="143"/>
      <c r="C4" s="133" t="s">
        <v>272</v>
      </c>
      <c r="D4" s="139"/>
      <c r="E4" s="139"/>
      <c r="F4" s="139"/>
      <c r="G4" s="139"/>
      <c r="H4" s="139"/>
      <c r="I4" s="139"/>
      <c r="J4" s="139"/>
      <c r="P4" s="144"/>
      <c r="Q4" s="145"/>
      <c r="R4" s="145"/>
      <c r="S4" s="141"/>
      <c r="T4" s="142"/>
    </row>
    <row r="5" spans="2:21" ht="15">
      <c r="B5" s="143"/>
      <c r="C5" s="133" t="s">
        <v>273</v>
      </c>
      <c r="D5" s="139"/>
      <c r="E5" s="139"/>
      <c r="F5" s="139"/>
      <c r="G5" s="139"/>
      <c r="H5" s="139"/>
      <c r="I5" s="139"/>
      <c r="J5" s="139"/>
      <c r="P5" s="144"/>
      <c r="Q5" s="145"/>
      <c r="R5" s="145"/>
      <c r="S5" s="141"/>
      <c r="T5" s="142"/>
    </row>
    <row r="6" spans="2:21" ht="18.75" customHeight="1">
      <c r="B6" s="143"/>
      <c r="C6" s="515" t="s">
        <v>274</v>
      </c>
      <c r="D6" s="515"/>
      <c r="E6" s="515"/>
      <c r="F6" s="515"/>
      <c r="G6" s="515"/>
      <c r="H6" s="515" t="s">
        <v>275</v>
      </c>
      <c r="I6" s="515" t="s">
        <v>276</v>
      </c>
      <c r="J6" s="518" t="s">
        <v>277</v>
      </c>
      <c r="K6" s="519"/>
      <c r="L6" s="519"/>
      <c r="M6" s="520"/>
      <c r="N6" s="515" t="s">
        <v>278</v>
      </c>
      <c r="O6" s="515" t="s">
        <v>279</v>
      </c>
      <c r="P6" s="146"/>
      <c r="S6" s="147"/>
    </row>
    <row r="7" spans="2:21" ht="18.75" customHeight="1">
      <c r="B7" s="143"/>
      <c r="C7" s="516"/>
      <c r="D7" s="516"/>
      <c r="E7" s="516"/>
      <c r="F7" s="516"/>
      <c r="G7" s="516"/>
      <c r="H7" s="516"/>
      <c r="I7" s="516"/>
      <c r="J7" s="149" t="s">
        <v>280</v>
      </c>
      <c r="K7" s="149" t="s">
        <v>281</v>
      </c>
      <c r="L7" s="149" t="s">
        <v>282</v>
      </c>
      <c r="M7" s="149" t="s">
        <v>283</v>
      </c>
      <c r="N7" s="516"/>
      <c r="O7" s="516"/>
      <c r="P7" s="146"/>
      <c r="S7" s="147"/>
    </row>
    <row r="8" spans="2:21" ht="24" customHeight="1">
      <c r="B8" s="143"/>
      <c r="C8" s="149">
        <f>ROW()-7</f>
        <v>1</v>
      </c>
      <c r="D8" s="149">
        <f>COUNTIF($I$8:I8,I8)</f>
        <v>0</v>
      </c>
      <c r="E8" s="149" t="str">
        <f>IF(D8=1,COUNTIF($D$8:D8,D8),"")</f>
        <v/>
      </c>
      <c r="F8" s="149" t="str" cm="1">
        <f t="array" ref="F8">IF(H8="今回届出",SUMPRODUCT(($H$8:H8="今回届出")*($I$8:I8=I8)),"")</f>
        <v/>
      </c>
      <c r="G8" s="149" t="str">
        <f>IF(F8=1,COUNTIF($F$8:F8,F8),"")</f>
        <v/>
      </c>
      <c r="H8" s="150"/>
      <c r="I8" s="151"/>
      <c r="J8" s="152"/>
      <c r="K8" s="152"/>
      <c r="L8" s="152"/>
      <c r="M8" s="152"/>
      <c r="N8" s="153"/>
      <c r="O8" s="154"/>
      <c r="P8" s="146"/>
      <c r="S8" s="147" t="s">
        <v>52</v>
      </c>
      <c r="T8" s="155" t="str">
        <f>IF(I8&amp;J8&amp;K8&amp;M8&amp;O8="",
"（エラー）未入力",
IF(OR(I8="",J8="",K8="",M8=""),
IF(AND(N8&lt;&gt;"",I8&lt;&gt;""),
IF(AND(K8="",L8="",M8="",O8=""),"（正常）入力済み","（エラー）入力重複"),
"（エラー）一部未入力"),
IF(N8="","（正常）入力済み","（エラー）入力重複")))</f>
        <v>（エラー）未入力</v>
      </c>
      <c r="U8" s="156" t="s">
        <v>284</v>
      </c>
    </row>
    <row r="9" spans="2:21" ht="24" customHeight="1">
      <c r="B9" s="143"/>
      <c r="C9" s="149">
        <f t="shared" ref="C9:C37" si="0">ROW()-7</f>
        <v>2</v>
      </c>
      <c r="D9" s="149">
        <f>COUNTIF($I$8:I9,I9)</f>
        <v>0</v>
      </c>
      <c r="E9" s="149" t="str">
        <f>IF(D9=1,COUNTIF($D$8:D9,D9),"")</f>
        <v/>
      </c>
      <c r="F9" s="149" t="str" cm="1">
        <f t="array" ref="F9">IF(H9="今回届出",SUMPRODUCT(($H$8:H9="今回届出")*($I$8:I9=I9)),"")</f>
        <v/>
      </c>
      <c r="G9" s="149" t="str">
        <f>IF(F9=1,COUNTIF($F$8:F9,F9),"")</f>
        <v/>
      </c>
      <c r="H9" s="150"/>
      <c r="I9" s="154"/>
      <c r="J9" s="152"/>
      <c r="K9" s="152"/>
      <c r="L9" s="152"/>
      <c r="M9" s="152"/>
      <c r="N9" s="153"/>
      <c r="O9" s="154"/>
      <c r="P9" s="146"/>
      <c r="S9" s="157" t="s">
        <v>58</v>
      </c>
      <c r="T9" s="155" t="str">
        <f>IF(I9&amp;J9&amp;K9&amp;M9&amp;O9="",
"（複数選択）未入力",
IF(OR(I9="",J9="",K9="",M9=""),
IF(AND(N9&lt;&gt;"",I9&lt;&gt;""),
IF(AND(K9="",L9="",M9="",O9=""),"（正常）入力済み","（エラー）入力重複"),
"（エラー）一部未入力"),
IF(N9="","（正常）入力済み","（エラー）入力重複")))</f>
        <v>（複数選択）未入力</v>
      </c>
      <c r="U9" s="156" t="s">
        <v>285</v>
      </c>
    </row>
    <row r="10" spans="2:21" ht="24" customHeight="1">
      <c r="B10" s="143"/>
      <c r="C10" s="149">
        <f t="shared" si="0"/>
        <v>3</v>
      </c>
      <c r="D10" s="149">
        <f>COUNTIF($I$8:I10,I10)</f>
        <v>0</v>
      </c>
      <c r="E10" s="149" t="str">
        <f>IF(D10=1,COUNTIF($D$8:D10,D10),"")</f>
        <v/>
      </c>
      <c r="F10" s="149" t="str" cm="1">
        <f t="array" ref="F10">IF(H10="今回届出",SUMPRODUCT(($H$8:H10="今回届出")*($I$8:I10=I10)),"")</f>
        <v/>
      </c>
      <c r="G10" s="149" t="str">
        <f>IF(F10=1,COUNTIF($F$8:F10,F10),"")</f>
        <v/>
      </c>
      <c r="H10" s="150"/>
      <c r="I10" s="154"/>
      <c r="J10" s="152"/>
      <c r="K10" s="152"/>
      <c r="L10" s="152"/>
      <c r="M10" s="152"/>
      <c r="N10" s="153"/>
      <c r="O10" s="154"/>
      <c r="P10" s="146"/>
      <c r="S10" s="157" t="s">
        <v>58</v>
      </c>
      <c r="T10" s="155" t="str">
        <f t="shared" ref="T10:T37" si="1">IF(I10&amp;J10&amp;K10&amp;M10&amp;O10="",
"（複数選択）未入力",
IF(OR(I10="",J10="",K10="",M10=""),
IF(AND(N10&lt;&gt;"",I10&lt;&gt;""),
IF(AND(K10="",L10="",M10="",O10=""),"（正常）入力済み","（エラー）入力重複"),
"（エラー）一部未入力"),
IF(N10="","（正常）入力済み","（エラー）入力重複")))</f>
        <v>（複数選択）未入力</v>
      </c>
      <c r="U10" s="158" t="s">
        <v>286</v>
      </c>
    </row>
    <row r="11" spans="2:21" ht="24" customHeight="1">
      <c r="B11" s="143"/>
      <c r="C11" s="149">
        <f t="shared" si="0"/>
        <v>4</v>
      </c>
      <c r="D11" s="149">
        <f>COUNTIF($I$8:I11,I11)</f>
        <v>0</v>
      </c>
      <c r="E11" s="149" t="str">
        <f>IF(D11=1,COUNTIF($D$8:D11,D11),"")</f>
        <v/>
      </c>
      <c r="F11" s="149" t="str" cm="1">
        <f t="array" ref="F11">IF(H11="今回届出",SUMPRODUCT(($H$8:H11="今回届出")*($I$8:I11=I11)),"")</f>
        <v/>
      </c>
      <c r="G11" s="149" t="str">
        <f>IF(F11=1,COUNTIF($F$8:F11,F11),"")</f>
        <v/>
      </c>
      <c r="H11" s="150"/>
      <c r="I11" s="154"/>
      <c r="J11" s="152"/>
      <c r="K11" s="152"/>
      <c r="L11" s="152"/>
      <c r="M11" s="152"/>
      <c r="N11" s="153"/>
      <c r="O11" s="154"/>
      <c r="P11" s="146"/>
      <c r="S11" s="157" t="s">
        <v>58</v>
      </c>
      <c r="T11" s="155" t="str">
        <f t="shared" si="1"/>
        <v>（複数選択）未入力</v>
      </c>
      <c r="U11" s="156" t="s">
        <v>287</v>
      </c>
    </row>
    <row r="12" spans="2:21" ht="24" customHeight="1">
      <c r="B12" s="143"/>
      <c r="C12" s="149">
        <f t="shared" si="0"/>
        <v>5</v>
      </c>
      <c r="D12" s="149">
        <f>COUNTIF($I$8:I12,I12)</f>
        <v>0</v>
      </c>
      <c r="E12" s="149" t="str">
        <f>IF(D12=1,COUNTIF($D$8:D12,D12),"")</f>
        <v/>
      </c>
      <c r="F12" s="149" t="str" cm="1">
        <f t="array" ref="F12">IF(H12="今回届出",SUMPRODUCT(($H$8:H12="今回届出")*($I$8:I12=I12)),"")</f>
        <v/>
      </c>
      <c r="G12" s="149" t="str">
        <f>IF(F12=1,COUNTIF($F$8:F12,F12),"")</f>
        <v/>
      </c>
      <c r="H12" s="150"/>
      <c r="I12" s="154"/>
      <c r="J12" s="152"/>
      <c r="K12" s="152"/>
      <c r="L12" s="152"/>
      <c r="M12" s="152"/>
      <c r="N12" s="153"/>
      <c r="O12" s="154"/>
      <c r="P12" s="146"/>
      <c r="S12" s="157" t="s">
        <v>58</v>
      </c>
      <c r="T12" s="155" t="str">
        <f t="shared" si="1"/>
        <v>（複数選択）未入力</v>
      </c>
    </row>
    <row r="13" spans="2:21" ht="24" customHeight="1">
      <c r="B13" s="143"/>
      <c r="C13" s="149">
        <f t="shared" si="0"/>
        <v>6</v>
      </c>
      <c r="D13" s="149">
        <f>COUNTIF($I$8:I13,I13)</f>
        <v>0</v>
      </c>
      <c r="E13" s="149" t="str">
        <f>IF(D13=1,COUNTIF($D$8:D13,D13),"")</f>
        <v/>
      </c>
      <c r="F13" s="149" t="str" cm="1">
        <f t="array" ref="F13">IF(H13="今回届出",SUMPRODUCT(($H$8:H13="今回届出")*($I$8:I13=I13)),"")</f>
        <v/>
      </c>
      <c r="G13" s="149" t="str">
        <f>IF(F13=1,COUNTIF($F$8:F13,F13),"")</f>
        <v/>
      </c>
      <c r="H13" s="150"/>
      <c r="I13" s="154"/>
      <c r="J13" s="152"/>
      <c r="K13" s="152"/>
      <c r="L13" s="152"/>
      <c r="M13" s="152"/>
      <c r="N13" s="153"/>
      <c r="O13" s="154"/>
      <c r="P13" s="146"/>
      <c r="S13" s="157" t="s">
        <v>58</v>
      </c>
      <c r="T13" s="155" t="str">
        <f t="shared" si="1"/>
        <v>（複数選択）未入力</v>
      </c>
    </row>
    <row r="14" spans="2:21" ht="24" customHeight="1">
      <c r="B14" s="143"/>
      <c r="C14" s="149">
        <f t="shared" si="0"/>
        <v>7</v>
      </c>
      <c r="D14" s="149">
        <f>COUNTIF($I$8:I14,I14)</f>
        <v>0</v>
      </c>
      <c r="E14" s="149" t="str">
        <f>IF(D14=1,COUNTIF($D$8:D14,D14),"")</f>
        <v/>
      </c>
      <c r="F14" s="149" t="str" cm="1">
        <f t="array" ref="F14">IF(H14="今回届出",SUMPRODUCT(($H$8:H14="今回届出")*($I$8:I14=I14)),"")</f>
        <v/>
      </c>
      <c r="G14" s="149" t="str">
        <f>IF(F14=1,COUNTIF($F$8:F14,F14),"")</f>
        <v/>
      </c>
      <c r="H14" s="150"/>
      <c r="I14" s="154"/>
      <c r="J14" s="152"/>
      <c r="K14" s="152"/>
      <c r="L14" s="152"/>
      <c r="M14" s="152"/>
      <c r="N14" s="159"/>
      <c r="O14" s="154"/>
      <c r="P14" s="146"/>
      <c r="S14" s="157" t="s">
        <v>58</v>
      </c>
      <c r="T14" s="155" t="str">
        <f t="shared" si="1"/>
        <v>（複数選択）未入力</v>
      </c>
    </row>
    <row r="15" spans="2:21" ht="24" customHeight="1">
      <c r="B15" s="143"/>
      <c r="C15" s="149">
        <f t="shared" si="0"/>
        <v>8</v>
      </c>
      <c r="D15" s="149">
        <f>COUNTIF($I$8:I15,I15)</f>
        <v>0</v>
      </c>
      <c r="E15" s="149" t="str">
        <f>IF(D15=1,COUNTIF($D$8:D15,D15),"")</f>
        <v/>
      </c>
      <c r="F15" s="149" t="str" cm="1">
        <f t="array" ref="F15">IF(H15="今回届出",SUMPRODUCT(($H$8:H15="今回届出")*($I$8:I15=I15)),"")</f>
        <v/>
      </c>
      <c r="G15" s="149" t="str">
        <f>IF(F15=1,COUNTIF($F$8:F15,F15),"")</f>
        <v/>
      </c>
      <c r="H15" s="150"/>
      <c r="I15" s="154"/>
      <c r="J15" s="152"/>
      <c r="K15" s="152"/>
      <c r="L15" s="152"/>
      <c r="M15" s="152"/>
      <c r="N15" s="153"/>
      <c r="O15" s="154"/>
      <c r="P15" s="146"/>
      <c r="S15" s="157" t="s">
        <v>58</v>
      </c>
      <c r="T15" s="155" t="str">
        <f t="shared" si="1"/>
        <v>（複数選択）未入力</v>
      </c>
    </row>
    <row r="16" spans="2:21" ht="24" customHeight="1">
      <c r="B16" s="143"/>
      <c r="C16" s="149">
        <f t="shared" si="0"/>
        <v>9</v>
      </c>
      <c r="D16" s="149">
        <f>COUNTIF($I$8:I16,I16)</f>
        <v>0</v>
      </c>
      <c r="E16" s="149" t="str">
        <f>IF(D16=1,COUNTIF($D$8:D16,D16),"")</f>
        <v/>
      </c>
      <c r="F16" s="149" t="str" cm="1">
        <f t="array" ref="F16">IF(H16="今回届出",SUMPRODUCT(($H$8:H16="今回届出")*($I$8:I16=I16)),"")</f>
        <v/>
      </c>
      <c r="G16" s="149" t="str">
        <f>IF(F16=1,COUNTIF($F$8:F16,F16),"")</f>
        <v/>
      </c>
      <c r="H16" s="150"/>
      <c r="I16" s="154"/>
      <c r="J16" s="152"/>
      <c r="K16" s="152"/>
      <c r="L16" s="152"/>
      <c r="M16" s="152"/>
      <c r="N16" s="153"/>
      <c r="O16" s="154"/>
      <c r="P16" s="146"/>
      <c r="S16" s="157" t="s">
        <v>58</v>
      </c>
      <c r="T16" s="155" t="str">
        <f t="shared" si="1"/>
        <v>（複数選択）未入力</v>
      </c>
    </row>
    <row r="17" spans="2:20" ht="24" customHeight="1">
      <c r="B17" s="143"/>
      <c r="C17" s="149">
        <f t="shared" si="0"/>
        <v>10</v>
      </c>
      <c r="D17" s="149">
        <f>COUNTIF($I$8:I17,I17)</f>
        <v>0</v>
      </c>
      <c r="E17" s="149" t="str">
        <f>IF(D17=1,COUNTIF($D$8:D17,D17),"")</f>
        <v/>
      </c>
      <c r="F17" s="149" t="str" cm="1">
        <f t="array" ref="F17">IF(H17="今回届出",SUMPRODUCT(($H$8:H17="今回届出")*($I$8:I17=I17)),"")</f>
        <v/>
      </c>
      <c r="G17" s="149" t="str">
        <f>IF(F17=1,COUNTIF($F$8:F17,F17),"")</f>
        <v/>
      </c>
      <c r="H17" s="150"/>
      <c r="I17" s="154"/>
      <c r="J17" s="152"/>
      <c r="K17" s="152"/>
      <c r="L17" s="152"/>
      <c r="M17" s="152"/>
      <c r="N17" s="153"/>
      <c r="O17" s="154"/>
      <c r="P17" s="146"/>
      <c r="S17" s="157" t="s">
        <v>58</v>
      </c>
      <c r="T17" s="155" t="str">
        <f t="shared" si="1"/>
        <v>（複数選択）未入力</v>
      </c>
    </row>
    <row r="18" spans="2:20" ht="24" customHeight="1">
      <c r="B18" s="143"/>
      <c r="C18" s="149">
        <f t="shared" si="0"/>
        <v>11</v>
      </c>
      <c r="D18" s="149">
        <f>COUNTIF($I$8:I18,I18)</f>
        <v>0</v>
      </c>
      <c r="E18" s="149" t="str">
        <f>IF(D18=1,COUNTIF($D$8:D18,D18),"")</f>
        <v/>
      </c>
      <c r="F18" s="149" t="str" cm="1">
        <f t="array" ref="F18">IF(H18="今回届出",SUMPRODUCT(($H$8:H18="今回届出")*($I$8:I18=I18)),"")</f>
        <v/>
      </c>
      <c r="G18" s="149" t="str">
        <f>IF(F18=1,COUNTIF($F$8:F18,F18),"")</f>
        <v/>
      </c>
      <c r="H18" s="150"/>
      <c r="I18" s="154"/>
      <c r="J18" s="152"/>
      <c r="K18" s="152"/>
      <c r="L18" s="152"/>
      <c r="M18" s="152"/>
      <c r="N18" s="153"/>
      <c r="O18" s="154"/>
      <c r="P18" s="146"/>
      <c r="S18" s="157" t="s">
        <v>58</v>
      </c>
      <c r="T18" s="155" t="str">
        <f t="shared" si="1"/>
        <v>（複数選択）未入力</v>
      </c>
    </row>
    <row r="19" spans="2:20" ht="24" customHeight="1">
      <c r="B19" s="143"/>
      <c r="C19" s="149">
        <f t="shared" si="0"/>
        <v>12</v>
      </c>
      <c r="D19" s="149">
        <f>COUNTIF($I$8:I19,I19)</f>
        <v>0</v>
      </c>
      <c r="E19" s="149" t="str">
        <f>IF(D19=1,COUNTIF($D$8:D19,D19),"")</f>
        <v/>
      </c>
      <c r="F19" s="149" t="str" cm="1">
        <f t="array" ref="F19">IF(H19="今回届出",SUMPRODUCT(($H$8:H19="今回届出")*($I$8:I19=I19)),"")</f>
        <v/>
      </c>
      <c r="G19" s="149" t="str">
        <f>IF(F19=1,COUNTIF($F$8:F19,F19),"")</f>
        <v/>
      </c>
      <c r="H19" s="150"/>
      <c r="I19" s="154"/>
      <c r="J19" s="152"/>
      <c r="K19" s="152"/>
      <c r="L19" s="152"/>
      <c r="M19" s="152"/>
      <c r="N19" s="159"/>
      <c r="O19" s="154"/>
      <c r="P19" s="146"/>
      <c r="S19" s="157" t="s">
        <v>58</v>
      </c>
      <c r="T19" s="155" t="str">
        <f t="shared" si="1"/>
        <v>（複数選択）未入力</v>
      </c>
    </row>
    <row r="20" spans="2:20" ht="24" customHeight="1">
      <c r="B20" s="143"/>
      <c r="C20" s="149">
        <f t="shared" si="0"/>
        <v>13</v>
      </c>
      <c r="D20" s="149">
        <f>COUNTIF($I$8:I20,I20)</f>
        <v>0</v>
      </c>
      <c r="E20" s="149" t="str">
        <f>IF(D20=1,COUNTIF($D$8:D20,D20),"")</f>
        <v/>
      </c>
      <c r="F20" s="149" t="str" cm="1">
        <f t="array" ref="F20">IF(H20="今回届出",SUMPRODUCT(($H$8:H20="今回届出")*($I$8:I20=I20)),"")</f>
        <v/>
      </c>
      <c r="G20" s="149" t="str">
        <f>IF(F20=1,COUNTIF($F$8:F20,F20),"")</f>
        <v/>
      </c>
      <c r="H20" s="150"/>
      <c r="I20" s="154"/>
      <c r="J20" s="152"/>
      <c r="K20" s="152"/>
      <c r="L20" s="152"/>
      <c r="M20" s="152"/>
      <c r="N20" s="153"/>
      <c r="O20" s="154"/>
      <c r="P20" s="146"/>
      <c r="S20" s="157" t="s">
        <v>58</v>
      </c>
      <c r="T20" s="155" t="str">
        <f t="shared" si="1"/>
        <v>（複数選択）未入力</v>
      </c>
    </row>
    <row r="21" spans="2:20" ht="24" customHeight="1">
      <c r="B21" s="143"/>
      <c r="C21" s="149">
        <f t="shared" si="0"/>
        <v>14</v>
      </c>
      <c r="D21" s="149">
        <f>COUNTIF($I$8:I21,I21)</f>
        <v>0</v>
      </c>
      <c r="E21" s="149" t="str">
        <f>IF(D21=1,COUNTIF($D$8:D21,D21),"")</f>
        <v/>
      </c>
      <c r="F21" s="149" t="str" cm="1">
        <f t="array" ref="F21">IF(H21="今回届出",SUMPRODUCT(($H$8:H21="今回届出")*($I$8:I21=I21)),"")</f>
        <v/>
      </c>
      <c r="G21" s="149" t="str">
        <f>IF(F21=1,COUNTIF($F$8:F21,F21),"")</f>
        <v/>
      </c>
      <c r="H21" s="150"/>
      <c r="I21" s="154"/>
      <c r="J21" s="152"/>
      <c r="K21" s="152"/>
      <c r="L21" s="152"/>
      <c r="M21" s="152"/>
      <c r="N21" s="153"/>
      <c r="O21" s="154"/>
      <c r="P21" s="146"/>
      <c r="S21" s="157" t="s">
        <v>58</v>
      </c>
      <c r="T21" s="155" t="str">
        <f t="shared" si="1"/>
        <v>（複数選択）未入力</v>
      </c>
    </row>
    <row r="22" spans="2:20" ht="24" customHeight="1">
      <c r="B22" s="143"/>
      <c r="C22" s="149">
        <f t="shared" si="0"/>
        <v>15</v>
      </c>
      <c r="D22" s="149">
        <f>COUNTIF($I$8:I22,I22)</f>
        <v>0</v>
      </c>
      <c r="E22" s="149" t="str">
        <f>IF(D22=1,COUNTIF($D$8:D22,D22),"")</f>
        <v/>
      </c>
      <c r="F22" s="149" t="str" cm="1">
        <f t="array" ref="F22">IF(H22="今回届出",SUMPRODUCT(($H$8:H22="今回届出")*($I$8:I22=I22)),"")</f>
        <v/>
      </c>
      <c r="G22" s="149" t="str">
        <f>IF(F22=1,COUNTIF($F$8:F22,F22),"")</f>
        <v/>
      </c>
      <c r="H22" s="150"/>
      <c r="I22" s="154"/>
      <c r="J22" s="152"/>
      <c r="K22" s="152"/>
      <c r="L22" s="152"/>
      <c r="M22" s="152"/>
      <c r="N22" s="153"/>
      <c r="O22" s="154"/>
      <c r="P22" s="146"/>
      <c r="S22" s="157" t="s">
        <v>58</v>
      </c>
      <c r="T22" s="155" t="str">
        <f t="shared" si="1"/>
        <v>（複数選択）未入力</v>
      </c>
    </row>
    <row r="23" spans="2:20" ht="24" customHeight="1">
      <c r="B23" s="143"/>
      <c r="C23" s="149">
        <f t="shared" si="0"/>
        <v>16</v>
      </c>
      <c r="D23" s="149">
        <f>COUNTIF($I$8:I23,I23)</f>
        <v>0</v>
      </c>
      <c r="E23" s="149" t="str">
        <f>IF(D23=1,COUNTIF($D$8:D23,D23),"")</f>
        <v/>
      </c>
      <c r="F23" s="149" t="str" cm="1">
        <f t="array" ref="F23">IF(H23="今回届出",SUMPRODUCT(($H$8:H23="今回届出")*($I$8:I23=I23)),"")</f>
        <v/>
      </c>
      <c r="G23" s="149" t="str">
        <f>IF(F23=1,COUNTIF($F$8:F23,F23),"")</f>
        <v/>
      </c>
      <c r="H23" s="150"/>
      <c r="I23" s="154"/>
      <c r="J23" s="152"/>
      <c r="K23" s="152"/>
      <c r="L23" s="152"/>
      <c r="M23" s="152"/>
      <c r="N23" s="153"/>
      <c r="O23" s="154"/>
      <c r="P23" s="146"/>
      <c r="S23" s="157" t="s">
        <v>58</v>
      </c>
      <c r="T23" s="155" t="str">
        <f t="shared" si="1"/>
        <v>（複数選択）未入力</v>
      </c>
    </row>
    <row r="24" spans="2:20" ht="24" customHeight="1">
      <c r="B24" s="143"/>
      <c r="C24" s="149">
        <f t="shared" si="0"/>
        <v>17</v>
      </c>
      <c r="D24" s="149">
        <f>COUNTIF($I$8:I24,I24)</f>
        <v>0</v>
      </c>
      <c r="E24" s="149" t="str">
        <f>IF(D24=1,COUNTIF($D$8:D24,D24),"")</f>
        <v/>
      </c>
      <c r="F24" s="149" t="str" cm="1">
        <f t="array" ref="F24">IF(H24="今回届出",SUMPRODUCT(($H$8:H24="今回届出")*($I$8:I24=I24)),"")</f>
        <v/>
      </c>
      <c r="G24" s="149" t="str">
        <f>IF(F24=1,COUNTIF($F$8:F24,F24),"")</f>
        <v/>
      </c>
      <c r="H24" s="150"/>
      <c r="I24" s="154"/>
      <c r="J24" s="152"/>
      <c r="K24" s="152"/>
      <c r="L24" s="152"/>
      <c r="M24" s="152"/>
      <c r="N24" s="159"/>
      <c r="O24" s="154"/>
      <c r="P24" s="146"/>
      <c r="S24" s="157" t="s">
        <v>58</v>
      </c>
      <c r="T24" s="155" t="str">
        <f t="shared" si="1"/>
        <v>（複数選択）未入力</v>
      </c>
    </row>
    <row r="25" spans="2:20" ht="24" customHeight="1">
      <c r="B25" s="143"/>
      <c r="C25" s="149">
        <f t="shared" si="0"/>
        <v>18</v>
      </c>
      <c r="D25" s="149">
        <f>COUNTIF($I$8:I25,I25)</f>
        <v>0</v>
      </c>
      <c r="E25" s="149" t="str">
        <f>IF(D25=1,COUNTIF($D$8:D25,D25),"")</f>
        <v/>
      </c>
      <c r="F25" s="149" t="str" cm="1">
        <f t="array" ref="F25">IF(H25="今回届出",SUMPRODUCT(($H$8:H25="今回届出")*($I$8:I25=I25)),"")</f>
        <v/>
      </c>
      <c r="G25" s="149" t="str">
        <f>IF(F25=1,COUNTIF($F$8:F25,F25),"")</f>
        <v/>
      </c>
      <c r="H25" s="150"/>
      <c r="I25" s="154"/>
      <c r="J25" s="152"/>
      <c r="K25" s="152"/>
      <c r="L25" s="152"/>
      <c r="M25" s="152"/>
      <c r="N25" s="159"/>
      <c r="O25" s="154"/>
      <c r="P25" s="146"/>
      <c r="S25" s="157" t="s">
        <v>58</v>
      </c>
      <c r="T25" s="155" t="str">
        <f t="shared" si="1"/>
        <v>（複数選択）未入力</v>
      </c>
    </row>
    <row r="26" spans="2:20" ht="24" customHeight="1">
      <c r="B26" s="143"/>
      <c r="C26" s="149">
        <f t="shared" si="0"/>
        <v>19</v>
      </c>
      <c r="D26" s="149">
        <f>COUNTIF($I$8:I26,I26)</f>
        <v>0</v>
      </c>
      <c r="E26" s="149" t="str">
        <f>IF(D26=1,COUNTIF($D$8:D26,D26),"")</f>
        <v/>
      </c>
      <c r="F26" s="149" t="str" cm="1">
        <f t="array" ref="F26">IF(H26="今回届出",SUMPRODUCT(($H$8:H26="今回届出")*($I$8:I26=I26)),"")</f>
        <v/>
      </c>
      <c r="G26" s="149" t="str">
        <f>IF(F26=1,COUNTIF($F$8:F26,F26),"")</f>
        <v/>
      </c>
      <c r="H26" s="150"/>
      <c r="I26" s="154"/>
      <c r="J26" s="152"/>
      <c r="K26" s="152"/>
      <c r="L26" s="152"/>
      <c r="M26" s="152"/>
      <c r="N26" s="159"/>
      <c r="O26" s="154"/>
      <c r="P26" s="146"/>
      <c r="S26" s="157" t="s">
        <v>58</v>
      </c>
      <c r="T26" s="155" t="str">
        <f t="shared" si="1"/>
        <v>（複数選択）未入力</v>
      </c>
    </row>
    <row r="27" spans="2:20" ht="24" customHeight="1">
      <c r="B27" s="143"/>
      <c r="C27" s="149">
        <f t="shared" si="0"/>
        <v>20</v>
      </c>
      <c r="D27" s="149">
        <f>COUNTIF($I$8:I27,I27)</f>
        <v>0</v>
      </c>
      <c r="E27" s="149" t="str">
        <f>IF(D27=1,COUNTIF($D$8:D27,D27),"")</f>
        <v/>
      </c>
      <c r="F27" s="149" t="str" cm="1">
        <f t="array" ref="F27">IF(H27="今回届出",SUMPRODUCT(($H$8:H27="今回届出")*($I$8:I27=I27)),"")</f>
        <v/>
      </c>
      <c r="G27" s="149" t="str">
        <f>IF(F27=1,COUNTIF($F$8:F27,F27),"")</f>
        <v/>
      </c>
      <c r="H27" s="150"/>
      <c r="I27" s="154"/>
      <c r="J27" s="152"/>
      <c r="K27" s="152"/>
      <c r="L27" s="152"/>
      <c r="M27" s="152"/>
      <c r="N27" s="159"/>
      <c r="O27" s="154"/>
      <c r="P27" s="146"/>
      <c r="S27" s="157" t="s">
        <v>58</v>
      </c>
      <c r="T27" s="155" t="str">
        <f t="shared" si="1"/>
        <v>（複数選択）未入力</v>
      </c>
    </row>
    <row r="28" spans="2:20" ht="24" customHeight="1">
      <c r="B28" s="143"/>
      <c r="C28" s="149">
        <f t="shared" si="0"/>
        <v>21</v>
      </c>
      <c r="D28" s="149">
        <f>COUNTIF($I$8:I28,I28)</f>
        <v>0</v>
      </c>
      <c r="E28" s="149" t="str">
        <f>IF(D28=1,COUNTIF($D$8:D28,D28),"")</f>
        <v/>
      </c>
      <c r="F28" s="149" t="str" cm="1">
        <f t="array" ref="F28">IF(H28="今回届出",SUMPRODUCT(($H$8:H28="今回届出")*($I$8:I28=I28)),"")</f>
        <v/>
      </c>
      <c r="G28" s="149" t="str">
        <f>IF(F28=1,COUNTIF($F$8:F28,F28),"")</f>
        <v/>
      </c>
      <c r="H28" s="150"/>
      <c r="I28" s="154"/>
      <c r="J28" s="152"/>
      <c r="K28" s="152"/>
      <c r="L28" s="152"/>
      <c r="M28" s="152"/>
      <c r="N28" s="159"/>
      <c r="O28" s="154"/>
      <c r="P28" s="146"/>
      <c r="S28" s="157" t="s">
        <v>58</v>
      </c>
      <c r="T28" s="155" t="str">
        <f t="shared" si="1"/>
        <v>（複数選択）未入力</v>
      </c>
    </row>
    <row r="29" spans="2:20" ht="24" customHeight="1">
      <c r="B29" s="143"/>
      <c r="C29" s="149">
        <f t="shared" si="0"/>
        <v>22</v>
      </c>
      <c r="D29" s="149">
        <f>COUNTIF($I$8:I29,I29)</f>
        <v>0</v>
      </c>
      <c r="E29" s="149" t="str">
        <f>IF(D29=1,COUNTIF($D$8:D29,D29),"")</f>
        <v/>
      </c>
      <c r="F29" s="149" t="str" cm="1">
        <f t="array" ref="F29">IF(H29="今回届出",SUMPRODUCT(($H$8:H29="今回届出")*($I$8:I29=I29)),"")</f>
        <v/>
      </c>
      <c r="G29" s="149" t="str">
        <f>IF(F29=1,COUNTIF($F$8:F29,F29),"")</f>
        <v/>
      </c>
      <c r="H29" s="150"/>
      <c r="I29" s="154"/>
      <c r="J29" s="152"/>
      <c r="K29" s="152"/>
      <c r="L29" s="152"/>
      <c r="M29" s="152"/>
      <c r="N29" s="159"/>
      <c r="O29" s="154"/>
      <c r="P29" s="146"/>
      <c r="S29" s="157" t="s">
        <v>58</v>
      </c>
      <c r="T29" s="155" t="str">
        <f t="shared" si="1"/>
        <v>（複数選択）未入力</v>
      </c>
    </row>
    <row r="30" spans="2:20" ht="24" customHeight="1">
      <c r="B30" s="143"/>
      <c r="C30" s="149">
        <f t="shared" si="0"/>
        <v>23</v>
      </c>
      <c r="D30" s="149">
        <f>COUNTIF($I$8:I30,I30)</f>
        <v>0</v>
      </c>
      <c r="E30" s="149" t="str">
        <f>IF(D30=1,COUNTIF($D$8:D30,D30),"")</f>
        <v/>
      </c>
      <c r="F30" s="149" t="str" cm="1">
        <f t="array" ref="F30">IF(H30="今回届出",SUMPRODUCT(($H$8:H30="今回届出")*($I$8:I30=I30)),"")</f>
        <v/>
      </c>
      <c r="G30" s="149" t="str">
        <f>IF(F30=1,COUNTIF($F$8:F30,F30),"")</f>
        <v/>
      </c>
      <c r="H30" s="150"/>
      <c r="I30" s="154"/>
      <c r="J30" s="152"/>
      <c r="K30" s="152"/>
      <c r="L30" s="152"/>
      <c r="M30" s="152"/>
      <c r="N30" s="159"/>
      <c r="O30" s="154"/>
      <c r="P30" s="146"/>
      <c r="S30" s="157" t="s">
        <v>58</v>
      </c>
      <c r="T30" s="155" t="str">
        <f t="shared" si="1"/>
        <v>（複数選択）未入力</v>
      </c>
    </row>
    <row r="31" spans="2:20" ht="24" customHeight="1">
      <c r="B31" s="143"/>
      <c r="C31" s="149">
        <f t="shared" si="0"/>
        <v>24</v>
      </c>
      <c r="D31" s="149">
        <f>COUNTIF($I$8:I31,I31)</f>
        <v>0</v>
      </c>
      <c r="E31" s="149" t="str">
        <f>IF(D31=1,COUNTIF($D$8:D31,D31),"")</f>
        <v/>
      </c>
      <c r="F31" s="149" t="str" cm="1">
        <f t="array" ref="F31">IF(H31="今回届出",SUMPRODUCT(($H$8:H31="今回届出")*($I$8:I31=I31)),"")</f>
        <v/>
      </c>
      <c r="G31" s="149" t="str">
        <f>IF(F31=1,COUNTIF($F$8:F31,F31),"")</f>
        <v/>
      </c>
      <c r="H31" s="150"/>
      <c r="I31" s="154"/>
      <c r="J31" s="152"/>
      <c r="K31" s="152"/>
      <c r="L31" s="152"/>
      <c r="M31" s="152"/>
      <c r="N31" s="159"/>
      <c r="O31" s="154"/>
      <c r="P31" s="146"/>
      <c r="S31" s="157" t="s">
        <v>58</v>
      </c>
      <c r="T31" s="155" t="str">
        <f t="shared" si="1"/>
        <v>（複数選択）未入力</v>
      </c>
    </row>
    <row r="32" spans="2:20" ht="24" customHeight="1">
      <c r="B32" s="143"/>
      <c r="C32" s="149">
        <f t="shared" si="0"/>
        <v>25</v>
      </c>
      <c r="D32" s="149">
        <f>COUNTIF($I$8:I32,I32)</f>
        <v>0</v>
      </c>
      <c r="E32" s="149" t="str">
        <f>IF(D32=1,COUNTIF($D$8:D32,D32),"")</f>
        <v/>
      </c>
      <c r="F32" s="149" t="str" cm="1">
        <f t="array" ref="F32">IF(H32="今回届出",SUMPRODUCT(($H$8:H32="今回届出")*($I$8:I32=I32)),"")</f>
        <v/>
      </c>
      <c r="G32" s="149" t="str">
        <f>IF(F32=1,COUNTIF($F$8:F32,F32),"")</f>
        <v/>
      </c>
      <c r="H32" s="150"/>
      <c r="I32" s="154"/>
      <c r="J32" s="152"/>
      <c r="K32" s="152"/>
      <c r="L32" s="152"/>
      <c r="M32" s="152"/>
      <c r="N32" s="159"/>
      <c r="O32" s="154"/>
      <c r="P32" s="146"/>
      <c r="S32" s="157" t="s">
        <v>58</v>
      </c>
      <c r="T32" s="155" t="str">
        <f t="shared" si="1"/>
        <v>（複数選択）未入力</v>
      </c>
    </row>
    <row r="33" spans="2:25" ht="24" customHeight="1">
      <c r="B33" s="143"/>
      <c r="C33" s="149">
        <f t="shared" si="0"/>
        <v>26</v>
      </c>
      <c r="D33" s="149">
        <f>COUNTIF($I$8:I33,I33)</f>
        <v>0</v>
      </c>
      <c r="E33" s="149" t="str">
        <f>IF(D33=1,COUNTIF($D$8:D33,D33),"")</f>
        <v/>
      </c>
      <c r="F33" s="149" t="str" cm="1">
        <f t="array" ref="F33">IF(H33="今回届出",SUMPRODUCT(($H$8:H33="今回届出")*($I$8:I33=I33)),"")</f>
        <v/>
      </c>
      <c r="G33" s="149" t="str">
        <f>IF(F33=1,COUNTIF($F$8:F33,F33),"")</f>
        <v/>
      </c>
      <c r="H33" s="150"/>
      <c r="I33" s="154"/>
      <c r="J33" s="152"/>
      <c r="K33" s="152"/>
      <c r="L33" s="152"/>
      <c r="M33" s="152"/>
      <c r="N33" s="159"/>
      <c r="O33" s="154"/>
      <c r="P33" s="146"/>
      <c r="S33" s="157" t="s">
        <v>58</v>
      </c>
      <c r="T33" s="155" t="str">
        <f t="shared" si="1"/>
        <v>（複数選択）未入力</v>
      </c>
    </row>
    <row r="34" spans="2:25" ht="24" customHeight="1">
      <c r="B34" s="143"/>
      <c r="C34" s="149">
        <f t="shared" si="0"/>
        <v>27</v>
      </c>
      <c r="D34" s="149">
        <f>COUNTIF($I$8:I34,I34)</f>
        <v>0</v>
      </c>
      <c r="E34" s="149" t="str">
        <f>IF(D34=1,COUNTIF($D$8:D34,D34),"")</f>
        <v/>
      </c>
      <c r="F34" s="149" t="str" cm="1">
        <f t="array" ref="F34">IF(H34="今回届出",SUMPRODUCT(($H$8:H34="今回届出")*($I$8:I34=I34)),"")</f>
        <v/>
      </c>
      <c r="G34" s="149" t="str">
        <f>IF(F34=1,COUNTIF($F$8:F34,F34),"")</f>
        <v/>
      </c>
      <c r="H34" s="150"/>
      <c r="I34" s="154"/>
      <c r="J34" s="152"/>
      <c r="K34" s="152"/>
      <c r="L34" s="152"/>
      <c r="M34" s="152"/>
      <c r="N34" s="159"/>
      <c r="O34" s="154"/>
      <c r="P34" s="146"/>
      <c r="S34" s="157" t="s">
        <v>58</v>
      </c>
      <c r="T34" s="155" t="str">
        <f t="shared" si="1"/>
        <v>（複数選択）未入力</v>
      </c>
    </row>
    <row r="35" spans="2:25" ht="24" customHeight="1">
      <c r="B35" s="143"/>
      <c r="C35" s="149">
        <f t="shared" si="0"/>
        <v>28</v>
      </c>
      <c r="D35" s="149">
        <f>COUNTIF($I$8:I35,I35)</f>
        <v>0</v>
      </c>
      <c r="E35" s="149" t="str">
        <f>IF(D35=1,COUNTIF($D$8:D35,D35),"")</f>
        <v/>
      </c>
      <c r="F35" s="149" t="str" cm="1">
        <f t="array" ref="F35">IF(H35="今回届出",SUMPRODUCT(($H$8:H35="今回届出")*($I$8:I35=I35)),"")</f>
        <v/>
      </c>
      <c r="G35" s="149" t="str">
        <f>IF(F35=1,COUNTIF($F$8:F35,F35),"")</f>
        <v/>
      </c>
      <c r="H35" s="150"/>
      <c r="I35" s="154"/>
      <c r="J35" s="152"/>
      <c r="K35" s="152"/>
      <c r="L35" s="152"/>
      <c r="M35" s="152"/>
      <c r="N35" s="159"/>
      <c r="O35" s="154"/>
      <c r="P35" s="146"/>
      <c r="S35" s="157" t="s">
        <v>58</v>
      </c>
      <c r="T35" s="155" t="str">
        <f t="shared" si="1"/>
        <v>（複数選択）未入力</v>
      </c>
    </row>
    <row r="36" spans="2:25" ht="24" customHeight="1">
      <c r="B36" s="143"/>
      <c r="C36" s="149">
        <f t="shared" si="0"/>
        <v>29</v>
      </c>
      <c r="D36" s="149">
        <f>COUNTIF($I$8:I36,I36)</f>
        <v>0</v>
      </c>
      <c r="E36" s="149" t="str">
        <f>IF(D36=1,COUNTIF($D$8:D36,D36),"")</f>
        <v/>
      </c>
      <c r="F36" s="149" t="str" cm="1">
        <f t="array" ref="F36">IF(H36="今回届出",SUMPRODUCT(($H$8:H36="今回届出")*($I$8:I36=I36)),"")</f>
        <v/>
      </c>
      <c r="G36" s="149" t="str">
        <f>IF(F36=1,COUNTIF($F$8:F36,F36),"")</f>
        <v/>
      </c>
      <c r="H36" s="150"/>
      <c r="I36" s="154"/>
      <c r="J36" s="152"/>
      <c r="K36" s="152"/>
      <c r="L36" s="152"/>
      <c r="M36" s="152"/>
      <c r="N36" s="159"/>
      <c r="O36" s="154"/>
      <c r="P36" s="146"/>
      <c r="S36" s="157" t="s">
        <v>58</v>
      </c>
      <c r="T36" s="155" t="str">
        <f t="shared" si="1"/>
        <v>（複数選択）未入力</v>
      </c>
    </row>
    <row r="37" spans="2:25" ht="24" customHeight="1">
      <c r="B37" s="143"/>
      <c r="C37" s="149">
        <f t="shared" si="0"/>
        <v>30</v>
      </c>
      <c r="D37" s="149">
        <f>COUNTIF($I$8:I37,I37)</f>
        <v>0</v>
      </c>
      <c r="E37" s="149" t="str">
        <f>IF(D37=1,COUNTIF($D$8:D37,D37),"")</f>
        <v/>
      </c>
      <c r="F37" s="149" t="str" cm="1">
        <f t="array" ref="F37">IF(H37="今回届出",SUMPRODUCT(($H$8:H37="今回届出")*($I$8:I37=I37)),"")</f>
        <v/>
      </c>
      <c r="G37" s="149" t="str">
        <f>IF(F37=1,COUNTIF($F$8:F37,F37),"")</f>
        <v/>
      </c>
      <c r="H37" s="150"/>
      <c r="I37" s="154"/>
      <c r="J37" s="152"/>
      <c r="K37" s="152"/>
      <c r="L37" s="152"/>
      <c r="M37" s="152"/>
      <c r="N37" s="159"/>
      <c r="O37" s="154"/>
      <c r="P37" s="146"/>
      <c r="S37" s="157" t="s">
        <v>58</v>
      </c>
      <c r="T37" s="155" t="str">
        <f t="shared" si="1"/>
        <v>（複数選択）未入力</v>
      </c>
    </row>
    <row r="38" spans="2:25" ht="15">
      <c r="B38" s="143"/>
      <c r="C38" s="160" t="s">
        <v>288</v>
      </c>
      <c r="D38" s="161"/>
      <c r="E38" s="162"/>
      <c r="F38" s="162"/>
      <c r="G38" s="162"/>
      <c r="H38" s="163"/>
      <c r="I38" s="161"/>
      <c r="J38" s="162"/>
      <c r="K38" s="162"/>
      <c r="L38" s="162"/>
      <c r="M38" s="163"/>
      <c r="N38" s="163"/>
      <c r="O38" s="164"/>
      <c r="P38" s="146"/>
      <c r="S38" s="157"/>
      <c r="T38" s="155"/>
    </row>
    <row r="39" spans="2:25">
      <c r="B39" s="165"/>
      <c r="C39" s="134"/>
      <c r="D39" s="134"/>
      <c r="E39" s="134"/>
      <c r="F39" s="134"/>
      <c r="G39" s="134"/>
      <c r="H39" s="134"/>
      <c r="I39" s="134"/>
      <c r="J39" s="134"/>
      <c r="K39" s="134"/>
      <c r="L39" s="134"/>
      <c r="M39" s="134"/>
      <c r="N39" s="134"/>
      <c r="O39" s="134"/>
      <c r="P39" s="166"/>
    </row>
    <row r="40" spans="2:25" ht="15.75" customHeight="1">
      <c r="B40" s="168"/>
      <c r="C40" s="133" t="s">
        <v>289</v>
      </c>
      <c r="H40" s="139"/>
      <c r="I40" s="139"/>
      <c r="J40" s="139"/>
      <c r="K40" s="139"/>
      <c r="L40" s="139"/>
      <c r="M40" s="139"/>
      <c r="N40" s="139"/>
      <c r="O40" s="139"/>
      <c r="P40" s="139"/>
      <c r="S40" s="133"/>
    </row>
    <row r="41" spans="2:25">
      <c r="B41" s="169"/>
      <c r="T41" s="170"/>
    </row>
    <row r="43" spans="2:25" hidden="1">
      <c r="C43" s="133" t="s">
        <v>290</v>
      </c>
      <c r="S43" s="133"/>
      <c r="X43" s="167"/>
    </row>
    <row r="44" spans="2:25" hidden="1">
      <c r="C44" s="133" t="s">
        <v>291</v>
      </c>
      <c r="M44" s="133" t="s">
        <v>292</v>
      </c>
      <c r="O44" s="133" t="s">
        <v>293</v>
      </c>
      <c r="Q44" s="133" t="s">
        <v>294</v>
      </c>
      <c r="R44" s="133" t="s">
        <v>295</v>
      </c>
      <c r="S44" s="133" t="s">
        <v>296</v>
      </c>
      <c r="Y44" s="167"/>
    </row>
    <row r="45" spans="2:25" hidden="1">
      <c r="E45" s="133">
        <v>1</v>
      </c>
      <c r="H45" s="133" t="str">
        <f>_xlfn.IFNA(VLOOKUP($E45,$E$8:$K$38,5,FALSE),"")</f>
        <v/>
      </c>
      <c r="I45" s="133" t="e">
        <f>VLOOKUP($E45,$E$8:$K$38,6,FALSE)</f>
        <v>#N/A</v>
      </c>
      <c r="J45" s="133" t="e">
        <f>VLOOKUP($E45,$E$8:$K$38,7,FALSE)&amp;""</f>
        <v>#N/A</v>
      </c>
      <c r="K45" s="133" t="e">
        <f>VLOOKUP($E45,$E$8:$O$38,8,FALSE)&amp;""</f>
        <v>#N/A</v>
      </c>
      <c r="L45" s="133" t="e">
        <f>VLOOKUP($E45,$E$8:$O$38,9,FALSE)&amp;""</f>
        <v>#N/A</v>
      </c>
      <c r="M45" s="133" t="e">
        <f>VLOOKUP($E45,$E$8:$O$38,11,FALSE)&amp;""</f>
        <v>#N/A</v>
      </c>
      <c r="O45" s="133">
        <f>COUNTIF($I$8:$I$38,H45)</f>
        <v>31</v>
      </c>
      <c r="Q45" s="133" cm="1">
        <f t="array" ref="Q45">SUMPRODUCT(($I$8:$I$38=H45)*($N$8:$N$38="無地番"))</f>
        <v>0</v>
      </c>
      <c r="R45" s="133" cm="1">
        <f t="array" ref="R45">SUMPRODUCT(($I$8:$I$38=H45)*($N$8:$N$38="道"))</f>
        <v>0</v>
      </c>
      <c r="S45" s="133" cm="1">
        <f t="array" ref="S45">SUMPRODUCT(($I$8:$I$38=H45)*($N$8:$N$38="水"))</f>
        <v>0</v>
      </c>
      <c r="T45" s="148" t="str">
        <f>IF(Q45&gt;0," 無地番","")&amp;IF(R45&gt;0," 道","")&amp;IF(S45&gt;0," 水","")</f>
        <v/>
      </c>
      <c r="U45" s="133" t="str">
        <f>_xlfn.IFNA(IF(J45="",
I45&amp;""&amp;T45,
I45&amp;J45&amp;K45&amp;L45&amp;IF(M45="","","の一部")&amp;
IF(O45-1-Q45-R45-S45&gt;0,
IF(O45&gt;1,"　外 "&amp;O45-1-Q45-R45-S45&amp;" 筆",""),"")&amp;T45),"")</f>
        <v/>
      </c>
    </row>
    <row r="46" spans="2:25" hidden="1">
      <c r="E46" s="133">
        <v>2</v>
      </c>
      <c r="H46" s="133" t="str">
        <f>_xlfn.IFNA(VLOOKUP($E46,$E$8:$K$38,5,FALSE),"")</f>
        <v/>
      </c>
      <c r="I46" s="133" t="e">
        <f>VLOOKUP($E46,$E$8:$K$38,6,FALSE)</f>
        <v>#N/A</v>
      </c>
      <c r="J46" s="133" t="e">
        <f>VLOOKUP($E46,$E$8:$K$38,7,FALSE)&amp;""</f>
        <v>#N/A</v>
      </c>
      <c r="K46" s="133" t="e">
        <f>VLOOKUP($E46,$E$8:$O$38,8,FALSE)&amp;""</f>
        <v>#N/A</v>
      </c>
      <c r="L46" s="133" t="e">
        <f>VLOOKUP($E46,$E$8:$O$38,9,FALSE)&amp;""</f>
        <v>#N/A</v>
      </c>
      <c r="M46" s="133" t="e">
        <f>VLOOKUP($E46,$E$8:$O$38,11,FALSE)&amp;""</f>
        <v>#N/A</v>
      </c>
      <c r="O46" s="133">
        <f>COUNTIF($I$8:$I$38,H46)</f>
        <v>31</v>
      </c>
      <c r="Q46" s="133" cm="1">
        <f t="array" ref="Q46">SUMPRODUCT(($I$8:$I$38=H46)*($N$8:$N$38="無地番"))</f>
        <v>0</v>
      </c>
      <c r="R46" s="133" cm="1">
        <f t="array" ref="R46">SUMPRODUCT(($I$8:$I$38=H46)*($N$8:$N$38="道"))</f>
        <v>0</v>
      </c>
      <c r="S46" s="133" cm="1">
        <f t="array" ref="S46">SUMPRODUCT(($I$8:$I$38=H46)*($N$8:$N$38="水"))</f>
        <v>0</v>
      </c>
      <c r="T46" s="148" t="str">
        <f>IF(Q46&gt;0," 無地番","")&amp;IF(R46&gt;0," 道","")&amp;IF(S46&gt;0," 水","")</f>
        <v/>
      </c>
      <c r="U46" s="133" t="str">
        <f>_xlfn.IFNA(IF(J46="",
I46&amp;""&amp;T46,
I46&amp;J46&amp;K46&amp;L46&amp;IF(M46="","","の一部")&amp;
IF(O46-1-Q46-R46-S46&gt;0,
IF(O46&gt;1,"　外 "&amp;O46-1-Q46-R46-S46&amp;" 筆",""),"")&amp;T46),"")</f>
        <v/>
      </c>
    </row>
    <row r="47" spans="2:25" hidden="1">
      <c r="E47" s="133">
        <v>3</v>
      </c>
      <c r="H47" s="133" t="str">
        <f>_xlfn.IFNA(VLOOKUP($E47,$E$8:$K$38,5,FALSE),"")</f>
        <v/>
      </c>
      <c r="I47" s="133" t="e">
        <f>VLOOKUP($E47,$E$8:$K$38,6,FALSE)</f>
        <v>#N/A</v>
      </c>
      <c r="J47" s="133" t="e">
        <f>VLOOKUP($E47,$E$8:$K$38,7,FALSE)&amp;""</f>
        <v>#N/A</v>
      </c>
      <c r="K47" s="133" t="e">
        <f>VLOOKUP($E47,$E$8:$O$38,8,FALSE)&amp;""</f>
        <v>#N/A</v>
      </c>
      <c r="L47" s="133" t="e">
        <f>VLOOKUP($E47,$E$8:$O$38,9,FALSE)&amp;""</f>
        <v>#N/A</v>
      </c>
      <c r="M47" s="133" t="e">
        <f>VLOOKUP($E47,$E$8:$O$38,11,FALSE)&amp;""</f>
        <v>#N/A</v>
      </c>
      <c r="O47" s="133">
        <f>COUNTIF($I$8:$I$38,H47)</f>
        <v>31</v>
      </c>
      <c r="Q47" s="133" cm="1">
        <f t="array" ref="Q47">SUMPRODUCT(($I$8:$I$38=H47)*($N$8:$N$38="無地番"))</f>
        <v>0</v>
      </c>
      <c r="R47" s="133" cm="1">
        <f t="array" ref="R47">SUMPRODUCT(($I$8:$I$38=H47)*($N$8:$N$38="道"))</f>
        <v>0</v>
      </c>
      <c r="S47" s="133" cm="1">
        <f t="array" ref="S47">SUMPRODUCT(($I$8:$I$38=H47)*($N$8:$N$38="水"))</f>
        <v>0</v>
      </c>
      <c r="T47" s="148" t="str">
        <f>IF(Q47&gt;0," 無地番","")&amp;IF(R47&gt;0," 道","")&amp;IF(S47&gt;0," 水","")</f>
        <v/>
      </c>
      <c r="U47" s="133" t="str">
        <f>_xlfn.IFNA(IF(J47="",
I47&amp;""&amp;T47,
I47&amp;J47&amp;K47&amp;L47&amp;IF(M47="","","の一部")&amp;
IF(O47-1-Q47-R47-S47&gt;0,
IF(O47&gt;1,"　外 "&amp;O47-1-Q47-R47-S47&amp;" 筆",""),"")&amp;T47),"")</f>
        <v/>
      </c>
    </row>
    <row r="48" spans="2:25" hidden="1">
      <c r="S48" s="133"/>
      <c r="Y48" s="167"/>
    </row>
    <row r="49" spans="3:21" hidden="1">
      <c r="C49" s="133" t="s">
        <v>297</v>
      </c>
      <c r="S49" s="133"/>
      <c r="T49" s="170"/>
    </row>
    <row r="50" spans="3:21" hidden="1">
      <c r="E50" s="133">
        <v>1</v>
      </c>
      <c r="H50" s="133" t="str">
        <f>_xlfn.IFNA(VLOOKUP($E50,$G$8:$K$38,3,FALSE),"")</f>
        <v/>
      </c>
      <c r="I50" s="133" t="e">
        <f>VLOOKUP($E50,$G$8:$K$38,4,FALSE)</f>
        <v>#N/A</v>
      </c>
      <c r="J50" s="133" t="e">
        <f>VLOOKUP($E50,$G$8:$K$38,5,FALSE)&amp;""</f>
        <v>#N/A</v>
      </c>
      <c r="K50" s="133" t="e">
        <f>VLOOKUP($E50,$G$8:$O$38,6,FALSE)&amp;""</f>
        <v>#N/A</v>
      </c>
      <c r="L50" s="133" t="e">
        <f>VLOOKUP($E50,$G$8:$O$38,7,FALSE)&amp;""</f>
        <v>#N/A</v>
      </c>
      <c r="M50" s="133" t="e">
        <f>VLOOKUP($E50,$G$8:$O$38,8,FALSE)&amp;""</f>
        <v>#N/A</v>
      </c>
      <c r="O50" s="133" cm="1">
        <f t="array" ref="O50">SUMPRODUCT(($H$8:$H$38=$C$49)*($I$8:$I$38=H50))</f>
        <v>0</v>
      </c>
      <c r="Q50" s="133" cm="1">
        <f t="array" ref="Q50">SUMPRODUCT(($F$8:$F$38&lt;&gt;"")*($I$8:$I$38=H50)*($N$8:$N$38="無地番"))</f>
        <v>0</v>
      </c>
      <c r="R50" s="133" cm="1">
        <f t="array" ref="R50">SUMPRODUCT(($F$8:$F$38&lt;&gt;"")*($I$8:$I$38=H50)*($N$8:$N$38="道"))</f>
        <v>0</v>
      </c>
      <c r="S50" s="133" cm="1">
        <f t="array" ref="S50">SUMPRODUCT(($F$8:$F$38&lt;&gt;"")*($I$8:$I$38=H50)*($N$8:$N$38="水"))</f>
        <v>0</v>
      </c>
      <c r="T50" s="148" t="str">
        <f>IF(Q50&gt;0," 無地番","")&amp;IF(R50&gt;0," 道","")&amp;IF(S50&gt;0," 水","")</f>
        <v/>
      </c>
      <c r="U50" s="133" t="str">
        <f>_xlfn.IFNA(IF(J50="",
I50&amp;""&amp;T50,
I50&amp;J50&amp;K50&amp;L50&amp;IF(M50="","","の一部")&amp;
IF(O50-1-Q50-R50-S50&gt;0,
IF(O50&gt;1,"　外 "&amp;O50-1-Q50-R50-S50&amp;" 筆",""),"")&amp;T50),"")</f>
        <v/>
      </c>
    </row>
    <row r="51" spans="3:21" hidden="1">
      <c r="E51" s="133">
        <v>2</v>
      </c>
      <c r="H51" s="133" t="str">
        <f>_xlfn.IFNA(VLOOKUP($E51,$G$8:$K$38,3,FALSE),"")</f>
        <v/>
      </c>
      <c r="I51" s="133" t="e">
        <f>VLOOKUP($E51,$G$8:$K$38,4,FALSE)</f>
        <v>#N/A</v>
      </c>
      <c r="J51" s="133" t="e">
        <f>VLOOKUP($E51,$G$8:$K$38,5,FALSE)&amp;""</f>
        <v>#N/A</v>
      </c>
      <c r="K51" s="133" t="e">
        <f>VLOOKUP($E51,$G$8:$O$38,6,FALSE)&amp;""</f>
        <v>#N/A</v>
      </c>
      <c r="L51" s="133" t="e">
        <f>VLOOKUP($E51,$G$8:$O$38,7,FALSE)&amp;""</f>
        <v>#N/A</v>
      </c>
      <c r="M51" s="133" t="e">
        <f>VLOOKUP($E51,$G$8:$O$38,8,FALSE)&amp;""</f>
        <v>#N/A</v>
      </c>
      <c r="O51" s="133" cm="1">
        <f t="array" ref="O51">SUMPRODUCT(($H$8:$H$38=$C$49)*($I$8:$I$38=H51))</f>
        <v>0</v>
      </c>
      <c r="Q51" s="133" cm="1">
        <f t="array" ref="Q51">SUMPRODUCT(($F$8:$F$38&lt;&gt;"")*($I$8:$I$38=H51)*($N$8:$N$38="無地番"))</f>
        <v>0</v>
      </c>
      <c r="R51" s="133" cm="1">
        <f t="array" ref="R51">SUMPRODUCT(($F$8:$F$38&lt;&gt;"")*($I$8:$I$38=H51)*($N$8:$N$38="道"))</f>
        <v>0</v>
      </c>
      <c r="S51" s="133" cm="1">
        <f t="array" ref="S51">SUMPRODUCT(($F$8:$F$38&lt;&gt;"")*($I$8:$I$38=H51)*($N$8:$N$38="水"))</f>
        <v>0</v>
      </c>
      <c r="T51" s="148" t="str">
        <f>IF(Q51&gt;0," 無地番","")&amp;IF(R51&gt;0," 道","")&amp;IF(S51&gt;0," 水","")</f>
        <v/>
      </c>
      <c r="U51" s="133" t="str">
        <f>_xlfn.IFNA(IF(J51="",
I51&amp;""&amp;T51,
I51&amp;J51&amp;K51&amp;L51&amp;IF(M51="","","の一部")&amp;
IF(O51-1-Q51-R51-S51&gt;0,
IF(O51&gt;1,"　外 "&amp;O51-1-Q51-R51-S51&amp;" 筆",""),"")&amp;T51),"")</f>
        <v/>
      </c>
    </row>
    <row r="52" spans="3:21" hidden="1">
      <c r="E52" s="133">
        <v>3</v>
      </c>
      <c r="H52" s="133" t="str">
        <f>_xlfn.IFNA(VLOOKUP($E52,$G$8:$K$38,3,FALSE),"")</f>
        <v/>
      </c>
      <c r="I52" s="133" t="e">
        <f>VLOOKUP($E52,$G$8:$K$38,4,FALSE)</f>
        <v>#N/A</v>
      </c>
      <c r="J52" s="133" t="e">
        <f>VLOOKUP($E52,$G$8:$K$38,5,FALSE)&amp;""</f>
        <v>#N/A</v>
      </c>
      <c r="K52" s="133" t="e">
        <f>VLOOKUP($E52,$G$8:$O$38,6,FALSE)&amp;""</f>
        <v>#N/A</v>
      </c>
      <c r="L52" s="133" t="e">
        <f>VLOOKUP($E52,$G$8:$O$38,7,FALSE)&amp;""</f>
        <v>#N/A</v>
      </c>
      <c r="M52" s="133" t="e">
        <f>VLOOKUP($E52,$G$8:$O$38,8,FALSE)&amp;""</f>
        <v>#N/A</v>
      </c>
      <c r="O52" s="133" cm="1">
        <f t="array" ref="O52">SUMPRODUCT(($H$8:$H$38=$C$49)*($I$8:$I$38=H52))</f>
        <v>0</v>
      </c>
      <c r="Q52" s="133" cm="1">
        <f t="array" ref="Q52">SUMPRODUCT(($F$8:$F$38&lt;&gt;"")*($I$8:$I$38=H52)*($N$9:$N$39="無地番"))</f>
        <v>0</v>
      </c>
      <c r="R52" s="133" cm="1">
        <f t="array" ref="R52">SUMPRODUCT(($F$8:$F$38&lt;&gt;"")*($I$8:$I$38=H52)*($N$8:$N$38="道"))</f>
        <v>0</v>
      </c>
      <c r="S52" s="133" cm="1">
        <f t="array" ref="S52">SUMPRODUCT(($F$8:$F$38&lt;&gt;"")*($I$8:$I$38=H52)*($N$8:$N$38="水"))</f>
        <v>0</v>
      </c>
      <c r="T52" s="148" t="str">
        <f>IF(Q52&gt;0," 無地番","")&amp;IF(R52&gt;0," 道","")&amp;IF(S52&gt;0," 水","")</f>
        <v/>
      </c>
      <c r="U52" s="133" t="str">
        <f>_xlfn.IFNA(IF(J52="",
I52&amp;""&amp;T52,
I52&amp;J52&amp;K52&amp;L52&amp;IF(M52="","","の一部")&amp;
IF(O52-1-Q52-R52-S52&gt;0,
IF(O52&gt;1,"　外 "&amp;O52-1-Q52-R52-S52&amp;" 筆",""),"")&amp;T52),"")</f>
        <v/>
      </c>
    </row>
    <row r="53" spans="3:21">
      <c r="S53" s="133"/>
    </row>
    <row r="54" spans="3:21" ht="18" hidden="1">
      <c r="C54" s="171" t="s">
        <v>298</v>
      </c>
      <c r="H54" s="171" t="s">
        <v>299</v>
      </c>
      <c r="I54" s="171" t="s">
        <v>300</v>
      </c>
      <c r="J54" s="171" t="s">
        <v>279</v>
      </c>
      <c r="S54" s="133"/>
    </row>
    <row r="55" spans="3:21" ht="18" hidden="1">
      <c r="C55" s="172" t="s">
        <v>301</v>
      </c>
      <c r="H55" s="172" t="s">
        <v>302</v>
      </c>
      <c r="I55" s="172" t="s">
        <v>303</v>
      </c>
      <c r="J55" s="172" t="s">
        <v>279</v>
      </c>
    </row>
    <row r="56" spans="3:21" ht="18" hidden="1">
      <c r="H56" s="172" t="s">
        <v>304</v>
      </c>
      <c r="I56" s="172" t="s">
        <v>305</v>
      </c>
    </row>
    <row r="57" spans="3:21" ht="18" hidden="1">
      <c r="H57" s="172" t="s">
        <v>306</v>
      </c>
      <c r="I57" s="172" t="s">
        <v>296</v>
      </c>
    </row>
    <row r="58" spans="3:21" ht="18" hidden="1">
      <c r="H58" s="172" t="s">
        <v>307</v>
      </c>
    </row>
    <row r="59" spans="3:21" ht="18" hidden="1">
      <c r="H59" s="172" t="s">
        <v>308</v>
      </c>
    </row>
    <row r="60" spans="3:21" ht="18" hidden="1">
      <c r="H60" s="172" t="s">
        <v>309</v>
      </c>
    </row>
    <row r="61" spans="3:21" ht="18" hidden="1">
      <c r="H61" s="172" t="s">
        <v>310</v>
      </c>
    </row>
    <row r="62" spans="3:21" ht="18" hidden="1">
      <c r="H62" s="172" t="s">
        <v>311</v>
      </c>
    </row>
    <row r="63" spans="3:21" ht="18" hidden="1">
      <c r="H63" s="172" t="s">
        <v>312</v>
      </c>
    </row>
    <row r="64" spans="3:21" ht="18" hidden="1">
      <c r="H64" s="172" t="s">
        <v>313</v>
      </c>
    </row>
    <row r="65" spans="8:8" ht="18" hidden="1">
      <c r="H65" s="172" t="s">
        <v>314</v>
      </c>
    </row>
    <row r="66" spans="8:8" ht="18" hidden="1">
      <c r="H66" s="172" t="s">
        <v>315</v>
      </c>
    </row>
    <row r="67" spans="8:8" ht="18" hidden="1">
      <c r="H67" s="172" t="s">
        <v>316</v>
      </c>
    </row>
    <row r="68" spans="8:8" ht="18" hidden="1">
      <c r="H68" s="172" t="s">
        <v>317</v>
      </c>
    </row>
    <row r="69" spans="8:8" ht="18" hidden="1">
      <c r="H69" s="172" t="s">
        <v>318</v>
      </c>
    </row>
    <row r="70" spans="8:8" ht="18" hidden="1">
      <c r="H70" s="172" t="s">
        <v>319</v>
      </c>
    </row>
    <row r="71" spans="8:8" ht="18" hidden="1">
      <c r="H71" s="172" t="s">
        <v>320</v>
      </c>
    </row>
    <row r="72" spans="8:8" ht="18" hidden="1">
      <c r="H72" s="172" t="s">
        <v>321</v>
      </c>
    </row>
    <row r="73" spans="8:8" ht="18" hidden="1">
      <c r="H73" s="172" t="s">
        <v>322</v>
      </c>
    </row>
    <row r="74" spans="8:8" ht="18" hidden="1">
      <c r="H74" s="172" t="s">
        <v>323</v>
      </c>
    </row>
    <row r="75" spans="8:8" ht="18" hidden="1">
      <c r="H75" s="172" t="s">
        <v>324</v>
      </c>
    </row>
    <row r="76" spans="8:8" ht="18" hidden="1">
      <c r="H76" s="172" t="s">
        <v>325</v>
      </c>
    </row>
    <row r="77" spans="8:8" ht="18" hidden="1">
      <c r="H77" s="172" t="s">
        <v>326</v>
      </c>
    </row>
    <row r="78" spans="8:8" ht="18" hidden="1">
      <c r="H78" s="172" t="s">
        <v>327</v>
      </c>
    </row>
    <row r="79" spans="8:8" ht="18" hidden="1">
      <c r="H79" s="172" t="s">
        <v>328</v>
      </c>
    </row>
    <row r="80" spans="8:8" ht="18" hidden="1">
      <c r="H80" s="172" t="s">
        <v>329</v>
      </c>
    </row>
    <row r="81" spans="8:8" ht="18" hidden="1">
      <c r="H81" s="172" t="s">
        <v>330</v>
      </c>
    </row>
    <row r="82" spans="8:8" ht="18" hidden="1">
      <c r="H82" s="172" t="s">
        <v>331</v>
      </c>
    </row>
    <row r="83" spans="8:8" ht="18" hidden="1">
      <c r="H83" s="172" t="s">
        <v>332</v>
      </c>
    </row>
    <row r="84" spans="8:8" ht="18" hidden="1">
      <c r="H84" s="172" t="s">
        <v>333</v>
      </c>
    </row>
    <row r="85" spans="8:8" ht="18" hidden="1">
      <c r="H85" s="172" t="s">
        <v>334</v>
      </c>
    </row>
    <row r="86" spans="8:8" ht="18" hidden="1">
      <c r="H86" s="172" t="s">
        <v>335</v>
      </c>
    </row>
    <row r="87" spans="8:8" ht="18" hidden="1">
      <c r="H87" s="172" t="s">
        <v>336</v>
      </c>
    </row>
    <row r="88" spans="8:8" ht="18" hidden="1">
      <c r="H88" s="172" t="s">
        <v>337</v>
      </c>
    </row>
    <row r="89" spans="8:8" ht="18" hidden="1">
      <c r="H89" s="172" t="s">
        <v>338</v>
      </c>
    </row>
    <row r="90" spans="8:8" ht="18" hidden="1">
      <c r="H90" s="172" t="s">
        <v>339</v>
      </c>
    </row>
    <row r="91" spans="8:8" ht="18" hidden="1">
      <c r="H91" s="172" t="s">
        <v>340</v>
      </c>
    </row>
    <row r="92" spans="8:8" ht="18" hidden="1">
      <c r="H92" s="172" t="s">
        <v>341</v>
      </c>
    </row>
    <row r="93" spans="8:8" ht="18" hidden="1">
      <c r="H93" s="172" t="s">
        <v>342</v>
      </c>
    </row>
    <row r="94" spans="8:8" ht="18" hidden="1">
      <c r="H94" s="172" t="s">
        <v>343</v>
      </c>
    </row>
    <row r="95" spans="8:8" ht="18" hidden="1">
      <c r="H95" s="172" t="s">
        <v>344</v>
      </c>
    </row>
    <row r="96" spans="8:8" ht="18" hidden="1">
      <c r="H96" s="172" t="s">
        <v>345</v>
      </c>
    </row>
    <row r="97" spans="8:8" ht="18" hidden="1">
      <c r="H97" s="172" t="s">
        <v>346</v>
      </c>
    </row>
    <row r="98" spans="8:8" ht="18" hidden="1">
      <c r="H98" s="172" t="s">
        <v>347</v>
      </c>
    </row>
    <row r="99" spans="8:8" ht="18" hidden="1">
      <c r="H99" s="172" t="s">
        <v>348</v>
      </c>
    </row>
    <row r="100" spans="8:8" ht="18" hidden="1">
      <c r="H100" s="172" t="s">
        <v>349</v>
      </c>
    </row>
    <row r="101" spans="8:8" ht="18" hidden="1">
      <c r="H101" s="172" t="s">
        <v>350</v>
      </c>
    </row>
    <row r="102" spans="8:8" ht="18" hidden="1">
      <c r="H102" s="172" t="s">
        <v>351</v>
      </c>
    </row>
    <row r="103" spans="8:8" ht="18" hidden="1">
      <c r="H103" s="172" t="s">
        <v>352</v>
      </c>
    </row>
    <row r="104" spans="8:8" ht="18" hidden="1">
      <c r="H104" s="172" t="s">
        <v>353</v>
      </c>
    </row>
    <row r="105" spans="8:8" ht="18" hidden="1">
      <c r="H105" s="172" t="s">
        <v>354</v>
      </c>
    </row>
    <row r="106" spans="8:8" ht="18" hidden="1">
      <c r="H106" s="172" t="s">
        <v>355</v>
      </c>
    </row>
    <row r="107" spans="8:8" ht="18" hidden="1">
      <c r="H107" s="172" t="s">
        <v>356</v>
      </c>
    </row>
    <row r="108" spans="8:8" ht="18" hidden="1">
      <c r="H108" s="172" t="s">
        <v>357</v>
      </c>
    </row>
    <row r="109" spans="8:8" ht="18" hidden="1">
      <c r="H109" s="172" t="s">
        <v>358</v>
      </c>
    </row>
    <row r="110" spans="8:8" ht="18" hidden="1">
      <c r="H110" s="172" t="s">
        <v>359</v>
      </c>
    </row>
    <row r="111" spans="8:8" ht="18" hidden="1">
      <c r="H111" s="172" t="s">
        <v>360</v>
      </c>
    </row>
    <row r="112" spans="8:8" ht="18" hidden="1">
      <c r="H112" s="172" t="s">
        <v>361</v>
      </c>
    </row>
    <row r="113" spans="8:8" ht="18" hidden="1">
      <c r="H113" s="172" t="s">
        <v>362</v>
      </c>
    </row>
    <row r="114" spans="8:8" ht="18" hidden="1">
      <c r="H114" s="172" t="s">
        <v>363</v>
      </c>
    </row>
    <row r="115" spans="8:8" ht="18" hidden="1">
      <c r="H115" s="172" t="s">
        <v>364</v>
      </c>
    </row>
    <row r="116" spans="8:8" ht="18" hidden="1">
      <c r="H116" s="172" t="s">
        <v>365</v>
      </c>
    </row>
  </sheetData>
  <sheetProtection formatRows="0"/>
  <mergeCells count="11">
    <mergeCell ref="O6:O7"/>
    <mergeCell ref="S1:T1"/>
    <mergeCell ref="C6:C7"/>
    <mergeCell ref="D6:D7"/>
    <mergeCell ref="E6:E7"/>
    <mergeCell ref="F6:F7"/>
    <mergeCell ref="G6:G7"/>
    <mergeCell ref="H6:H7"/>
    <mergeCell ref="I6:I7"/>
    <mergeCell ref="J6:M6"/>
    <mergeCell ref="N6:N7"/>
  </mergeCells>
  <phoneticPr fontId="20"/>
  <conditionalFormatting sqref="T1:T7 T53:T1048576 T38:T42">
    <cfRule type="containsText" dxfId="15" priority="7" operator="containsText" text="（正常）">
      <formula>NOT(ISERROR(SEARCH("（正常）",T1)))</formula>
    </cfRule>
    <cfRule type="containsText" dxfId="14" priority="8" operator="containsText" text="（エラー）">
      <formula>NOT(ISERROR(SEARCH("（エラー）",T1)))</formula>
    </cfRule>
    <cfRule type="containsText" dxfId="13" priority="9" operator="containsText" text="（注意）">
      <formula>NOT(ISERROR(SEARCH("（注意）",T1)))</formula>
    </cfRule>
  </conditionalFormatting>
  <conditionalFormatting sqref="T43:T52">
    <cfRule type="containsText" dxfId="12" priority="4" operator="containsText" text="（正常）">
      <formula>NOT(ISERROR(SEARCH("（正常）",T43)))</formula>
    </cfRule>
    <cfRule type="containsText" dxfId="11" priority="5" operator="containsText" text="（エラー）">
      <formula>NOT(ISERROR(SEARCH("（エラー）",T43)))</formula>
    </cfRule>
    <cfRule type="containsText" dxfId="10" priority="6" operator="containsText" text="（注意）">
      <formula>NOT(ISERROR(SEARCH("（注意）",T43)))</formula>
    </cfRule>
  </conditionalFormatting>
  <conditionalFormatting sqref="T8:T37">
    <cfRule type="containsText" dxfId="9" priority="1" operator="containsText" text="（正常）">
      <formula>NOT(ISERROR(SEARCH("（正常）",T8)))</formula>
    </cfRule>
    <cfRule type="containsText" dxfId="8" priority="2" operator="containsText" text="（エラー）">
      <formula>NOT(ISERROR(SEARCH("（エラー）",T8)))</formula>
    </cfRule>
    <cfRule type="containsText" dxfId="7" priority="3" operator="containsText" text="（注意）">
      <formula>NOT(ISERROR(SEARCH("（注意）",T8)))</formula>
    </cfRule>
  </conditionalFormatting>
  <dataValidations count="4">
    <dataValidation type="list" allowBlank="1" showInputMessage="1" showErrorMessage="1" sqref="N8:N37" xr:uid="{849A668D-7199-4601-9A9C-D126F208CBF1}">
      <formula1>$I$55:$I$57</formula1>
    </dataValidation>
    <dataValidation type="list" allowBlank="1" showInputMessage="1" showErrorMessage="1" sqref="J8:J37" xr:uid="{473F0FEC-C61C-4B3F-B185-A2365EDB4620}">
      <formula1>$H$55:$H$116</formula1>
    </dataValidation>
    <dataValidation type="list" allowBlank="1" showInputMessage="1" showErrorMessage="1" sqref="O8:O37" xr:uid="{9577E5D0-2A54-4351-8CEE-B527A9A32C3C}">
      <formula1>$J$55</formula1>
    </dataValidation>
    <dataValidation type="list" allowBlank="1" showInputMessage="1" showErrorMessage="1" sqref="H8:H37" xr:uid="{10429B5F-2675-4007-91AA-E59B78CBF7F4}">
      <formula1>$C$55</formula1>
    </dataValidation>
  </dataValidations>
  <printOptions horizontalCentered="1"/>
  <pageMargins left="0.39370078740157483" right="0.39370078740157483" top="0.19685039370078741" bottom="0.19685039370078741" header="0.31496062992125984" footer="0.31496062992125984"/>
  <pageSetup paperSize="9" scale="80" fitToHeight="0" orientation="portrait" r:id="rId1"/>
  <headerFooter>
    <oddFooter>&amp;C&amp;P／&amp;Nページ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9F40-844B-42A4-B954-939883BF3333}">
  <sheetPr codeName="Sheet51">
    <pageSetUpPr fitToPage="1"/>
  </sheetPr>
  <dimension ref="B1:AI24"/>
  <sheetViews>
    <sheetView showGridLines="0" zoomScaleNormal="100" zoomScaleSheetLayoutView="100" workbookViewId="0"/>
  </sheetViews>
  <sheetFormatPr defaultColWidth="9" defaultRowHeight="15"/>
  <cols>
    <col min="1" max="2" width="3.296875" style="110" customWidth="1"/>
    <col min="3" max="3" width="47.296875" style="110" customWidth="1"/>
    <col min="4" max="29" width="4.59765625" style="110" customWidth="1"/>
    <col min="30" max="30" width="4.09765625" style="110" customWidth="1"/>
    <col min="31" max="31" width="4.09765625" style="110" hidden="1" customWidth="1"/>
    <col min="32" max="32" width="4.296875" style="110" customWidth="1"/>
    <col min="33" max="33" width="9" style="111"/>
    <col min="34" max="34" width="30.59765625" style="127" customWidth="1"/>
    <col min="35" max="35" width="9" style="111"/>
    <col min="36" max="16384" width="9" style="110"/>
  </cols>
  <sheetData>
    <row r="1" spans="2:35">
      <c r="B1" s="110" t="s">
        <v>366</v>
      </c>
      <c r="AG1" s="521" t="s">
        <v>45</v>
      </c>
      <c r="AH1" s="521"/>
    </row>
    <row r="2" spans="2:35">
      <c r="B2" s="112"/>
      <c r="C2" s="113" t="s">
        <v>367</v>
      </c>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c r="AG2" s="131" t="s">
        <v>47</v>
      </c>
      <c r="AH2" s="116" t="s">
        <v>48</v>
      </c>
    </row>
    <row r="3" spans="2:35">
      <c r="B3" s="117"/>
      <c r="C3" s="110" t="s">
        <v>368</v>
      </c>
      <c r="AD3" s="118"/>
      <c r="AG3" s="131"/>
      <c r="AH3" s="116"/>
    </row>
    <row r="4" spans="2:35">
      <c r="B4" s="117"/>
      <c r="C4" s="119" t="s">
        <v>369</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8"/>
      <c r="AG4" s="131"/>
      <c r="AH4" s="116"/>
    </row>
    <row r="5" spans="2:35" ht="31.5" customHeight="1">
      <c r="B5" s="117"/>
      <c r="C5" s="120"/>
      <c r="D5" s="522" t="s">
        <v>370</v>
      </c>
      <c r="E5" s="523"/>
      <c r="F5" s="523"/>
      <c r="G5" s="523"/>
      <c r="H5" s="523"/>
      <c r="I5" s="523"/>
      <c r="J5" s="523"/>
      <c r="K5" s="523"/>
      <c r="L5" s="523"/>
      <c r="M5" s="523"/>
      <c r="N5" s="523"/>
      <c r="O5" s="523"/>
      <c r="P5" s="522" t="s">
        <v>371</v>
      </c>
      <c r="Q5" s="523"/>
      <c r="R5" s="523"/>
      <c r="S5" s="523"/>
      <c r="T5" s="523"/>
      <c r="U5" s="523"/>
      <c r="V5" s="523"/>
      <c r="W5" s="523"/>
      <c r="X5" s="523"/>
      <c r="Y5" s="522" t="s">
        <v>372</v>
      </c>
      <c r="Z5" s="523"/>
      <c r="AA5" s="523"/>
      <c r="AB5" s="523"/>
      <c r="AC5" s="523"/>
      <c r="AD5" s="118"/>
      <c r="AH5" s="121"/>
    </row>
    <row r="6" spans="2:35" ht="186">
      <c r="B6" s="117"/>
      <c r="C6" s="122"/>
      <c r="D6" s="123" t="s">
        <v>373</v>
      </c>
      <c r="E6" s="123" t="s">
        <v>374</v>
      </c>
      <c r="F6" s="123" t="s">
        <v>375</v>
      </c>
      <c r="G6" s="123" t="s">
        <v>376</v>
      </c>
      <c r="H6" s="123" t="s">
        <v>377</v>
      </c>
      <c r="I6" s="123" t="s">
        <v>378</v>
      </c>
      <c r="J6" s="123" t="s">
        <v>379</v>
      </c>
      <c r="K6" s="123" t="s">
        <v>380</v>
      </c>
      <c r="L6" s="123" t="s">
        <v>381</v>
      </c>
      <c r="M6" s="123" t="s">
        <v>382</v>
      </c>
      <c r="N6" s="123" t="s">
        <v>383</v>
      </c>
      <c r="O6" s="123" t="s">
        <v>384</v>
      </c>
      <c r="P6" s="123" t="s">
        <v>385</v>
      </c>
      <c r="Q6" s="123" t="s">
        <v>386</v>
      </c>
      <c r="R6" s="123" t="s">
        <v>387</v>
      </c>
      <c r="S6" s="123" t="s">
        <v>388</v>
      </c>
      <c r="T6" s="123" t="s">
        <v>389</v>
      </c>
      <c r="U6" s="123" t="s">
        <v>390</v>
      </c>
      <c r="V6" s="123" t="s">
        <v>391</v>
      </c>
      <c r="W6" s="123" t="s">
        <v>392</v>
      </c>
      <c r="X6" s="123" t="s">
        <v>393</v>
      </c>
      <c r="Y6" s="123" t="s">
        <v>394</v>
      </c>
      <c r="Z6" s="123" t="s">
        <v>395</v>
      </c>
      <c r="AA6" s="123" t="s">
        <v>396</v>
      </c>
      <c r="AB6" s="123" t="s">
        <v>397</v>
      </c>
      <c r="AC6" s="123" t="s">
        <v>398</v>
      </c>
      <c r="AD6" s="118"/>
      <c r="AH6" s="121"/>
    </row>
    <row r="7" spans="2:35" ht="20.100000000000001" customHeight="1">
      <c r="B7" s="117"/>
      <c r="C7" s="120" t="s">
        <v>63</v>
      </c>
      <c r="D7" s="124"/>
      <c r="E7" s="124"/>
      <c r="F7" s="124"/>
      <c r="G7" s="124"/>
      <c r="H7" s="124"/>
      <c r="I7" s="124"/>
      <c r="J7" s="124"/>
      <c r="K7" s="124"/>
      <c r="L7" s="124"/>
      <c r="M7" s="124"/>
      <c r="N7" s="124"/>
      <c r="O7" s="124"/>
      <c r="P7" s="125"/>
      <c r="Q7" s="125"/>
      <c r="R7" s="125"/>
      <c r="S7" s="125"/>
      <c r="T7" s="125"/>
      <c r="U7" s="125"/>
      <c r="V7" s="125"/>
      <c r="W7" s="125"/>
      <c r="X7" s="125"/>
      <c r="Y7" s="124"/>
      <c r="Z7" s="124"/>
      <c r="AA7" s="124"/>
      <c r="AB7" s="124"/>
      <c r="AC7" s="124"/>
      <c r="AD7" s="118"/>
      <c r="AE7" s="110">
        <f>COUNTIF(P7:X7,"*")</f>
        <v>0</v>
      </c>
      <c r="AG7" s="126" t="s">
        <v>399</v>
      </c>
      <c r="AH7" s="121" t="str">
        <f>IF(COUNTA(D7:AC9)&lt;1,"（エラー）未選択","（正常）選択済み")</f>
        <v>（エラー）未選択</v>
      </c>
      <c r="AI7" s="111" t="s">
        <v>400</v>
      </c>
    </row>
    <row r="8" spans="2:35" ht="20.100000000000001" customHeight="1">
      <c r="B8" s="117"/>
      <c r="C8" s="120" t="s">
        <v>66</v>
      </c>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18"/>
      <c r="AE8" s="110">
        <f>COUNTIF(D8:AC8,"*")</f>
        <v>0</v>
      </c>
      <c r="AG8" s="126" t="s">
        <v>401</v>
      </c>
      <c r="AH8" s="121" t="str">
        <f>IF(COUNTIF(D12:AC12,FALSE)&lt;1,"（正常）整合","（エラー）不整合項目あり")</f>
        <v>（正常）整合</v>
      </c>
      <c r="AI8" s="111" t="s">
        <v>402</v>
      </c>
    </row>
    <row r="9" spans="2:35" ht="20.100000000000001" customHeight="1">
      <c r="B9" s="117"/>
      <c r="C9" s="120" t="s">
        <v>69</v>
      </c>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18"/>
      <c r="AE9" s="110">
        <f>COUNTIF(D9:AC9,"*")</f>
        <v>0</v>
      </c>
    </row>
    <row r="10" spans="2:35">
      <c r="B10" s="128"/>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29"/>
    </row>
    <row r="12" spans="2:35" hidden="1">
      <c r="D12" s="110" t="b">
        <f>IF(D8&amp;D9="●●",FALSE,TRUE)</f>
        <v>1</v>
      </c>
      <c r="E12" s="110" t="b">
        <f t="shared" ref="E12:AC12" si="0">IF(E8&amp;E9="●●",FALSE,TRUE)</f>
        <v>1</v>
      </c>
      <c r="F12" s="110" t="b">
        <f t="shared" si="0"/>
        <v>1</v>
      </c>
      <c r="G12" s="110" t="b">
        <f t="shared" si="0"/>
        <v>1</v>
      </c>
      <c r="H12" s="110" t="b">
        <f t="shared" si="0"/>
        <v>1</v>
      </c>
      <c r="I12" s="110" t="b">
        <f t="shared" si="0"/>
        <v>1</v>
      </c>
      <c r="J12" s="110" t="b">
        <f t="shared" si="0"/>
        <v>1</v>
      </c>
      <c r="K12" s="110" t="b">
        <f t="shared" si="0"/>
        <v>1</v>
      </c>
      <c r="L12" s="110" t="b">
        <f t="shared" si="0"/>
        <v>1</v>
      </c>
      <c r="M12" s="110" t="b">
        <f t="shared" si="0"/>
        <v>1</v>
      </c>
      <c r="N12" s="110" t="b">
        <f t="shared" si="0"/>
        <v>1</v>
      </c>
      <c r="O12" s="110" t="b">
        <f t="shared" si="0"/>
        <v>1</v>
      </c>
      <c r="P12" s="110" t="b">
        <f t="shared" si="0"/>
        <v>1</v>
      </c>
      <c r="Q12" s="110" t="b">
        <f t="shared" si="0"/>
        <v>1</v>
      </c>
      <c r="R12" s="110" t="b">
        <f t="shared" si="0"/>
        <v>1</v>
      </c>
      <c r="S12" s="110" t="b">
        <f t="shared" si="0"/>
        <v>1</v>
      </c>
      <c r="T12" s="110" t="b">
        <f t="shared" si="0"/>
        <v>1</v>
      </c>
      <c r="U12" s="110" t="b">
        <f t="shared" si="0"/>
        <v>1</v>
      </c>
      <c r="V12" s="110" t="b">
        <f t="shared" si="0"/>
        <v>1</v>
      </c>
      <c r="W12" s="110" t="b">
        <f t="shared" si="0"/>
        <v>1</v>
      </c>
      <c r="X12" s="110" t="b">
        <f t="shared" si="0"/>
        <v>1</v>
      </c>
      <c r="Y12" s="110" t="b">
        <f t="shared" si="0"/>
        <v>1</v>
      </c>
      <c r="Z12" s="110" t="b">
        <f t="shared" si="0"/>
        <v>1</v>
      </c>
      <c r="AA12" s="110" t="b">
        <f t="shared" si="0"/>
        <v>1</v>
      </c>
      <c r="AB12" s="110" t="b">
        <f t="shared" si="0"/>
        <v>1</v>
      </c>
      <c r="AC12" s="110" t="b">
        <f t="shared" si="0"/>
        <v>1</v>
      </c>
    </row>
    <row r="13" spans="2:35" hidden="1">
      <c r="C13" s="110">
        <v>1</v>
      </c>
      <c r="D13" s="110">
        <v>2</v>
      </c>
      <c r="E13" s="110">
        <v>3</v>
      </c>
      <c r="F13" s="110">
        <v>4</v>
      </c>
      <c r="G13" s="110">
        <v>5</v>
      </c>
      <c r="H13" s="110">
        <v>6</v>
      </c>
      <c r="I13" s="110">
        <v>7</v>
      </c>
      <c r="J13" s="110">
        <v>8</v>
      </c>
      <c r="K13" s="110">
        <v>9</v>
      </c>
      <c r="L13" s="110">
        <v>10</v>
      </c>
      <c r="M13" s="110">
        <v>11</v>
      </c>
      <c r="N13" s="110">
        <v>12</v>
      </c>
      <c r="O13" s="110">
        <v>13</v>
      </c>
      <c r="P13" s="110">
        <v>14</v>
      </c>
      <c r="Q13" s="110">
        <v>15</v>
      </c>
      <c r="R13" s="110">
        <v>16</v>
      </c>
      <c r="S13" s="110">
        <v>17</v>
      </c>
      <c r="T13" s="110">
        <v>18</v>
      </c>
      <c r="U13" s="110">
        <v>19</v>
      </c>
      <c r="V13" s="110">
        <v>20</v>
      </c>
      <c r="W13" s="110">
        <v>21</v>
      </c>
      <c r="X13" s="110">
        <v>22</v>
      </c>
      <c r="Y13" s="110">
        <v>23</v>
      </c>
      <c r="Z13" s="110">
        <v>24</v>
      </c>
      <c r="AA13" s="110">
        <v>25</v>
      </c>
      <c r="AB13" s="110">
        <v>26</v>
      </c>
      <c r="AC13" s="110">
        <v>27</v>
      </c>
      <c r="AD13" s="110">
        <v>28</v>
      </c>
    </row>
    <row r="14" spans="2:35" hidden="1">
      <c r="C14" s="110" t="s">
        <v>63</v>
      </c>
      <c r="D14" s="110" t="str">
        <f>IF(D7="●",D$6&amp;"、","")</f>
        <v/>
      </c>
      <c r="E14" s="110" t="str">
        <f t="shared" ref="E14:AC16" si="1">IF(E7="●",E$6&amp;"、","")</f>
        <v/>
      </c>
      <c r="F14" s="110" t="str">
        <f t="shared" si="1"/>
        <v/>
      </c>
      <c r="G14" s="110" t="str">
        <f t="shared" si="1"/>
        <v/>
      </c>
      <c r="H14" s="110" t="str">
        <f t="shared" si="1"/>
        <v/>
      </c>
      <c r="I14" s="110" t="str">
        <f>IF(I7="●",I$6&amp;"、","")</f>
        <v/>
      </c>
      <c r="J14" s="110" t="str">
        <f t="shared" si="1"/>
        <v/>
      </c>
      <c r="K14" s="110" t="str">
        <f t="shared" si="1"/>
        <v/>
      </c>
      <c r="L14" s="110" t="str">
        <f t="shared" si="1"/>
        <v/>
      </c>
      <c r="M14" s="110" t="str">
        <f t="shared" si="1"/>
        <v/>
      </c>
      <c r="N14" s="110" t="str">
        <f t="shared" si="1"/>
        <v/>
      </c>
      <c r="O14" s="110" t="str">
        <f t="shared" si="1"/>
        <v/>
      </c>
      <c r="P14" s="110" t="str">
        <f t="shared" si="1"/>
        <v/>
      </c>
      <c r="Q14" s="110" t="str">
        <f t="shared" si="1"/>
        <v/>
      </c>
      <c r="R14" s="110" t="str">
        <f t="shared" si="1"/>
        <v/>
      </c>
      <c r="S14" s="110" t="str">
        <f t="shared" si="1"/>
        <v/>
      </c>
      <c r="T14" s="110" t="str">
        <f t="shared" si="1"/>
        <v/>
      </c>
      <c r="U14" s="110" t="str">
        <f>IF(U7="●",U$6&amp;"、","")</f>
        <v/>
      </c>
      <c r="V14" s="110" t="str">
        <f t="shared" si="1"/>
        <v/>
      </c>
      <c r="W14" s="110" t="str">
        <f t="shared" si="1"/>
        <v/>
      </c>
      <c r="X14" s="110" t="str">
        <f t="shared" si="1"/>
        <v/>
      </c>
      <c r="Y14" s="110" t="str">
        <f t="shared" si="1"/>
        <v/>
      </c>
      <c r="Z14" s="110" t="str">
        <f t="shared" si="1"/>
        <v/>
      </c>
      <c r="AA14" s="110" t="str">
        <f t="shared" si="1"/>
        <v/>
      </c>
      <c r="AB14" s="110" t="str">
        <f t="shared" si="1"/>
        <v/>
      </c>
      <c r="AC14" s="110" t="str">
        <f>IF(AC7="●",AC$6&amp;"、","")</f>
        <v/>
      </c>
      <c r="AD14" s="130" t="str">
        <f>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
      </c>
      <c r="AE14" s="130"/>
    </row>
    <row r="15" spans="2:35" hidden="1">
      <c r="C15" s="110" t="s">
        <v>66</v>
      </c>
      <c r="D15" s="110" t="str">
        <f>IF(D8="●",D$6&amp;"、","")</f>
        <v/>
      </c>
      <c r="E15" s="110" t="str">
        <f t="shared" si="1"/>
        <v/>
      </c>
      <c r="F15" s="110" t="str">
        <f>IF(F8="●",F$6&amp;"、","")</f>
        <v/>
      </c>
      <c r="G15" s="110" t="str">
        <f t="shared" si="1"/>
        <v/>
      </c>
      <c r="H15" s="110" t="str">
        <f t="shared" si="1"/>
        <v/>
      </c>
      <c r="I15" s="110" t="str">
        <f t="shared" si="1"/>
        <v/>
      </c>
      <c r="J15" s="110" t="str">
        <f t="shared" si="1"/>
        <v/>
      </c>
      <c r="K15" s="110" t="str">
        <f t="shared" si="1"/>
        <v/>
      </c>
      <c r="L15" s="110" t="str">
        <f t="shared" si="1"/>
        <v/>
      </c>
      <c r="M15" s="110" t="str">
        <f t="shared" si="1"/>
        <v/>
      </c>
      <c r="N15" s="110" t="str">
        <f t="shared" si="1"/>
        <v/>
      </c>
      <c r="O15" s="110" t="str">
        <f t="shared" si="1"/>
        <v/>
      </c>
      <c r="P15" s="110" t="str">
        <f t="shared" si="1"/>
        <v/>
      </c>
      <c r="Q15" s="110" t="str">
        <f t="shared" si="1"/>
        <v/>
      </c>
      <c r="R15" s="110" t="str">
        <f>IF(R8="●",R$6&amp;"、","")</f>
        <v/>
      </c>
      <c r="S15" s="110" t="str">
        <f t="shared" si="1"/>
        <v/>
      </c>
      <c r="T15" s="110" t="str">
        <f t="shared" si="1"/>
        <v/>
      </c>
      <c r="U15" s="110" t="str">
        <f>IF(U8="●",U$6&amp;"、","")</f>
        <v/>
      </c>
      <c r="V15" s="110" t="str">
        <f t="shared" si="1"/>
        <v/>
      </c>
      <c r="W15" s="110" t="str">
        <f t="shared" si="1"/>
        <v/>
      </c>
      <c r="X15" s="110" t="str">
        <f t="shared" si="1"/>
        <v/>
      </c>
      <c r="Y15" s="110" t="str">
        <f t="shared" si="1"/>
        <v/>
      </c>
      <c r="Z15" s="110" t="str">
        <f t="shared" si="1"/>
        <v/>
      </c>
      <c r="AA15" s="110" t="str">
        <f t="shared" si="1"/>
        <v/>
      </c>
      <c r="AB15" s="110" t="str">
        <f t="shared" si="1"/>
        <v/>
      </c>
      <c r="AC15" s="110" t="str">
        <f t="shared" si="1"/>
        <v/>
      </c>
      <c r="AD15" s="130" t="str">
        <f>IFERROR(LEFT(D15&amp;E15&amp;F15&amp;G15&amp;H15&amp;I15&amp;J15&amp;K15&amp;L15&amp;M15&amp;N15&amp;O15&amp;P15&amp;Q15&amp;R15&amp;S15&amp;T15&amp;U15&amp;V15&amp;W15&amp;X15&amp;Y15&amp;Z15&amp;AA15&amp;AB15&amp;AC15,LEN(D15&amp;E15&amp;F15&amp;G15&amp;H15&amp;I15&amp;J15&amp;K15&amp;L15&amp;M15&amp;N15&amp;O15&amp;P15&amp;Q15&amp;R15&amp;S15&amp;T15&amp;U15&amp;V15&amp;W15&amp;X15&amp;Y15&amp;Z15&amp;AA15&amp;AB15&amp;AC15)-1),"")</f>
        <v/>
      </c>
      <c r="AE15" s="130"/>
    </row>
    <row r="16" spans="2:35" hidden="1">
      <c r="C16" s="110" t="s">
        <v>69</v>
      </c>
      <c r="D16" s="110" t="str">
        <f>IF(D9="●",D$6&amp;"、","")</f>
        <v/>
      </c>
      <c r="E16" s="110" t="str">
        <f t="shared" si="1"/>
        <v/>
      </c>
      <c r="F16" s="110" t="str">
        <f t="shared" si="1"/>
        <v/>
      </c>
      <c r="G16" s="110" t="str">
        <f t="shared" si="1"/>
        <v/>
      </c>
      <c r="H16" s="110" t="str">
        <f t="shared" si="1"/>
        <v/>
      </c>
      <c r="I16" s="110" t="str">
        <f t="shared" si="1"/>
        <v/>
      </c>
      <c r="J16" s="110" t="str">
        <f t="shared" si="1"/>
        <v/>
      </c>
      <c r="K16" s="110" t="str">
        <f t="shared" si="1"/>
        <v/>
      </c>
      <c r="L16" s="110" t="str">
        <f t="shared" si="1"/>
        <v/>
      </c>
      <c r="M16" s="110" t="str">
        <f t="shared" si="1"/>
        <v/>
      </c>
      <c r="N16" s="110" t="str">
        <f t="shared" si="1"/>
        <v/>
      </c>
      <c r="O16" s="110" t="str">
        <f t="shared" si="1"/>
        <v/>
      </c>
      <c r="P16" s="110" t="str">
        <f t="shared" si="1"/>
        <v/>
      </c>
      <c r="Q16" s="110" t="str">
        <f t="shared" si="1"/>
        <v/>
      </c>
      <c r="R16" s="110" t="str">
        <f>IF(R9="●",R$6&amp;"、","")</f>
        <v/>
      </c>
      <c r="S16" s="110" t="str">
        <f t="shared" si="1"/>
        <v/>
      </c>
      <c r="T16" s="110" t="str">
        <f t="shared" si="1"/>
        <v/>
      </c>
      <c r="U16" s="110" t="str">
        <f>IF(U9="●",U$6&amp;"、","")</f>
        <v/>
      </c>
      <c r="V16" s="110" t="str">
        <f t="shared" si="1"/>
        <v/>
      </c>
      <c r="W16" s="110" t="str">
        <f t="shared" si="1"/>
        <v/>
      </c>
      <c r="X16" s="110" t="str">
        <f t="shared" si="1"/>
        <v/>
      </c>
      <c r="Y16" s="110" t="str">
        <f t="shared" si="1"/>
        <v/>
      </c>
      <c r="Z16" s="110" t="str">
        <f t="shared" si="1"/>
        <v/>
      </c>
      <c r="AA16" s="110" t="str">
        <f t="shared" si="1"/>
        <v/>
      </c>
      <c r="AB16" s="110" t="str">
        <f t="shared" si="1"/>
        <v/>
      </c>
      <c r="AC16" s="110" t="str">
        <f t="shared" si="1"/>
        <v/>
      </c>
      <c r="AD16" s="130" t="str">
        <f>IFERROR(LEFT(D16&amp;E16&amp;F16&amp;G16&amp;H16&amp;I16&amp;J16&amp;K16&amp;L16&amp;M16&amp;N16&amp;O16&amp;P16&amp;Q16&amp;R16&amp;S16&amp;T16&amp;U16&amp;V16&amp;W16&amp;X16&amp;Y16&amp;Z16&amp;AA16&amp;AB16&amp;AC16,LEN(D16&amp;E16&amp;F16&amp;G16&amp;H16&amp;I16&amp;J16&amp;K16&amp;L16&amp;M16&amp;N16&amp;O16&amp;P16&amp;Q16&amp;R16&amp;S16&amp;T16&amp;U16&amp;V16&amp;W16&amp;X16&amp;Y16&amp;Z16&amp;AA16&amp;AB16&amp;AC16)-1),"")</f>
        <v/>
      </c>
      <c r="AE16" s="130"/>
    </row>
    <row r="17" spans="3:31" hidden="1">
      <c r="C17" s="110" t="s">
        <v>403</v>
      </c>
      <c r="D17" s="110" t="str">
        <f>IF(COUNTIF(D7:D8,"●")&gt;1,D$6&amp;"、","")</f>
        <v/>
      </c>
      <c r="E17" s="110" t="str">
        <f t="shared" ref="E17:AC17" si="2">IF(COUNTIF(E7:E8,"●")&gt;1,E$6&amp;"、","")</f>
        <v/>
      </c>
      <c r="F17" s="110" t="str">
        <f t="shared" si="2"/>
        <v/>
      </c>
      <c r="G17" s="110" t="str">
        <f t="shared" si="2"/>
        <v/>
      </c>
      <c r="H17" s="110" t="str">
        <f t="shared" si="2"/>
        <v/>
      </c>
      <c r="I17" s="110" t="str">
        <f t="shared" si="2"/>
        <v/>
      </c>
      <c r="J17" s="110" t="str">
        <f t="shared" si="2"/>
        <v/>
      </c>
      <c r="K17" s="110" t="str">
        <f t="shared" si="2"/>
        <v/>
      </c>
      <c r="L17" s="110" t="str">
        <f t="shared" si="2"/>
        <v/>
      </c>
      <c r="M17" s="110" t="str">
        <f t="shared" si="2"/>
        <v/>
      </c>
      <c r="N17" s="110" t="str">
        <f t="shared" si="2"/>
        <v/>
      </c>
      <c r="O17" s="110" t="str">
        <f t="shared" si="2"/>
        <v/>
      </c>
      <c r="P17" s="110" t="str">
        <f t="shared" si="2"/>
        <v/>
      </c>
      <c r="Q17" s="110" t="str">
        <f t="shared" si="2"/>
        <v/>
      </c>
      <c r="R17" s="110" t="str">
        <f>IF(COUNTIF(R7:R8,"●")&gt;1,R$6&amp;"、","")</f>
        <v/>
      </c>
      <c r="S17" s="110" t="str">
        <f t="shared" si="2"/>
        <v/>
      </c>
      <c r="T17" s="110" t="str">
        <f t="shared" si="2"/>
        <v/>
      </c>
      <c r="U17" s="110" t="str">
        <f>IF(COUNTIF(U7:U8,"●")&gt;1,U$6&amp;"、","")</f>
        <v/>
      </c>
      <c r="V17" s="110" t="str">
        <f t="shared" si="2"/>
        <v/>
      </c>
      <c r="W17" s="110" t="str">
        <f t="shared" si="2"/>
        <v/>
      </c>
      <c r="X17" s="110" t="str">
        <f t="shared" si="2"/>
        <v/>
      </c>
      <c r="Y17" s="110" t="str">
        <f t="shared" si="2"/>
        <v/>
      </c>
      <c r="Z17" s="110" t="str">
        <f t="shared" si="2"/>
        <v/>
      </c>
      <c r="AA17" s="110" t="str">
        <f t="shared" si="2"/>
        <v/>
      </c>
      <c r="AB17" s="110" t="str">
        <f t="shared" si="2"/>
        <v/>
      </c>
      <c r="AC17" s="110" t="str">
        <f t="shared" si="2"/>
        <v/>
      </c>
      <c r="AD17" s="130" t="str">
        <f>IFERROR(LEFT(D17&amp;E17&amp;F17&amp;G17&amp;H17&amp;I17&amp;J17&amp;K17&amp;L17&amp;M17&amp;N17&amp;O17&amp;P17&amp;Q17&amp;R17&amp;S17&amp;T17&amp;U17&amp;V17&amp;W17&amp;X17&amp;Y17&amp;Z17&amp;AA17&amp;AB17&amp;AC17,LEN(D17&amp;E17&amp;F17&amp;G17&amp;H17&amp;I17&amp;J17&amp;K17&amp;L17&amp;M17&amp;N17&amp;O17&amp;P17&amp;Q17&amp;R17&amp;S17&amp;T17&amp;U17&amp;V17&amp;W17&amp;X17&amp;Y17&amp;Z17&amp;AA17&amp;AB17&amp;AC17)-1),"")</f>
        <v/>
      </c>
      <c r="AE17" s="130"/>
    </row>
    <row r="18" spans="3:31" hidden="1">
      <c r="C18" s="110" t="s">
        <v>404</v>
      </c>
      <c r="D18" s="110" t="str">
        <f>IF(COUNTIF(D7,"●")+COUNTIF(D9,"●")&gt;1,D$6&amp;"、","")</f>
        <v/>
      </c>
      <c r="E18" s="110" t="str">
        <f t="shared" ref="E18:AC18" si="3">IF(COUNTIF(E7,"●")+COUNTIF(E9,"●")&gt;1,E$6&amp;"、","")</f>
        <v/>
      </c>
      <c r="F18" s="110" t="str">
        <f t="shared" si="3"/>
        <v/>
      </c>
      <c r="G18" s="110" t="str">
        <f t="shared" si="3"/>
        <v/>
      </c>
      <c r="H18" s="110" t="str">
        <f t="shared" si="3"/>
        <v/>
      </c>
      <c r="I18" s="110" t="str">
        <f t="shared" si="3"/>
        <v/>
      </c>
      <c r="J18" s="110" t="str">
        <f t="shared" si="3"/>
        <v/>
      </c>
      <c r="K18" s="110" t="str">
        <f t="shared" si="3"/>
        <v/>
      </c>
      <c r="L18" s="110" t="str">
        <f t="shared" si="3"/>
        <v/>
      </c>
      <c r="M18" s="110" t="str">
        <f t="shared" si="3"/>
        <v/>
      </c>
      <c r="N18" s="110" t="str">
        <f t="shared" si="3"/>
        <v/>
      </c>
      <c r="O18" s="110" t="str">
        <f t="shared" si="3"/>
        <v/>
      </c>
      <c r="P18" s="110" t="str">
        <f t="shared" si="3"/>
        <v/>
      </c>
      <c r="Q18" s="110" t="str">
        <f t="shared" si="3"/>
        <v/>
      </c>
      <c r="R18" s="110" t="str">
        <f>IF(COUNTIF(R7,"●")+COUNTIF(R9,"●")&gt;1,R$6&amp;"、","")</f>
        <v/>
      </c>
      <c r="S18" s="110" t="str">
        <f t="shared" si="3"/>
        <v/>
      </c>
      <c r="T18" s="110" t="str">
        <f t="shared" si="3"/>
        <v/>
      </c>
      <c r="U18" s="110" t="str">
        <f>IF(COUNTIF(U7,"●")+COUNTIF(U9,"●")&gt;1,U$6&amp;"、","")</f>
        <v/>
      </c>
      <c r="V18" s="110" t="str">
        <f t="shared" si="3"/>
        <v/>
      </c>
      <c r="W18" s="110" t="str">
        <f t="shared" si="3"/>
        <v/>
      </c>
      <c r="X18" s="110" t="str">
        <f t="shared" si="3"/>
        <v/>
      </c>
      <c r="Y18" s="110" t="str">
        <f t="shared" si="3"/>
        <v/>
      </c>
      <c r="Z18" s="110" t="str">
        <f t="shared" si="3"/>
        <v/>
      </c>
      <c r="AA18" s="110" t="str">
        <f t="shared" si="3"/>
        <v/>
      </c>
      <c r="AB18" s="110" t="str">
        <f t="shared" si="3"/>
        <v/>
      </c>
      <c r="AC18" s="110" t="str">
        <f t="shared" si="3"/>
        <v/>
      </c>
      <c r="AD18" s="130" t="str">
        <f>IFERROR(LEFT(D18&amp;E18&amp;F18&amp;G18&amp;H18&amp;I18&amp;J18&amp;K18&amp;L18&amp;M18&amp;N18&amp;O18&amp;P18&amp;Q18&amp;R18&amp;S18&amp;T18&amp;U18&amp;V18&amp;W18&amp;X18&amp;Y18&amp;Z18&amp;AA18&amp;AB18&amp;AC18,LEN(D18&amp;E18&amp;F18&amp;G18&amp;H18&amp;I18&amp;J18&amp;K18&amp;L18&amp;M18&amp;N18&amp;O18&amp;P18&amp;Q18&amp;R18&amp;S18&amp;T18&amp;U18&amp;V18&amp;W18&amp;X18&amp;Y18&amp;Z18&amp;AA18&amp;AB18&amp;AC18)-1),"")</f>
        <v/>
      </c>
      <c r="AE18" s="130"/>
    </row>
    <row r="24" spans="3:31" ht="23.1" customHeight="1"/>
  </sheetData>
  <sheetProtection formatRows="0"/>
  <mergeCells count="4">
    <mergeCell ref="AG1:AH1"/>
    <mergeCell ref="D5:O5"/>
    <mergeCell ref="P5:X5"/>
    <mergeCell ref="Y5:AC5"/>
  </mergeCells>
  <phoneticPr fontId="20"/>
  <conditionalFormatting sqref="AH1:AH1048576">
    <cfRule type="containsText" dxfId="6" priority="1" operator="containsText" text="（正常）">
      <formula>NOT(ISERROR(SEARCH("（正常）",AH1)))</formula>
    </cfRule>
    <cfRule type="containsText" dxfId="5" priority="2" operator="containsText" text="（エラー）">
      <formula>NOT(ISERROR(SEARCH("（エラー）",AH1)))</formula>
    </cfRule>
    <cfRule type="containsText" dxfId="4" priority="3" operator="containsText" text="（注意）">
      <formula>NOT(ISERROR(SEARCH("（注意）",AH1)))</formula>
    </cfRule>
  </conditionalFormatting>
  <dataValidations count="1">
    <dataValidation type="list" allowBlank="1" showInputMessage="1" showErrorMessage="1" sqref="P7:X7 D8:AC9" xr:uid="{E145E483-E552-49AB-86CE-4E6CF93DB741}">
      <formula1>"●"</formula1>
    </dataValidation>
  </dataValidations>
  <printOptions horizontalCentered="1"/>
  <pageMargins left="0.19685039370078741" right="0.19685039370078741" top="0.74803149606299213" bottom="0.74803149606299213" header="0.31496062992125984" footer="0.31496062992125984"/>
  <pageSetup paperSize="9" scale="74"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3490B-55D1-4D7E-8F33-5F6307B5B33D}">
  <sheetPr>
    <pageSetUpPr fitToPage="1"/>
  </sheetPr>
  <dimension ref="B1:Z28"/>
  <sheetViews>
    <sheetView showGridLines="0" zoomScaleNormal="100" zoomScaleSheetLayoutView="100" workbookViewId="0"/>
  </sheetViews>
  <sheetFormatPr defaultColWidth="9" defaultRowHeight="15"/>
  <cols>
    <col min="1" max="1" width="2.59765625" style="259" customWidth="1"/>
    <col min="2" max="2" width="1.59765625" style="259" customWidth="1"/>
    <col min="3" max="3" width="5.59765625" style="259" customWidth="1"/>
    <col min="4" max="4" width="8.69921875" style="259" customWidth="1"/>
    <col min="5" max="6" width="14" style="259" customWidth="1"/>
    <col min="7" max="7" width="8.59765625" style="259" customWidth="1"/>
    <col min="8" max="8" width="10.19921875" style="259" bestFit="1" customWidth="1"/>
    <col min="9" max="10" width="8.59765625" style="259" customWidth="1"/>
    <col min="11" max="11" width="10.19921875" style="259" customWidth="1"/>
    <col min="12" max="12" width="10.19921875" style="259" bestFit="1" customWidth="1"/>
    <col min="13" max="13" width="10.19921875" style="259" customWidth="1"/>
    <col min="14" max="15" width="8.59765625" style="259" customWidth="1"/>
    <col min="16" max="17" width="10.19921875" style="259" bestFit="1" customWidth="1"/>
    <col min="18" max="18" width="14.296875" style="259" customWidth="1"/>
    <col min="19" max="19" width="1.19921875" style="259" customWidth="1"/>
    <col min="20" max="20" width="2.59765625" style="259" customWidth="1"/>
    <col min="21" max="21" width="2.796875" style="259" customWidth="1"/>
    <col min="22" max="22" width="9" style="305"/>
    <col min="23" max="23" width="30.59765625" style="308" customWidth="1"/>
    <col min="24" max="24" width="116.19921875" style="40" customWidth="1"/>
    <col min="25" max="25" width="9" style="259"/>
    <col min="26" max="26" width="0" style="259" hidden="1" customWidth="1"/>
    <col min="27" max="16384" width="9" style="259"/>
  </cols>
  <sheetData>
    <row r="1" spans="2:26">
      <c r="B1" s="4" t="s">
        <v>405</v>
      </c>
      <c r="V1" s="333" t="s">
        <v>45</v>
      </c>
      <c r="W1" s="333"/>
    </row>
    <row r="2" spans="2:26" ht="15" customHeight="1">
      <c r="B2" s="260"/>
      <c r="C2" s="261"/>
      <c r="D2" s="262"/>
      <c r="E2" s="262"/>
      <c r="F2" s="262"/>
      <c r="G2" s="262"/>
      <c r="H2" s="262"/>
      <c r="I2" s="262"/>
      <c r="J2" s="262"/>
      <c r="K2" s="262"/>
      <c r="L2" s="262"/>
      <c r="M2" s="262"/>
      <c r="N2" s="262"/>
      <c r="O2" s="262"/>
      <c r="P2" s="262"/>
      <c r="Q2" s="262"/>
      <c r="R2" s="262"/>
      <c r="S2" s="263"/>
      <c r="V2" s="38" t="s">
        <v>47</v>
      </c>
      <c r="W2" s="264" t="s">
        <v>48</v>
      </c>
      <c r="Z2" s="51" t="s">
        <v>406</v>
      </c>
    </row>
    <row r="3" spans="2:26" ht="15" customHeight="1">
      <c r="B3" s="265"/>
      <c r="C3" s="524" t="s">
        <v>407</v>
      </c>
      <c r="D3" s="524"/>
      <c r="E3" s="266"/>
      <c r="F3" s="267"/>
      <c r="G3" s="267"/>
      <c r="H3" s="267"/>
      <c r="I3" s="267"/>
      <c r="J3" s="267"/>
      <c r="K3" s="267"/>
      <c r="L3" s="267"/>
      <c r="M3" s="267"/>
      <c r="N3" s="267"/>
      <c r="O3" s="267"/>
      <c r="P3" s="267"/>
      <c r="Q3" s="267"/>
      <c r="R3" s="267"/>
      <c r="S3" s="3"/>
      <c r="V3" s="38"/>
      <c r="W3" s="268" t="str">
        <f>IF(E3="","（エラー）未入力","（正常）入力済み")</f>
        <v>（エラー）未入力</v>
      </c>
      <c r="Z3" s="51" t="s">
        <v>407</v>
      </c>
    </row>
    <row r="4" spans="2:26" ht="15" customHeight="1">
      <c r="B4" s="265"/>
      <c r="C4" s="259" t="s">
        <v>408</v>
      </c>
      <c r="D4" s="267"/>
      <c r="E4" s="267"/>
      <c r="F4" s="267"/>
      <c r="G4" s="267"/>
      <c r="H4" s="267"/>
      <c r="I4" s="267"/>
      <c r="J4" s="267"/>
      <c r="K4" s="267"/>
      <c r="L4" s="267"/>
      <c r="M4" s="267"/>
      <c r="N4" s="267"/>
      <c r="O4" s="267"/>
      <c r="P4" s="267"/>
      <c r="Q4" s="267"/>
      <c r="R4" s="267"/>
      <c r="S4" s="3"/>
      <c r="V4" s="39"/>
      <c r="W4" s="47"/>
      <c r="Z4" t="s">
        <v>409</v>
      </c>
    </row>
    <row r="5" spans="2:26" ht="18">
      <c r="B5" s="265"/>
      <c r="C5" s="528" t="s">
        <v>274</v>
      </c>
      <c r="D5" s="528" t="s">
        <v>410</v>
      </c>
      <c r="E5" s="524" t="s">
        <v>411</v>
      </c>
      <c r="F5" s="524"/>
      <c r="G5" s="530" t="s">
        <v>412</v>
      </c>
      <c r="H5" s="524" t="s">
        <v>409</v>
      </c>
      <c r="I5" s="524"/>
      <c r="J5" s="524"/>
      <c r="K5" s="524"/>
      <c r="L5" s="524"/>
      <c r="M5" s="524" t="s">
        <v>413</v>
      </c>
      <c r="N5" s="524"/>
      <c r="O5" s="524"/>
      <c r="P5" s="524"/>
      <c r="Q5" s="524"/>
      <c r="R5" s="524" t="s">
        <v>414</v>
      </c>
      <c r="S5" s="3"/>
      <c r="V5" s="39"/>
      <c r="W5" s="47"/>
      <c r="Z5" t="s">
        <v>415</v>
      </c>
    </row>
    <row r="6" spans="2:26" ht="44.55" customHeight="1">
      <c r="B6" s="265"/>
      <c r="C6" s="529"/>
      <c r="D6" s="529"/>
      <c r="E6" s="269" t="s">
        <v>416</v>
      </c>
      <c r="F6" s="269" t="s">
        <v>411</v>
      </c>
      <c r="G6" s="530"/>
      <c r="H6" s="270" t="s">
        <v>417</v>
      </c>
      <c r="I6" s="270" t="s">
        <v>418</v>
      </c>
      <c r="J6" s="270" t="s">
        <v>419</v>
      </c>
      <c r="K6" s="270" t="s">
        <v>420</v>
      </c>
      <c r="L6" s="270" t="s">
        <v>421</v>
      </c>
      <c r="M6" s="270" t="s">
        <v>417</v>
      </c>
      <c r="N6" s="270" t="s">
        <v>418</v>
      </c>
      <c r="O6" s="270" t="s">
        <v>419</v>
      </c>
      <c r="P6" s="270" t="s">
        <v>420</v>
      </c>
      <c r="Q6" s="270" t="s">
        <v>421</v>
      </c>
      <c r="R6" s="524"/>
      <c r="S6" s="3"/>
      <c r="V6" s="39"/>
      <c r="W6" s="47"/>
    </row>
    <row r="7" spans="2:26" ht="25.05" customHeight="1">
      <c r="B7" s="265"/>
      <c r="C7" s="270">
        <f>ROW()-6</f>
        <v>1</v>
      </c>
      <c r="D7" s="271"/>
      <c r="E7" s="272"/>
      <c r="F7" s="273"/>
      <c r="G7" s="274"/>
      <c r="H7" s="275"/>
      <c r="I7" s="275"/>
      <c r="J7" s="275"/>
      <c r="K7" s="276">
        <f t="shared" ref="K7:K21" si="0">H7*I7</f>
        <v>0</v>
      </c>
      <c r="L7" s="275"/>
      <c r="M7" s="277"/>
      <c r="N7" s="277"/>
      <c r="O7" s="277"/>
      <c r="P7" s="276">
        <f t="shared" ref="P7:P21" si="1">M7*N7</f>
        <v>0</v>
      </c>
      <c r="Q7" s="277"/>
      <c r="R7" s="278"/>
      <c r="S7" s="3"/>
      <c r="V7" s="41" t="s">
        <v>52</v>
      </c>
      <c r="W7" s="47" t="str" cm="1">
        <f t="array" ref="W7">IF(COUNTA(D7:Q7)=2,"（エラー）未入力",IF($E$3="計画", IF(OR(D7:L7=""),"（エラー）一部未入力","（正常）入力済み"), IF(OR(D7:Q7=""),"（エラー）一部未入力","（正常）入力済み")))</f>
        <v>（エラー）未入力</v>
      </c>
      <c r="X7" s="40" t="s">
        <v>422</v>
      </c>
    </row>
    <row r="8" spans="2:26" ht="25.05" customHeight="1">
      <c r="B8" s="265"/>
      <c r="C8" s="270">
        <f t="shared" ref="C8:C21" si="2">ROW()-6</f>
        <v>2</v>
      </c>
      <c r="D8" s="279"/>
      <c r="E8" s="280"/>
      <c r="F8" s="281"/>
      <c r="G8" s="282"/>
      <c r="H8" s="277"/>
      <c r="I8" s="283"/>
      <c r="J8" s="283"/>
      <c r="K8" s="276">
        <f t="shared" si="0"/>
        <v>0</v>
      </c>
      <c r="L8" s="284"/>
      <c r="M8" s="284"/>
      <c r="N8" s="284"/>
      <c r="O8" s="283"/>
      <c r="P8" s="276">
        <f t="shared" si="1"/>
        <v>0</v>
      </c>
      <c r="Q8" s="284"/>
      <c r="R8" s="285"/>
      <c r="S8" s="3"/>
      <c r="V8" s="39" t="s">
        <v>109</v>
      </c>
      <c r="W8" s="47" t="str" cm="1">
        <f t="array" ref="W8">IF(COUNTA(D8:Q8)=2,"（複数入力）未入力",IF($E$3="計画", IF(OR(D8:L8=""),"（エラー）一部未入力","（正常）入力済み"), IF(OR(D8:Q8=""),"（エラー）一部未入力","（正常）入力済み")))</f>
        <v>（複数入力）未入力</v>
      </c>
      <c r="X8" s="40" t="s">
        <v>423</v>
      </c>
    </row>
    <row r="9" spans="2:26" ht="25.05" customHeight="1">
      <c r="B9" s="265"/>
      <c r="C9" s="270">
        <f t="shared" si="2"/>
        <v>3</v>
      </c>
      <c r="D9" s="279"/>
      <c r="E9" s="280"/>
      <c r="F9" s="281"/>
      <c r="G9" s="282"/>
      <c r="H9" s="277"/>
      <c r="I9" s="283"/>
      <c r="J9" s="283"/>
      <c r="K9" s="276">
        <f t="shared" si="0"/>
        <v>0</v>
      </c>
      <c r="L9" s="284"/>
      <c r="M9" s="284"/>
      <c r="N9" s="284"/>
      <c r="O9" s="283"/>
      <c r="P9" s="276">
        <f t="shared" si="1"/>
        <v>0</v>
      </c>
      <c r="Q9" s="284"/>
      <c r="R9" s="285"/>
      <c r="S9" s="3"/>
      <c r="V9" s="39" t="s">
        <v>109</v>
      </c>
      <c r="W9" s="47" t="str" cm="1">
        <f t="array" ref="W9">IF(COUNTA(D9:Q9)=2,"（複数入力）未入力",IF($E$3="計画", IF(OR(D9:L9=""),"（エラー）一部未入力","（正常）入力済み"), IF(OR(D9:Q9=""),"（エラー）一部未入力","（正常）入力済み")))</f>
        <v>（複数入力）未入力</v>
      </c>
    </row>
    <row r="10" spans="2:26" ht="25.05" customHeight="1">
      <c r="B10" s="265"/>
      <c r="C10" s="270">
        <f t="shared" si="2"/>
        <v>4</v>
      </c>
      <c r="D10" s="279"/>
      <c r="E10" s="280"/>
      <c r="F10" s="281"/>
      <c r="G10" s="282"/>
      <c r="H10" s="277"/>
      <c r="I10" s="283"/>
      <c r="J10" s="283"/>
      <c r="K10" s="276">
        <f t="shared" si="0"/>
        <v>0</v>
      </c>
      <c r="L10" s="284"/>
      <c r="M10" s="284"/>
      <c r="N10" s="283"/>
      <c r="O10" s="283"/>
      <c r="P10" s="276">
        <f t="shared" si="1"/>
        <v>0</v>
      </c>
      <c r="Q10" s="284"/>
      <c r="R10" s="285"/>
      <c r="S10" s="3"/>
      <c r="V10" s="39" t="s">
        <v>109</v>
      </c>
      <c r="W10" s="47" t="str" cm="1">
        <f t="array" ref="W10">IF(COUNTA(D10:Q10)=2,"（複数入力）未入力",IF($E$3="計画", IF(OR(D10:L10=""),"（エラー）一部未入力","（正常）入力済み"), IF(OR(D10:Q10=""),"（エラー）一部未入力","（正常）入力済み")))</f>
        <v>（複数入力）未入力</v>
      </c>
    </row>
    <row r="11" spans="2:26" ht="25.05" customHeight="1">
      <c r="B11" s="265"/>
      <c r="C11" s="270">
        <f t="shared" si="2"/>
        <v>5</v>
      </c>
      <c r="D11" s="279"/>
      <c r="E11" s="280"/>
      <c r="F11" s="281"/>
      <c r="G11" s="282"/>
      <c r="H11" s="277"/>
      <c r="I11" s="283"/>
      <c r="J11" s="283"/>
      <c r="K11" s="276">
        <f t="shared" si="0"/>
        <v>0</v>
      </c>
      <c r="L11" s="284"/>
      <c r="M11" s="284"/>
      <c r="N11" s="284"/>
      <c r="O11" s="283"/>
      <c r="P11" s="276">
        <f t="shared" si="1"/>
        <v>0</v>
      </c>
      <c r="Q11" s="284"/>
      <c r="R11" s="285"/>
      <c r="S11" s="3"/>
      <c r="V11" s="39" t="s">
        <v>109</v>
      </c>
      <c r="W11" s="47" t="str" cm="1">
        <f t="array" ref="W11">IF(COUNTA(D11:Q11)=2,"（複数入力）未入力",IF($E$3="計画", IF(OR(D11:L11=""),"（エラー）一部未入力","（正常）入力済み"), IF(OR(D11:Q11=""),"（エラー）一部未入力","（正常）入力済み")))</f>
        <v>（複数入力）未入力</v>
      </c>
    </row>
    <row r="12" spans="2:26" ht="25.05" customHeight="1">
      <c r="B12" s="265"/>
      <c r="C12" s="270">
        <f t="shared" si="2"/>
        <v>6</v>
      </c>
      <c r="D12" s="279"/>
      <c r="E12" s="280"/>
      <c r="F12" s="281"/>
      <c r="G12" s="282"/>
      <c r="H12" s="277"/>
      <c r="I12" s="283"/>
      <c r="J12" s="283"/>
      <c r="K12" s="276">
        <f t="shared" si="0"/>
        <v>0</v>
      </c>
      <c r="L12" s="284"/>
      <c r="M12" s="284"/>
      <c r="N12" s="284"/>
      <c r="O12" s="283"/>
      <c r="P12" s="276">
        <f t="shared" si="1"/>
        <v>0</v>
      </c>
      <c r="Q12" s="284"/>
      <c r="R12" s="285"/>
      <c r="S12" s="3"/>
      <c r="V12" s="39" t="s">
        <v>109</v>
      </c>
      <c r="W12" s="47" t="str" cm="1">
        <f t="array" ref="W12">IF(COUNTA(D12:Q12)=2,"（複数入力）未入力",IF($E$3="計画", IF(OR(D12:L12=""),"（エラー）一部未入力","（正常）入力済み"), IF(OR(D12:Q12=""),"（エラー）一部未入力","（正常）入力済み")))</f>
        <v>（複数入力）未入力</v>
      </c>
    </row>
    <row r="13" spans="2:26" ht="25.05" customHeight="1">
      <c r="B13" s="265"/>
      <c r="C13" s="270">
        <f t="shared" si="2"/>
        <v>7</v>
      </c>
      <c r="D13" s="279"/>
      <c r="E13" s="280"/>
      <c r="F13" s="281"/>
      <c r="G13" s="282"/>
      <c r="H13" s="277"/>
      <c r="I13" s="283"/>
      <c r="J13" s="283"/>
      <c r="K13" s="276">
        <f t="shared" si="0"/>
        <v>0</v>
      </c>
      <c r="L13" s="284"/>
      <c r="M13" s="284"/>
      <c r="N13" s="284"/>
      <c r="O13" s="283"/>
      <c r="P13" s="276">
        <f t="shared" si="1"/>
        <v>0</v>
      </c>
      <c r="Q13" s="284"/>
      <c r="R13" s="285"/>
      <c r="S13" s="3"/>
      <c r="V13" s="39" t="s">
        <v>109</v>
      </c>
      <c r="W13" s="47" t="str" cm="1">
        <f t="array" ref="W13">IF(COUNTA(D13:Q13)=2,"（複数入力）未入力",IF($E$3="計画", IF(OR(D13:L13=""),"（エラー）一部未入力","（正常）入力済み"), IF(OR(D13:Q13=""),"（エラー）一部未入力","（正常）入力済み")))</f>
        <v>（複数入力）未入力</v>
      </c>
    </row>
    <row r="14" spans="2:26" ht="25.05" customHeight="1">
      <c r="B14" s="265"/>
      <c r="C14" s="270">
        <f t="shared" si="2"/>
        <v>8</v>
      </c>
      <c r="D14" s="279"/>
      <c r="E14" s="280"/>
      <c r="F14" s="281"/>
      <c r="G14" s="282"/>
      <c r="H14" s="277"/>
      <c r="I14" s="283"/>
      <c r="J14" s="283"/>
      <c r="K14" s="276">
        <f t="shared" si="0"/>
        <v>0</v>
      </c>
      <c r="L14" s="284"/>
      <c r="M14" s="284"/>
      <c r="N14" s="284"/>
      <c r="O14" s="283"/>
      <c r="P14" s="276">
        <f t="shared" si="1"/>
        <v>0</v>
      </c>
      <c r="Q14" s="284"/>
      <c r="R14" s="285"/>
      <c r="S14" s="3"/>
      <c r="V14" s="39" t="s">
        <v>109</v>
      </c>
      <c r="W14" s="47" t="str" cm="1">
        <f t="array" ref="W14">IF(COUNTA(D14:Q14)=2,"（複数入力）未入力",IF($E$3="計画", IF(OR(D14:L14=""),"（エラー）一部未入力","（正常）入力済み"), IF(OR(D14:Q14=""),"（エラー）一部未入力","（正常）入力済み")))</f>
        <v>（複数入力）未入力</v>
      </c>
    </row>
    <row r="15" spans="2:26" ht="25.05" customHeight="1">
      <c r="B15" s="265"/>
      <c r="C15" s="270">
        <f t="shared" si="2"/>
        <v>9</v>
      </c>
      <c r="D15" s="279"/>
      <c r="E15" s="280"/>
      <c r="F15" s="281"/>
      <c r="G15" s="282"/>
      <c r="H15" s="277"/>
      <c r="I15" s="283"/>
      <c r="J15" s="283"/>
      <c r="K15" s="276">
        <f t="shared" si="0"/>
        <v>0</v>
      </c>
      <c r="L15" s="284"/>
      <c r="M15" s="284"/>
      <c r="N15" s="284"/>
      <c r="O15" s="283"/>
      <c r="P15" s="276">
        <f t="shared" si="1"/>
        <v>0</v>
      </c>
      <c r="Q15" s="284"/>
      <c r="R15" s="285"/>
      <c r="S15" s="3"/>
      <c r="V15" s="39" t="s">
        <v>109</v>
      </c>
      <c r="W15" s="47" t="str" cm="1">
        <f t="array" ref="W15">IF(COUNTA(D15:Q15)=2,"（複数入力）未入力",IF($E$3="計画", IF(OR(D15:L15=""),"（エラー）一部未入力","（正常）入力済み"), IF(OR(D15:Q15=""),"（エラー）一部未入力","（正常）入力済み")))</f>
        <v>（複数入力）未入力</v>
      </c>
    </row>
    <row r="16" spans="2:26" ht="25.05" customHeight="1">
      <c r="B16" s="265"/>
      <c r="C16" s="270">
        <f t="shared" si="2"/>
        <v>10</v>
      </c>
      <c r="D16" s="279"/>
      <c r="E16" s="280"/>
      <c r="F16" s="281"/>
      <c r="G16" s="282"/>
      <c r="H16" s="277"/>
      <c r="I16" s="283"/>
      <c r="J16" s="283"/>
      <c r="K16" s="276">
        <f t="shared" si="0"/>
        <v>0</v>
      </c>
      <c r="L16" s="284"/>
      <c r="M16" s="284"/>
      <c r="N16" s="284"/>
      <c r="O16" s="283"/>
      <c r="P16" s="276">
        <f t="shared" si="1"/>
        <v>0</v>
      </c>
      <c r="Q16" s="284"/>
      <c r="R16" s="285"/>
      <c r="S16" s="3"/>
      <c r="V16" s="39" t="s">
        <v>109</v>
      </c>
      <c r="W16" s="47" t="str" cm="1">
        <f t="array" ref="W16">IF(COUNTA(D16:Q16)=2,"（複数入力）未入力",IF($E$3="計画", IF(OR(D16:L16=""),"（エラー）一部未入力","（正常）入力済み"), IF(OR(D16:Q16=""),"（エラー）一部未入力","（正常）入力済み")))</f>
        <v>（複数入力）未入力</v>
      </c>
    </row>
    <row r="17" spans="2:23" ht="25.05" customHeight="1">
      <c r="B17" s="265"/>
      <c r="C17" s="270">
        <f t="shared" si="2"/>
        <v>11</v>
      </c>
      <c r="D17" s="279"/>
      <c r="E17" s="280"/>
      <c r="F17" s="281"/>
      <c r="G17" s="282"/>
      <c r="H17" s="277"/>
      <c r="I17" s="283"/>
      <c r="J17" s="283"/>
      <c r="K17" s="276">
        <f t="shared" si="0"/>
        <v>0</v>
      </c>
      <c r="L17" s="284"/>
      <c r="M17" s="284"/>
      <c r="N17" s="283"/>
      <c r="O17" s="283"/>
      <c r="P17" s="276">
        <f t="shared" si="1"/>
        <v>0</v>
      </c>
      <c r="Q17" s="284"/>
      <c r="R17" s="285"/>
      <c r="S17" s="3"/>
      <c r="V17" s="39" t="s">
        <v>109</v>
      </c>
      <c r="W17" s="47" t="str" cm="1">
        <f t="array" ref="W17">IF(COUNTA(D17:Q17)=2,"（複数入力）未入力",IF($E$3="計画", IF(OR(D17:L17=""),"（エラー）一部未入力","（正常）入力済み"), IF(OR(D17:Q17=""),"（エラー）一部未入力","（正常）入力済み")))</f>
        <v>（複数入力）未入力</v>
      </c>
    </row>
    <row r="18" spans="2:23" ht="25.05" customHeight="1">
      <c r="B18" s="265"/>
      <c r="C18" s="270">
        <f t="shared" si="2"/>
        <v>12</v>
      </c>
      <c r="D18" s="279"/>
      <c r="E18" s="286"/>
      <c r="F18" s="281"/>
      <c r="G18" s="282"/>
      <c r="H18" s="277"/>
      <c r="I18" s="283"/>
      <c r="J18" s="283"/>
      <c r="K18" s="276">
        <f t="shared" si="0"/>
        <v>0</v>
      </c>
      <c r="L18" s="284"/>
      <c r="M18" s="283"/>
      <c r="N18" s="284"/>
      <c r="O18" s="283"/>
      <c r="P18" s="276">
        <f t="shared" si="1"/>
        <v>0</v>
      </c>
      <c r="Q18" s="284"/>
      <c r="R18" s="285"/>
      <c r="S18" s="3"/>
      <c r="V18" s="39" t="s">
        <v>109</v>
      </c>
      <c r="W18" s="47" t="str" cm="1">
        <f t="array" ref="W18">IF(COUNTA(D18:Q18)=2,"（複数入力）未入力",IF($E$3="計画", IF(OR(D18:L18=""),"（エラー）一部未入力","（正常）入力済み"), IF(OR(D18:Q18=""),"（エラー）一部未入力","（正常）入力済み")))</f>
        <v>（複数入力）未入力</v>
      </c>
    </row>
    <row r="19" spans="2:23" ht="25.05" customHeight="1">
      <c r="B19" s="265"/>
      <c r="C19" s="270">
        <f t="shared" si="2"/>
        <v>13</v>
      </c>
      <c r="D19" s="279"/>
      <c r="E19" s="286"/>
      <c r="F19" s="281"/>
      <c r="G19" s="282"/>
      <c r="H19" s="277"/>
      <c r="I19" s="283"/>
      <c r="J19" s="283"/>
      <c r="K19" s="276">
        <f t="shared" si="0"/>
        <v>0</v>
      </c>
      <c r="L19" s="284"/>
      <c r="M19" s="283"/>
      <c r="N19" s="284"/>
      <c r="O19" s="283"/>
      <c r="P19" s="276">
        <f t="shared" si="1"/>
        <v>0</v>
      </c>
      <c r="Q19" s="284"/>
      <c r="R19" s="285"/>
      <c r="S19" s="3"/>
      <c r="V19" s="39" t="s">
        <v>109</v>
      </c>
      <c r="W19" s="47" t="str" cm="1">
        <f t="array" ref="W19">IF(COUNTA(D19:Q19)=2,"（複数入力）未入力",IF($E$3="計画", IF(OR(D19:L19=""),"（エラー）一部未入力","（正常）入力済み"), IF(OR(D19:Q19=""),"（エラー）一部未入力","（正常）入力済み")))</f>
        <v>（複数入力）未入力</v>
      </c>
    </row>
    <row r="20" spans="2:23" ht="25.05" customHeight="1">
      <c r="B20" s="265"/>
      <c r="C20" s="270">
        <f t="shared" si="2"/>
        <v>14</v>
      </c>
      <c r="D20" s="279"/>
      <c r="E20" s="286"/>
      <c r="F20" s="281"/>
      <c r="G20" s="282"/>
      <c r="H20" s="277"/>
      <c r="I20" s="283"/>
      <c r="J20" s="283"/>
      <c r="K20" s="276">
        <f t="shared" si="0"/>
        <v>0</v>
      </c>
      <c r="L20" s="284"/>
      <c r="M20" s="283"/>
      <c r="N20" s="284"/>
      <c r="O20" s="283"/>
      <c r="P20" s="276">
        <f t="shared" si="1"/>
        <v>0</v>
      </c>
      <c r="Q20" s="284"/>
      <c r="R20" s="285"/>
      <c r="S20" s="3"/>
      <c r="V20" s="39" t="s">
        <v>109</v>
      </c>
      <c r="W20" s="47" t="str" cm="1">
        <f t="array" ref="W20">IF(COUNTA(D20:Q20)=2,"（複数入力）未入力",IF($E$3="計画", IF(OR(D20:L20=""),"（エラー）一部未入力","（正常）入力済み"), IF(OR(D20:Q20=""),"（エラー）一部未入力","（正常）入力済み")))</f>
        <v>（複数入力）未入力</v>
      </c>
    </row>
    <row r="21" spans="2:23" ht="25.05" customHeight="1">
      <c r="B21" s="265"/>
      <c r="C21" s="270">
        <f t="shared" si="2"/>
        <v>15</v>
      </c>
      <c r="D21" s="279"/>
      <c r="E21" s="286"/>
      <c r="F21" s="281"/>
      <c r="G21" s="282"/>
      <c r="H21" s="277"/>
      <c r="I21" s="283"/>
      <c r="J21" s="283"/>
      <c r="K21" s="276">
        <f t="shared" si="0"/>
        <v>0</v>
      </c>
      <c r="L21" s="284"/>
      <c r="M21" s="283"/>
      <c r="N21" s="284"/>
      <c r="O21" s="283"/>
      <c r="P21" s="276">
        <f t="shared" si="1"/>
        <v>0</v>
      </c>
      <c r="Q21" s="284"/>
      <c r="R21" s="285"/>
      <c r="S21" s="3"/>
      <c r="V21" s="39" t="s">
        <v>109</v>
      </c>
      <c r="W21" s="47" t="str" cm="1">
        <f t="array" ref="W21">IF(COUNTA(D21:Q21)=2,"（複数入力）未入力",IF($E$3="計画", IF(OR(D21:L21=""),"（エラー）一部未入力","（正常）入力済み"), IF(OR(D21:Q21=""),"（エラー）一部未入力","（正常）入力済み")))</f>
        <v>（複数入力）未入力</v>
      </c>
    </row>
    <row r="22" spans="2:23" ht="24.6" customHeight="1">
      <c r="B22" s="265"/>
      <c r="C22" s="287" t="s">
        <v>424</v>
      </c>
      <c r="D22" s="288"/>
      <c r="E22" s="289"/>
      <c r="F22" s="289"/>
      <c r="G22" s="290"/>
      <c r="H22" s="291"/>
      <c r="I22" s="290"/>
      <c r="J22" s="292"/>
      <c r="K22" s="291"/>
      <c r="L22" s="293"/>
      <c r="M22" s="289"/>
      <c r="N22" s="294"/>
      <c r="O22" s="295"/>
      <c r="P22" s="291"/>
      <c r="Q22" s="293"/>
      <c r="R22" s="296"/>
      <c r="S22" s="3"/>
      <c r="V22" s="39"/>
      <c r="W22" s="47"/>
    </row>
    <row r="23" spans="2:23" ht="24" customHeight="1">
      <c r="B23" s="265"/>
      <c r="C23" s="297"/>
      <c r="D23" s="297"/>
      <c r="E23" s="297"/>
      <c r="F23" s="297"/>
      <c r="G23" s="297"/>
      <c r="H23" s="297"/>
      <c r="I23" s="298"/>
      <c r="J23" s="299" t="s">
        <v>425</v>
      </c>
      <c r="K23" s="276">
        <f>SUM(K7:K22)</f>
        <v>0</v>
      </c>
      <c r="L23" s="276">
        <f>SUM(L7:L22)</f>
        <v>0</v>
      </c>
      <c r="M23" s="297"/>
      <c r="N23" s="297"/>
      <c r="O23" s="299" t="s">
        <v>425</v>
      </c>
      <c r="P23" s="276">
        <f>SUM(P7:P22)</f>
        <v>0</v>
      </c>
      <c r="Q23" s="276">
        <f>SUM(Q7:Q22)</f>
        <v>0</v>
      </c>
      <c r="R23" s="297"/>
      <c r="S23" s="3"/>
      <c r="V23" s="39"/>
      <c r="W23" s="47"/>
    </row>
    <row r="24" spans="2:23" ht="7.8" customHeight="1">
      <c r="B24" s="265"/>
      <c r="C24" s="297"/>
      <c r="D24" s="297"/>
      <c r="E24" s="297"/>
      <c r="F24" s="297"/>
      <c r="G24" s="297"/>
      <c r="H24" s="297"/>
      <c r="I24" s="298"/>
      <c r="J24" s="300"/>
      <c r="K24" s="301"/>
      <c r="L24" s="301"/>
      <c r="M24" s="297"/>
      <c r="N24" s="297"/>
      <c r="O24" s="300"/>
      <c r="P24" s="301"/>
      <c r="Q24" s="301"/>
      <c r="R24" s="297"/>
      <c r="S24" s="3"/>
      <c r="V24" s="39"/>
      <c r="W24" s="47"/>
    </row>
    <row r="25" spans="2:23" ht="30" customHeight="1">
      <c r="B25" s="265"/>
      <c r="C25" s="524" t="s">
        <v>414</v>
      </c>
      <c r="D25" s="524"/>
      <c r="E25" s="525"/>
      <c r="F25" s="526"/>
      <c r="G25" s="526"/>
      <c r="H25" s="526"/>
      <c r="I25" s="526"/>
      <c r="J25" s="526"/>
      <c r="K25" s="526"/>
      <c r="L25" s="526"/>
      <c r="M25" s="526"/>
      <c r="N25" s="526"/>
      <c r="O25" s="526"/>
      <c r="P25" s="526"/>
      <c r="Q25" s="526"/>
      <c r="R25" s="527"/>
      <c r="S25" s="3"/>
      <c r="V25" s="39"/>
      <c r="W25" s="47"/>
    </row>
    <row r="26" spans="2:23" ht="7.5" customHeight="1">
      <c r="B26" s="302"/>
      <c r="C26" s="303"/>
      <c r="D26" s="303"/>
      <c r="E26" s="303"/>
      <c r="F26" s="303"/>
      <c r="G26" s="303"/>
      <c r="H26" s="303"/>
      <c r="I26" s="303"/>
      <c r="J26" s="303"/>
      <c r="K26" s="303"/>
      <c r="L26" s="303"/>
      <c r="M26" s="303"/>
      <c r="N26" s="303"/>
      <c r="O26" s="303"/>
      <c r="P26" s="303"/>
      <c r="Q26" s="303"/>
      <c r="R26" s="303"/>
      <c r="S26" s="304"/>
      <c r="W26" s="47"/>
    </row>
    <row r="27" spans="2:23">
      <c r="B27" s="4"/>
      <c r="W27" s="306"/>
    </row>
    <row r="28" spans="2:23">
      <c r="Q28" s="307"/>
    </row>
  </sheetData>
  <mergeCells count="11">
    <mergeCell ref="C25:D25"/>
    <mergeCell ref="E25:R25"/>
    <mergeCell ref="V1:W1"/>
    <mergeCell ref="C3:D3"/>
    <mergeCell ref="C5:C6"/>
    <mergeCell ref="D5:D6"/>
    <mergeCell ref="E5:F5"/>
    <mergeCell ref="G5:G6"/>
    <mergeCell ref="H5:L5"/>
    <mergeCell ref="M5:Q5"/>
    <mergeCell ref="R5:R6"/>
  </mergeCells>
  <phoneticPr fontId="20"/>
  <conditionalFormatting sqref="W1:W1048576">
    <cfRule type="containsText" dxfId="3" priority="2" operator="containsText" text="（正常）">
      <formula>NOT(ISERROR(SEARCH("（正常）",W1)))</formula>
    </cfRule>
    <cfRule type="containsText" dxfId="2" priority="3" operator="containsText" text="（エラー）">
      <formula>NOT(ISERROR(SEARCH("（エラー）",W1)))</formula>
    </cfRule>
    <cfRule type="containsText" dxfId="1" priority="4" operator="containsText" text="（注意）">
      <formula>NOT(ISERROR(SEARCH("（注意）",W1)))</formula>
    </cfRule>
  </conditionalFormatting>
  <conditionalFormatting sqref="M7:Q22">
    <cfRule type="expression" dxfId="0" priority="1">
      <formula>$E$3="計画"</formula>
    </cfRule>
  </conditionalFormatting>
  <dataValidations count="4">
    <dataValidation type="list" allowBlank="1" showInputMessage="1" showErrorMessage="1" sqref="E3" xr:uid="{425A4485-8C7A-478C-8CA4-5985CF1555B3}">
      <formula1>$Z$4:$Z$5</formula1>
    </dataValidation>
    <dataValidation operator="greaterThanOrEqual" allowBlank="1" showInputMessage="1" showErrorMessage="1" sqref="G7:G21 E22 R7:R22 F7:F22" xr:uid="{33CC4BA3-107C-41AD-9CE1-605BF2133DEE}"/>
    <dataValidation type="decimal" operator="greaterThanOrEqual" allowBlank="1" showInputMessage="1" showErrorMessage="1" sqref="N22 G22:H22 I22:I24 K7:K22 P7:P22 H7:J21 L7:O21 Q7:Q21" xr:uid="{A908DB28-8049-44D6-AA8B-BAB8CEE46041}">
      <formula1>0</formula1>
    </dataValidation>
    <dataValidation type="whole" operator="greaterThanOrEqual" allowBlank="1" showInputMessage="1" showErrorMessage="1" sqref="M22" xr:uid="{27CD5888-AE8E-4E2F-85B8-C5406C0671D8}">
      <formula1>0</formula1>
    </dataValidation>
  </dataValidations>
  <pageMargins left="0.19685039370078741" right="0.19685039370078741" top="0.19685039370078741" bottom="0.19685039370078741" header="0.11811023622047245" footer="0.11811023622047245"/>
  <pageSetup paperSize="9" scale="80" fitToHeight="0" orientation="landscape" r:id="rId1"/>
  <headerFooter>
    <oddFooter>&amp;C&amp;P／&amp;Nページ</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D2E0-102C-487A-A7A2-12AD14DCE332}">
  <sheetPr codeName="Sheet5"/>
  <dimension ref="A1:K63"/>
  <sheetViews>
    <sheetView zoomScaleNormal="100" workbookViewId="0"/>
  </sheetViews>
  <sheetFormatPr defaultRowHeight="18"/>
  <cols>
    <col min="3" max="3" width="14.796875" customWidth="1"/>
    <col min="5" max="5" width="14.796875" customWidth="1"/>
    <col min="9" max="9" width="13.59765625" customWidth="1"/>
  </cols>
  <sheetData>
    <row r="1" spans="1:11" s="51" customFormat="1">
      <c r="B1" s="51" t="s">
        <v>426</v>
      </c>
      <c r="C1" s="51" t="s">
        <v>427</v>
      </c>
      <c r="D1" s="51" t="s">
        <v>428</v>
      </c>
      <c r="E1" s="51" t="s">
        <v>299</v>
      </c>
      <c r="F1" s="51" t="s">
        <v>429</v>
      </c>
      <c r="G1" s="51" t="s">
        <v>298</v>
      </c>
      <c r="H1" s="51" t="s">
        <v>279</v>
      </c>
      <c r="I1" s="51" t="s">
        <v>430</v>
      </c>
      <c r="J1" s="51" t="s">
        <v>300</v>
      </c>
      <c r="K1" s="51" t="s">
        <v>431</v>
      </c>
    </row>
    <row r="2" spans="1:11">
      <c r="A2" s="36"/>
      <c r="B2" t="s">
        <v>373</v>
      </c>
      <c r="C2" t="s">
        <v>432</v>
      </c>
      <c r="D2" t="s">
        <v>433</v>
      </c>
      <c r="E2" t="s">
        <v>302</v>
      </c>
      <c r="F2" t="s">
        <v>434</v>
      </c>
      <c r="G2" t="s">
        <v>301</v>
      </c>
      <c r="H2" t="s">
        <v>279</v>
      </c>
      <c r="I2" t="s">
        <v>435</v>
      </c>
      <c r="J2" t="s">
        <v>303</v>
      </c>
      <c r="K2" t="s">
        <v>436</v>
      </c>
    </row>
    <row r="3" spans="1:11">
      <c r="B3" t="s">
        <v>374</v>
      </c>
      <c r="C3" t="s">
        <v>437</v>
      </c>
      <c r="D3" t="s">
        <v>438</v>
      </c>
      <c r="E3" t="s">
        <v>304</v>
      </c>
      <c r="I3" t="s">
        <v>439</v>
      </c>
      <c r="J3" t="s">
        <v>305</v>
      </c>
    </row>
    <row r="4" spans="1:11">
      <c r="B4" t="s">
        <v>375</v>
      </c>
      <c r="C4" t="s">
        <v>440</v>
      </c>
      <c r="D4" t="s">
        <v>441</v>
      </c>
      <c r="E4" t="s">
        <v>306</v>
      </c>
      <c r="I4" t="s">
        <v>442</v>
      </c>
      <c r="J4" t="s">
        <v>296</v>
      </c>
    </row>
    <row r="5" spans="1:11">
      <c r="B5" t="s">
        <v>376</v>
      </c>
      <c r="C5" t="s">
        <v>443</v>
      </c>
      <c r="D5" t="s">
        <v>444</v>
      </c>
      <c r="E5" t="s">
        <v>307</v>
      </c>
    </row>
    <row r="6" spans="1:11">
      <c r="B6" t="s">
        <v>377</v>
      </c>
      <c r="C6" t="s">
        <v>445</v>
      </c>
      <c r="E6" t="s">
        <v>308</v>
      </c>
    </row>
    <row r="7" spans="1:11">
      <c r="B7" t="s">
        <v>378</v>
      </c>
      <c r="E7" t="s">
        <v>309</v>
      </c>
    </row>
    <row r="8" spans="1:11">
      <c r="B8" t="s">
        <v>379</v>
      </c>
      <c r="E8" t="s">
        <v>310</v>
      </c>
    </row>
    <row r="9" spans="1:11">
      <c r="B9" t="s">
        <v>380</v>
      </c>
      <c r="E9" t="s">
        <v>311</v>
      </c>
    </row>
    <row r="10" spans="1:11">
      <c r="B10" t="s">
        <v>381</v>
      </c>
      <c r="E10" t="s">
        <v>312</v>
      </c>
    </row>
    <row r="11" spans="1:11">
      <c r="B11" t="s">
        <v>382</v>
      </c>
      <c r="E11" t="s">
        <v>313</v>
      </c>
    </row>
    <row r="12" spans="1:11">
      <c r="B12" t="s">
        <v>383</v>
      </c>
      <c r="E12" t="s">
        <v>314</v>
      </c>
    </row>
    <row r="13" spans="1:11">
      <c r="B13" t="s">
        <v>384</v>
      </c>
      <c r="E13" t="s">
        <v>315</v>
      </c>
    </row>
    <row r="14" spans="1:11">
      <c r="B14" t="s">
        <v>385</v>
      </c>
      <c r="E14" t="s">
        <v>316</v>
      </c>
    </row>
    <row r="15" spans="1:11">
      <c r="B15" t="s">
        <v>386</v>
      </c>
      <c r="E15" t="s">
        <v>317</v>
      </c>
    </row>
    <row r="16" spans="1:11">
      <c r="B16" t="s">
        <v>387</v>
      </c>
      <c r="E16" t="s">
        <v>318</v>
      </c>
    </row>
    <row r="17" spans="2:5">
      <c r="B17" t="s">
        <v>388</v>
      </c>
      <c r="E17" t="s">
        <v>319</v>
      </c>
    </row>
    <row r="18" spans="2:5">
      <c r="B18" t="s">
        <v>389</v>
      </c>
      <c r="E18" t="s">
        <v>320</v>
      </c>
    </row>
    <row r="19" spans="2:5">
      <c r="B19" t="s">
        <v>390</v>
      </c>
      <c r="E19" t="s">
        <v>321</v>
      </c>
    </row>
    <row r="20" spans="2:5">
      <c r="B20" t="s">
        <v>391</v>
      </c>
      <c r="E20" t="s">
        <v>322</v>
      </c>
    </row>
    <row r="21" spans="2:5">
      <c r="B21" t="s">
        <v>392</v>
      </c>
      <c r="E21" t="s">
        <v>323</v>
      </c>
    </row>
    <row r="22" spans="2:5">
      <c r="B22" t="s">
        <v>393</v>
      </c>
      <c r="E22" t="s">
        <v>324</v>
      </c>
    </row>
    <row r="23" spans="2:5">
      <c r="B23" t="s">
        <v>394</v>
      </c>
      <c r="E23" t="s">
        <v>325</v>
      </c>
    </row>
    <row r="24" spans="2:5">
      <c r="B24" t="s">
        <v>395</v>
      </c>
      <c r="E24" t="s">
        <v>326</v>
      </c>
    </row>
    <row r="25" spans="2:5">
      <c r="B25" t="s">
        <v>396</v>
      </c>
      <c r="E25" t="s">
        <v>327</v>
      </c>
    </row>
    <row r="26" spans="2:5">
      <c r="B26" t="s">
        <v>397</v>
      </c>
      <c r="E26" t="s">
        <v>328</v>
      </c>
    </row>
    <row r="27" spans="2:5">
      <c r="B27" t="s">
        <v>398</v>
      </c>
      <c r="E27" t="s">
        <v>329</v>
      </c>
    </row>
    <row r="28" spans="2:5">
      <c r="E28" t="s">
        <v>330</v>
      </c>
    </row>
    <row r="29" spans="2:5">
      <c r="E29" t="s">
        <v>331</v>
      </c>
    </row>
    <row r="30" spans="2:5">
      <c r="E30" t="s">
        <v>332</v>
      </c>
    </row>
    <row r="31" spans="2:5">
      <c r="E31" t="s">
        <v>333</v>
      </c>
    </row>
    <row r="32" spans="2:5">
      <c r="E32" t="s">
        <v>334</v>
      </c>
    </row>
    <row r="33" spans="5:5">
      <c r="E33" t="s">
        <v>335</v>
      </c>
    </row>
    <row r="34" spans="5:5">
      <c r="E34" t="s">
        <v>336</v>
      </c>
    </row>
    <row r="35" spans="5:5">
      <c r="E35" t="s">
        <v>337</v>
      </c>
    </row>
    <row r="36" spans="5:5">
      <c r="E36" t="s">
        <v>338</v>
      </c>
    </row>
    <row r="37" spans="5:5">
      <c r="E37" t="s">
        <v>339</v>
      </c>
    </row>
    <row r="38" spans="5:5">
      <c r="E38" t="s">
        <v>340</v>
      </c>
    </row>
    <row r="39" spans="5:5">
      <c r="E39" t="s">
        <v>341</v>
      </c>
    </row>
    <row r="40" spans="5:5">
      <c r="E40" t="s">
        <v>342</v>
      </c>
    </row>
    <row r="41" spans="5:5">
      <c r="E41" t="s">
        <v>343</v>
      </c>
    </row>
    <row r="42" spans="5:5">
      <c r="E42" t="s">
        <v>344</v>
      </c>
    </row>
    <row r="43" spans="5:5">
      <c r="E43" t="s">
        <v>345</v>
      </c>
    </row>
    <row r="44" spans="5:5">
      <c r="E44" t="s">
        <v>346</v>
      </c>
    </row>
    <row r="45" spans="5:5">
      <c r="E45" t="s">
        <v>347</v>
      </c>
    </row>
    <row r="46" spans="5:5">
      <c r="E46" t="s">
        <v>348</v>
      </c>
    </row>
    <row r="47" spans="5:5">
      <c r="E47" t="s">
        <v>349</v>
      </c>
    </row>
    <row r="48" spans="5:5">
      <c r="E48" t="s">
        <v>350</v>
      </c>
    </row>
    <row r="49" spans="5:5">
      <c r="E49" t="s">
        <v>351</v>
      </c>
    </row>
    <row r="50" spans="5:5">
      <c r="E50" t="s">
        <v>352</v>
      </c>
    </row>
    <row r="51" spans="5:5">
      <c r="E51" t="s">
        <v>353</v>
      </c>
    </row>
    <row r="52" spans="5:5">
      <c r="E52" t="s">
        <v>354</v>
      </c>
    </row>
    <row r="53" spans="5:5">
      <c r="E53" t="s">
        <v>355</v>
      </c>
    </row>
    <row r="54" spans="5:5">
      <c r="E54" t="s">
        <v>356</v>
      </c>
    </row>
    <row r="55" spans="5:5">
      <c r="E55" t="s">
        <v>357</v>
      </c>
    </row>
    <row r="56" spans="5:5">
      <c r="E56" t="s">
        <v>358</v>
      </c>
    </row>
    <row r="57" spans="5:5">
      <c r="E57" t="s">
        <v>359</v>
      </c>
    </row>
    <row r="58" spans="5:5">
      <c r="E58" t="s">
        <v>360</v>
      </c>
    </row>
    <row r="59" spans="5:5">
      <c r="E59" t="s">
        <v>361</v>
      </c>
    </row>
    <row r="60" spans="5:5">
      <c r="E60" t="s">
        <v>362</v>
      </c>
    </row>
    <row r="61" spans="5:5">
      <c r="E61" t="s">
        <v>363</v>
      </c>
    </row>
    <row r="62" spans="5:5">
      <c r="E62" t="s">
        <v>364</v>
      </c>
    </row>
    <row r="63" spans="5:5">
      <c r="E63" t="s">
        <v>365</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提出書類一覧_16条1項搬出</vt:lpstr>
      <vt:lpstr>様式第26</vt:lpstr>
      <vt:lpstr>搬出確認シート</vt:lpstr>
      <vt:lpstr>要措置区域等所在地一覧</vt:lpstr>
      <vt:lpstr>（入力用シート）汚染状態一覧_調査結果</vt:lpstr>
      <vt:lpstr>掘削土量集計表</vt:lpstr>
      <vt:lpstr>マスタ</vt:lpstr>
      <vt:lpstr>'（入力用シート）汚染状態一覧_調査結果'!Print_Area</vt:lpstr>
      <vt:lpstr>掘削土量集計表!Print_Area</vt:lpstr>
      <vt:lpstr>提出書類一覧_16条1項搬出!Print_Area</vt:lpstr>
      <vt:lpstr>搬出確認シート!Print_Area</vt:lpstr>
      <vt:lpstr>様式第26!Print_Area</vt:lpstr>
      <vt:lpstr>要措置区域等所在地一覧!Print_Area</vt:lpstr>
      <vt:lpstr>掘削土量集計表!Print_Titles</vt:lpstr>
      <vt:lpstr>要措置区域等所在地一覧!Print_Titles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2024-05-28T08:24:37Z</dcterms:created>
  <dcterms:modified xsi:type="dcterms:W3CDTF">2024-05-28T08:24:43Z</dcterms:modified>
  <cp:category/>
  <cp:contentStatus/>
</cp:coreProperties>
</file>