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55E3DFBC-E527-41FB-9DA9-9E2210DBE282}" xr6:coauthVersionLast="47" xr6:coauthVersionMax="47" xr10:uidLastSave="{00000000-0000-0000-0000-000000000000}"/>
  <bookViews>
    <workbookView xWindow="-108" yWindow="-108" windowWidth="23256" windowHeight="12576" xr2:uid="{00000000-000D-0000-FFFF-FFFF00000000}"/>
  </bookViews>
  <sheets>
    <sheet name="様式第24（土壌搬入ありの場合）" sheetId="2" r:id="rId1"/>
    <sheet name="様式第24（土壌搬入なしの場合）" sheetId="6" r:id="rId2"/>
    <sheet name="要措置区域等所在地一覧" sheetId="19" r:id="rId3"/>
    <sheet name="搬入土一覧表" sheetId="22" r:id="rId4"/>
    <sheet name="埋戻し土品質管理" sheetId="21" r:id="rId5"/>
    <sheet name="マスタ" sheetId="4" state="hidden" r:id="rId6"/>
  </sheets>
  <externalReferences>
    <externalReference r:id="rId7"/>
  </externalReferences>
  <definedNames>
    <definedName name="_xlnm.Print_Area" localSheetId="3">搬入土一覧表!$B$1:$R$26</definedName>
    <definedName name="_xlnm.Print_Area" localSheetId="4">埋戻し土品質管理!$A$1:$K$19</definedName>
    <definedName name="_xlnm.Print_Area" localSheetId="0">'様式第24（土壌搬入ありの場合）'!$B$1:$J$40</definedName>
    <definedName name="_xlnm.Print_Area" localSheetId="1">'様式第24（土壌搬入なしの場合）'!$B$1:$J$40</definedName>
    <definedName name="_xlnm.Print_Area" localSheetId="2">要措置区域等所在地一覧!$A$1:$Q$42</definedName>
    <definedName name="_xlnm.Print_Titles" localSheetId="3">搬入土一覧表!$5:$6</definedName>
    <definedName name="_xlnm.Print_Titles" localSheetId="4">埋戻し土品質管理!$C:$C,埋戻し土品質管理!$6:$6</definedName>
    <definedName name="_xlnm.Print_Titles" localSheetId="2">要措置区域等所在地一覧!$6:$7</definedName>
    <definedName name="区市町村" localSheetId="5">[1]管理シート!$C$2:$C$63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5" i="6" l="1"/>
  <c r="N30" i="6"/>
  <c r="N35" i="2" l="1"/>
  <c r="H26" i="2"/>
  <c r="E26" i="2"/>
  <c r="Q23" i="22"/>
  <c r="V23" i="22" s="1"/>
  <c r="P23" i="22"/>
  <c r="V21" i="22"/>
  <c r="C21" i="22"/>
  <c r="V20" i="22"/>
  <c r="C20" i="22"/>
  <c r="V19" i="22"/>
  <c r="C19" i="22"/>
  <c r="V18" i="22"/>
  <c r="C18" i="22"/>
  <c r="V17" i="22"/>
  <c r="C17" i="22"/>
  <c r="V16" i="22"/>
  <c r="C16" i="22"/>
  <c r="V15" i="22"/>
  <c r="C15" i="22"/>
  <c r="V14" i="22"/>
  <c r="C14" i="22"/>
  <c r="V13" i="22"/>
  <c r="C13" i="22"/>
  <c r="V12" i="22"/>
  <c r="C12" i="22"/>
  <c r="V11" i="22"/>
  <c r="C11" i="22"/>
  <c r="V10" i="22"/>
  <c r="C10" i="22"/>
  <c r="V9" i="22"/>
  <c r="C9" i="22"/>
  <c r="V8" i="22"/>
  <c r="C8" i="22"/>
  <c r="V7" i="22"/>
  <c r="C7" i="22"/>
  <c r="V6" i="22" a="1"/>
  <c r="V6" i="22" s="1"/>
  <c r="O6" i="22"/>
  <c r="N6" i="22"/>
  <c r="V5" i="22" a="1"/>
  <c r="V5" i="22" s="1"/>
  <c r="V4" i="22" a="1"/>
  <c r="V4" i="22" s="1"/>
  <c r="V3" i="22" a="1"/>
  <c r="V3" i="22" s="1"/>
  <c r="S14" i="21"/>
  <c r="R14" i="21"/>
  <c r="Q14" i="21"/>
  <c r="P14" i="21"/>
  <c r="O14" i="21"/>
  <c r="N14" i="21"/>
  <c r="S13" i="21"/>
  <c r="R13" i="21"/>
  <c r="Q13" i="21"/>
  <c r="P13" i="21"/>
  <c r="O13" i="21"/>
  <c r="N13" i="21"/>
  <c r="S12" i="21"/>
  <c r="R12" i="21"/>
  <c r="Q12" i="21"/>
  <c r="P12" i="21"/>
  <c r="O12" i="21"/>
  <c r="N12" i="21"/>
  <c r="S11" i="21"/>
  <c r="R11" i="21"/>
  <c r="Q11" i="21"/>
  <c r="P11" i="21"/>
  <c r="O11" i="21"/>
  <c r="N11" i="21"/>
  <c r="S10" i="21"/>
  <c r="R10" i="21"/>
  <c r="Q10" i="21"/>
  <c r="P10" i="21"/>
  <c r="O10" i="21"/>
  <c r="N10" i="21"/>
  <c r="S9" i="21"/>
  <c r="R9" i="21"/>
  <c r="Q9" i="21"/>
  <c r="P9" i="21"/>
  <c r="O9" i="21"/>
  <c r="N9" i="21"/>
  <c r="S8" i="21"/>
  <c r="R8" i="21"/>
  <c r="Q8" i="21"/>
  <c r="Q6" i="21" s="1"/>
  <c r="P8" i="21"/>
  <c r="O8" i="21"/>
  <c r="N8" i="21"/>
  <c r="S7" i="21"/>
  <c r="S6" i="21" s="1"/>
  <c r="R7" i="21"/>
  <c r="Q7" i="21"/>
  <c r="P7" i="21"/>
  <c r="O7" i="21"/>
  <c r="N7" i="21"/>
  <c r="N23" i="6"/>
  <c r="N22" i="6"/>
  <c r="N21" i="6"/>
  <c r="N23" i="2"/>
  <c r="N22" i="2"/>
  <c r="N21" i="2"/>
  <c r="T37" i="19"/>
  <c r="F37" i="19" a="1"/>
  <c r="F37" i="19" s="1"/>
  <c r="G37" i="19" s="1"/>
  <c r="D37" i="19"/>
  <c r="E37" i="19" s="1"/>
  <c r="C37" i="19"/>
  <c r="T36" i="19"/>
  <c r="F36" i="19" a="1"/>
  <c r="F36" i="19" s="1"/>
  <c r="G36" i="19" s="1"/>
  <c r="D36" i="19"/>
  <c r="E36" i="19" s="1"/>
  <c r="C36" i="19"/>
  <c r="T35" i="19"/>
  <c r="F35" i="19" a="1"/>
  <c r="F35" i="19" s="1"/>
  <c r="G35" i="19" s="1"/>
  <c r="D35" i="19"/>
  <c r="E35" i="19" s="1"/>
  <c r="C35" i="19"/>
  <c r="T34" i="19"/>
  <c r="F34" i="19" a="1"/>
  <c r="F34" i="19" s="1"/>
  <c r="G34" i="19" s="1"/>
  <c r="D34" i="19"/>
  <c r="E34" i="19" s="1"/>
  <c r="C34" i="19"/>
  <c r="T33" i="19"/>
  <c r="F33" i="19" a="1"/>
  <c r="F33" i="19" s="1"/>
  <c r="G33" i="19" s="1"/>
  <c r="D33" i="19"/>
  <c r="E33" i="19" s="1"/>
  <c r="C33" i="19"/>
  <c r="T32" i="19"/>
  <c r="F32" i="19" a="1"/>
  <c r="F32" i="19" s="1"/>
  <c r="G32" i="19" s="1"/>
  <c r="D32" i="19"/>
  <c r="E32" i="19" s="1"/>
  <c r="C32" i="19"/>
  <c r="T31" i="19"/>
  <c r="F31" i="19" a="1"/>
  <c r="F31" i="19" s="1"/>
  <c r="G31" i="19" s="1"/>
  <c r="D31" i="19"/>
  <c r="E31" i="19" s="1"/>
  <c r="C31" i="19"/>
  <c r="T30" i="19"/>
  <c r="F30" i="19" a="1"/>
  <c r="F30" i="19" s="1"/>
  <c r="G30" i="19" s="1"/>
  <c r="D30" i="19"/>
  <c r="E30" i="19" s="1"/>
  <c r="C30" i="19"/>
  <c r="T29" i="19"/>
  <c r="F29" i="19" a="1"/>
  <c r="F29" i="19" s="1"/>
  <c r="G29" i="19" s="1"/>
  <c r="D29" i="19"/>
  <c r="E29" i="19" s="1"/>
  <c r="C29" i="19"/>
  <c r="T28" i="19"/>
  <c r="F28" i="19" a="1"/>
  <c r="F28" i="19" s="1"/>
  <c r="G28" i="19" s="1"/>
  <c r="D28" i="19"/>
  <c r="E28" i="19" s="1"/>
  <c r="C28" i="19"/>
  <c r="T27" i="19"/>
  <c r="F27" i="19" a="1"/>
  <c r="F27" i="19" s="1"/>
  <c r="G27" i="19" s="1"/>
  <c r="D27" i="19"/>
  <c r="E27" i="19" s="1"/>
  <c r="C27" i="19"/>
  <c r="T26" i="19"/>
  <c r="F26" i="19" a="1"/>
  <c r="F26" i="19" s="1"/>
  <c r="G26" i="19" s="1"/>
  <c r="D26" i="19"/>
  <c r="E26" i="19" s="1"/>
  <c r="C26" i="19"/>
  <c r="T25" i="19"/>
  <c r="F25" i="19" a="1"/>
  <c r="F25" i="19" s="1"/>
  <c r="G25" i="19" s="1"/>
  <c r="D25" i="19"/>
  <c r="E25" i="19" s="1"/>
  <c r="C25" i="19"/>
  <c r="T24" i="19"/>
  <c r="F24" i="19" a="1"/>
  <c r="F24" i="19" s="1"/>
  <c r="G24" i="19" s="1"/>
  <c r="D24" i="19"/>
  <c r="E24" i="19" s="1"/>
  <c r="C24" i="19"/>
  <c r="T23" i="19"/>
  <c r="F23" i="19" a="1"/>
  <c r="F23" i="19" s="1"/>
  <c r="G23" i="19" s="1"/>
  <c r="D23" i="19"/>
  <c r="E23" i="19" s="1"/>
  <c r="C23" i="19"/>
  <c r="T22" i="19"/>
  <c r="F22" i="19" a="1"/>
  <c r="F22" i="19" s="1"/>
  <c r="G22" i="19" s="1"/>
  <c r="D22" i="19"/>
  <c r="E22" i="19" s="1"/>
  <c r="C22" i="19"/>
  <c r="T21" i="19"/>
  <c r="F21" i="19" a="1"/>
  <c r="F21" i="19" s="1"/>
  <c r="G21" i="19" s="1"/>
  <c r="D21" i="19"/>
  <c r="E21" i="19" s="1"/>
  <c r="C21" i="19"/>
  <c r="T20" i="19"/>
  <c r="F20" i="19" a="1"/>
  <c r="F20" i="19" s="1"/>
  <c r="G20" i="19" s="1"/>
  <c r="D20" i="19"/>
  <c r="E20" i="19" s="1"/>
  <c r="C20" i="19"/>
  <c r="T19" i="19"/>
  <c r="F19" i="19" a="1"/>
  <c r="F19" i="19" s="1"/>
  <c r="G19" i="19" s="1"/>
  <c r="D19" i="19"/>
  <c r="E19" i="19" s="1"/>
  <c r="C19" i="19"/>
  <c r="T18" i="19"/>
  <c r="F18" i="19" a="1"/>
  <c r="F18" i="19" s="1"/>
  <c r="G18" i="19" s="1"/>
  <c r="D18" i="19"/>
  <c r="E18" i="19" s="1"/>
  <c r="C18" i="19"/>
  <c r="T17" i="19"/>
  <c r="F17" i="19" a="1"/>
  <c r="F17" i="19" s="1"/>
  <c r="G17" i="19" s="1"/>
  <c r="D17" i="19"/>
  <c r="E17" i="19" s="1"/>
  <c r="C17" i="19"/>
  <c r="T16" i="19"/>
  <c r="F16" i="19" a="1"/>
  <c r="F16" i="19" s="1"/>
  <c r="G16" i="19" s="1"/>
  <c r="D16" i="19"/>
  <c r="E16" i="19" s="1"/>
  <c r="C16" i="19"/>
  <c r="T15" i="19"/>
  <c r="F15" i="19" a="1"/>
  <c r="F15" i="19" s="1"/>
  <c r="G15" i="19" s="1"/>
  <c r="D15" i="19"/>
  <c r="E15" i="19" s="1"/>
  <c r="C15" i="19"/>
  <c r="T14" i="19"/>
  <c r="F14" i="19" a="1"/>
  <c r="F14" i="19" s="1"/>
  <c r="G14" i="19" s="1"/>
  <c r="D14" i="19"/>
  <c r="E14" i="19" s="1"/>
  <c r="C14" i="19"/>
  <c r="T13" i="19"/>
  <c r="F13" i="19" a="1"/>
  <c r="F13" i="19" s="1"/>
  <c r="G13" i="19" s="1"/>
  <c r="D13" i="19"/>
  <c r="E13" i="19" s="1"/>
  <c r="C13" i="19"/>
  <c r="T12" i="19"/>
  <c r="F12" i="19" a="1"/>
  <c r="F12" i="19" s="1"/>
  <c r="G12" i="19" s="1"/>
  <c r="D12" i="19"/>
  <c r="E12" i="19" s="1"/>
  <c r="C12" i="19"/>
  <c r="T11" i="19"/>
  <c r="F11" i="19" a="1"/>
  <c r="F11" i="19" s="1"/>
  <c r="G11" i="19" s="1"/>
  <c r="D11" i="19"/>
  <c r="E11" i="19" s="1"/>
  <c r="C11" i="19"/>
  <c r="T10" i="19"/>
  <c r="F10" i="19" a="1"/>
  <c r="F10" i="19" s="1"/>
  <c r="D10" i="19"/>
  <c r="C10" i="19"/>
  <c r="T9" i="19"/>
  <c r="F9" i="19" a="1"/>
  <c r="F9" i="19" s="1"/>
  <c r="D9" i="19"/>
  <c r="C9" i="19"/>
  <c r="T8" i="19"/>
  <c r="F8" i="19" a="1"/>
  <c r="F8" i="19" s="1"/>
  <c r="G8" i="19" s="1"/>
  <c r="D8" i="19"/>
  <c r="E8" i="19" s="1"/>
  <c r="C8" i="19"/>
  <c r="H25" i="6"/>
  <c r="P6" i="21" l="1"/>
  <c r="E10" i="19"/>
  <c r="R6" i="21"/>
  <c r="O6" i="21"/>
  <c r="N6" i="21"/>
  <c r="G9" i="19"/>
  <c r="M51" i="19" s="1"/>
  <c r="G10" i="19"/>
  <c r="M52" i="19" s="1"/>
  <c r="E9" i="19"/>
  <c r="K47" i="19" s="1"/>
  <c r="E28" i="2"/>
  <c r="M45" i="19"/>
  <c r="L45" i="19"/>
  <c r="K45" i="19"/>
  <c r="J45" i="19"/>
  <c r="I45" i="19"/>
  <c r="H45" i="19"/>
  <c r="J50" i="19"/>
  <c r="M50" i="19"/>
  <c r="H50" i="19"/>
  <c r="L50" i="19"/>
  <c r="K50" i="19"/>
  <c r="I50" i="19"/>
  <c r="H25" i="2"/>
  <c r="M46" i="19" l="1"/>
  <c r="J47" i="19"/>
  <c r="H46" i="19"/>
  <c r="G17" i="2" s="1"/>
  <c r="I47" i="19"/>
  <c r="K46" i="19"/>
  <c r="I46" i="19"/>
  <c r="H47" i="19"/>
  <c r="G19" i="2" s="1"/>
  <c r="J46" i="19"/>
  <c r="L47" i="19"/>
  <c r="L46" i="19"/>
  <c r="H51" i="19"/>
  <c r="S51" i="19" s="1" a="1"/>
  <c r="S51" i="19" s="1"/>
  <c r="J52" i="19"/>
  <c r="K52" i="19"/>
  <c r="I52" i="19"/>
  <c r="I51" i="19"/>
  <c r="K51" i="19"/>
  <c r="L51" i="19"/>
  <c r="L52" i="19"/>
  <c r="H52" i="19"/>
  <c r="S52" i="19" s="1" a="1"/>
  <c r="S52" i="19" s="1"/>
  <c r="J51" i="19"/>
  <c r="M47" i="19"/>
  <c r="G15" i="2"/>
  <c r="G15" i="6"/>
  <c r="G19" i="6"/>
  <c r="Q45" i="19" a="1"/>
  <c r="Q45" i="19" s="1"/>
  <c r="O45" i="19"/>
  <c r="R45" i="19" a="1"/>
  <c r="R45" i="19" s="1"/>
  <c r="S45" i="19" a="1"/>
  <c r="S45" i="19" s="1"/>
  <c r="R50" i="19" a="1"/>
  <c r="R50" i="19" s="1"/>
  <c r="Q50" i="19" a="1"/>
  <c r="Q50" i="19" s="1"/>
  <c r="O50" i="19" a="1"/>
  <c r="O50" i="19" s="1"/>
  <c r="S50" i="19" a="1"/>
  <c r="S50" i="19" s="1"/>
  <c r="O46" i="19"/>
  <c r="S46" i="19" a="1"/>
  <c r="S46" i="19" s="1"/>
  <c r="R46" i="19" a="1"/>
  <c r="R46" i="19" s="1"/>
  <c r="Q46" i="19" a="1"/>
  <c r="Q46" i="19" s="1"/>
  <c r="N39" i="6"/>
  <c r="N38" i="6"/>
  <c r="N34" i="6"/>
  <c r="N33" i="6"/>
  <c r="N32" i="6"/>
  <c r="N31" i="6"/>
  <c r="E29" i="6"/>
  <c r="E27" i="6"/>
  <c r="N25" i="6"/>
  <c r="N24" i="6"/>
  <c r="N10" i="6"/>
  <c r="N9" i="6"/>
  <c r="N8" i="6"/>
  <c r="N5" i="6"/>
  <c r="O51" i="19" l="1" a="1"/>
  <c r="O51" i="19" s="1"/>
  <c r="O47" i="19"/>
  <c r="Q47" i="19" a="1"/>
  <c r="Q47" i="19" s="1"/>
  <c r="T47" i="19" s="1"/>
  <c r="U47" i="19" s="1"/>
  <c r="R47" i="19" a="1"/>
  <c r="R47" i="19" s="1"/>
  <c r="S47" i="19" a="1"/>
  <c r="S47" i="19" s="1"/>
  <c r="G17" i="6"/>
  <c r="R51" i="19" a="1"/>
  <c r="R51" i="19" s="1"/>
  <c r="Q51" i="19" a="1"/>
  <c r="Q51" i="19" s="1"/>
  <c r="Q52" i="19" a="1"/>
  <c r="Q52" i="19" s="1"/>
  <c r="R52" i="19" a="1"/>
  <c r="R52" i="19" s="1"/>
  <c r="O52" i="19" a="1"/>
  <c r="O52" i="19" s="1"/>
  <c r="T46" i="19"/>
  <c r="U46" i="19" s="1"/>
  <c r="T45" i="19"/>
  <c r="U45" i="19" s="1"/>
  <c r="T50" i="19"/>
  <c r="U50" i="19" s="1"/>
  <c r="N5" i="2"/>
  <c r="T51" i="19" l="1"/>
  <c r="U51" i="19" s="1"/>
  <c r="T52" i="19"/>
  <c r="U52" i="19" s="1"/>
  <c r="E18" i="2"/>
  <c r="E18" i="6"/>
  <c r="E16" i="2"/>
  <c r="E16" i="6"/>
  <c r="E14" i="2"/>
  <c r="E14" i="6"/>
  <c r="N39" i="2"/>
  <c r="N38" i="2"/>
  <c r="N10" i="2"/>
  <c r="N9" i="2"/>
  <c r="N8" i="2"/>
  <c r="E29" i="2"/>
  <c r="N25" i="2"/>
  <c r="N30" i="2" l="1"/>
  <c r="N34" i="2"/>
  <c r="N33" i="2"/>
  <c r="N32" i="2"/>
  <c r="N31" i="2"/>
  <c r="N24" i="2" l="1"/>
  <c r="E2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5" authorId="0" shapeId="0" xr:uid="{00000000-0006-0000-0000-000001000000}">
      <text>
        <r>
          <rPr>
            <sz val="9"/>
            <color indexed="81"/>
            <rFont val="MS P ゴシック"/>
            <family val="3"/>
            <charset val="128"/>
          </rPr>
          <t>・届出日（窓口受理日、電子申請日）又は、届出日から、過去数日以内の日付を記載してください。
・日付は「YYYY/MM/DD」形式でご記入ください。
（例：2023/04/01）</t>
        </r>
      </text>
    </comment>
    <comment ref="F8" authorId="0" shapeId="0" xr:uid="{00000000-0006-0000-0000-000002000000}">
      <text>
        <r>
          <rPr>
            <sz val="9"/>
            <color indexed="81"/>
            <rFont val="MS P ゴシック"/>
            <family val="3"/>
            <charset val="128"/>
          </rPr>
          <t>届出者が法人である場合は所在地、個人である場合は住所を記入してください。</t>
        </r>
      </text>
    </comment>
    <comment ref="F9" authorId="0" shapeId="0" xr:uid="{00000000-0006-0000-0000-000003000000}">
      <text>
        <r>
          <rPr>
            <sz val="9"/>
            <color indexed="81"/>
            <rFont val="MS P ゴシック"/>
            <family val="3"/>
            <charset val="128"/>
          </rPr>
          <t>届出者が法人の場合のみ、法人名を記入してください。</t>
        </r>
      </text>
    </comment>
    <comment ref="F10" authorId="0" shapeId="0" xr:uid="{00000000-0006-0000-0000-000004000000}">
      <text>
        <r>
          <rPr>
            <sz val="9"/>
            <color indexed="81"/>
            <rFont val="MS P ゴシック"/>
            <family val="3"/>
            <charset val="128"/>
          </rPr>
          <t>・届出者が法人である場合には、役職及び氏名を、個人の場合は個人名を記入してください。
・なお、法人の場合において代表者以外が届出者となる場合には、その者が届出権限を有していることが確認できる資料を別途添付してください。</t>
        </r>
      </text>
    </comment>
    <comment ref="C14" authorId="0" shapeId="0" xr:uid="{00000000-0006-0000-0000-000005000000}">
      <text>
        <r>
          <rPr>
            <sz val="9"/>
            <color indexed="81"/>
            <rFont val="MS P ゴシック"/>
            <family val="3"/>
            <charset val="128"/>
          </rPr>
          <t>シート「要措置区域等所在地一覧」よりご記入ください。</t>
        </r>
      </text>
    </comment>
    <comment ref="E14" authorId="0" shapeId="0" xr:uid="{00000000-0006-0000-0000-000006000000}">
      <text>
        <r>
          <rPr>
            <sz val="9"/>
            <color indexed="81"/>
            <rFont val="MS P ゴシック"/>
            <family val="3"/>
            <charset val="128"/>
          </rPr>
          <t xml:space="preserve">シート「要措置区域等所在地一覧」よりご記入ください。
</t>
        </r>
      </text>
    </comment>
    <comment ref="G15" authorId="0" shapeId="0" xr:uid="{00000000-0006-0000-0000-000007000000}">
      <text>
        <r>
          <rPr>
            <sz val="9"/>
            <color indexed="81"/>
            <rFont val="MS P ゴシック"/>
            <family val="3"/>
            <charset val="128"/>
          </rPr>
          <t xml:space="preserve">シート「要措置区域等所在地一覧」よりご記入ください。
</t>
        </r>
      </text>
    </comment>
    <comment ref="E21" authorId="0" shapeId="0" xr:uid="{00000000-0006-0000-0000-000008000000}">
      <text>
        <r>
          <rPr>
            <sz val="9"/>
            <color indexed="81"/>
            <rFont val="MS P ゴシック"/>
            <family val="3"/>
            <charset val="128"/>
          </rPr>
          <t>・日付は「YYYY/MM/DD」形式でご記入ください。
（例：2023/04/01）
・複数入力の場合は、左側の展開ボタンより追加行を表示してご記入ください。</t>
        </r>
      </text>
    </comment>
    <comment ref="G21" authorId="0" shapeId="0" xr:uid="{00000000-0006-0000-0000-000009000000}">
      <text>
        <r>
          <rPr>
            <sz val="9"/>
            <color indexed="81"/>
            <rFont val="MS P ゴシック"/>
            <family val="3"/>
            <charset val="128"/>
          </rPr>
          <t xml:space="preserve">シート「要措置区域等所在地一覧」の「指定番号」にて、指定番号が記入されている場合は、告示番号を記入してください。
</t>
        </r>
      </text>
    </comment>
    <comment ref="E24" authorId="0" shapeId="0" xr:uid="{00000000-0006-0000-0000-00000A000000}">
      <text>
        <r>
          <rPr>
            <sz val="9"/>
            <color indexed="81"/>
            <rFont val="MS P ゴシック"/>
            <family val="3"/>
            <charset val="128"/>
          </rPr>
          <t>・「無」を選択した場合は、以下の項目を斜線で消してください（記入欄外の斜線のオブジェクトを使用してください。）。
・リストより選択してください。</t>
        </r>
      </text>
    </comment>
    <comment ref="E25" authorId="0" shapeId="0" xr:uid="{00000000-0006-0000-0000-00000B000000}">
      <text>
        <r>
          <rPr>
            <sz val="9"/>
            <color indexed="81"/>
            <rFont val="MS P ゴシック"/>
            <family val="3"/>
            <charset val="128"/>
          </rPr>
          <t>・区域指定以降初めて報告を行う場合は、指定日を記入してください。
・日付は「YYYY/MM/DD」形式でご記入ください。
（例：2023/04/01）</t>
        </r>
      </text>
    </comment>
    <comment ref="D26" authorId="0" shapeId="0" xr:uid="{00000000-0006-0000-0000-00000C000000}">
      <text>
        <r>
          <rPr>
            <sz val="9"/>
            <color indexed="81"/>
            <rFont val="MS P ゴシック"/>
            <family val="3"/>
            <charset val="128"/>
          </rPr>
          <t>シート「搬入土一覧表」よりご記入ください。</t>
        </r>
      </text>
    </comment>
    <comment ref="D28" authorId="0" shapeId="0" xr:uid="{00000000-0006-0000-0000-00000D000000}">
      <text>
        <r>
          <rPr>
            <sz val="9"/>
            <color indexed="81"/>
            <rFont val="MS P ゴシック"/>
            <family val="3"/>
            <charset val="128"/>
          </rPr>
          <t>シート「搬入土一覧表」よりご記入ください。</t>
        </r>
      </text>
    </comment>
    <comment ref="D30" authorId="0" shapeId="0" xr:uid="{00000000-0006-0000-0000-00000E000000}">
      <text>
        <r>
          <rPr>
            <sz val="9"/>
            <color indexed="81"/>
            <rFont val="MS P ゴシック"/>
            <family val="3"/>
            <charset val="128"/>
          </rPr>
          <t>「搬入の有無」が有の場合は、必ず値を入力してください。</t>
        </r>
      </text>
    </comment>
    <comment ref="E30" authorId="0" shapeId="0" xr:uid="{00000000-0006-0000-0000-00000F000000}">
      <text>
        <r>
          <rPr>
            <sz val="9"/>
            <color indexed="81"/>
            <rFont val="MS P ゴシック"/>
            <family val="3"/>
            <charset val="128"/>
          </rPr>
          <t xml:space="preserve">・「搬入の有無」が有の場合は、会社名又は氏名をご記入ください。
・複数入力の場合は、左側の展開ボタンより追加行を表示してご記入ください。
</t>
        </r>
      </text>
    </comment>
    <comment ref="G30" authorId="0" shapeId="0" xr:uid="{00000000-0006-0000-0000-000010000000}">
      <text>
        <r>
          <rPr>
            <sz val="9"/>
            <color indexed="81"/>
            <rFont val="MS P ゴシック"/>
            <family val="3"/>
            <charset val="128"/>
          </rPr>
          <t>計量証明事業登録をご記入ください。</t>
        </r>
      </text>
    </comment>
    <comment ref="E35" authorId="0" shapeId="0" xr:uid="{00000000-0006-0000-0000-000011000000}">
      <text>
        <r>
          <rPr>
            <sz val="9"/>
            <color indexed="81"/>
            <rFont val="MS P ゴシック"/>
            <family val="3"/>
            <charset val="128"/>
          </rPr>
          <t xml:space="preserve">シート「搬入土一覧表」の「汚染状態」に「基準適合」を含む場合は必ず入力を行ってください。
</t>
        </r>
      </text>
    </comment>
    <comment ref="B37" authorId="0" shapeId="0" xr:uid="{00000000-0006-0000-0000-000012000000}">
      <text>
        <r>
          <rPr>
            <sz val="9"/>
            <color indexed="81"/>
            <rFont val="MS P ゴシック"/>
            <family val="3"/>
            <charset val="128"/>
          </rPr>
          <t>・担当者（届出者と同じ組織に属する者に限る。）の連絡先を記載してください。
・また、届出者と異なる組織に属する者で届出書の内容が分かる者の連絡先は必要に応じて併記してください。
・なお、連絡先の名前と返送用封筒の宛名が異なる場合には、送り状等にその旨を記載してください。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5" authorId="0" shapeId="0" xr:uid="{00000000-0006-0000-0100-000001000000}">
      <text>
        <r>
          <rPr>
            <sz val="9"/>
            <color indexed="81"/>
            <rFont val="MS P ゴシック"/>
            <family val="3"/>
            <charset val="128"/>
          </rPr>
          <t>・届出日（窓口受理日、電子申請日）又は、届出日から、過去数日以内の日付を記載してください。
・日付は「YYYY/MM/DD」形式でご記入ください。
（例：2023/04/01）</t>
        </r>
      </text>
    </comment>
    <comment ref="F8" authorId="0" shapeId="0" xr:uid="{00000000-0006-0000-0100-000002000000}">
      <text>
        <r>
          <rPr>
            <sz val="9"/>
            <color indexed="81"/>
            <rFont val="MS P ゴシック"/>
            <family val="3"/>
            <charset val="128"/>
          </rPr>
          <t>届出者が法人である場合は所在地、個人である場合は住所を記入してください。</t>
        </r>
      </text>
    </comment>
    <comment ref="F9" authorId="0" shapeId="0" xr:uid="{00000000-0006-0000-0100-000003000000}">
      <text>
        <r>
          <rPr>
            <sz val="9"/>
            <color indexed="81"/>
            <rFont val="MS P ゴシック"/>
            <family val="3"/>
            <charset val="128"/>
          </rPr>
          <t>届出者が法人の場合のみ、法人名を記入してください。</t>
        </r>
      </text>
    </comment>
    <comment ref="F10" authorId="0" shapeId="0" xr:uid="{00000000-0006-0000-0100-000004000000}">
      <text>
        <r>
          <rPr>
            <sz val="9"/>
            <color indexed="81"/>
            <rFont val="MS P ゴシック"/>
            <family val="3"/>
            <charset val="128"/>
          </rPr>
          <t>・届出者が法人である場合には、役職及び氏名を、個人の場合は個人名を記入してください。
・なお、法人の場合において代表者以外が届出者となる場合には、その者が届出権限を有していることが確認できる資料を別途添付してください。</t>
        </r>
      </text>
    </comment>
    <comment ref="C14" authorId="0" shapeId="0" xr:uid="{00000000-0006-0000-0100-000005000000}">
      <text>
        <r>
          <rPr>
            <sz val="9"/>
            <color indexed="81"/>
            <rFont val="MS P ゴシック"/>
            <family val="3"/>
            <charset val="128"/>
          </rPr>
          <t>シート「要措置区域等所在地一覧」よりご記入ください。</t>
        </r>
      </text>
    </comment>
    <comment ref="E14" authorId="0" shapeId="0" xr:uid="{00000000-0006-0000-0100-000006000000}">
      <text>
        <r>
          <rPr>
            <sz val="9"/>
            <color indexed="81"/>
            <rFont val="MS P ゴシック"/>
            <family val="3"/>
            <charset val="128"/>
          </rPr>
          <t xml:space="preserve">シート「要措置区域等所在地一覧」よりご記入ください。
</t>
        </r>
      </text>
    </comment>
    <comment ref="G15" authorId="0" shapeId="0" xr:uid="{00000000-0006-0000-0100-000007000000}">
      <text>
        <r>
          <rPr>
            <sz val="9"/>
            <color indexed="81"/>
            <rFont val="MS P ゴシック"/>
            <family val="3"/>
            <charset val="128"/>
          </rPr>
          <t xml:space="preserve">シート「要措置区域等所在地一覧」よりご記入ください。
</t>
        </r>
      </text>
    </comment>
    <comment ref="E21" authorId="0" shapeId="0" xr:uid="{00000000-0006-0000-0100-000008000000}">
      <text>
        <r>
          <rPr>
            <sz val="9"/>
            <color indexed="81"/>
            <rFont val="MS P ゴシック"/>
            <family val="3"/>
            <charset val="128"/>
          </rPr>
          <t>・日付は「YYYY/MM/DD」形式でご記入ください。
（例：2023/04/01）
・複数入力の場合は、左側の展開ボタンより追加行を表示してご記入ください。</t>
        </r>
      </text>
    </comment>
    <comment ref="G21" authorId="0" shapeId="0" xr:uid="{00000000-0006-0000-0100-000009000000}">
      <text>
        <r>
          <rPr>
            <sz val="9"/>
            <color indexed="81"/>
            <rFont val="MS P ゴシック"/>
            <family val="3"/>
            <charset val="128"/>
          </rPr>
          <t xml:space="preserve">シート「要措置区域等所在地一覧」の「指定番号」にて、指定番号が記入されている場合は、告示番号を記入してください。
</t>
        </r>
      </text>
    </comment>
    <comment ref="E24" authorId="0" shapeId="0" xr:uid="{00000000-0006-0000-0100-00000A000000}">
      <text>
        <r>
          <rPr>
            <sz val="9"/>
            <color indexed="81"/>
            <rFont val="MS P ゴシック"/>
            <family val="3"/>
            <charset val="128"/>
          </rPr>
          <t>・「無」を選択した場合は、以下の項目を斜線で消してください（記入欄外の斜線のオブジェクトを使用してください。）。
・リストより選択してください。</t>
        </r>
      </text>
    </comment>
    <comment ref="E25" authorId="0" shapeId="0" xr:uid="{00000000-0006-0000-0100-00000B000000}">
      <text>
        <r>
          <rPr>
            <sz val="9"/>
            <color indexed="81"/>
            <rFont val="MS P ゴシック"/>
            <family val="3"/>
            <charset val="128"/>
          </rPr>
          <t>・区域指定以降初めて報告を行う場合は、指定日を記入してください。
・日付は「YYYY/MM/DD」形式でご記入ください。
（例：2023/04/01）</t>
        </r>
      </text>
    </comment>
    <comment ref="D26" authorId="0" shapeId="0" xr:uid="{00000000-0006-0000-0100-00000C000000}">
      <text>
        <r>
          <rPr>
            <sz val="9"/>
            <color indexed="81"/>
            <rFont val="MS P ゴシック"/>
            <family val="3"/>
            <charset val="128"/>
          </rPr>
          <t>シート「搬入土一覧表」よりご記入ください。</t>
        </r>
      </text>
    </comment>
    <comment ref="D28" authorId="0" shapeId="0" xr:uid="{00000000-0006-0000-0100-00000D000000}">
      <text>
        <r>
          <rPr>
            <sz val="9"/>
            <color indexed="81"/>
            <rFont val="MS P ゴシック"/>
            <family val="3"/>
            <charset val="128"/>
          </rPr>
          <t>シート「搬入土一覧表」よりご記入ください。</t>
        </r>
      </text>
    </comment>
    <comment ref="D30" authorId="0" shapeId="0" xr:uid="{00000000-0006-0000-0100-00000E000000}">
      <text>
        <r>
          <rPr>
            <sz val="9"/>
            <color indexed="81"/>
            <rFont val="MS P ゴシック"/>
            <family val="3"/>
            <charset val="128"/>
          </rPr>
          <t>「搬入の有無」が有の場合は、必ず値を入力してください。</t>
        </r>
      </text>
    </comment>
    <comment ref="E30" authorId="0" shapeId="0" xr:uid="{00000000-0006-0000-0100-00000F000000}">
      <text>
        <r>
          <rPr>
            <sz val="9"/>
            <color indexed="81"/>
            <rFont val="MS P ゴシック"/>
            <family val="3"/>
            <charset val="128"/>
          </rPr>
          <t xml:space="preserve">・「搬入の有無」が有の場合は、会社名又は氏名をご記入ください。
・複数入力の場合は、左側の展開ボタンより追加行を表示してご記入ください。
</t>
        </r>
      </text>
    </comment>
    <comment ref="G30" authorId="0" shapeId="0" xr:uid="{00000000-0006-0000-0100-000010000000}">
      <text>
        <r>
          <rPr>
            <sz val="9"/>
            <color indexed="81"/>
            <rFont val="MS P ゴシック"/>
            <family val="3"/>
            <charset val="128"/>
          </rPr>
          <t>計量証明事業登録をご記入ください。</t>
        </r>
      </text>
    </comment>
    <comment ref="E35" authorId="0" shapeId="0" xr:uid="{00000000-0006-0000-0100-000011000000}">
      <text>
        <r>
          <rPr>
            <sz val="9"/>
            <color indexed="81"/>
            <rFont val="MS P ゴシック"/>
            <family val="3"/>
            <charset val="128"/>
          </rPr>
          <t xml:space="preserve">シート「搬入土一覧表」の「汚染状態」に「基準適合」を含む場合は必ず入力を行ってください。
</t>
        </r>
      </text>
    </comment>
    <comment ref="B37" authorId="0" shapeId="0" xr:uid="{00000000-0006-0000-0100-000012000000}">
      <text>
        <r>
          <rPr>
            <sz val="9"/>
            <color indexed="81"/>
            <rFont val="MS P ゴシック"/>
            <family val="3"/>
            <charset val="128"/>
          </rPr>
          <t>・担当者（届出者と同じ組織に属する者に限る。）の連絡先を記載してください。
・また、届出者と異なる組織に属する者で届出書の内容が分かる者の連絡先は必要に応じて併記してください。
・なお、連絡先の名前と返送用封筒の宛名が異なる場合には、送り状等にその旨を記載してください。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6F8E2C95-FFE4-44A9-B6E4-A7F9392E1F98}">
      <text>
        <r>
          <rPr>
            <sz val="9"/>
            <color indexed="81"/>
            <rFont val="MS P ゴシック"/>
            <family val="3"/>
            <charset val="128"/>
          </rPr>
          <t>リストより選択してください。</t>
        </r>
      </text>
    </comment>
    <comment ref="I6" authorId="0" shapeId="0" xr:uid="{FA34FE16-808B-479B-8720-C995D98E60C6}">
      <text>
        <r>
          <rPr>
            <sz val="9"/>
            <color indexed="81"/>
            <rFont val="MS P ゴシック"/>
            <family val="3"/>
            <charset val="128"/>
          </rPr>
          <t xml:space="preserve">形質変更時要届出区域の指定前に本届出書を提出される場合は、「指定手続中」と記載してください。
</t>
        </r>
      </text>
    </comment>
    <comment ref="J6" authorId="0" shapeId="0" xr:uid="{B694C409-A3BD-469E-8DD6-22A4CCDEF5CE}">
      <text>
        <r>
          <rPr>
            <sz val="9"/>
            <color indexed="81"/>
            <rFont val="MS P ゴシック"/>
            <family val="3"/>
            <charset val="128"/>
          </rPr>
          <t xml:space="preserve">左から「区市町村名」「町名」「丁目名」「番地名」を入力してください。
区市町村
・リストより選択してください。
・無地番、道、水の場合は、リスト下部より選択し、「町名」に詳細を記入してください。
</t>
        </r>
      </text>
    </comment>
    <comment ref="N6" authorId="0" shapeId="0" xr:uid="{73085FCF-3E4D-4FC1-9E5B-4339F62E910D}">
      <text>
        <r>
          <rPr>
            <sz val="9"/>
            <color indexed="81"/>
            <rFont val="MS P ゴシック"/>
            <family val="3"/>
            <charset val="128"/>
          </rPr>
          <t>無地番、道、水の場合は、「届出種別」と「区市町村」と「無地番道水」へ記入してください。その他項目の入力は不要です。</t>
        </r>
      </text>
    </comment>
    <comment ref="O6" authorId="0" shapeId="0" xr:uid="{C3892CA2-0FA7-4452-8ACE-9CFA6131B073}">
      <text>
        <r>
          <rPr>
            <sz val="9"/>
            <color indexed="81"/>
            <rFont val="MS P ゴシック"/>
            <family val="3"/>
            <charset val="128"/>
          </rPr>
          <t>・一部の土地が対象となる場合は「一部」を選択してください。
・リストより選択してください。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5003D5E0-5A02-44BF-8A09-0D972F7F59B5}">
      <text>
        <r>
          <rPr>
            <sz val="9"/>
            <color indexed="81"/>
            <rFont val="MS P ゴシック"/>
            <family val="3"/>
            <charset val="128"/>
          </rPr>
          <t>・現在日より過去の日付を入力してください。
・日付は「YYYY/MM/DD」形式でご記入ください。
（例：2023/04/01）</t>
        </r>
      </text>
    </comment>
    <comment ref="G5" authorId="0" shapeId="0" xr:uid="{57B41FAF-D3BF-40F5-8EFF-8081D49019E3}">
      <text>
        <r>
          <rPr>
            <sz val="9"/>
            <color indexed="81"/>
            <rFont val="MS P ゴシック"/>
            <family val="3"/>
            <charset val="128"/>
          </rPr>
          <t>リストより選択してください。</t>
        </r>
      </text>
    </comment>
    <comment ref="H5" authorId="0" shapeId="0" xr:uid="{1DC7F0BE-53A9-4629-802C-BAC400A5356A}">
      <text>
        <r>
          <rPr>
            <sz val="9"/>
            <color indexed="81"/>
            <rFont val="MS P ゴシック"/>
            <family val="3"/>
            <charset val="128"/>
          </rPr>
          <t>リストより選択してください。</t>
        </r>
      </text>
    </comment>
    <comment ref="K5" authorId="0" shapeId="0" xr:uid="{58453510-BE19-40B4-9D30-A81F41F1EC98}">
      <text>
        <r>
          <rPr>
            <sz val="9"/>
            <color indexed="81"/>
            <rFont val="MS P ゴシック"/>
            <family val="3"/>
            <charset val="128"/>
          </rPr>
          <t>リスト選択または自由入力より記入してください。</t>
        </r>
      </text>
    </comment>
    <comment ref="L5" authorId="0" shapeId="0" xr:uid="{8A93A28E-EBD9-498B-96B9-DD9BBA972DB3}">
      <text>
        <r>
          <rPr>
            <sz val="9"/>
            <color indexed="81"/>
            <rFont val="MS P ゴシック"/>
            <family val="3"/>
            <charset val="128"/>
          </rPr>
          <t>単位区画ごとに1つは値を設定してください。</t>
        </r>
      </text>
    </comment>
    <comment ref="M5" authorId="0" shapeId="0" xr:uid="{D7AA5E35-A618-42ED-88B2-D9603A393996}">
      <text>
        <r>
          <rPr>
            <sz val="9"/>
            <color indexed="81"/>
            <rFont val="MS P ゴシック"/>
            <family val="3"/>
            <charset val="128"/>
          </rPr>
          <t xml:space="preserve">単位区画ごとに1つは値を設定してください。
</t>
        </r>
      </text>
    </comment>
    <comment ref="P5" authorId="0" shapeId="0" xr:uid="{94272BB1-B63D-4D25-9D01-3EA74D569A3B}">
      <text>
        <r>
          <rPr>
            <sz val="9"/>
            <color indexed="81"/>
            <rFont val="MS P ゴシック"/>
            <family val="3"/>
            <charset val="128"/>
          </rPr>
          <t>単位区画ごとに1つは値を設定してください。</t>
        </r>
      </text>
    </comment>
    <comment ref="Q5" authorId="0" shapeId="0" xr:uid="{088D4972-EF57-41BD-8135-96E21C9F0716}">
      <text>
        <r>
          <rPr>
            <sz val="9"/>
            <color indexed="81"/>
            <rFont val="MS P ゴシック"/>
            <family val="3"/>
            <charset val="128"/>
          </rPr>
          <t>単位区画ごとに1つは値を設定してください。</t>
        </r>
      </text>
    </comment>
    <comment ref="L6" authorId="0" shapeId="0" xr:uid="{F30E2352-CDD2-4CD6-85CC-E2E26C4168B9}">
      <text>
        <r>
          <rPr>
            <sz val="9"/>
            <color indexed="81"/>
            <rFont val="MS P ゴシック"/>
            <family val="3"/>
            <charset val="128"/>
          </rPr>
          <t>リストより選択してください。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7117FE3F-57D7-486B-A28C-B141C31BF512}">
      <text>
        <r>
          <rPr>
            <sz val="9"/>
            <color indexed="81"/>
            <rFont val="MS P ゴシック"/>
            <family val="3"/>
            <charset val="128"/>
          </rPr>
          <t xml:space="preserve">搬入土量≦分析頻度×検体数となるように記入してください。
</t>
        </r>
      </text>
    </comment>
    <comment ref="C9" authorId="0" shapeId="0" xr:uid="{B76C5DA3-8559-48C0-8417-815B4E3E2563}">
      <text>
        <r>
          <rPr>
            <sz val="9"/>
            <color indexed="81"/>
            <rFont val="MS P ゴシック"/>
            <family val="3"/>
            <charset val="128"/>
          </rPr>
          <t>・分析頻度が数値の場合は、検体数も数値を入力してください。
・基準適合または基準超過を確認した場合には値を記入し、それ以外の場合は「該当なし」を選択してください。
・リストより選択してください。</t>
        </r>
      </text>
    </comment>
    <comment ref="C10" authorId="0" shapeId="0" xr:uid="{24BD322A-5A3E-499B-91A5-7B7764AE12AF}">
      <text>
        <r>
          <rPr>
            <sz val="9"/>
            <color indexed="81"/>
            <rFont val="MS P ゴシック"/>
            <family val="3"/>
            <charset val="128"/>
          </rPr>
          <t>分析頻度が数値の場合は、検体数も数値を入力してください。該当しない場合は「該当なし」を選択してください。</t>
        </r>
      </text>
    </comment>
    <comment ref="C11" authorId="0" shapeId="0" xr:uid="{7CFB1B75-2F48-446B-B5E2-7618EF0FF1A3}">
      <text>
        <r>
          <rPr>
            <sz val="9"/>
            <color indexed="81"/>
            <rFont val="MS P ゴシック"/>
            <family val="3"/>
            <charset val="128"/>
          </rPr>
          <t>・基準適合または基準超過を確認した場合には値を記入し、それ以外の場合は「該当なし」を選択してください。
・リスト選択または自由入力より記入してください。
・複数の検体名を入力する場合は「、」で区切って、セル内に列挙してください。</t>
        </r>
      </text>
    </comment>
    <comment ref="C12" authorId="0" shapeId="0" xr:uid="{91678933-CB34-4543-9580-91314D17C709}">
      <text>
        <r>
          <rPr>
            <sz val="9"/>
            <color indexed="81"/>
            <rFont val="MS P ゴシック"/>
            <family val="3"/>
            <charset val="128"/>
          </rPr>
          <t>・基準適合または基準超過を確認した場合には値を記入し、それ以外の場合は「該当なし」を選択してください。
・リスト選択または自由入力より記入してください。</t>
        </r>
      </text>
    </comment>
    <comment ref="C13" authorId="0" shapeId="0" xr:uid="{87E9AD5B-A400-46AE-B446-2C741B29E02D}">
      <text>
        <r>
          <rPr>
            <sz val="9"/>
            <color indexed="81"/>
            <rFont val="MS P ゴシック"/>
            <family val="3"/>
            <charset val="128"/>
          </rPr>
          <t>・基準適合または基準超過を確認した場合には値を記入し、それ以外の場合は「該当なし」を選択してください。
・リスト選択または自由入力より記入してください。</t>
        </r>
      </text>
    </comment>
    <comment ref="C14" authorId="0" shapeId="0" xr:uid="{00AF7738-3E2A-422C-9752-4DBCE1FBF69F}">
      <text>
        <r>
          <rPr>
            <sz val="9"/>
            <color indexed="81"/>
            <rFont val="MS P ゴシック"/>
            <family val="3"/>
            <charset val="128"/>
          </rPr>
          <t>・リストより選択してください。
※項目の値は以下のとおり
－全項目基準適合を確認した。
－基準超過を確認した。
－地歴調査により汚染のおそれがないことを確認した場内の土地の土壌を利用した。（形質変更時要届出区域に限る）
－法第十六条第一項の規定による認定を受けた土壌を利用した。
－目標土壌溶出量及び目標土壌含有量に適合を確認した。
－浄化済土壌を利用した。
－オンサイト浄化を行った土壌を利用した。</t>
        </r>
      </text>
    </comment>
    <comment ref="C15" authorId="0" shapeId="0" xr:uid="{8DD727B4-12A6-4991-8098-61B058F4F76B}">
      <text>
        <r>
          <rPr>
            <sz val="9"/>
            <color indexed="81"/>
            <rFont val="MS P ゴシック"/>
            <family val="3"/>
            <charset val="128"/>
          </rPr>
          <t>採取頻度の根拠を記入してください。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<sst xmlns="http://schemas.openxmlformats.org/spreadsheetml/2006/main" count="705" uniqueCount="315">
  <si>
    <t>様式第二十四（第五十九条の二第二項関係）</t>
    <phoneticPr fontId="20"/>
  </si>
  <si>
    <t>チェック項目</t>
    <rPh sb="4" eb="6">
      <t>コウモク</t>
    </rPh>
    <phoneticPr fontId="20"/>
  </si>
  <si>
    <t>結果</t>
    <rPh sb="0" eb="2">
      <t>ケッカ</t>
    </rPh>
    <phoneticPr fontId="20"/>
  </si>
  <si>
    <t>要措置区域等に搬入された土壌に係る届出書</t>
    <phoneticPr fontId="20"/>
  </si>
  <si>
    <t>必須</t>
    <rPh sb="0" eb="2">
      <t>ヒッス</t>
    </rPh>
    <phoneticPr fontId="20"/>
  </si>
  <si>
    <t>届出日（窓口受理日、電子申請日）又は、届出日から、過去数日以内の日付を記載してください。</t>
    <phoneticPr fontId="20"/>
  </si>
  <si>
    <t>東京都知事</t>
    <rPh sb="0" eb="3">
      <t>トウキョウト</t>
    </rPh>
    <rPh sb="3" eb="5">
      <t>チジ</t>
    </rPh>
    <phoneticPr fontId="20"/>
  </si>
  <si>
    <t>殿</t>
    <rPh sb="0" eb="1">
      <t>ドノ</t>
    </rPh>
    <phoneticPr fontId="20"/>
  </si>
  <si>
    <t>届出者</t>
    <rPh sb="0" eb="2">
      <t>トドケデ</t>
    </rPh>
    <rPh sb="2" eb="3">
      <t>シャ</t>
    </rPh>
    <phoneticPr fontId="20"/>
  </si>
  <si>
    <t>届出者が法人である場合は所在地、個人である場合は住所を記入してください。</t>
  </si>
  <si>
    <t>条件必須</t>
    <rPh sb="0" eb="2">
      <t>ジョウケン</t>
    </rPh>
    <rPh sb="2" eb="4">
      <t>ヒッス</t>
    </rPh>
    <phoneticPr fontId="20"/>
  </si>
  <si>
    <t>届出者が法人の場合のみ、法人名を記入してください。</t>
  </si>
  <si>
    <t>届出者が法人である場合には、役職及び氏名を、個人の場合は個人名を記入してください。なお、法人の場合において代表者以外が届出者となる場合には、その者が届出権限を有していることが確認できる資料を別途添付してください。</t>
    <phoneticPr fontId="20"/>
  </si>
  <si>
    <t>　土壌汚染対策法施行規則第59条の２第２項第３号の規定により、要措置区域等に搬入された土壌について、次のとおり届け出ます。</t>
    <phoneticPr fontId="20"/>
  </si>
  <si>
    <t>掘削対象地を含む要措置区域等の所在地</t>
    <phoneticPr fontId="20"/>
  </si>
  <si>
    <t>（地番）</t>
    <phoneticPr fontId="20"/>
  </si>
  <si>
    <t>編集不可</t>
    <rPh sb="0" eb="4">
      <t>ヘンシュウフカ</t>
    </rPh>
    <phoneticPr fontId="20"/>
  </si>
  <si>
    <t>シート「要措置区域等所在地一覧」よりご記入ください。</t>
    <phoneticPr fontId="20"/>
  </si>
  <si>
    <t>（</t>
    <phoneticPr fontId="20"/>
  </si>
  <si>
    <t>)</t>
    <phoneticPr fontId="20"/>
  </si>
  <si>
    <t>※詳細は別紙「要措置区域等所在地一覧」のとおり</t>
    <phoneticPr fontId="20"/>
  </si>
  <si>
    <r>
      <t>掘削対象地を含む</t>
    </r>
    <r>
      <rPr>
        <sz val="10.5"/>
        <color theme="1"/>
        <rFont val="ＭＳ 明朝"/>
        <family val="1"/>
        <charset val="128"/>
      </rPr>
      <t>要措置区域等</t>
    </r>
    <r>
      <rPr>
        <sz val="10.5"/>
        <color rgb="FF000000"/>
        <rFont val="ＭＳ 明朝"/>
        <family val="1"/>
        <charset val="128"/>
      </rPr>
      <t>の指定された年月日</t>
    </r>
  </si>
  <si>
    <t>条件必須</t>
    <rPh sb="0" eb="4">
      <t>ジョウケンヒッス</t>
    </rPh>
    <phoneticPr fontId="1"/>
  </si>
  <si>
    <t>1件でも指定番号が記入されている場合は、入力項目に告示番号を記入してください。</t>
    <rPh sb="20" eb="24">
      <t>ニュウリョクコウモク</t>
    </rPh>
    <phoneticPr fontId="20"/>
  </si>
  <si>
    <r>
      <t>掘削対象地を含む</t>
    </r>
    <r>
      <rPr>
        <sz val="10.5"/>
        <color theme="1"/>
        <rFont val="ＭＳ 明朝"/>
        <family val="1"/>
        <charset val="128"/>
      </rPr>
      <t>要措置区域等における土壌の搬入の有無</t>
    </r>
    <phoneticPr fontId="20"/>
  </si>
  <si>
    <t>有</t>
    <rPh sb="0" eb="1">
      <t>アリ</t>
    </rPh>
    <phoneticPr fontId="20"/>
  </si>
  <si>
    <t>必ずリストより選択してください。</t>
    <rPh sb="0" eb="1">
      <t>カナラ</t>
    </rPh>
    <rPh sb="7" eb="9">
      <t>センタク</t>
    </rPh>
    <phoneticPr fontId="20"/>
  </si>
  <si>
    <t>～</t>
    <phoneticPr fontId="20"/>
  </si>
  <si>
    <t>区域指定以降初めて報告を行う場合は、指定日を記入してください。</t>
    <phoneticPr fontId="20"/>
  </si>
  <si>
    <t>掘削対象地を含む要措置区域等に土壌が搬入された場合</t>
  </si>
  <si>
    <t>搬入された年月日</t>
  </si>
  <si>
    <t>シート「搬入土一覧表」よりご記入ください。</t>
    <phoneticPr fontId="20"/>
  </si>
  <si>
    <t>搬入された土壌の量</t>
  </si>
  <si>
    <t>㎥</t>
    <phoneticPr fontId="20"/>
  </si>
  <si>
    <t>規則第40条第２項第３号に定める方法による調査の結果</t>
  </si>
  <si>
    <t>分析を行った計量法第107条の登録を受けた者の氏名又は名称</t>
    <phoneticPr fontId="20"/>
  </si>
  <si>
    <t>条件必須</t>
    <rPh sb="0" eb="4">
      <t>ジョウケンヒッス</t>
    </rPh>
    <phoneticPr fontId="20"/>
  </si>
  <si>
    <t>「搬入の有無」が有の場合は、必ず値を入力してください。会社名又は氏名をご記入ください。計量証明事業登録をご記入ください。</t>
    <phoneticPr fontId="20"/>
  </si>
  <si>
    <t>複数入力</t>
    <rPh sb="0" eb="4">
      <t>フクスウニュウリョク</t>
    </rPh>
    <phoneticPr fontId="20"/>
  </si>
  <si>
    <t>掘削対象地を含む要措置区域等に搬入された土壌が土壌溶出量基準及び土壌含有量基準に適合する場合</t>
    <phoneticPr fontId="20"/>
  </si>
  <si>
    <t>当該土壌の管理方法</t>
  </si>
  <si>
    <t>シート「搬入土一覧表」の「汚染状態」に「基準適合」を含む場合は必ず入力を行ってください。</t>
    <phoneticPr fontId="20"/>
  </si>
  <si>
    <t>連絡先</t>
    <phoneticPr fontId="20"/>
  </si>
  <si>
    <t>所　　属</t>
  </si>
  <si>
    <t>氏　　名</t>
    <phoneticPr fontId="20"/>
  </si>
  <si>
    <t>電話番号</t>
    <phoneticPr fontId="20"/>
  </si>
  <si>
    <t>電子メールアドレス</t>
    <phoneticPr fontId="20"/>
  </si>
  <si>
    <t>担当者（届出者と同じ組織に属する者に限る。）の連絡先を記載してください。</t>
    <phoneticPr fontId="20"/>
  </si>
  <si>
    <t>また、届出者と異なる組織に属する者で届出書の内容が分かる者の連絡先は必要に応じて併記してください。</t>
    <phoneticPr fontId="20"/>
  </si>
  <si>
    <t>備考　この用紙の大きさは、日本産業規格Ａ４とすること。</t>
  </si>
  <si>
    <t>なお、連絡先の名前と返送用封筒の宛名が異なる場合には、送り状等にその旨を記載してください。</t>
    <phoneticPr fontId="20"/>
  </si>
  <si>
    <t>無</t>
  </si>
  <si>
    <t xml:space="preserve">要措置区域等所在地一覧                                                     </t>
    <phoneticPr fontId="20"/>
  </si>
  <si>
    <t>エラーチェック</t>
    <phoneticPr fontId="20"/>
  </si>
  <si>
    <t>※記載行が足りない場合は30番目の行をコピーして行を追加してください。</t>
    <phoneticPr fontId="20"/>
  </si>
  <si>
    <t>連番</t>
    <rPh sb="0" eb="2">
      <t>レンバン</t>
    </rPh>
    <phoneticPr fontId="20"/>
  </si>
  <si>
    <t>地番</t>
    <rPh sb="0" eb="2">
      <t>チバン</t>
    </rPh>
    <phoneticPr fontId="20"/>
  </si>
  <si>
    <t>無地番
道
水</t>
    <rPh sb="0" eb="1">
      <t>ム</t>
    </rPh>
    <rPh sb="1" eb="3">
      <t>チバン</t>
    </rPh>
    <rPh sb="4" eb="5">
      <t>ミチ</t>
    </rPh>
    <rPh sb="6" eb="7">
      <t>ミズ</t>
    </rPh>
    <phoneticPr fontId="20"/>
  </si>
  <si>
    <t>一部</t>
    <rPh sb="0" eb="2">
      <t>イチブ</t>
    </rPh>
    <phoneticPr fontId="20"/>
  </si>
  <si>
    <t>区市町村</t>
    <phoneticPr fontId="20"/>
  </si>
  <si>
    <t>町</t>
    <phoneticPr fontId="20"/>
  </si>
  <si>
    <t>丁目</t>
    <phoneticPr fontId="20"/>
  </si>
  <si>
    <t>番地</t>
    <phoneticPr fontId="20"/>
  </si>
  <si>
    <t>無地番</t>
  </si>
  <si>
    <t>形質変更時要届出区域の指定前に本届出書を提出される場合は、「指定手続中」と記載してください。</t>
    <phoneticPr fontId="20"/>
  </si>
  <si>
    <t>左から「区市町村名」「町名」「丁目名」「番地名」を入力してください。</t>
    <phoneticPr fontId="20"/>
  </si>
  <si>
    <t>無地番、道、水の場合は、「届出種別」と「区市町村」と「無地番道水」へ記入してください。その他項目の入力は不要です。</t>
    <phoneticPr fontId="20"/>
  </si>
  <si>
    <t>道</t>
  </si>
  <si>
    <t>一部の土地が対象となる場合は「一部」を選択してください。</t>
  </si>
  <si>
    <t>この行より上に行を追加してください。</t>
    <phoneticPr fontId="20"/>
  </si>
  <si>
    <t>（日本産業規格Ａ列４番）</t>
    <phoneticPr fontId="20"/>
  </si>
  <si>
    <t>以下関数定義</t>
  </si>
  <si>
    <t>全体</t>
  </si>
  <si>
    <t>一部</t>
  </si>
  <si>
    <t>件数</t>
  </si>
  <si>
    <t>水</t>
  </si>
  <si>
    <t>搬入土一覧表</t>
    <phoneticPr fontId="20"/>
  </si>
  <si>
    <t>※「単位区画」「区画基準高さ」「埋土等厚」「埋土等面積」について、必要に応じて「単位区画」ごとにセル結合を行ってください。</t>
    <rPh sb="2" eb="6">
      <t>タンイクカク</t>
    </rPh>
    <rPh sb="8" eb="13">
      <t>クカクキジュンタカ</t>
    </rPh>
    <rPh sb="16" eb="18">
      <t>マイド</t>
    </rPh>
    <rPh sb="18" eb="19">
      <t>ナド</t>
    </rPh>
    <rPh sb="19" eb="20">
      <t>アツシ</t>
    </rPh>
    <rPh sb="33" eb="35">
      <t>ヒツヨウ</t>
    </rPh>
    <rPh sb="36" eb="37">
      <t>オウ</t>
    </rPh>
    <rPh sb="50" eb="52">
      <t>ケツゴウ</t>
    </rPh>
    <rPh sb="53" eb="54">
      <t>オコナ</t>
    </rPh>
    <phoneticPr fontId="20"/>
  </si>
  <si>
    <t>※記載行が足りない場合は15番目の行をコピーして行を追加してください。</t>
    <rPh sb="14" eb="16">
      <t>バンメ</t>
    </rPh>
    <rPh sb="17" eb="18">
      <t>ギョウ</t>
    </rPh>
    <phoneticPr fontId="20"/>
  </si>
  <si>
    <t>整合性</t>
    <rPh sb="0" eb="3">
      <t>セイゴウセイ</t>
    </rPh>
    <phoneticPr fontId="20"/>
  </si>
  <si>
    <t>単位区画ごとに1つは値を設定してください。</t>
    <rPh sb="0" eb="4">
      <t>タンイクカク</t>
    </rPh>
    <rPh sb="10" eb="11">
      <t>アタイ</t>
    </rPh>
    <rPh sb="12" eb="14">
      <t>セッテイ</t>
    </rPh>
    <phoneticPr fontId="20"/>
  </si>
  <si>
    <t>単位区画</t>
    <rPh sb="0" eb="4">
      <t>タンイクカク</t>
    </rPh>
    <phoneticPr fontId="20"/>
  </si>
  <si>
    <t>搬入日</t>
    <rPh sb="0" eb="2">
      <t>ハンニュウ</t>
    </rPh>
    <rPh sb="2" eb="3">
      <t>ビ</t>
    </rPh>
    <phoneticPr fontId="20"/>
  </si>
  <si>
    <t>搬入土
量</t>
    <rPh sb="0" eb="2">
      <t>ハンニュウ</t>
    </rPh>
    <rPh sb="2" eb="3">
      <t>ツチ</t>
    </rPh>
    <rPh sb="4" eb="5">
      <t>リョウ</t>
    </rPh>
    <phoneticPr fontId="20"/>
  </si>
  <si>
    <t>搬入位置</t>
    <rPh sb="0" eb="2">
      <t>ハンニュウ</t>
    </rPh>
    <rPh sb="2" eb="4">
      <t>イチ</t>
    </rPh>
    <phoneticPr fontId="20"/>
  </si>
  <si>
    <t>搬入の種類</t>
    <rPh sb="0" eb="2">
      <t>ハンニュウ</t>
    </rPh>
    <rPh sb="3" eb="5">
      <t>シュルイ</t>
    </rPh>
    <phoneticPr fontId="20"/>
  </si>
  <si>
    <t>搬出元</t>
    <rPh sb="0" eb="2">
      <t>ハンシュツ</t>
    </rPh>
    <rPh sb="2" eb="3">
      <t>モト</t>
    </rPh>
    <phoneticPr fontId="20"/>
  </si>
  <si>
    <t>検体名</t>
    <rPh sb="0" eb="2">
      <t>ケンタイ</t>
    </rPh>
    <rPh sb="2" eb="3">
      <t>メイ</t>
    </rPh>
    <phoneticPr fontId="20"/>
  </si>
  <si>
    <t>汚染状態</t>
    <rPh sb="0" eb="2">
      <t>オセン</t>
    </rPh>
    <rPh sb="2" eb="4">
      <t>ジョウタイ</t>
    </rPh>
    <phoneticPr fontId="20"/>
  </si>
  <si>
    <t>区画基準
高さ</t>
    <phoneticPr fontId="20"/>
  </si>
  <si>
    <t>埋土等
厚</t>
    <rPh sb="0" eb="1">
      <t>ウ</t>
    </rPh>
    <rPh sb="1" eb="2">
      <t>ツチ</t>
    </rPh>
    <rPh sb="2" eb="3">
      <t>トウ</t>
    </rPh>
    <rPh sb="4" eb="5">
      <t>アツ</t>
    </rPh>
    <phoneticPr fontId="20"/>
  </si>
  <si>
    <t>埋土等
下端深度</t>
    <rPh sb="0" eb="1">
      <t>ウ</t>
    </rPh>
    <rPh sb="1" eb="2">
      <t>ド</t>
    </rPh>
    <rPh sb="2" eb="3">
      <t>トウ</t>
    </rPh>
    <phoneticPr fontId="20"/>
  </si>
  <si>
    <t>埋土等
上端深度</t>
    <rPh sb="0" eb="1">
      <t>ウ</t>
    </rPh>
    <rPh sb="2" eb="3">
      <t>トウ</t>
    </rPh>
    <phoneticPr fontId="20"/>
  </si>
  <si>
    <t>埋土等
面積</t>
    <rPh sb="0" eb="1">
      <t>ウ</t>
    </rPh>
    <rPh sb="1" eb="2">
      <t>ド</t>
    </rPh>
    <rPh sb="2" eb="3">
      <t>トウ</t>
    </rPh>
    <phoneticPr fontId="20"/>
  </si>
  <si>
    <t>埋土等
土量</t>
    <rPh sb="0" eb="1">
      <t>ウ</t>
    </rPh>
    <rPh sb="2" eb="3">
      <t>トウ</t>
    </rPh>
    <phoneticPr fontId="20"/>
  </si>
  <si>
    <t>（㎥）</t>
    <phoneticPr fontId="20"/>
  </si>
  <si>
    <t>（ｍ）</t>
    <phoneticPr fontId="20"/>
  </si>
  <si>
    <t>（㎡）</t>
  </si>
  <si>
    <t>基準適合</t>
    <rPh sb="0" eb="4">
      <t>キジュンテキゴウ</t>
    </rPh>
    <phoneticPr fontId="20"/>
  </si>
  <si>
    <t>合計</t>
    <rPh sb="0" eb="2">
      <t>ゴウケイ</t>
    </rPh>
    <phoneticPr fontId="20"/>
  </si>
  <si>
    <t>特定有害物質</t>
    <phoneticPr fontId="20"/>
  </si>
  <si>
    <t>基準の種類・土壌</t>
    <rPh sb="6" eb="8">
      <t>ドジョウ</t>
    </rPh>
    <phoneticPr fontId="20"/>
  </si>
  <si>
    <t>運搬方法</t>
    <rPh sb="0" eb="2">
      <t>ウンパン</t>
    </rPh>
    <rPh sb="2" eb="4">
      <t>ホウホウ</t>
    </rPh>
    <phoneticPr fontId="20"/>
  </si>
  <si>
    <t>区市町村</t>
    <rPh sb="0" eb="4">
      <t>クシチョウソン</t>
    </rPh>
    <phoneticPr fontId="20"/>
  </si>
  <si>
    <t>別紙参照</t>
    <rPh sb="0" eb="4">
      <t>ベッシサンショウ</t>
    </rPh>
    <phoneticPr fontId="20"/>
  </si>
  <si>
    <t>該当選択</t>
    <rPh sb="0" eb="4">
      <t>ガイトウセンタク</t>
    </rPh>
    <phoneticPr fontId="20"/>
  </si>
  <si>
    <t>届出種別</t>
    <rPh sb="0" eb="2">
      <t>トドケデ</t>
    </rPh>
    <rPh sb="2" eb="4">
      <t>シュベツ</t>
    </rPh>
    <phoneticPr fontId="20"/>
  </si>
  <si>
    <t>総評</t>
    <rPh sb="0" eb="2">
      <t>ソウヒョウ</t>
    </rPh>
    <phoneticPr fontId="20"/>
  </si>
  <si>
    <t>有無</t>
    <rPh sb="0" eb="2">
      <t>ウム</t>
    </rPh>
    <phoneticPr fontId="20"/>
  </si>
  <si>
    <t>搬入の種類</t>
    <phoneticPr fontId="20"/>
  </si>
  <si>
    <t>単位</t>
    <rPh sb="0" eb="2">
      <t>タンイ</t>
    </rPh>
    <phoneticPr fontId="20"/>
  </si>
  <si>
    <t>汚染状態</t>
    <phoneticPr fontId="20"/>
  </si>
  <si>
    <t>無地番道水</t>
    <rPh sb="3" eb="4">
      <t>ミチ</t>
    </rPh>
    <rPh sb="4" eb="5">
      <t>ミズ</t>
    </rPh>
    <phoneticPr fontId="20"/>
  </si>
  <si>
    <t>クロロエチレン</t>
  </si>
  <si>
    <t>土壌含有量基準</t>
    <rPh sb="0" eb="2">
      <t>ドジョウ</t>
    </rPh>
    <rPh sb="2" eb="5">
      <t>ガンユウリョウ</t>
    </rPh>
    <rPh sb="5" eb="7">
      <t>キジュン</t>
    </rPh>
    <phoneticPr fontId="19"/>
  </si>
  <si>
    <t>陸運（自動車）</t>
  </si>
  <si>
    <t>千代田区</t>
  </si>
  <si>
    <t>別紙のとおり</t>
    <rPh sb="0" eb="2">
      <t>ベッシ</t>
    </rPh>
    <phoneticPr fontId="20"/>
  </si>
  <si>
    <t>●</t>
    <phoneticPr fontId="20"/>
  </si>
  <si>
    <t>今回届出</t>
    <phoneticPr fontId="20"/>
  </si>
  <si>
    <t>汚染が確認された</t>
  </si>
  <si>
    <t>全域</t>
    <phoneticPr fontId="20"/>
  </si>
  <si>
    <t>客土</t>
    <phoneticPr fontId="20"/>
  </si>
  <si>
    <t>（TP+m）</t>
    <phoneticPr fontId="20"/>
  </si>
  <si>
    <t>無地番</t>
    <phoneticPr fontId="20"/>
  </si>
  <si>
    <t>四塩化炭素</t>
  </si>
  <si>
    <t>土壌溶出量基準</t>
    <rPh sb="0" eb="2">
      <t>ドジョウ</t>
    </rPh>
    <rPh sb="2" eb="4">
      <t>ヨウシュツ</t>
    </rPh>
    <rPh sb="4" eb="5">
      <t>リョウ</t>
    </rPh>
    <rPh sb="5" eb="7">
      <t>キジュン</t>
    </rPh>
    <phoneticPr fontId="19"/>
  </si>
  <si>
    <t>陸運（自動車）⇒海運（船舶）</t>
  </si>
  <si>
    <t>中央区</t>
  </si>
  <si>
    <t>汚染が確認された（調査の一部省略）</t>
  </si>
  <si>
    <t>一部</t>
    <phoneticPr fontId="20"/>
  </si>
  <si>
    <t>飛び地間</t>
    <phoneticPr fontId="20"/>
  </si>
  <si>
    <t>（AP+m）</t>
    <phoneticPr fontId="20"/>
  </si>
  <si>
    <t>道</t>
    <phoneticPr fontId="20"/>
  </si>
  <si>
    <t>1,2-ジクロロエタン</t>
  </si>
  <si>
    <t>第二溶出量基準</t>
    <rPh sb="0" eb="2">
      <t>ダイニ</t>
    </rPh>
    <rPh sb="2" eb="4">
      <t>ヨウシュツ</t>
    </rPh>
    <rPh sb="4" eb="5">
      <t>リョウ</t>
    </rPh>
    <rPh sb="5" eb="7">
      <t>キジュン</t>
    </rPh>
    <phoneticPr fontId="19"/>
  </si>
  <si>
    <t>陸運（自動車）⇒海運（船舶）⇒陸運（自動車）</t>
  </si>
  <si>
    <t>港区</t>
  </si>
  <si>
    <t>汚染が確認された（調査の全部省略）</t>
  </si>
  <si>
    <t>区域間</t>
    <phoneticPr fontId="20"/>
  </si>
  <si>
    <t>1,1-ジクロロエチレン</t>
  </si>
  <si>
    <t>土壌含有量基準及び土壌溶出量基準</t>
    <rPh sb="0" eb="2">
      <t>ドジョウ</t>
    </rPh>
    <rPh sb="2" eb="5">
      <t>ガンユウリョウ</t>
    </rPh>
    <rPh sb="5" eb="7">
      <t>キジュン</t>
    </rPh>
    <rPh sb="7" eb="8">
      <t>オヨ</t>
    </rPh>
    <phoneticPr fontId="19"/>
  </si>
  <si>
    <t>海運（船舶）⇒陸運（自動車）</t>
  </si>
  <si>
    <t>新宿区</t>
  </si>
  <si>
    <t>1,2-ジクロロエチレン</t>
  </si>
  <si>
    <t>土壌含有量基準及び第二溶出量基準</t>
    <rPh sb="0" eb="2">
      <t>ドジョウ</t>
    </rPh>
    <rPh sb="2" eb="5">
      <t>ガンユウリョウ</t>
    </rPh>
    <rPh sb="5" eb="7">
      <t>キジュン</t>
    </rPh>
    <rPh sb="7" eb="8">
      <t>オヨ</t>
    </rPh>
    <phoneticPr fontId="19"/>
  </si>
  <si>
    <t>文京区</t>
  </si>
  <si>
    <t>1,3-ジクロロプロペン</t>
  </si>
  <si>
    <t>台東区</t>
  </si>
  <si>
    <t>ジクロロメタン</t>
  </si>
  <si>
    <t>墨田区</t>
  </si>
  <si>
    <t>テトラクロロエチレン</t>
  </si>
  <si>
    <t>江東区</t>
  </si>
  <si>
    <t>1,1,1-トリクロロエタン</t>
  </si>
  <si>
    <t>品川区</t>
  </si>
  <si>
    <t>1,1,2-トリクロロエタン</t>
  </si>
  <si>
    <t>目黒区</t>
  </si>
  <si>
    <t>トリクロロエチレン</t>
  </si>
  <si>
    <t>大田区</t>
  </si>
  <si>
    <t>ベンゼン</t>
  </si>
  <si>
    <t>世田谷区</t>
  </si>
  <si>
    <t>カドミウム及びその化合物</t>
  </si>
  <si>
    <t>渋谷区</t>
  </si>
  <si>
    <t>六価クロム化合物</t>
  </si>
  <si>
    <t>中野区</t>
  </si>
  <si>
    <t>シアン化合物</t>
  </si>
  <si>
    <t>杉並区</t>
  </si>
  <si>
    <t>水銀及びその化合物</t>
  </si>
  <si>
    <t>豊島区</t>
  </si>
  <si>
    <t>セレン及びその化合物</t>
  </si>
  <si>
    <t>北区</t>
  </si>
  <si>
    <t>鉛及びその化合物</t>
  </si>
  <si>
    <t>荒川区</t>
  </si>
  <si>
    <t>砒素及びその化合物</t>
  </si>
  <si>
    <t>板橋区</t>
  </si>
  <si>
    <t>ふっ素及びその化合物</t>
  </si>
  <si>
    <t>練馬区</t>
  </si>
  <si>
    <t>ほう素及びその化合物</t>
  </si>
  <si>
    <t>足立区</t>
  </si>
  <si>
    <t>シマジン</t>
  </si>
  <si>
    <t>葛飾区</t>
  </si>
  <si>
    <t>チオベンカルブ</t>
  </si>
  <si>
    <t>江戸川区</t>
  </si>
  <si>
    <t>チラウム</t>
  </si>
  <si>
    <t>八王子市</t>
  </si>
  <si>
    <t>ポリ塩化ビフェニル(PCB)</t>
  </si>
  <si>
    <t>立川市</t>
  </si>
  <si>
    <t>有機りん化合物</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</si>
  <si>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</si>
  <si>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</si>
  <si>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</si>
  <si>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</si>
  <si>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</si>
  <si>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</si>
  <si>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</si>
  <si>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</si>
  <si>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</si>
  <si>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</si>
  <si>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</si>
  <si>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</si>
  <si>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</si>
  <si>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</si>
  <si>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</si>
  <si>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</si>
  <si>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</si>
  <si>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</si>
  <si>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</si>
  <si>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</si>
  <si>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</si>
  <si>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</si>
  <si>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</si>
  <si>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</si>
  <si>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</si>
  <si>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</si>
  <si>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</si>
  <si>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</si>
  <si>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</si>
  <si>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</si>
  <si>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</si>
  <si>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</si>
  <si>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</si>
  <si>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</si>
  <si>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</si>
  <si>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</si>
  <si>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</si>
  <si>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※要措置区域等に指定されている区域のある地番の全てを記入してください。（敷地の全地番の記載は不要です。）</t>
    <rPh sb="15" eb="17">
      <t>クイキ</t>
    </rPh>
    <phoneticPr fontId="20"/>
  </si>
  <si>
    <t>※要措置区域等所在地の地番について、分割での届出となる場合などの必要に応じて「届出種別」に「今回届出」</t>
    <rPh sb="1" eb="2">
      <t>ヨウ</t>
    </rPh>
    <rPh sb="2" eb="4">
      <t>ソチ</t>
    </rPh>
    <rPh sb="4" eb="6">
      <t>クイキ</t>
    </rPh>
    <rPh sb="6" eb="7">
      <t>ナド</t>
    </rPh>
    <rPh sb="7" eb="10">
      <t>ショザイチ</t>
    </rPh>
    <rPh sb="18" eb="20">
      <t>ブンカツ</t>
    </rPh>
    <rPh sb="22" eb="24">
      <t>トドケデ</t>
    </rPh>
    <rPh sb="27" eb="29">
      <t>バアイ</t>
    </rPh>
    <rPh sb="32" eb="34">
      <t>ヒツヨウ</t>
    </rPh>
    <rPh sb="35" eb="36">
      <t>オウ</t>
    </rPh>
    <rPh sb="39" eb="43">
      <t>トドケデシュベツ</t>
    </rPh>
    <phoneticPr fontId="20"/>
  </si>
  <si>
    <t xml:space="preserve">  を選択してください。</t>
    <phoneticPr fontId="20"/>
  </si>
  <si>
    <t>届出種別</t>
    <rPh sb="0" eb="4">
      <t>トドケデシュベツ</t>
    </rPh>
    <phoneticPr fontId="20"/>
  </si>
  <si>
    <t>指定番号</t>
  </si>
  <si>
    <t>今回届出</t>
    <rPh sb="0" eb="4">
      <t>コンカイトドケデ</t>
    </rPh>
    <phoneticPr fontId="20"/>
  </si>
  <si>
    <t>マスタ</t>
    <phoneticPr fontId="20"/>
  </si>
  <si>
    <t>埋戻し土品質管理</t>
    <phoneticPr fontId="20"/>
  </si>
  <si>
    <t>※「搬入土量」は、搬入土量≦分析頻度×検体数となるように記入してください。</t>
    <phoneticPr fontId="20"/>
  </si>
  <si>
    <t>分析頻度</t>
    <phoneticPr fontId="20"/>
  </si>
  <si>
    <t>該当なしのみ</t>
    <phoneticPr fontId="20"/>
  </si>
  <si>
    <t>総評</t>
    <phoneticPr fontId="20"/>
  </si>
  <si>
    <t>※「分析頻度」「検体名」「試料採取地点」「分析項目」は、</t>
    <phoneticPr fontId="20"/>
  </si>
  <si>
    <t>該当なし</t>
    <phoneticPr fontId="20"/>
  </si>
  <si>
    <t>全項目基準適合を確認した。</t>
    <phoneticPr fontId="20"/>
  </si>
  <si>
    <t>　基準適合または基準超過を確認した場合には値を記入し、それ以外の場合は「該当なし」を選択してください。</t>
    <phoneticPr fontId="20"/>
  </si>
  <si>
    <t>特定有害物質全26物質</t>
  </si>
  <si>
    <t>基準超過を確認した。</t>
    <phoneticPr fontId="20"/>
  </si>
  <si>
    <t>※件数が3件を超える場合は、上側の展開ボタンより追加列を表示してご記入ください。</t>
    <rPh sb="1" eb="3">
      <t>ケンスウ</t>
    </rPh>
    <rPh sb="14" eb="15">
      <t>ウエ</t>
    </rPh>
    <rPh sb="26" eb="27">
      <t>レツ</t>
    </rPh>
    <phoneticPr fontId="20"/>
  </si>
  <si>
    <t>地歴調査により汚染のおそれがないことを確認した場内の土地の土壌を利用した。（形質変更時要届出区域に限る）</t>
    <phoneticPr fontId="20"/>
  </si>
  <si>
    <t xml:space="preserve">項番
</t>
    <rPh sb="0" eb="2">
      <t>コウバン</t>
    </rPh>
    <phoneticPr fontId="20"/>
  </si>
  <si>
    <t>整合性</t>
    <rPh sb="0" eb="3">
      <t>セイゴウセイ</t>
    </rPh>
    <phoneticPr fontId="21"/>
  </si>
  <si>
    <t>該当なし</t>
  </si>
  <si>
    <t>法第十六条第一項の規定による認定を受けた土壌を利用した。</t>
  </si>
  <si>
    <t>搬入元（産地)</t>
    <rPh sb="4" eb="6">
      <t>サンチ</t>
    </rPh>
    <phoneticPr fontId="1"/>
  </si>
  <si>
    <t>必須</t>
    <rPh sb="0" eb="2">
      <t>ヒッス</t>
    </rPh>
    <phoneticPr fontId="1"/>
  </si>
  <si>
    <t>目標土壌溶出量及び目標土壌含有量に適合を確認した。</t>
    <rPh sb="0" eb="7">
      <t>モクヒョウドジョウヨウシュツリョウ</t>
    </rPh>
    <rPh sb="7" eb="8">
      <t>オヨ</t>
    </rPh>
    <rPh sb="9" eb="16">
      <t>モクヒョウドジョウガンユウリョウ</t>
    </rPh>
    <rPh sb="17" eb="19">
      <t>テキゴウ</t>
    </rPh>
    <rPh sb="20" eb="22">
      <t>カクニン</t>
    </rPh>
    <phoneticPr fontId="20"/>
  </si>
  <si>
    <t>搬入土量（m³）</t>
    <rPh sb="0" eb="2">
      <t>ハンニュウ</t>
    </rPh>
    <rPh sb="2" eb="4">
      <t>ドリョウ</t>
    </rPh>
    <phoneticPr fontId="1"/>
  </si>
  <si>
    <t>必須・整合性</t>
    <rPh sb="0" eb="2">
      <t>ヒッス</t>
    </rPh>
    <rPh sb="3" eb="6">
      <t>セイゴウセイ</t>
    </rPh>
    <phoneticPr fontId="1"/>
  </si>
  <si>
    <t>搬入土量≦分析頻度×検体数となるように記入してください。</t>
    <phoneticPr fontId="20"/>
  </si>
  <si>
    <t>浄化済土壌を利用した。</t>
    <rPh sb="0" eb="2">
      <t>ジョウカ</t>
    </rPh>
    <rPh sb="2" eb="3">
      <t>ス</t>
    </rPh>
    <rPh sb="3" eb="5">
      <t>ドジョウ</t>
    </rPh>
    <rPh sb="6" eb="8">
      <t>リヨウ</t>
    </rPh>
    <phoneticPr fontId="20"/>
  </si>
  <si>
    <t>分析頻度（m³/回）</t>
    <rPh sb="0" eb="2">
      <t>ブンセキ</t>
    </rPh>
    <rPh sb="2" eb="4">
      <t>ヒンド</t>
    </rPh>
    <rPh sb="8" eb="9">
      <t>カイ</t>
    </rPh>
    <phoneticPr fontId="1"/>
  </si>
  <si>
    <t>分析頻度が数値の場合は、検体数も数値を入力してください。基準適合または基準超過を確認した場合には値を記入し、それ以外の場合は「該当なし」を選択してください。
地歴調査により汚染のおそれがないことを確認した土壌又は法第十六条第一項の規定による認定を受けた土壌の場合のみ「該当なし」を選択してください。</t>
    <phoneticPr fontId="20"/>
  </si>
  <si>
    <t>オンサイト浄化を行った土壌を利用した。</t>
  </si>
  <si>
    <t>検体数（検体）</t>
    <rPh sb="4" eb="6">
      <t>ケンタイ</t>
    </rPh>
    <phoneticPr fontId="20"/>
  </si>
  <si>
    <t>分析頻度が数値の場合は、検体数も数値を入力してください。該当しない場合は「該当なし」を選択してください。</t>
    <phoneticPr fontId="20"/>
  </si>
  <si>
    <t>検体名</t>
    <rPh sb="0" eb="2">
      <t>ケンタイ</t>
    </rPh>
    <rPh sb="2" eb="3">
      <t>メイ</t>
    </rPh>
    <phoneticPr fontId="1"/>
  </si>
  <si>
    <t>基準適合または基準超過を確認した場合には値を記入し、それ以外の場合は「該当なし」を選択してください。</t>
    <phoneticPr fontId="20"/>
  </si>
  <si>
    <t>試料採取地点</t>
    <rPh sb="0" eb="2">
      <t>シリョウ</t>
    </rPh>
    <rPh sb="2" eb="4">
      <t>サイシュ</t>
    </rPh>
    <rPh sb="4" eb="6">
      <t>チテン</t>
    </rPh>
    <phoneticPr fontId="1"/>
  </si>
  <si>
    <t>分析項目</t>
    <rPh sb="0" eb="2">
      <t>ブンセキ</t>
    </rPh>
    <rPh sb="2" eb="4">
      <t>コウモク</t>
    </rPh>
    <phoneticPr fontId="1"/>
  </si>
  <si>
    <t>総評</t>
    <rPh sb="0" eb="2">
      <t>ソウヒョウ</t>
    </rPh>
    <phoneticPr fontId="1"/>
  </si>
  <si>
    <t>備考</t>
    <rPh sb="0" eb="2">
      <t>ビコウ</t>
    </rPh>
    <phoneticPr fontId="1"/>
  </si>
  <si>
    <t>任意</t>
    <rPh sb="0" eb="2">
      <t>ニンイ</t>
    </rPh>
    <phoneticPr fontId="21"/>
  </si>
  <si>
    <t>採取頻度の根拠を記入してください。</t>
    <phoneticPr fontId="20"/>
  </si>
  <si>
    <t>　　　 ２　この様式各欄に記入しきれないときは、図面、表等を利用すること。</t>
  </si>
  <si>
    <t>A1-5</t>
  </si>
  <si>
    <t>全域</t>
  </si>
  <si>
    <t>客土</t>
  </si>
  <si>
    <t>○県○町</t>
    <rPh sb="1" eb="2">
      <t>ケン</t>
    </rPh>
    <rPh sb="3" eb="4">
      <t>チョウ</t>
    </rPh>
    <phoneticPr fontId="20"/>
  </si>
  <si>
    <t>sample-A</t>
  </si>
  <si>
    <t>sample-C</t>
  </si>
  <si>
    <t>基準適合</t>
  </si>
  <si>
    <t>A1-9</t>
  </si>
  <si>
    <t>sample-B</t>
  </si>
  <si>
    <t>B1-5</t>
  </si>
  <si>
    <t>飛び地間</t>
  </si>
  <si>
    <t>指-○○○○号　A1-1</t>
    <rPh sb="0" eb="1">
      <t>ユビ</t>
    </rPh>
    <rPh sb="6" eb="7">
      <t>ゴウ</t>
    </rPh>
    <phoneticPr fontId="20"/>
  </si>
  <si>
    <t>A1-1</t>
  </si>
  <si>
    <t>ふっ素（溶）</t>
    <rPh sb="2" eb="3">
      <t>ソ</t>
    </rPh>
    <rPh sb="4" eb="5">
      <t>ヨウ</t>
    </rPh>
    <phoneticPr fontId="20"/>
  </si>
  <si>
    <t>指-○○○○号　A2-3</t>
    <rPh sb="0" eb="1">
      <t>ユビ</t>
    </rPh>
    <rPh sb="6" eb="7">
      <t>ゴウ</t>
    </rPh>
    <phoneticPr fontId="20"/>
  </si>
  <si>
    <t>A2-3</t>
  </si>
  <si>
    <t>砒素（溶）</t>
    <rPh sb="0" eb="2">
      <t>ヒソ</t>
    </rPh>
    <rPh sb="3" eb="4">
      <t>ヨウ</t>
    </rPh>
    <phoneticPr fontId="20"/>
  </si>
  <si>
    <t>B1-7</t>
  </si>
  <si>
    <t>区域間</t>
  </si>
  <si>
    <t>指-△△△△号　A1-5</t>
    <rPh sb="0" eb="1">
      <t>ユビ</t>
    </rPh>
    <rPh sb="6" eb="7">
      <t>ゴウ</t>
    </rPh>
    <phoneticPr fontId="20"/>
  </si>
  <si>
    <t>指-△△△△号　A2-3</t>
    <rPh sb="0" eb="1">
      <t>ユビ</t>
    </rPh>
    <rPh sb="6" eb="7">
      <t>ゴウ</t>
    </rPh>
    <phoneticPr fontId="20"/>
  </si>
  <si>
    <t>B2-1</t>
  </si>
  <si>
    <t>（TP+m）</t>
  </si>
  <si>
    <t>○○市○○町</t>
  </si>
  <si>
    <t>地歴調査により汚染のおそれがないことを確認した場内の土地の土壌を利用した。（形質変更時要届出区域に限る）</t>
  </si>
  <si>
    <t>目標土壌溶出量及び目標土壌含有量に適合を確認した。</t>
  </si>
  <si>
    <t>浄化済土壌を利用した。</t>
  </si>
  <si>
    <t>○○町</t>
  </si>
  <si>
    <t>○丁目</t>
  </si>
  <si>
    <t>○番</t>
  </si>
  <si>
    <t>指-○○１号</t>
    <phoneticPr fontId="20"/>
  </si>
  <si>
    <t>指-○○２号</t>
    <phoneticPr fontId="20"/>
  </si>
  <si>
    <t>指-○○３号</t>
    <phoneticPr fontId="20"/>
  </si>
  <si>
    <t>今回届出</t>
  </si>
  <si>
    <t>指-○○○号</t>
    <phoneticPr fontId="20"/>
  </si>
  <si>
    <t>株式会社○○</t>
    <phoneticPr fontId="20"/>
  </si>
  <si>
    <t>○○県知事登録 濃度第○○号</t>
    <phoneticPr fontId="20"/>
  </si>
  <si>
    <t>措置完了（掘削除去）後、仮囲いにより第三者
の立ち入り禁止措置を行い、他所からの土壌搬入を防
止した。</t>
    <phoneticPr fontId="20"/>
  </si>
  <si>
    <t>株式会社○○ △△課</t>
    <phoneticPr fontId="20"/>
  </si>
  <si>
    <t>○○　○○</t>
    <phoneticPr fontId="20"/>
  </si>
  <si>
    <t>xx-xxxx-xxxx</t>
    <phoneticPr fontId="20"/>
  </si>
  <si>
    <t>東京都○○区○○町○丁目○番○号</t>
  </si>
  <si>
    <t>株式会社○○製造</t>
  </si>
  <si>
    <t>代表取締役 ○○ ○○</t>
  </si>
  <si>
    <t>記入不要</t>
    <rPh sb="0" eb="2">
      <t>キニュウ</t>
    </rPh>
    <rPh sb="2" eb="4">
      <t>フヨウ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</si>
</sst>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quot;（&quot;@&quot;）&quot;"/>
    <numFmt numFmtId="178" formatCode="0.0"/>
    <numFmt numFmtId="179" formatCode="#,##0.000;[Red]\-#,##0.000"/>
    <numFmt numFmtId="180" formatCode="#,##0.00_ "/>
    <numFmt numFmtId="181" formatCode="0.00_ "/>
    <numFmt numFmtId="182" formatCode="#,##0_ "/>
  </numFmts>
  <fonts count="32">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10.5"/>
      <color theme="1"/>
      <name val="ＭＳ 明朝"/>
      <family val="1"/>
      <charset val="128"/>
    </font>
    <font>
      <sz val="6"/>
      <name val="游ゴシック"/>
      <family val="2"/>
      <charset val="128"/>
      <scheme val="minor"/>
    </font>
    <font>
      <b/>
      <sz val="11"/>
      <color theme="1"/>
      <name val="Meiryo UI"/>
      <family val="3"/>
      <charset val="128"/>
    </font>
    <font>
      <sz val="11"/>
      <color theme="1"/>
      <name val="Meiryo UI"/>
      <family val="3"/>
      <charset val="128"/>
    </font>
    <font>
      <sz val="9"/>
      <color indexed="81"/>
      <name val="MS P ゴシック"/>
      <family val="3"/>
      <charset val="128"/>
    </font>
    <font>
      <sz val="10.5"/>
      <name val="ＭＳ 明朝"/>
      <family val="1"/>
      <charset val="128"/>
    </font>
    <font>
      <b/>
      <sz val="10.5"/>
      <color theme="1"/>
      <name val="ＭＳ 明朝"/>
      <family val="1"/>
      <charset val="128"/>
    </font>
    <font>
      <b/>
      <sz val="10.5"/>
      <color theme="1"/>
      <name val="Meiryo UI"/>
      <family val="3"/>
      <charset val="128"/>
    </font>
    <font>
      <sz val="10.5"/>
      <color theme="1"/>
      <name val="Meiryo UI"/>
      <family val="3"/>
      <charset val="128"/>
    </font>
    <font>
      <b/>
      <sz val="10.5"/>
      <color rgb="FFC00000"/>
      <name val="Meiryo UI"/>
      <family val="3"/>
      <charset val="128"/>
    </font>
    <font>
      <b/>
      <sz val="11"/>
      <color theme="1"/>
      <name val="游ゴシック"/>
      <family val="3"/>
      <charset val="128"/>
      <scheme val="minor"/>
    </font>
    <font>
      <sz val="10.5"/>
      <name val="Meiryo UI"/>
      <family val="3"/>
      <charset val="128"/>
    </font>
    <font>
      <sz val="10.5"/>
      <color theme="1"/>
      <name val="ＭＳ ゴシック"/>
      <family val="3"/>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s>
  <borders count="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indexed="64"/>
      </bottom>
      <diagonal/>
    </border>
    <border>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style="thin">
        <color indexed="64"/>
      </left>
      <right style="thin">
        <color indexed="64"/>
      </right>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style="thin">
        <color rgb="FF000000"/>
      </left>
      <right/>
      <top/>
      <bottom/>
      <diagonal/>
    </border>
    <border>
      <left/>
      <right style="thin">
        <color indexed="64"/>
      </right>
      <top/>
      <bottom style="thin">
        <color rgb="FF000000"/>
      </bottom>
      <diagonal/>
    </border>
    <border>
      <left/>
      <right style="thin">
        <color indexed="64"/>
      </right>
      <top style="thin">
        <color rgb="FF000000"/>
      </top>
      <bottom/>
      <diagonal/>
    </border>
    <border>
      <left/>
      <right style="thin">
        <color rgb="FF000000"/>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298">
    <xf numFmtId="0" fontId="0" fillId="0" borderId="0" xfId="0">
      <alignment vertical="center"/>
    </xf>
    <xf numFmtId="0" fontId="18" fillId="0" borderId="0" xfId="0" applyFont="1" applyAlignment="1">
      <alignment horizontal="left" vertical="center"/>
    </xf>
    <xf numFmtId="0" fontId="18" fillId="0" borderId="0" xfId="0" applyFont="1" applyAlignment="1">
      <alignment horizontal="left" vertical="center" indent="1"/>
    </xf>
    <xf numFmtId="0" fontId="18" fillId="0" borderId="13" xfId="0" applyFont="1" applyBorder="1" applyAlignment="1">
      <alignment vertical="center" wrapText="1"/>
    </xf>
    <xf numFmtId="0" fontId="18" fillId="0" borderId="14" xfId="0" applyFont="1" applyBorder="1" applyAlignment="1">
      <alignment vertical="center" wrapText="1"/>
    </xf>
    <xf numFmtId="0" fontId="19" fillId="0" borderId="14" xfId="0" applyFont="1" applyBorder="1" applyAlignment="1">
      <alignment vertical="center" wrapText="1"/>
    </xf>
    <xf numFmtId="0" fontId="19" fillId="0" borderId="13" xfId="0" applyFont="1" applyBorder="1" applyAlignment="1">
      <alignment vertical="top" wrapText="1"/>
    </xf>
    <xf numFmtId="0" fontId="19" fillId="0" borderId="14" xfId="0" applyFont="1" applyBorder="1" applyAlignment="1">
      <alignment vertical="top" wrapText="1"/>
    </xf>
    <xf numFmtId="0" fontId="18" fillId="0" borderId="15" xfId="0" applyFont="1" applyBorder="1" applyAlignment="1">
      <alignment horizontal="center" vertical="center" wrapText="1"/>
    </xf>
    <xf numFmtId="0" fontId="18" fillId="0" borderId="23" xfId="0" applyFont="1" applyBorder="1" applyAlignment="1">
      <alignment horizontal="left" vertical="top" wrapText="1"/>
    </xf>
    <xf numFmtId="0" fontId="19" fillId="0" borderId="23" xfId="0" applyFont="1" applyBorder="1" applyAlignment="1">
      <alignment horizontal="left" vertical="top" wrapText="1"/>
    </xf>
    <xf numFmtId="0" fontId="18"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vertical="top" wrapText="1"/>
    </xf>
    <xf numFmtId="0" fontId="18" fillId="0" borderId="13" xfId="0" applyFont="1" applyBorder="1" applyAlignment="1">
      <alignment horizontal="left" vertical="top" wrapText="1"/>
    </xf>
    <xf numFmtId="0" fontId="18" fillId="0" borderId="14" xfId="0" applyFont="1" applyBorder="1" applyAlignment="1">
      <alignment horizontal="left" vertical="top" wrapText="1"/>
    </xf>
    <xf numFmtId="0" fontId="18" fillId="0" borderId="13" xfId="0" applyFont="1" applyBorder="1" applyAlignment="1">
      <alignment vertical="top" wrapText="1"/>
    </xf>
    <xf numFmtId="0" fontId="18" fillId="0" borderId="14" xfId="0" applyFont="1" applyBorder="1" applyAlignment="1">
      <alignment vertical="top" wrapText="1"/>
    </xf>
    <xf numFmtId="0" fontId="18" fillId="0" borderId="19" xfId="0" applyFont="1" applyBorder="1" applyAlignment="1">
      <alignment vertical="top" wrapText="1"/>
    </xf>
    <xf numFmtId="0" fontId="18" fillId="0" borderId="27" xfId="0" applyFont="1" applyBorder="1" applyAlignment="1">
      <alignment vertical="top" wrapText="1"/>
    </xf>
    <xf numFmtId="0" fontId="18" fillId="0" borderId="20" xfId="0" applyFont="1" applyBorder="1" applyAlignment="1">
      <alignment vertical="top" wrapText="1"/>
    </xf>
    <xf numFmtId="0" fontId="18" fillId="0" borderId="28" xfId="0" applyFont="1" applyBorder="1" applyAlignment="1">
      <alignment horizontal="left" vertical="center" wrapText="1"/>
    </xf>
    <xf numFmtId="0" fontId="18" fillId="0" borderId="0" xfId="0" applyFont="1" applyAlignment="1">
      <alignment horizontal="right" vertical="center" wrapText="1"/>
    </xf>
    <xf numFmtId="0" fontId="18" fillId="0" borderId="13" xfId="0" applyFont="1" applyBorder="1" applyAlignment="1">
      <alignment horizontal="center" vertical="top" wrapText="1"/>
    </xf>
    <xf numFmtId="0" fontId="18" fillId="0" borderId="14" xfId="0" applyFont="1" applyBorder="1" applyAlignment="1">
      <alignment horizontal="center" vertical="top" wrapText="1"/>
    </xf>
    <xf numFmtId="0" fontId="18" fillId="0" borderId="14" xfId="0" applyFont="1" applyBorder="1" applyAlignment="1">
      <alignment horizontal="left" vertical="center" wrapText="1"/>
    </xf>
    <xf numFmtId="0" fontId="19" fillId="0" borderId="38" xfId="0" applyFont="1" applyBorder="1" applyAlignment="1">
      <alignment vertical="top" wrapText="1"/>
    </xf>
    <xf numFmtId="0" fontId="18" fillId="0" borderId="37" xfId="0" applyFont="1" applyBorder="1" applyAlignment="1">
      <alignment horizontal="center" vertical="top" wrapText="1"/>
    </xf>
    <xf numFmtId="0" fontId="18" fillId="0" borderId="28" xfId="0" applyFont="1" applyBorder="1" applyAlignment="1">
      <alignment horizontal="center" vertical="top" wrapText="1"/>
    </xf>
    <xf numFmtId="0" fontId="18" fillId="0" borderId="44" xfId="0" applyFont="1" applyBorder="1" applyAlignment="1">
      <alignment vertical="top" wrapText="1"/>
    </xf>
    <xf numFmtId="0" fontId="18" fillId="0" borderId="46" xfId="0" applyFont="1" applyBorder="1" applyAlignment="1">
      <alignment horizontal="left" vertical="center" wrapText="1"/>
    </xf>
    <xf numFmtId="0" fontId="18" fillId="33" borderId="21" xfId="0" applyFont="1" applyFill="1" applyBorder="1" applyAlignment="1" applyProtection="1">
      <alignment vertical="center" wrapText="1"/>
      <protection locked="0"/>
    </xf>
    <xf numFmtId="0" fontId="26" fillId="0" borderId="0" xfId="0" applyFont="1">
      <alignment vertical="center"/>
    </xf>
    <xf numFmtId="0" fontId="27" fillId="0" borderId="0" xfId="0" applyFont="1">
      <alignment vertical="center"/>
    </xf>
    <xf numFmtId="0" fontId="26" fillId="0" borderId="0" xfId="0" applyFont="1" applyAlignment="1">
      <alignment vertical="center" wrapText="1"/>
    </xf>
    <xf numFmtId="0" fontId="28" fillId="0" borderId="0" xfId="0" applyFont="1">
      <alignment vertical="center"/>
    </xf>
    <xf numFmtId="0" fontId="26" fillId="0" borderId="0" xfId="0" applyFont="1" applyAlignment="1">
      <alignment horizontal="center" vertical="center"/>
    </xf>
    <xf numFmtId="0" fontId="27" fillId="0" borderId="0" xfId="0" applyFont="1" applyAlignment="1">
      <alignment vertical="center" shrinkToFit="1"/>
    </xf>
    <xf numFmtId="0" fontId="26" fillId="0" borderId="0" xfId="0" applyFont="1" applyAlignment="1">
      <alignment horizontal="center" vertical="center" shrinkToFit="1"/>
    </xf>
    <xf numFmtId="0" fontId="26" fillId="0" borderId="0" xfId="0" applyFont="1" applyAlignment="1">
      <alignment vertical="center" shrinkToFit="1"/>
    </xf>
    <xf numFmtId="180" fontId="18" fillId="35" borderId="24" xfId="0" applyNumberFormat="1" applyFont="1" applyFill="1" applyBorder="1" applyAlignment="1">
      <alignment vertical="center" wrapText="1"/>
    </xf>
    <xf numFmtId="0" fontId="18" fillId="34" borderId="17" xfId="0" applyFont="1" applyFill="1" applyBorder="1" applyAlignment="1" applyProtection="1">
      <alignment vertical="center" wrapText="1"/>
      <protection locked="0"/>
    </xf>
    <xf numFmtId="0" fontId="29" fillId="0" borderId="0" xfId="0" applyFont="1">
      <alignment vertical="center"/>
    </xf>
    <xf numFmtId="176" fontId="19" fillId="34" borderId="0" xfId="0" applyNumberFormat="1" applyFont="1" applyFill="1" applyAlignment="1" applyProtection="1">
      <alignment vertical="center" wrapText="1"/>
      <protection locked="0"/>
    </xf>
    <xf numFmtId="0" fontId="24" fillId="0" borderId="0" xfId="42" applyFont="1" applyAlignment="1">
      <alignment horizontal="left" vertical="center"/>
    </xf>
    <xf numFmtId="0" fontId="19" fillId="0" borderId="0" xfId="42" applyFont="1">
      <alignment vertical="center"/>
    </xf>
    <xf numFmtId="0" fontId="19" fillId="0" borderId="27" xfId="42" applyFont="1" applyBorder="1">
      <alignment vertical="center"/>
    </xf>
    <xf numFmtId="0" fontId="27" fillId="0" borderId="0" xfId="42" applyFont="1" applyAlignment="1">
      <alignment horizontal="center" vertical="center"/>
    </xf>
    <xf numFmtId="0" fontId="19" fillId="0" borderId="10" xfId="42" applyFont="1" applyBorder="1" applyAlignment="1">
      <alignment vertical="center" wrapText="1"/>
    </xf>
    <xf numFmtId="0" fontId="19" fillId="0" borderId="11" xfId="42" applyFont="1" applyBorder="1">
      <alignment vertical="center"/>
    </xf>
    <xf numFmtId="0" fontId="19" fillId="0" borderId="11" xfId="42" applyFont="1" applyBorder="1" applyAlignment="1">
      <alignment vertical="center" wrapText="1"/>
    </xf>
    <xf numFmtId="0" fontId="19" fillId="0" borderId="0" xfId="42" applyFont="1" applyAlignment="1">
      <alignment vertical="center" wrapText="1"/>
    </xf>
    <xf numFmtId="0" fontId="19" fillId="0" borderId="12" xfId="42" applyFont="1" applyBorder="1" applyAlignment="1">
      <alignment vertical="center" wrapText="1"/>
    </xf>
    <xf numFmtId="0" fontId="26" fillId="0" borderId="0" xfId="42" applyFont="1" applyAlignment="1">
      <alignment horizontal="center" vertical="center" shrinkToFit="1"/>
    </xf>
    <xf numFmtId="0" fontId="19" fillId="0" borderId="13" xfId="42" applyFont="1" applyBorder="1" applyAlignment="1">
      <alignment vertical="center" wrapText="1"/>
    </xf>
    <xf numFmtId="0" fontId="19" fillId="0" borderId="14" xfId="42" applyFont="1" applyBorder="1">
      <alignment vertical="center"/>
    </xf>
    <xf numFmtId="0" fontId="21" fillId="0" borderId="0" xfId="42" applyFont="1" applyAlignment="1">
      <alignment horizontal="center" vertical="center"/>
    </xf>
    <xf numFmtId="0" fontId="19" fillId="0" borderId="14" xfId="42" applyFont="1" applyBorder="1" applyAlignment="1">
      <alignment vertical="center" wrapText="1"/>
    </xf>
    <xf numFmtId="0" fontId="28" fillId="0" borderId="0" xfId="42" applyFont="1">
      <alignment vertical="center"/>
    </xf>
    <xf numFmtId="0" fontId="19" fillId="0" borderId="0" xfId="42" applyFont="1" applyAlignment="1">
      <alignment vertical="center" shrinkToFit="1"/>
    </xf>
    <xf numFmtId="0" fontId="19" fillId="0" borderId="30" xfId="42" applyFont="1" applyBorder="1" applyAlignment="1">
      <alignment horizontal="center" vertical="center" wrapText="1"/>
    </xf>
    <xf numFmtId="0" fontId="19" fillId="37" borderId="30" xfId="42" applyFont="1" applyFill="1" applyBorder="1" applyAlignment="1" applyProtection="1">
      <alignment horizontal="center" vertical="center" wrapText="1"/>
      <protection locked="0"/>
    </xf>
    <xf numFmtId="0" fontId="19" fillId="34" borderId="30" xfId="42" applyFont="1" applyFill="1" applyBorder="1" applyAlignment="1" applyProtection="1">
      <alignment horizontal="center" vertical="center" wrapText="1"/>
      <protection locked="0"/>
    </xf>
    <xf numFmtId="0" fontId="19" fillId="33" borderId="30" xfId="42" applyFont="1" applyFill="1" applyBorder="1" applyAlignment="1" applyProtection="1">
      <alignment vertical="center" wrapText="1"/>
      <protection locked="0"/>
    </xf>
    <xf numFmtId="49" fontId="19" fillId="33" borderId="30" xfId="42" quotePrefix="1" applyNumberFormat="1" applyFont="1" applyFill="1" applyBorder="1" applyAlignment="1" applyProtection="1">
      <alignment vertical="center" wrapText="1"/>
      <protection locked="0"/>
    </xf>
    <xf numFmtId="0" fontId="19" fillId="33" borderId="30" xfId="42" applyFont="1" applyFill="1" applyBorder="1" applyAlignment="1" applyProtection="1">
      <alignment horizontal="center" vertical="center" wrapText="1"/>
      <protection locked="0"/>
    </xf>
    <xf numFmtId="0" fontId="26" fillId="0" borderId="0" xfId="42" applyFont="1" applyAlignment="1">
      <alignment vertical="center" shrinkToFit="1"/>
    </xf>
    <xf numFmtId="0" fontId="27" fillId="0" borderId="0" xfId="42" applyFont="1">
      <alignment vertical="center"/>
    </xf>
    <xf numFmtId="0" fontId="26" fillId="0" borderId="0" xfId="42" applyFont="1">
      <alignment vertical="center"/>
    </xf>
    <xf numFmtId="0" fontId="30" fillId="0" borderId="0" xfId="42" applyFont="1">
      <alignment vertical="center"/>
    </xf>
    <xf numFmtId="49" fontId="19" fillId="33" borderId="30" xfId="42" applyNumberFormat="1" applyFont="1" applyFill="1" applyBorder="1" applyAlignment="1" applyProtection="1">
      <alignment vertical="center" wrapText="1"/>
      <protection locked="0"/>
    </xf>
    <xf numFmtId="0" fontId="19" fillId="35" borderId="54" xfId="42" applyFont="1" applyFill="1" applyBorder="1" applyAlignment="1" applyProtection="1">
      <alignment horizontal="left" vertical="center"/>
      <protection locked="0"/>
    </xf>
    <xf numFmtId="0" fontId="19" fillId="35" borderId="55" xfId="42" applyFont="1" applyFill="1" applyBorder="1" applyAlignment="1" applyProtection="1">
      <alignment horizontal="center" vertical="center" wrapText="1"/>
      <protection locked="0"/>
    </xf>
    <xf numFmtId="0" fontId="19" fillId="35" borderId="55" xfId="42" applyFont="1" applyFill="1" applyBorder="1" applyAlignment="1" applyProtection="1">
      <alignment vertical="center" wrapText="1"/>
      <protection locked="0"/>
    </xf>
    <xf numFmtId="49" fontId="19" fillId="35" borderId="55" xfId="42" applyNumberFormat="1" applyFont="1" applyFill="1" applyBorder="1" applyAlignment="1" applyProtection="1">
      <alignment vertical="center" wrapText="1"/>
      <protection locked="0"/>
    </xf>
    <xf numFmtId="0" fontId="19" fillId="35" borderId="56" xfId="42" applyFont="1" applyFill="1" applyBorder="1" applyAlignment="1" applyProtection="1">
      <alignment horizontal="center" vertical="center" wrapText="1"/>
      <protection locked="0"/>
    </xf>
    <xf numFmtId="0" fontId="19" fillId="0" borderId="19" xfId="42" applyFont="1" applyBorder="1">
      <alignment vertical="center"/>
    </xf>
    <xf numFmtId="0" fontId="19" fillId="0" borderId="20" xfId="42" applyFont="1" applyBorder="1">
      <alignment vertical="center"/>
    </xf>
    <xf numFmtId="0" fontId="25" fillId="0" borderId="0" xfId="42" applyFont="1">
      <alignment vertical="center"/>
    </xf>
    <xf numFmtId="0" fontId="19" fillId="0" borderId="0" xfId="42" applyFont="1" applyAlignment="1">
      <alignment horizontal="justify" vertical="center" wrapText="1"/>
    </xf>
    <xf numFmtId="0" fontId="19" fillId="0" borderId="0" xfId="42" applyFont="1" applyAlignment="1">
      <alignment horizontal="left" vertical="center"/>
    </xf>
    <xf numFmtId="0" fontId="25" fillId="0" borderId="0" xfId="42" applyFont="1" applyAlignment="1">
      <alignment vertical="center" shrinkToFit="1"/>
    </xf>
    <xf numFmtId="0" fontId="29" fillId="0" borderId="0" xfId="42" applyFont="1">
      <alignment vertical="center"/>
    </xf>
    <xf numFmtId="0" fontId="1" fillId="0" borderId="0" xfId="42">
      <alignment vertical="center"/>
    </xf>
    <xf numFmtId="0" fontId="19" fillId="0" borderId="0" xfId="43" applyFont="1" applyAlignment="1">
      <alignment horizontal="left" vertical="center"/>
    </xf>
    <xf numFmtId="0" fontId="19" fillId="0" borderId="0" xfId="43" applyFont="1">
      <alignment vertical="center"/>
    </xf>
    <xf numFmtId="0" fontId="29" fillId="0" borderId="0" xfId="43" applyFont="1">
      <alignment vertical="center"/>
    </xf>
    <xf numFmtId="0" fontId="19" fillId="0" borderId="10" xfId="43" applyFont="1" applyBorder="1" applyAlignment="1">
      <alignment vertical="center" wrapText="1"/>
    </xf>
    <xf numFmtId="0" fontId="19" fillId="0" borderId="11" xfId="43" applyFont="1" applyBorder="1">
      <alignment vertical="center"/>
    </xf>
    <xf numFmtId="0" fontId="19" fillId="0" borderId="11" xfId="43" applyFont="1" applyBorder="1" applyAlignment="1">
      <alignment vertical="center" wrapText="1"/>
    </xf>
    <xf numFmtId="0" fontId="19" fillId="0" borderId="12" xfId="43" applyFont="1" applyBorder="1" applyAlignment="1">
      <alignment vertical="center" wrapText="1"/>
    </xf>
    <xf numFmtId="0" fontId="26" fillId="0" borderId="0" xfId="43" applyFont="1" applyAlignment="1">
      <alignment horizontal="center" vertical="center" shrinkToFit="1"/>
    </xf>
    <xf numFmtId="0" fontId="19" fillId="0" borderId="13" xfId="43" applyFont="1" applyBorder="1" applyAlignment="1">
      <alignment vertical="center" wrapText="1"/>
    </xf>
    <xf numFmtId="0" fontId="19" fillId="0" borderId="0" xfId="43" applyFont="1" applyAlignment="1">
      <alignment vertical="center" wrapText="1"/>
    </xf>
    <xf numFmtId="0" fontId="19" fillId="0" borderId="14" xfId="43" applyFont="1" applyBorder="1" applyAlignment="1">
      <alignment vertical="center" wrapText="1"/>
    </xf>
    <xf numFmtId="0" fontId="26" fillId="0" borderId="0" xfId="43" applyFont="1">
      <alignment vertical="center"/>
    </xf>
    <xf numFmtId="0" fontId="26" fillId="0" borderId="0" xfId="43" applyFont="1" applyAlignment="1">
      <alignment vertical="center" shrinkToFit="1"/>
    </xf>
    <xf numFmtId="0" fontId="27" fillId="0" borderId="0" xfId="43" applyFont="1">
      <alignment vertical="center"/>
    </xf>
    <xf numFmtId="0" fontId="1" fillId="0" borderId="0" xfId="43">
      <alignment vertical="center"/>
    </xf>
    <xf numFmtId="0" fontId="19" fillId="0" borderId="27" xfId="43" applyFont="1" applyBorder="1">
      <alignment vertical="center"/>
    </xf>
    <xf numFmtId="0" fontId="19" fillId="0" borderId="27" xfId="43" applyFont="1" applyBorder="1" applyAlignment="1">
      <alignment vertical="center" wrapText="1"/>
    </xf>
    <xf numFmtId="0" fontId="19" fillId="34" borderId="57" xfId="43" applyFont="1" applyFill="1" applyBorder="1" applyAlignment="1" applyProtection="1">
      <alignment horizontal="center" vertical="center" wrapText="1"/>
      <protection locked="0"/>
    </xf>
    <xf numFmtId="0" fontId="19" fillId="35" borderId="57" xfId="43" applyFont="1" applyFill="1" applyBorder="1" applyAlignment="1">
      <alignment horizontal="center" vertical="center" wrapText="1"/>
    </xf>
    <xf numFmtId="0" fontId="19" fillId="0" borderId="30" xfId="43" applyFont="1" applyBorder="1" applyAlignment="1">
      <alignment horizontal="center" vertical="center" wrapText="1"/>
    </xf>
    <xf numFmtId="0" fontId="19" fillId="34" borderId="30" xfId="43" applyFont="1" applyFill="1" applyBorder="1" applyAlignment="1" applyProtection="1">
      <alignment vertical="center" wrapText="1"/>
      <protection locked="0"/>
    </xf>
    <xf numFmtId="14" fontId="19" fillId="34" borderId="30" xfId="43" applyNumberFormat="1" applyFont="1" applyFill="1" applyBorder="1" applyAlignment="1" applyProtection="1">
      <alignment horizontal="left" vertical="center" wrapText="1"/>
      <protection locked="0"/>
    </xf>
    <xf numFmtId="180" fontId="19" fillId="34" borderId="30" xfId="44" applyNumberFormat="1" applyFont="1" applyFill="1" applyBorder="1" applyAlignment="1" applyProtection="1">
      <alignment vertical="center" wrapText="1"/>
      <protection locked="0"/>
    </xf>
    <xf numFmtId="180" fontId="19" fillId="34" borderId="30" xfId="43" applyNumberFormat="1" applyFont="1" applyFill="1" applyBorder="1" applyAlignment="1" applyProtection="1">
      <alignment vertical="center" wrapText="1"/>
      <protection locked="0"/>
    </xf>
    <xf numFmtId="0" fontId="28" fillId="0" borderId="0" xfId="43" applyFont="1">
      <alignment vertical="center"/>
    </xf>
    <xf numFmtId="0" fontId="19" fillId="33" borderId="30" xfId="43" applyFont="1" applyFill="1" applyBorder="1" applyAlignment="1" applyProtection="1">
      <alignment vertical="center" wrapText="1"/>
      <protection locked="0"/>
    </xf>
    <xf numFmtId="14" fontId="19" fillId="33" borderId="30" xfId="43" applyNumberFormat="1" applyFont="1" applyFill="1" applyBorder="1" applyAlignment="1" applyProtection="1">
      <alignment horizontal="justify" vertical="center" wrapText="1"/>
      <protection locked="0"/>
    </xf>
    <xf numFmtId="180" fontId="19" fillId="33" borderId="30" xfId="44" applyNumberFormat="1" applyFont="1" applyFill="1" applyBorder="1" applyAlignment="1" applyProtection="1">
      <alignment vertical="center" wrapText="1"/>
      <protection locked="0"/>
    </xf>
    <xf numFmtId="179" fontId="19" fillId="33" borderId="30" xfId="44" applyNumberFormat="1" applyFont="1" applyFill="1" applyBorder="1" applyAlignment="1" applyProtection="1">
      <alignment vertical="center" wrapText="1"/>
      <protection locked="0"/>
    </xf>
    <xf numFmtId="40" fontId="19" fillId="33" borderId="30" xfId="44" applyNumberFormat="1" applyFont="1" applyFill="1" applyBorder="1" applyAlignment="1" applyProtection="1">
      <alignment vertical="center" wrapText="1"/>
      <protection locked="0"/>
    </xf>
    <xf numFmtId="180" fontId="19" fillId="33" borderId="30" xfId="43" applyNumberFormat="1" applyFont="1" applyFill="1" applyBorder="1" applyAlignment="1" applyProtection="1">
      <alignment vertical="center" wrapText="1"/>
      <protection locked="0"/>
    </xf>
    <xf numFmtId="181" fontId="19" fillId="33" borderId="30" xfId="44" applyNumberFormat="1" applyFont="1" applyFill="1" applyBorder="1" applyAlignment="1" applyProtection="1">
      <alignment vertical="center" wrapText="1"/>
      <protection locked="0"/>
    </xf>
    <xf numFmtId="0" fontId="19" fillId="33" borderId="30" xfId="43" applyFont="1" applyFill="1" applyBorder="1" applyAlignment="1" applyProtection="1">
      <alignment horizontal="justify" vertical="center" wrapText="1"/>
      <protection locked="0"/>
    </xf>
    <xf numFmtId="39" fontId="19" fillId="33" borderId="30" xfId="44" applyNumberFormat="1" applyFont="1" applyFill="1" applyBorder="1" applyAlignment="1" applyProtection="1">
      <alignment vertical="center" wrapText="1"/>
      <protection locked="0"/>
    </xf>
    <xf numFmtId="0" fontId="19" fillId="36" borderId="54" xfId="43" applyFont="1" applyFill="1" applyBorder="1" applyProtection="1">
      <alignment vertical="center"/>
      <protection locked="0"/>
    </xf>
    <xf numFmtId="0" fontId="19" fillId="36" borderId="55" xfId="43" applyFont="1" applyFill="1" applyBorder="1" applyAlignment="1" applyProtection="1">
      <alignment horizontal="justify" vertical="center" wrapText="1"/>
      <protection locked="0"/>
    </xf>
    <xf numFmtId="38" fontId="19" fillId="36" borderId="55" xfId="44" applyFont="1" applyFill="1" applyBorder="1" applyAlignment="1" applyProtection="1">
      <alignment vertical="center" wrapText="1"/>
      <protection locked="0"/>
    </xf>
    <xf numFmtId="0" fontId="19" fillId="36" borderId="55" xfId="43" applyFont="1" applyFill="1" applyBorder="1" applyAlignment="1" applyProtection="1">
      <alignment vertical="center" wrapText="1"/>
      <protection locked="0"/>
    </xf>
    <xf numFmtId="179" fontId="19" fillId="36" borderId="55" xfId="44" applyNumberFormat="1" applyFont="1" applyFill="1" applyBorder="1" applyAlignment="1" applyProtection="1">
      <alignment vertical="center" wrapText="1"/>
      <protection locked="0"/>
    </xf>
    <xf numFmtId="40" fontId="19" fillId="36" borderId="55" xfId="44" applyNumberFormat="1" applyFont="1" applyFill="1" applyBorder="1" applyAlignment="1" applyProtection="1">
      <alignment vertical="center" wrapText="1"/>
      <protection locked="0"/>
    </xf>
    <xf numFmtId="178" fontId="19" fillId="36" borderId="55" xfId="43" applyNumberFormat="1" applyFont="1" applyFill="1" applyBorder="1" applyAlignment="1" applyProtection="1">
      <alignment vertical="center" wrapText="1"/>
      <protection locked="0"/>
    </xf>
    <xf numFmtId="178" fontId="19" fillId="36" borderId="55" xfId="44" applyNumberFormat="1" applyFont="1" applyFill="1" applyBorder="1" applyAlignment="1" applyProtection="1">
      <alignment vertical="center" wrapText="1"/>
      <protection locked="0"/>
    </xf>
    <xf numFmtId="38" fontId="19" fillId="36" borderId="56" xfId="44" applyFont="1" applyFill="1" applyBorder="1" applyAlignment="1" applyProtection="1">
      <alignment vertical="center" wrapText="1"/>
      <protection locked="0"/>
    </xf>
    <xf numFmtId="0" fontId="22" fillId="0" borderId="0" xfId="43" applyFont="1">
      <alignment vertical="center"/>
    </xf>
    <xf numFmtId="0" fontId="19" fillId="0" borderId="30" xfId="43" applyFont="1" applyBorder="1" applyAlignment="1" applyProtection="1">
      <alignment horizontal="center" vertical="center" wrapText="1"/>
      <protection locked="0"/>
    </xf>
    <xf numFmtId="180" fontId="19" fillId="35" borderId="30" xfId="44" applyNumberFormat="1" applyFont="1" applyFill="1" applyBorder="1" applyAlignment="1" applyProtection="1">
      <alignment vertical="center" wrapText="1"/>
      <protection locked="0"/>
    </xf>
    <xf numFmtId="0" fontId="19" fillId="0" borderId="19" xfId="43" applyFont="1" applyBorder="1" applyAlignment="1">
      <alignment vertical="center" wrapText="1"/>
    </xf>
    <xf numFmtId="0" fontId="19" fillId="0" borderId="20" xfId="43" applyFont="1" applyBorder="1" applyAlignment="1">
      <alignment vertical="center" wrapText="1"/>
    </xf>
    <xf numFmtId="0" fontId="25" fillId="0" borderId="0" xfId="43" applyFont="1">
      <alignment vertical="center"/>
    </xf>
    <xf numFmtId="0" fontId="25" fillId="0" borderId="0" xfId="43" applyFont="1" applyAlignment="1">
      <alignment vertical="center" shrinkToFit="1"/>
    </xf>
    <xf numFmtId="0" fontId="19" fillId="0" borderId="0" xfId="43" applyFont="1" applyAlignment="1">
      <alignment vertical="center" shrinkToFit="1"/>
    </xf>
    <xf numFmtId="0" fontId="26" fillId="0" borderId="0" xfId="42" applyFont="1" applyAlignment="1">
      <alignment horizontal="center" vertical="center"/>
    </xf>
    <xf numFmtId="0" fontId="26" fillId="0" borderId="0" xfId="43" applyFont="1" applyAlignment="1">
      <alignment horizontal="center" vertical="center"/>
    </xf>
    <xf numFmtId="0" fontId="19" fillId="0" borderId="29" xfId="43" applyFont="1" applyBorder="1" applyAlignment="1">
      <alignment horizontal="center" vertical="center" wrapText="1"/>
    </xf>
    <xf numFmtId="0" fontId="19" fillId="0" borderId="57" xfId="43" applyFont="1" applyBorder="1" applyAlignment="1">
      <alignment horizontal="center" vertical="center" wrapText="1"/>
    </xf>
    <xf numFmtId="181" fontId="19" fillId="33" borderId="57" xfId="44" applyNumberFormat="1" applyFont="1" applyFill="1" applyBorder="1" applyAlignment="1" applyProtection="1">
      <alignment horizontal="right" vertical="center" wrapText="1"/>
      <protection locked="0"/>
    </xf>
    <xf numFmtId="0" fontId="26" fillId="0" borderId="0" xfId="43" applyFont="1" applyAlignment="1">
      <alignment horizontal="center" vertical="center" wrapText="1"/>
    </xf>
    <xf numFmtId="0" fontId="26" fillId="0" borderId="0" xfId="43" applyFont="1" applyAlignment="1">
      <alignment vertical="center" wrapText="1"/>
    </xf>
    <xf numFmtId="0" fontId="27" fillId="0" borderId="0" xfId="43" applyFont="1" applyAlignment="1">
      <alignment vertical="center" wrapText="1"/>
    </xf>
    <xf numFmtId="0" fontId="24" fillId="0" borderId="0" xfId="43" applyFont="1">
      <alignment vertical="center"/>
    </xf>
    <xf numFmtId="0" fontId="24" fillId="0" borderId="27" xfId="43" applyFont="1" applyBorder="1">
      <alignment vertical="center"/>
    </xf>
    <xf numFmtId="0" fontId="19" fillId="0" borderId="30" xfId="43" applyFont="1" applyBorder="1" applyAlignment="1">
      <alignment vertical="center" wrapText="1"/>
    </xf>
    <xf numFmtId="0" fontId="19" fillId="0" borderId="30" xfId="43" applyFont="1" applyBorder="1" applyAlignment="1">
      <alignment vertical="top" wrapText="1"/>
    </xf>
    <xf numFmtId="0" fontId="19" fillId="33" borderId="30" xfId="43" applyFont="1" applyFill="1" applyBorder="1" applyAlignment="1">
      <alignment vertical="center" wrapText="1"/>
    </xf>
    <xf numFmtId="180" fontId="31" fillId="33" borderId="30" xfId="44" applyNumberFormat="1" applyFont="1" applyFill="1" applyBorder="1" applyAlignment="1">
      <alignment vertical="center" wrapText="1"/>
    </xf>
    <xf numFmtId="38" fontId="19" fillId="33" borderId="30" xfId="44" applyFont="1" applyFill="1" applyBorder="1" applyAlignment="1" applyProtection="1">
      <alignment vertical="center" wrapText="1"/>
      <protection locked="0"/>
    </xf>
    <xf numFmtId="0" fontId="19" fillId="33" borderId="30" xfId="44" applyNumberFormat="1" applyFont="1" applyFill="1" applyBorder="1" applyAlignment="1" applyProtection="1">
      <alignment vertical="center" wrapText="1"/>
      <protection locked="0"/>
    </xf>
    <xf numFmtId="0" fontId="19" fillId="37" borderId="30" xfId="43" applyFont="1" applyFill="1" applyBorder="1" applyAlignment="1" applyProtection="1">
      <alignment vertical="center" wrapText="1"/>
      <protection locked="0"/>
    </xf>
    <xf numFmtId="0" fontId="19" fillId="37" borderId="30" xfId="44" applyNumberFormat="1" applyFont="1" applyFill="1" applyBorder="1" applyAlignment="1" applyProtection="1">
      <alignment vertical="center" wrapText="1"/>
      <protection locked="0"/>
    </xf>
    <xf numFmtId="0" fontId="19" fillId="0" borderId="0" xfId="43" applyFont="1" applyAlignment="1">
      <alignment horizontal="justify" vertical="center" wrapText="1"/>
    </xf>
    <xf numFmtId="180" fontId="19" fillId="33" borderId="29" xfId="43" applyNumberFormat="1" applyFont="1" applyFill="1" applyBorder="1" applyAlignment="1" applyProtection="1">
      <alignment horizontal="right" vertical="center" wrapText="1"/>
      <protection locked="0"/>
    </xf>
    <xf numFmtId="180" fontId="19" fillId="33" borderId="38" xfId="43" applyNumberFormat="1" applyFont="1" applyFill="1" applyBorder="1" applyAlignment="1" applyProtection="1">
      <alignment horizontal="right" vertical="center" wrapText="1"/>
      <protection locked="0"/>
    </xf>
    <xf numFmtId="180" fontId="19" fillId="33" borderId="57" xfId="43" applyNumberFormat="1" applyFont="1" applyFill="1" applyBorder="1" applyAlignment="1" applyProtection="1">
      <alignment horizontal="right" vertical="center" wrapText="1"/>
      <protection locked="0"/>
    </xf>
    <xf numFmtId="181" fontId="19" fillId="33" borderId="29" xfId="44" applyNumberFormat="1" applyFont="1" applyFill="1" applyBorder="1" applyAlignment="1" applyProtection="1">
      <alignment horizontal="right" vertical="center" wrapText="1"/>
      <protection locked="0"/>
    </xf>
    <xf numFmtId="180" fontId="19" fillId="33" borderId="29" xfId="44" applyNumberFormat="1" applyFont="1" applyFill="1" applyBorder="1" applyAlignment="1" applyProtection="1">
      <alignment horizontal="right" vertical="center" wrapText="1"/>
      <protection locked="0"/>
    </xf>
    <xf numFmtId="180" fontId="19" fillId="33" borderId="57" xfId="44" applyNumberFormat="1" applyFont="1" applyFill="1" applyBorder="1" applyAlignment="1" applyProtection="1">
      <alignment horizontal="right" vertical="center" wrapText="1"/>
      <protection locked="0"/>
    </xf>
    <xf numFmtId="180" fontId="19" fillId="33" borderId="38" xfId="44" applyNumberFormat="1" applyFont="1" applyFill="1" applyBorder="1" applyAlignment="1" applyProtection="1">
      <alignment horizontal="right" vertical="center" wrapText="1"/>
      <protection locked="0"/>
    </xf>
    <xf numFmtId="0" fontId="19" fillId="33" borderId="30" xfId="44" applyNumberFormat="1" applyFont="1" applyFill="1" applyBorder="1" applyAlignment="1" applyProtection="1">
      <alignment vertical="center" wrapText="1"/>
      <protection locked="0"/>
    </xf>
    <xf numFmtId="182" fontId="19" fillId="34" borderId="30" xfId="44" applyNumberFormat="1" applyFont="1" applyFill="1" applyBorder="1" applyAlignment="1" applyProtection="1">
      <alignment vertical="center" wrapText="1"/>
      <protection locked="0"/>
    </xf>
    <xf numFmtId="38" fontId="19" fillId="33" borderId="30" xfId="44" applyFont="1" applyFill="1" applyBorder="1" applyAlignment="1" applyProtection="1">
      <alignment vertical="center" wrapText="1"/>
      <protection locked="0"/>
    </xf>
    <xf numFmtId="180" fontId="19" fillId="34" borderId="30" xfId="44" applyNumberFormat="1" applyFont="1" applyFill="1" applyBorder="1" applyAlignment="1" applyProtection="1">
      <alignment vertical="center" wrapText="1"/>
      <protection locked="0"/>
    </xf>
    <xf numFmtId="180" fontId="19" fillId="33" borderId="30" xfId="44" applyNumberFormat="1" applyFont="1" applyFill="1" applyBorder="1" applyAlignment="1" applyProtection="1">
      <alignment vertical="center" wrapText="1"/>
      <protection locked="0"/>
    </xf>
    <xf numFmtId="180" fontId="31" fillId="33" borderId="30" xfId="44" applyNumberFormat="1" applyFont="1" applyFill="1" applyBorder="1" applyAlignment="1" applyProtection="1">
      <alignment vertical="center" wrapText="1"/>
      <protection locked="0"/>
    </xf>
    <xf numFmtId="180" fontId="31" fillId="33" borderId="30" xfId="44" applyNumberFormat="1" applyFont="1" applyFill="1" applyBorder="1" applyAlignment="1">
      <alignment vertical="center" wrapText="1"/>
    </xf>
    <xf numFmtId="176" fontId="18" fillId="34" borderId="33" xfId="0" applyNumberFormat="1" applyFont="1" applyFill="1" applyBorder="1" applyAlignment="1" applyProtection="1">
      <alignment horizontal="left" vertical="center" wrapText="1"/>
      <protection locked="0"/>
    </xf>
    <xf numFmtId="176" fontId="18" fillId="34" borderId="28" xfId="0" applyNumberFormat="1" applyFont="1" applyFill="1" applyBorder="1" applyAlignment="1" applyProtection="1">
      <alignment horizontal="left" vertical="center" wrapText="1"/>
      <protection locked="0"/>
    </xf>
    <xf numFmtId="0" fontId="18" fillId="35" borderId="0" xfId="0" applyFont="1" applyFill="1" applyAlignment="1">
      <alignment horizontal="center" vertical="center" wrapText="1"/>
    </xf>
    <xf numFmtId="0" fontId="18" fillId="0" borderId="13" xfId="0" applyFont="1" applyBorder="1" applyAlignment="1">
      <alignment vertical="center" wrapText="1"/>
    </xf>
    <xf numFmtId="0" fontId="18" fillId="0" borderId="0" xfId="0" applyFont="1" applyAlignment="1">
      <alignment vertical="center" wrapText="1"/>
    </xf>
    <xf numFmtId="176" fontId="18" fillId="35" borderId="37" xfId="0" applyNumberFormat="1" applyFont="1" applyFill="1" applyBorder="1" applyAlignment="1">
      <alignment horizontal="left" vertical="center" wrapText="1"/>
    </xf>
    <xf numFmtId="176" fontId="18" fillId="35" borderId="32" xfId="0" applyNumberFormat="1" applyFont="1" applyFill="1" applyBorder="1" applyAlignment="1">
      <alignment horizontal="left" vertical="center" wrapText="1"/>
    </xf>
    <xf numFmtId="0" fontId="19" fillId="33" borderId="13" xfId="0" applyFont="1" applyFill="1" applyBorder="1" applyAlignment="1" applyProtection="1">
      <alignment vertical="center" wrapText="1"/>
      <protection locked="0"/>
    </xf>
    <xf numFmtId="0" fontId="19" fillId="33" borderId="0" xfId="0" applyFont="1" applyFill="1" applyAlignment="1" applyProtection="1">
      <alignment vertical="center" wrapText="1"/>
      <protection locked="0"/>
    </xf>
    <xf numFmtId="0" fontId="18" fillId="34" borderId="31" xfId="0" applyFont="1" applyFill="1" applyBorder="1" applyAlignment="1" applyProtection="1">
      <alignment horizontal="left" vertical="center" wrapText="1"/>
      <protection locked="0"/>
    </xf>
    <xf numFmtId="0" fontId="18" fillId="34" borderId="37" xfId="0" applyFont="1" applyFill="1" applyBorder="1" applyAlignment="1" applyProtection="1">
      <alignment horizontal="left" vertical="center" wrapText="1"/>
      <protection locked="0"/>
    </xf>
    <xf numFmtId="0" fontId="18" fillId="34" borderId="32" xfId="0" applyFont="1" applyFill="1" applyBorder="1" applyAlignment="1" applyProtection="1">
      <alignment horizontal="left" vertical="center" wrapText="1"/>
      <protection locked="0"/>
    </xf>
    <xf numFmtId="0" fontId="18" fillId="0" borderId="31" xfId="0" applyFont="1" applyBorder="1" applyAlignment="1">
      <alignment horizontal="left" vertical="top" wrapText="1"/>
    </xf>
    <xf numFmtId="0" fontId="18" fillId="0" borderId="32" xfId="0" applyFont="1" applyBorder="1" applyAlignment="1">
      <alignment horizontal="left" vertical="top" wrapText="1"/>
    </xf>
    <xf numFmtId="0" fontId="18" fillId="0" borderId="44" xfId="0" applyFont="1" applyBorder="1" applyAlignment="1">
      <alignment horizontal="left" vertical="top" wrapText="1"/>
    </xf>
    <xf numFmtId="0" fontId="18" fillId="0" borderId="47" xfId="0" applyFont="1" applyBorder="1" applyAlignment="1">
      <alignment horizontal="left" vertical="top" wrapText="1"/>
    </xf>
    <xf numFmtId="0" fontId="18" fillId="0" borderId="33" xfId="0" applyFont="1" applyBorder="1" applyAlignment="1">
      <alignment horizontal="left" vertical="top" wrapText="1"/>
    </xf>
    <xf numFmtId="0" fontId="18" fillId="0" borderId="34" xfId="0" applyFont="1" applyBorder="1" applyAlignment="1">
      <alignment horizontal="left" vertical="top" wrapText="1"/>
    </xf>
    <xf numFmtId="176" fontId="18" fillId="33" borderId="44" xfId="0" applyNumberFormat="1" applyFont="1" applyFill="1" applyBorder="1" applyAlignment="1" applyProtection="1">
      <alignment horizontal="left" vertical="center" wrapText="1"/>
      <protection locked="0"/>
    </xf>
    <xf numFmtId="176" fontId="18" fillId="33" borderId="0" xfId="0" applyNumberFormat="1" applyFont="1" applyFill="1" applyAlignment="1" applyProtection="1">
      <alignment horizontal="left" vertical="center" wrapText="1"/>
      <protection locked="0"/>
    </xf>
    <xf numFmtId="177" fontId="18" fillId="33" borderId="0" xfId="0" applyNumberFormat="1" applyFont="1" applyFill="1" applyAlignment="1" applyProtection="1">
      <alignment vertical="center" wrapText="1"/>
      <protection locked="0"/>
    </xf>
    <xf numFmtId="177" fontId="18" fillId="33" borderId="47" xfId="0" applyNumberFormat="1" applyFont="1" applyFill="1" applyBorder="1" applyAlignment="1" applyProtection="1">
      <alignment vertical="center" wrapText="1"/>
      <protection locked="0"/>
    </xf>
    <xf numFmtId="176" fontId="18" fillId="33" borderId="33" xfId="0" applyNumberFormat="1" applyFont="1" applyFill="1" applyBorder="1" applyAlignment="1" applyProtection="1">
      <alignment horizontal="left" vertical="center" wrapText="1"/>
      <protection locked="0"/>
    </xf>
    <xf numFmtId="176" fontId="18" fillId="33" borderId="28" xfId="0" applyNumberFormat="1" applyFont="1" applyFill="1" applyBorder="1" applyAlignment="1" applyProtection="1">
      <alignment horizontal="left" vertical="center" wrapText="1"/>
      <protection locked="0"/>
    </xf>
    <xf numFmtId="177" fontId="18" fillId="33" borderId="28" xfId="0" applyNumberFormat="1" applyFont="1" applyFill="1" applyBorder="1" applyAlignment="1" applyProtection="1">
      <alignment vertical="center" wrapText="1"/>
      <protection locked="0"/>
    </xf>
    <xf numFmtId="177" fontId="18" fillId="33" borderId="34" xfId="0" applyNumberFormat="1" applyFont="1" applyFill="1" applyBorder="1" applyAlignment="1" applyProtection="1">
      <alignment vertical="center" wrapText="1"/>
      <protection locked="0"/>
    </xf>
    <xf numFmtId="0" fontId="18" fillId="0" borderId="23" xfId="0" applyFont="1" applyBorder="1" applyAlignment="1">
      <alignment horizontal="left" vertical="top" wrapText="1"/>
    </xf>
    <xf numFmtId="0" fontId="18" fillId="0" borderId="39" xfId="0" applyFont="1" applyBorder="1" applyAlignment="1">
      <alignment horizontal="left" vertical="top" wrapText="1"/>
    </xf>
    <xf numFmtId="0" fontId="18" fillId="0" borderId="40" xfId="0" applyFont="1" applyBorder="1" applyAlignment="1">
      <alignment horizontal="left" vertical="top" wrapText="1"/>
    </xf>
    <xf numFmtId="0" fontId="18" fillId="0" borderId="41" xfId="0" applyFont="1" applyBorder="1" applyAlignment="1">
      <alignment horizontal="left" vertical="top" wrapText="1"/>
    </xf>
    <xf numFmtId="0" fontId="18" fillId="35" borderId="33" xfId="0" applyFont="1" applyFill="1" applyBorder="1" applyAlignment="1">
      <alignment horizontal="left" vertical="center" wrapText="1"/>
    </xf>
    <xf numFmtId="0" fontId="18" fillId="35" borderId="28" xfId="0" applyFont="1" applyFill="1" applyBorder="1" applyAlignment="1">
      <alignment horizontal="left" vertical="center" wrapText="1"/>
    </xf>
    <xf numFmtId="0" fontId="18" fillId="35" borderId="34" xfId="0" applyFont="1" applyFill="1" applyBorder="1" applyAlignment="1">
      <alignment horizontal="left" vertical="center" wrapText="1"/>
    </xf>
    <xf numFmtId="0" fontId="18" fillId="0" borderId="25" xfId="0" applyFont="1" applyBorder="1" applyAlignment="1">
      <alignment horizontal="left" vertical="center" wrapText="1"/>
    </xf>
    <xf numFmtId="0" fontId="18" fillId="0" borderId="26" xfId="0" applyFont="1" applyBorder="1" applyAlignment="1">
      <alignment horizontal="left" vertical="center" wrapText="1"/>
    </xf>
    <xf numFmtId="176" fontId="18" fillId="34" borderId="31" xfId="0" applyNumberFormat="1" applyFont="1" applyFill="1" applyBorder="1" applyAlignment="1" applyProtection="1">
      <alignment horizontal="left" vertical="center" wrapText="1"/>
      <protection locked="0"/>
    </xf>
    <xf numFmtId="176" fontId="18" fillId="34" borderId="37" xfId="0" applyNumberFormat="1" applyFont="1" applyFill="1" applyBorder="1" applyAlignment="1" applyProtection="1">
      <alignment horizontal="left" vertical="center" wrapText="1"/>
      <protection locked="0"/>
    </xf>
    <xf numFmtId="0" fontId="18" fillId="35" borderId="44" xfId="0" applyFont="1" applyFill="1" applyBorder="1" applyAlignment="1">
      <alignment vertical="center" wrapText="1"/>
    </xf>
    <xf numFmtId="0" fontId="18" fillId="35" borderId="0" xfId="0" applyFont="1" applyFill="1" applyAlignment="1">
      <alignment vertical="center" wrapText="1"/>
    </xf>
    <xf numFmtId="0" fontId="18" fillId="34" borderId="0" xfId="0" applyFont="1" applyFill="1" applyAlignment="1" applyProtection="1">
      <alignment vertical="center" wrapText="1"/>
      <protection locked="0"/>
    </xf>
    <xf numFmtId="0" fontId="18" fillId="33" borderId="0" xfId="0" applyFont="1" applyFill="1" applyAlignment="1" applyProtection="1">
      <alignment vertical="center" wrapText="1"/>
      <protection locked="0"/>
    </xf>
    <xf numFmtId="0" fontId="18" fillId="35" borderId="31" xfId="0" applyFont="1" applyFill="1" applyBorder="1" applyAlignment="1">
      <alignment vertical="center" wrapText="1"/>
    </xf>
    <xf numFmtId="0" fontId="18" fillId="35" borderId="37" xfId="0" applyFont="1" applyFill="1" applyBorder="1" applyAlignment="1">
      <alignment vertical="center" wrapText="1"/>
    </xf>
    <xf numFmtId="0" fontId="18" fillId="0" borderId="0" xfId="0" applyFont="1" applyAlignment="1">
      <alignment horizontal="right" vertical="center" wrapText="1"/>
    </xf>
    <xf numFmtId="176" fontId="18" fillId="35" borderId="28" xfId="0" applyNumberFormat="1" applyFont="1" applyFill="1" applyBorder="1" applyAlignment="1">
      <alignment horizontal="left" vertical="center" wrapText="1"/>
    </xf>
    <xf numFmtId="176" fontId="18" fillId="35" borderId="34" xfId="0" applyNumberFormat="1" applyFont="1" applyFill="1" applyBorder="1" applyAlignment="1">
      <alignment horizontal="left" vertical="center" wrapText="1"/>
    </xf>
    <xf numFmtId="0" fontId="19" fillId="33" borderId="10" xfId="0" applyFont="1" applyFill="1" applyBorder="1" applyAlignment="1" applyProtection="1">
      <alignment vertical="center" wrapText="1"/>
      <protection locked="0"/>
    </xf>
    <xf numFmtId="0" fontId="19" fillId="33" borderId="11" xfId="0" applyFont="1" applyFill="1" applyBorder="1" applyAlignment="1" applyProtection="1">
      <alignment vertical="center" wrapText="1"/>
      <protection locked="0"/>
    </xf>
    <xf numFmtId="177" fontId="19" fillId="33" borderId="0" xfId="0" applyNumberFormat="1" applyFont="1" applyFill="1" applyAlignment="1" applyProtection="1">
      <alignment vertical="center" wrapText="1"/>
      <protection locked="0"/>
    </xf>
    <xf numFmtId="177" fontId="19" fillId="33" borderId="47" xfId="0" applyNumberFormat="1" applyFont="1" applyFill="1" applyBorder="1" applyAlignment="1" applyProtection="1">
      <alignment vertical="center" wrapText="1"/>
      <protection locked="0"/>
    </xf>
    <xf numFmtId="177" fontId="19" fillId="33" borderId="28" xfId="0" applyNumberFormat="1" applyFont="1" applyFill="1" applyBorder="1" applyAlignment="1" applyProtection="1">
      <alignment vertical="center" wrapText="1"/>
      <protection locked="0"/>
    </xf>
    <xf numFmtId="177" fontId="19" fillId="33" borderId="34" xfId="0" applyNumberFormat="1" applyFont="1" applyFill="1" applyBorder="1" applyAlignment="1" applyProtection="1">
      <alignment vertical="center" wrapText="1"/>
      <protection locked="0"/>
    </xf>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19" fillId="0" borderId="13" xfId="0" applyFont="1" applyBorder="1" applyAlignment="1">
      <alignment horizontal="left" vertical="top" wrapText="1"/>
    </xf>
    <xf numFmtId="0" fontId="19" fillId="0" borderId="0" xfId="0" applyFont="1" applyAlignment="1">
      <alignment horizontal="left" vertical="top" wrapText="1"/>
    </xf>
    <xf numFmtId="0" fontId="19" fillId="0" borderId="14" xfId="0" applyFont="1" applyBorder="1" applyAlignment="1">
      <alignment horizontal="left" vertical="top" wrapText="1"/>
    </xf>
    <xf numFmtId="0" fontId="19" fillId="0" borderId="13" xfId="0" applyFont="1" applyBorder="1" applyAlignment="1">
      <alignment horizontal="center" vertical="center" wrapText="1"/>
    </xf>
    <xf numFmtId="0" fontId="19" fillId="0" borderId="0" xfId="0" applyFont="1" applyAlignment="1">
      <alignment horizontal="center" vertical="center" wrapText="1"/>
    </xf>
    <xf numFmtId="0" fontId="18" fillId="0" borderId="13" xfId="0" applyFont="1" applyBorder="1" applyAlignment="1">
      <alignment horizontal="left" vertical="center" wrapText="1" indent="2"/>
    </xf>
    <xf numFmtId="0" fontId="18" fillId="0" borderId="0" xfId="0" applyFont="1" applyAlignment="1">
      <alignment horizontal="left" vertical="center" wrapText="1" indent="2"/>
    </xf>
    <xf numFmtId="0" fontId="18" fillId="0" borderId="14" xfId="0" applyFont="1" applyBorder="1" applyAlignment="1">
      <alignment horizontal="left" vertical="center" wrapText="1" indent="2"/>
    </xf>
    <xf numFmtId="0" fontId="18" fillId="0" borderId="13" xfId="0" applyFont="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left" vertical="center" wrapText="1"/>
    </xf>
    <xf numFmtId="0" fontId="18" fillId="0" borderId="42" xfId="0" applyFont="1" applyBorder="1" applyAlignment="1">
      <alignment horizontal="left" vertical="top" wrapText="1"/>
    </xf>
    <xf numFmtId="0" fontId="18" fillId="0" borderId="37" xfId="0" applyFont="1" applyBorder="1" applyAlignment="1">
      <alignment horizontal="left" vertical="top" wrapText="1"/>
    </xf>
    <xf numFmtId="0" fontId="18" fillId="0" borderId="13" xfId="0" applyFont="1" applyBorder="1" applyAlignment="1">
      <alignment horizontal="left" vertical="top" wrapText="1"/>
    </xf>
    <xf numFmtId="0" fontId="18" fillId="0" borderId="0" xfId="0" applyFont="1" applyAlignment="1">
      <alignment horizontal="left" vertical="top" wrapText="1"/>
    </xf>
    <xf numFmtId="0" fontId="18" fillId="0" borderId="43" xfId="0" applyFont="1" applyBorder="1" applyAlignment="1">
      <alignment horizontal="left" vertical="top" wrapText="1"/>
    </xf>
    <xf numFmtId="0" fontId="18" fillId="0" borderId="28" xfId="0" applyFont="1" applyBorder="1" applyAlignment="1">
      <alignment horizontal="left" vertical="top" wrapText="1"/>
    </xf>
    <xf numFmtId="0" fontId="24" fillId="0" borderId="33" xfId="0" applyFont="1" applyBorder="1" applyAlignment="1">
      <alignment vertical="center" wrapText="1"/>
    </xf>
    <xf numFmtId="0" fontId="24" fillId="0" borderId="28" xfId="0" applyFont="1" applyBorder="1" applyAlignment="1">
      <alignment vertical="center" wrapText="1"/>
    </xf>
    <xf numFmtId="0" fontId="24" fillId="0" borderId="45" xfId="0" applyFont="1" applyBorder="1" applyAlignment="1">
      <alignment vertical="center" wrapText="1"/>
    </xf>
    <xf numFmtId="0" fontId="18" fillId="0" borderId="48" xfId="0" applyFont="1" applyBorder="1" applyAlignment="1">
      <alignment horizontal="center" vertical="center" wrapText="1"/>
    </xf>
    <xf numFmtId="0" fontId="18" fillId="0" borderId="49" xfId="0" applyFont="1" applyBorder="1" applyAlignment="1">
      <alignment horizontal="center" vertical="center" wrapText="1"/>
    </xf>
    <xf numFmtId="49" fontId="18" fillId="34" borderId="50" xfId="0" applyNumberFormat="1" applyFont="1" applyFill="1" applyBorder="1" applyAlignment="1" applyProtection="1">
      <alignment vertical="center" wrapText="1"/>
      <protection locked="0"/>
    </xf>
    <xf numFmtId="49" fontId="18" fillId="34" borderId="51" xfId="0" applyNumberFormat="1" applyFont="1" applyFill="1" applyBorder="1" applyAlignment="1" applyProtection="1">
      <alignment vertical="center" wrapText="1"/>
      <protection locked="0"/>
    </xf>
    <xf numFmtId="49" fontId="18" fillId="33" borderId="52" xfId="0" applyNumberFormat="1" applyFont="1" applyFill="1" applyBorder="1" applyAlignment="1" applyProtection="1">
      <alignment vertical="center" wrapText="1"/>
      <protection locked="0"/>
    </xf>
    <xf numFmtId="49" fontId="18" fillId="33" borderId="53" xfId="0" applyNumberFormat="1" applyFont="1" applyFill="1" applyBorder="1" applyAlignment="1" applyProtection="1">
      <alignment vertical="center" wrapText="1"/>
      <protection locked="0"/>
    </xf>
    <xf numFmtId="0" fontId="18" fillId="0" borderId="35" xfId="0" applyFont="1" applyBorder="1" applyAlignment="1">
      <alignment vertical="top" wrapText="1"/>
    </xf>
    <xf numFmtId="0" fontId="18" fillId="0" borderId="36" xfId="0" applyFont="1" applyBorder="1" applyAlignment="1">
      <alignment vertical="top" wrapText="1"/>
    </xf>
    <xf numFmtId="177" fontId="18" fillId="33" borderId="37" xfId="0" applyNumberFormat="1" applyFont="1" applyFill="1" applyBorder="1" applyAlignment="1" applyProtection="1">
      <alignment vertical="center" wrapText="1"/>
      <protection locked="0"/>
    </xf>
    <xf numFmtId="177" fontId="18" fillId="33" borderId="32" xfId="0" applyNumberFormat="1" applyFont="1" applyFill="1" applyBorder="1" applyAlignment="1" applyProtection="1">
      <alignment vertical="center" wrapText="1"/>
      <protection locked="0"/>
    </xf>
    <xf numFmtId="0" fontId="19" fillId="33" borderId="19" xfId="0" applyFont="1" applyFill="1" applyBorder="1" applyAlignment="1" applyProtection="1">
      <alignment vertical="center" wrapText="1"/>
      <protection locked="0"/>
    </xf>
    <xf numFmtId="0" fontId="19" fillId="33" borderId="27" xfId="0" applyFont="1" applyFill="1" applyBorder="1" applyAlignment="1" applyProtection="1">
      <alignment vertical="center" wrapText="1"/>
      <protection locked="0"/>
    </xf>
    <xf numFmtId="176" fontId="18" fillId="35" borderId="31" xfId="0" applyNumberFormat="1" applyFont="1" applyFill="1" applyBorder="1" applyAlignment="1">
      <alignment horizontal="left" vertical="center" wrapText="1"/>
    </xf>
    <xf numFmtId="0" fontId="18" fillId="0" borderId="1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54" xfId="0" applyFont="1" applyBorder="1" applyAlignment="1">
      <alignment horizontal="center" vertical="center" wrapText="1"/>
    </xf>
    <xf numFmtId="0" fontId="18" fillId="34" borderId="58" xfId="0" applyFont="1" applyFill="1" applyBorder="1" applyAlignment="1" applyProtection="1">
      <alignment vertical="center" wrapText="1"/>
      <protection locked="0"/>
    </xf>
    <xf numFmtId="0" fontId="18" fillId="34" borderId="51" xfId="0" applyFont="1" applyFill="1" applyBorder="1" applyAlignment="1" applyProtection="1">
      <alignment vertical="center" wrapText="1"/>
      <protection locked="0"/>
    </xf>
    <xf numFmtId="0" fontId="18" fillId="33" borderId="59" xfId="0" applyFont="1" applyFill="1" applyBorder="1" applyAlignment="1" applyProtection="1">
      <alignment vertical="center" wrapText="1"/>
      <protection locked="0"/>
    </xf>
    <xf numFmtId="0" fontId="18" fillId="33" borderId="53" xfId="0" applyFont="1" applyFill="1" applyBorder="1" applyAlignment="1" applyProtection="1">
      <alignment vertical="center" wrapText="1"/>
      <protection locked="0"/>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34" borderId="17" xfId="0" applyFont="1" applyFill="1" applyBorder="1" applyAlignment="1" applyProtection="1">
      <alignment vertical="center" wrapText="1"/>
      <protection locked="0"/>
    </xf>
    <xf numFmtId="0" fontId="18" fillId="34" borderId="18" xfId="0" applyFont="1" applyFill="1" applyBorder="1" applyAlignment="1" applyProtection="1">
      <alignment vertical="center" wrapText="1"/>
      <protection locked="0"/>
    </xf>
    <xf numFmtId="0" fontId="18" fillId="33" borderId="21" xfId="0" applyFont="1" applyFill="1" applyBorder="1" applyAlignment="1" applyProtection="1">
      <alignment vertical="center" wrapText="1"/>
      <protection locked="0"/>
    </xf>
    <xf numFmtId="0" fontId="18" fillId="33" borderId="22" xfId="0" applyFont="1" applyFill="1" applyBorder="1" applyAlignment="1" applyProtection="1">
      <alignment vertical="center" wrapText="1"/>
      <protection locked="0"/>
    </xf>
    <xf numFmtId="0" fontId="18" fillId="35" borderId="24" xfId="0" applyFont="1" applyFill="1" applyBorder="1" applyAlignment="1">
      <alignment horizontal="left" vertical="top" wrapText="1"/>
    </xf>
    <xf numFmtId="0" fontId="18" fillId="35" borderId="25" xfId="0" applyFont="1" applyFill="1" applyBorder="1" applyAlignment="1">
      <alignment horizontal="left" vertical="top" wrapText="1"/>
    </xf>
    <xf numFmtId="0" fontId="18" fillId="35" borderId="26" xfId="0" applyFont="1" applyFill="1" applyBorder="1" applyAlignment="1">
      <alignment horizontal="left" vertical="top" wrapText="1"/>
    </xf>
    <xf numFmtId="0" fontId="18" fillId="33" borderId="24" xfId="0" applyFont="1" applyFill="1" applyBorder="1" applyAlignment="1" applyProtection="1">
      <alignment horizontal="left" vertical="top" wrapText="1"/>
      <protection locked="0"/>
    </xf>
    <xf numFmtId="0" fontId="18" fillId="33" borderId="25" xfId="0" applyFont="1" applyFill="1" applyBorder="1" applyAlignment="1" applyProtection="1">
      <alignment horizontal="left" vertical="top" wrapText="1"/>
      <protection locked="0"/>
    </xf>
    <xf numFmtId="0" fontId="18" fillId="33" borderId="26" xfId="0" applyFont="1" applyFill="1" applyBorder="1" applyAlignment="1" applyProtection="1">
      <alignment horizontal="left" vertical="top" wrapText="1"/>
      <protection locked="0"/>
    </xf>
    <xf numFmtId="177" fontId="19" fillId="33" borderId="37" xfId="0" applyNumberFormat="1" applyFont="1" applyFill="1" applyBorder="1" applyAlignment="1" applyProtection="1">
      <alignment vertical="center" wrapText="1"/>
      <protection locked="0"/>
    </xf>
    <xf numFmtId="177" fontId="19" fillId="33" borderId="32" xfId="0" applyNumberFormat="1" applyFont="1" applyFill="1" applyBorder="1" applyAlignment="1" applyProtection="1">
      <alignment vertical="center" wrapText="1"/>
      <protection locked="0"/>
    </xf>
    <xf numFmtId="0" fontId="19" fillId="0" borderId="29" xfId="42" applyFont="1" applyBorder="1" applyAlignment="1">
      <alignment horizontal="center" vertical="center" wrapText="1"/>
    </xf>
    <xf numFmtId="0" fontId="19" fillId="0" borderId="57" xfId="42" applyFont="1" applyBorder="1" applyAlignment="1">
      <alignment horizontal="center" vertical="center" wrapText="1"/>
    </xf>
    <xf numFmtId="0" fontId="26" fillId="0" borderId="0" xfId="42" applyFont="1" applyAlignment="1">
      <alignment horizontal="center" vertical="center"/>
    </xf>
    <xf numFmtId="0" fontId="19" fillId="0" borderId="54" xfId="42" applyFont="1" applyBorder="1" applyAlignment="1">
      <alignment horizontal="center" vertical="center" wrapText="1"/>
    </xf>
    <xf numFmtId="0" fontId="19" fillId="0" borderId="55" xfId="42" applyFont="1" applyBorder="1" applyAlignment="1">
      <alignment horizontal="center" vertical="center" wrapText="1"/>
    </xf>
    <xf numFmtId="0" fontId="19" fillId="0" borderId="56" xfId="42" applyFont="1" applyBorder="1" applyAlignment="1">
      <alignment horizontal="center" vertical="center" wrapText="1"/>
    </xf>
    <xf numFmtId="0" fontId="26" fillId="0" borderId="0" xfId="43" applyFont="1" applyAlignment="1">
      <alignment horizontal="center" vertical="center"/>
    </xf>
    <xf numFmtId="0" fontId="27" fillId="0" borderId="0" xfId="43" applyFont="1" applyAlignment="1">
      <alignment horizontal="center" vertical="center"/>
    </xf>
    <xf numFmtId="0" fontId="19" fillId="0" borderId="29" xfId="43" applyFont="1" applyBorder="1" applyAlignment="1">
      <alignment horizontal="center" vertical="center" wrapText="1"/>
    </xf>
    <xf numFmtId="0" fontId="19" fillId="0" borderId="57" xfId="43" applyFont="1" applyBorder="1" applyAlignment="1">
      <alignment horizontal="center" vertical="center" wrapText="1"/>
    </xf>
    <xf numFmtId="0" fontId="19" fillId="33" borderId="29" xfId="43" applyFont="1" applyFill="1" applyBorder="1" applyAlignment="1" applyProtection="1">
      <alignment horizontal="left" vertical="center" wrapText="1"/>
      <protection locked="0"/>
    </xf>
    <xf numFmtId="0" fontId="19" fillId="33" borderId="57" xfId="43" applyFont="1" applyFill="1" applyBorder="1" applyAlignment="1" applyProtection="1">
      <alignment horizontal="left" vertical="center" wrapText="1"/>
      <protection locked="0"/>
    </xf>
    <xf numFmtId="0" fontId="19" fillId="33" borderId="38" xfId="43" applyFont="1" applyFill="1" applyBorder="1" applyAlignment="1" applyProtection="1">
      <alignment horizontal="left" vertical="center" wrapText="1"/>
      <protection locked="0"/>
    </xf>
    <xf numFmtId="180" fontId="19" fillId="34" borderId="29" xfId="44" applyNumberFormat="1" applyFont="1" applyFill="1" applyBorder="1" applyAlignment="1" applyProtection="1">
      <alignment horizontal="right" vertical="center" wrapText="1"/>
      <protection locked="0"/>
    </xf>
    <xf numFmtId="180" fontId="19" fillId="34" borderId="57" xfId="44" applyNumberFormat="1" applyFont="1" applyFill="1" applyBorder="1" applyAlignment="1" applyProtection="1">
      <alignment horizontal="right" vertical="center" wrapText="1"/>
      <protection locked="0"/>
    </xf>
    <xf numFmtId="181" fontId="19" fillId="34" borderId="29" xfId="44" applyNumberFormat="1" applyFont="1" applyFill="1" applyBorder="1" applyAlignment="1" applyProtection="1">
      <alignment horizontal="right" vertical="center" wrapText="1"/>
      <protection locked="0"/>
    </xf>
    <xf numFmtId="181" fontId="19" fillId="34" borderId="57" xfId="44" applyNumberFormat="1" applyFont="1" applyFill="1" applyBorder="1" applyAlignment="1" applyProtection="1">
      <alignment horizontal="right" vertical="center" wrapText="1"/>
      <protection locked="0"/>
    </xf>
    <xf numFmtId="180" fontId="19" fillId="34" borderId="29" xfId="43" applyNumberFormat="1" applyFont="1" applyFill="1" applyBorder="1" applyAlignment="1" applyProtection="1">
      <alignment horizontal="right" vertical="center" wrapText="1"/>
      <protection locked="0"/>
    </xf>
    <xf numFmtId="180" fontId="19" fillId="34" borderId="57" xfId="43" applyNumberFormat="1" applyFont="1" applyFill="1" applyBorder="1" applyAlignment="1" applyProtection="1">
      <alignment horizontal="right" vertical="center" wrapText="1"/>
      <protection locked="0"/>
    </xf>
    <xf numFmtId="0" fontId="19" fillId="34" borderId="29" xfId="43" applyFont="1" applyFill="1" applyBorder="1" applyAlignment="1" applyProtection="1">
      <alignment horizontal="left" vertical="center" wrapText="1"/>
      <protection locked="0"/>
    </xf>
    <xf numFmtId="0" fontId="19" fillId="34" borderId="57" xfId="43" applyFont="1" applyFill="1" applyBorder="1" applyAlignment="1" applyProtection="1">
      <alignment horizontal="left" vertical="center" wrapText="1"/>
      <protection locked="0"/>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6" xfId="44" xr:uid="{16BBC20D-D640-45CC-A111-4DC65B3C01EC}"/>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1" xfId="43" xr:uid="{10B219E7-4146-404F-B6ED-D30E650665B5}"/>
    <cellStyle name="標準 2 5" xfId="42" xr:uid="{1D1E73E2-FB31-480E-8BCA-951D8D0DA4CC}"/>
    <cellStyle name="良い" xfId="6" builtinId="26" customBuiltin="1"/>
  </cellStyles>
  <dxfs count="22">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rgb="FF9C0006"/>
      </font>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1074458</xdr:colOff>
      <xdr:row>24</xdr:row>
      <xdr:rowOff>197037</xdr:rowOff>
    </xdr:from>
    <xdr:to>
      <xdr:col>8</xdr:col>
      <xdr:colOff>1040467</xdr:colOff>
      <xdr:row>35</xdr:row>
      <xdr:rowOff>6536</xdr:rowOff>
    </xdr:to>
    <xdr:grpSp>
      <xdr:nvGrpSpPr>
        <xdr:cNvPr id="2" name="グループ化 1">
          <a:extLst>
            <a:ext uri="{FF2B5EF4-FFF2-40B4-BE49-F238E27FC236}">
              <a16:creationId xmlns:a16="http://schemas.microsoft.com/office/drawing/2014/main" id="{3B3C832D-284C-4A9F-9221-3D8F854F9B32}"/>
            </a:ext>
          </a:extLst>
        </xdr:cNvPr>
        <xdr:cNvGrpSpPr/>
      </xdr:nvGrpSpPr>
      <xdr:grpSpPr>
        <a:xfrm>
          <a:off x="2438438" y="4250877"/>
          <a:ext cx="4111289" cy="3855719"/>
          <a:chOff x="2495550" y="7391400"/>
          <a:chExt cx="4131985" cy="5362575"/>
        </a:xfrm>
        <a:solidFill>
          <a:schemeClr val="bg1">
            <a:alpha val="0"/>
          </a:schemeClr>
        </a:solidFill>
      </xdr:grpSpPr>
      <xdr:sp macro="" textlink="">
        <xdr:nvSpPr>
          <xdr:cNvPr id="3" name="正方形/長方形 2">
            <a:extLst>
              <a:ext uri="{FF2B5EF4-FFF2-40B4-BE49-F238E27FC236}">
                <a16:creationId xmlns:a16="http://schemas.microsoft.com/office/drawing/2014/main" id="{8E847F1B-9B8B-5F9B-153F-41019CB22E24}"/>
              </a:ext>
            </a:extLst>
          </xdr:cNvPr>
          <xdr:cNvSpPr/>
        </xdr:nvSpPr>
        <xdr:spPr bwMode="auto">
          <a:xfrm>
            <a:off x="2495550" y="7391400"/>
            <a:ext cx="4019550" cy="5362575"/>
          </a:xfrm>
          <a:prstGeom prst="rect">
            <a:avLst/>
          </a:prstGeom>
          <a:grp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xnSp macro="">
        <xdr:nvCxnSpPr>
          <xdr:cNvPr id="4" name="直線コネクタ 3">
            <a:extLst>
              <a:ext uri="{FF2B5EF4-FFF2-40B4-BE49-F238E27FC236}">
                <a16:creationId xmlns:a16="http://schemas.microsoft.com/office/drawing/2014/main" id="{A78D26B8-52F7-7896-82CB-DEC7B47192B4}"/>
              </a:ext>
            </a:extLst>
          </xdr:cNvPr>
          <xdr:cNvCxnSpPr/>
        </xdr:nvCxnSpPr>
        <xdr:spPr bwMode="auto">
          <a:xfrm flipH="1">
            <a:off x="2495550" y="7413155"/>
            <a:ext cx="4131985" cy="5312245"/>
          </a:xfrm>
          <a:prstGeom prst="line">
            <a:avLst/>
          </a:prstGeom>
          <a:grp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jptokfs\&#12497;&#12502;&#12522;&#12483;&#12463;&#12475;&#12463;&#12479;&#12540;\&#22320;&#26041;&#33258;&#27835;&#20307;\&#12392;_&#26481;&#20140;&#37117;\R04_&#20196;&#21644;4%20&#24180;&#24230;&#22303;&#22732;&#27738;&#26579;&#23550;&#31574;&#23626;&#20986;&#24773;&#22577;&#12471;&#12473;&#12486;&#12512;&#35373;&#35336;&#12539;&#38283;&#30330;&#26989;&#21209;&#22996;&#35351;&#65288;&#12381;&#12398;2&#65289;\2.&#23455;&#26045;&#12501;&#12455;&#12540;&#12474;\3.&#20013;&#38291;&#25104;&#26524;&#29289;\2000_&#23626;&#20986;&#20316;&#25104;&#25903;&#25588;&#12484;&#12540;&#12523;&#19968;&#37096;&#27231;&#33021;&#12398;&#35373;&#35336;&#12539;&#38283;&#30330;\2200_&#12501;&#12457;&#12540;&#12510;&#12483;&#12488;&#21270;&#12377;&#12427;&#27096;&#24335;&#12398;&#35201;&#20214;&#25972;&#29702;&#12289;&#12452;&#12513;&#12540;&#12472;&#20316;&#25104;&#65288;&#19968;&#27425;&#12522;&#12522;&#12540;&#12473;&#20998;&#65289;\2210_&#12501;&#12457;&#12540;&#12510;&#12483;&#12488;&#35201;&#20214;&#25972;&#29702;\01_&#12469;&#12531;&#12503;&#12523;&#20316;&#25104;&#65288;&#9314;&#9315;&#65289;\&#12304;&#27096;&#24335;&#26696;&#12305;&#9314;&#24418;&#36074;&#22793;&#26356;&#26178;&#35201;&#23626;&#20986;&#21306;&#22495;&#20869;&#12395;&#12362;&#12369;&#12427;&#22303;&#22320;&#12398;&#24418;&#36074;&#12398;&#22793;&#26356;&#23626;&#20986;&#26360;&#65288;&#35352;&#20837;&#12354;&#12426;&#65289;_20221025_01.xlsx?C4809DFB" TargetMode="External"/><Relationship Id="rId1" Type="http://schemas.openxmlformats.org/officeDocument/2006/relationships/externalLinkPath" Target="file:///\\C4809DFB\&#12304;&#27096;&#24335;&#26696;&#12305;&#9314;&#24418;&#36074;&#22793;&#26356;&#26178;&#35201;&#23626;&#20986;&#21306;&#22495;&#20869;&#12395;&#12362;&#12369;&#12427;&#22303;&#22320;&#12398;&#24418;&#36074;&#12398;&#22793;&#26356;&#23626;&#20986;&#26360;&#65288;&#35352;&#20837;&#12354;&#12426;&#65289;_20221025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5（分割なし・あり）"/>
      <sheetName val="管理シート"/>
    </sheetNames>
    <sheetDataSet>
      <sheetData sheetId="0"/>
      <sheetData sheetId="1">
        <row r="2">
          <cell r="C2" t="str">
            <v>千代田区</v>
          </cell>
        </row>
        <row r="3">
          <cell r="C3" t="str">
            <v>中央区</v>
          </cell>
        </row>
        <row r="4">
          <cell r="C4" t="str">
            <v>港区</v>
          </cell>
        </row>
        <row r="5">
          <cell r="C5" t="str">
            <v>新宿区</v>
          </cell>
        </row>
        <row r="6">
          <cell r="C6" t="str">
            <v>文京区</v>
          </cell>
        </row>
        <row r="7">
          <cell r="C7" t="str">
            <v>台東区</v>
          </cell>
        </row>
        <row r="8">
          <cell r="C8" t="str">
            <v>墨田区</v>
          </cell>
        </row>
        <row r="9">
          <cell r="C9" t="str">
            <v>江東区</v>
          </cell>
        </row>
        <row r="10">
          <cell r="C10" t="str">
            <v>品川区</v>
          </cell>
        </row>
        <row r="11">
          <cell r="C11" t="str">
            <v>目黒区</v>
          </cell>
        </row>
        <row r="12">
          <cell r="C12" t="str">
            <v>大田区</v>
          </cell>
        </row>
        <row r="13">
          <cell r="C13" t="str">
            <v>世田谷区</v>
          </cell>
        </row>
        <row r="14">
          <cell r="C14" t="str">
            <v>渋谷区</v>
          </cell>
        </row>
        <row r="15">
          <cell r="C15" t="str">
            <v>中野区</v>
          </cell>
        </row>
        <row r="16">
          <cell r="C16" t="str">
            <v>杉並区</v>
          </cell>
        </row>
        <row r="17">
          <cell r="C17" t="str">
            <v>豊島区</v>
          </cell>
        </row>
        <row r="18">
          <cell r="C18" t="str">
            <v>北区</v>
          </cell>
        </row>
        <row r="19">
          <cell r="C19" t="str">
            <v>荒川区</v>
          </cell>
        </row>
        <row r="20">
          <cell r="C20" t="str">
            <v>板橋区</v>
          </cell>
        </row>
        <row r="21">
          <cell r="C21" t="str">
            <v>練馬区</v>
          </cell>
        </row>
        <row r="22">
          <cell r="C22" t="str">
            <v>足立区</v>
          </cell>
        </row>
        <row r="23">
          <cell r="C23" t="str">
            <v>葛飾区</v>
          </cell>
        </row>
        <row r="24">
          <cell r="C24" t="str">
            <v>江戸川区</v>
          </cell>
        </row>
        <row r="25">
          <cell r="C25" t="str">
            <v>八王子市</v>
          </cell>
        </row>
        <row r="26">
          <cell r="C26" t="str">
            <v>立川市</v>
          </cell>
        </row>
        <row r="27">
          <cell r="C27" t="str">
            <v>武蔵野市</v>
          </cell>
        </row>
        <row r="28">
          <cell r="C28" t="str">
            <v>三鷹市</v>
          </cell>
        </row>
        <row r="29">
          <cell r="C29" t="str">
            <v>青梅市</v>
          </cell>
        </row>
        <row r="30">
          <cell r="C30" t="str">
            <v>府中市</v>
          </cell>
        </row>
        <row r="31">
          <cell r="C31" t="str">
            <v>昭島市</v>
          </cell>
        </row>
        <row r="32">
          <cell r="C32" t="str">
            <v>調布市</v>
          </cell>
        </row>
        <row r="33">
          <cell r="C33" t="str">
            <v>町田市</v>
          </cell>
        </row>
        <row r="34">
          <cell r="C34" t="str">
            <v>小金井市</v>
          </cell>
        </row>
        <row r="35">
          <cell r="C35" t="str">
            <v>小平市</v>
          </cell>
        </row>
        <row r="36">
          <cell r="C36" t="str">
            <v>日野市</v>
          </cell>
        </row>
        <row r="37">
          <cell r="C37" t="str">
            <v>東村山市</v>
          </cell>
        </row>
        <row r="38">
          <cell r="C38" t="str">
            <v>国分寺市</v>
          </cell>
        </row>
        <row r="39">
          <cell r="C39" t="str">
            <v>国立市</v>
          </cell>
        </row>
        <row r="40">
          <cell r="C40" t="str">
            <v>福生市</v>
          </cell>
        </row>
        <row r="41">
          <cell r="C41" t="str">
            <v>狛江市</v>
          </cell>
        </row>
        <row r="42">
          <cell r="C42" t="str">
            <v>東大和市</v>
          </cell>
        </row>
        <row r="43">
          <cell r="C43" t="str">
            <v>清瀬市</v>
          </cell>
        </row>
        <row r="44">
          <cell r="C44" t="str">
            <v>東久留米市</v>
          </cell>
        </row>
        <row r="45">
          <cell r="C45" t="str">
            <v>武蔵村山市</v>
          </cell>
        </row>
        <row r="46">
          <cell r="C46" t="str">
            <v>多摩市</v>
          </cell>
        </row>
        <row r="47">
          <cell r="C47" t="str">
            <v>稲城市</v>
          </cell>
        </row>
        <row r="48">
          <cell r="C48" t="str">
            <v>羽村市</v>
          </cell>
        </row>
        <row r="49">
          <cell r="C49" t="str">
            <v>あきる野市</v>
          </cell>
        </row>
        <row r="50">
          <cell r="C50" t="str">
            <v>西東京市</v>
          </cell>
        </row>
        <row r="51">
          <cell r="C51" t="str">
            <v>瑞穂町</v>
          </cell>
        </row>
        <row r="52">
          <cell r="C52" t="str">
            <v>日の出町</v>
          </cell>
        </row>
        <row r="53">
          <cell r="C53" t="str">
            <v>檜原村</v>
          </cell>
        </row>
        <row r="54">
          <cell r="C54" t="str">
            <v>奥多摩町</v>
          </cell>
        </row>
        <row r="55">
          <cell r="C55" t="str">
            <v>大島町</v>
          </cell>
        </row>
        <row r="56">
          <cell r="C56" t="str">
            <v>利島村</v>
          </cell>
        </row>
        <row r="57">
          <cell r="C57" t="str">
            <v>新島村</v>
          </cell>
        </row>
        <row r="58">
          <cell r="C58" t="str">
            <v>神津島村</v>
          </cell>
        </row>
        <row r="59">
          <cell r="C59" t="str">
            <v>三宅村</v>
          </cell>
        </row>
        <row r="60">
          <cell r="C60" t="str">
            <v>御蔵島村</v>
          </cell>
        </row>
        <row r="61">
          <cell r="C61" t="str">
            <v>八丈町</v>
          </cell>
        </row>
        <row r="62">
          <cell r="C62" t="str">
            <v>青ヶ島村</v>
          </cell>
        </row>
        <row r="63">
          <cell r="C63" t="str">
            <v>小笠原村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40"/>
  <sheetViews>
    <sheetView showGridLines="0" tabSelected="1" zoomScaleNormal="100" zoomScaleSheetLayoutView="100" workbookViewId="0"/>
  </sheetViews>
  <sheetFormatPr defaultRowHeight="18" outlineLevelRow="1"/>
  <cols>
    <col min="1" max="2" width="2.69921875" customWidth="1"/>
    <col min="3" max="3" width="12.5" customWidth="1"/>
    <col min="4" max="4" width="14.09765625" customWidth="1"/>
    <col min="5" max="5" width="12.59765625" customWidth="1"/>
    <col min="6" max="6" width="10.796875" customWidth="1"/>
    <col min="7" max="7" width="3.19921875" bestFit="1" customWidth="1"/>
    <col min="8" max="9" width="13.69921875" customWidth="1"/>
    <col min="10" max="11" width="2.69921875" customWidth="1"/>
    <col min="13" max="13" width="9" style="33"/>
    <col min="14" max="14" width="30.59765625" style="37" customWidth="1"/>
    <col min="15" max="16" width="9" style="33"/>
  </cols>
  <sheetData>
    <row r="1" spans="2:15">
      <c r="B1" s="1" t="s">
        <v>0</v>
      </c>
    </row>
    <row r="2" spans="2:15" ht="15" customHeight="1">
      <c r="B2" s="220"/>
      <c r="C2" s="221"/>
      <c r="D2" s="221"/>
      <c r="E2" s="221"/>
      <c r="F2" s="221"/>
      <c r="G2" s="221"/>
      <c r="H2" s="221"/>
      <c r="I2" s="221"/>
      <c r="J2" s="222"/>
      <c r="M2" s="36" t="s">
        <v>1</v>
      </c>
      <c r="N2" s="38" t="s">
        <v>2</v>
      </c>
    </row>
    <row r="3" spans="2:15" ht="18.75" customHeight="1">
      <c r="B3" s="3"/>
      <c r="C3" s="211" t="s">
        <v>3</v>
      </c>
      <c r="D3" s="211"/>
      <c r="E3" s="211"/>
      <c r="F3" s="211"/>
      <c r="G3" s="211"/>
      <c r="H3" s="11"/>
      <c r="I3" s="11"/>
      <c r="J3" s="4"/>
      <c r="M3" s="34"/>
      <c r="N3" s="39"/>
    </row>
    <row r="4" spans="2:15" ht="7.5" customHeight="1">
      <c r="B4" s="223"/>
      <c r="C4" s="224"/>
      <c r="D4" s="224"/>
      <c r="E4" s="224"/>
      <c r="F4" s="224"/>
      <c r="G4" s="224"/>
      <c r="H4" s="224"/>
      <c r="I4" s="224"/>
      <c r="J4" s="225"/>
      <c r="M4" s="32"/>
      <c r="N4" s="39"/>
    </row>
    <row r="5" spans="2:15" ht="18.75" customHeight="1">
      <c r="B5" s="226"/>
      <c r="C5" s="227"/>
      <c r="D5" s="227"/>
      <c r="E5" s="227"/>
      <c r="F5" s="12"/>
      <c r="G5" s="12"/>
      <c r="H5" s="13"/>
      <c r="I5" s="43">
        <v>45383</v>
      </c>
      <c r="J5" s="5"/>
      <c r="M5" s="35" t="s">
        <v>4</v>
      </c>
      <c r="N5" s="39" t="str">
        <f>IF(I5="","（エラー）未入力","（正常）入力済み")</f>
        <v>（正常）入力済み</v>
      </c>
      <c r="O5" s="33" t="s">
        <v>5</v>
      </c>
    </row>
    <row r="6" spans="2:15" ht="7.5" customHeight="1">
      <c r="B6" s="228"/>
      <c r="C6" s="229"/>
      <c r="D6" s="229"/>
      <c r="E6" s="229"/>
      <c r="F6" s="229"/>
      <c r="G6" s="229"/>
      <c r="H6" s="229"/>
      <c r="I6" s="229"/>
      <c r="J6" s="230"/>
      <c r="M6" s="32"/>
      <c r="N6" s="39"/>
    </row>
    <row r="7" spans="2:15" ht="18.75" customHeight="1">
      <c r="B7" s="231" t="s">
        <v>6</v>
      </c>
      <c r="C7" s="232"/>
      <c r="D7" s="11" t="s">
        <v>7</v>
      </c>
      <c r="E7" s="11"/>
      <c r="F7" s="11"/>
      <c r="G7" s="11"/>
      <c r="H7" s="11"/>
      <c r="I7" s="11"/>
      <c r="J7" s="4"/>
      <c r="M7" s="32"/>
      <c r="N7" s="39"/>
    </row>
    <row r="8" spans="2:15">
      <c r="B8" s="171"/>
      <c r="C8" s="172"/>
      <c r="D8" s="172"/>
      <c r="E8" s="211" t="s">
        <v>8</v>
      </c>
      <c r="F8" s="207" t="s">
        <v>311</v>
      </c>
      <c r="G8" s="207"/>
      <c r="H8" s="207"/>
      <c r="I8" s="207"/>
      <c r="J8" s="4"/>
      <c r="M8" s="35" t="s">
        <v>4</v>
      </c>
      <c r="N8" s="39" t="str">
        <f>IF(F8="","（エラー）未入力","（正常）入力済み")</f>
        <v>（正常）入力済み</v>
      </c>
      <c r="O8" s="33" t="s">
        <v>9</v>
      </c>
    </row>
    <row r="9" spans="2:15">
      <c r="B9" s="171"/>
      <c r="C9" s="172"/>
      <c r="D9" s="172"/>
      <c r="E9" s="211"/>
      <c r="F9" s="208" t="s">
        <v>312</v>
      </c>
      <c r="G9" s="208"/>
      <c r="H9" s="208"/>
      <c r="I9" s="208"/>
      <c r="J9" s="4"/>
      <c r="M9" s="32" t="s">
        <v>10</v>
      </c>
      <c r="N9" s="39" t="str">
        <f>IF(F9="","（注意）未入力","（正常）入力済み")</f>
        <v>（正常）入力済み</v>
      </c>
      <c r="O9" s="33" t="s">
        <v>11</v>
      </c>
    </row>
    <row r="10" spans="2:15">
      <c r="B10" s="171"/>
      <c r="C10" s="172"/>
      <c r="D10" s="172"/>
      <c r="E10" s="211"/>
      <c r="F10" s="207" t="s">
        <v>313</v>
      </c>
      <c r="G10" s="207"/>
      <c r="H10" s="207"/>
      <c r="I10" s="207"/>
      <c r="J10" s="4"/>
      <c r="M10" s="35" t="s">
        <v>4</v>
      </c>
      <c r="N10" s="39" t="str">
        <f>IF(F10="","（エラー）未入力","（正常）入力済み")</f>
        <v>（正常）入力済み</v>
      </c>
      <c r="O10" s="33" t="s">
        <v>12</v>
      </c>
    </row>
    <row r="11" spans="2:15" ht="7.5" customHeight="1">
      <c r="B11" s="6"/>
      <c r="C11" s="13"/>
      <c r="D11" s="13"/>
      <c r="E11" s="13"/>
      <c r="F11" s="13"/>
      <c r="G11" s="13"/>
      <c r="H11" s="13"/>
      <c r="I11" s="13"/>
      <c r="J11" s="7"/>
      <c r="M11" s="32"/>
      <c r="N11" s="39"/>
    </row>
    <row r="12" spans="2:15" ht="37.049999999999997" customHeight="1">
      <c r="B12" s="16"/>
      <c r="C12" s="233" t="s">
        <v>13</v>
      </c>
      <c r="D12" s="233"/>
      <c r="E12" s="233"/>
      <c r="F12" s="233"/>
      <c r="G12" s="233"/>
      <c r="H12" s="233"/>
      <c r="I12" s="233"/>
      <c r="J12" s="17"/>
    </row>
    <row r="13" spans="2:15" ht="7.5" customHeight="1">
      <c r="B13" s="16"/>
      <c r="C13" s="21"/>
      <c r="D13" s="21"/>
      <c r="E13" s="21"/>
      <c r="F13" s="21"/>
      <c r="G13" s="21"/>
      <c r="H13" s="21"/>
      <c r="I13" s="21"/>
      <c r="J13" s="17"/>
    </row>
    <row r="14" spans="2:15" ht="27" customHeight="1">
      <c r="B14" s="23"/>
      <c r="C14" s="234" t="s">
        <v>14</v>
      </c>
      <c r="D14" s="235"/>
      <c r="E14" s="209" t="str">
        <f>要措置区域等所在地一覧!U45&amp;""</f>
        <v>新宿区○○町○丁目○番</v>
      </c>
      <c r="F14" s="210"/>
      <c r="G14" s="210"/>
      <c r="H14" s="210"/>
      <c r="I14" s="30" t="s">
        <v>15</v>
      </c>
      <c r="J14" s="24"/>
      <c r="M14" s="32" t="s">
        <v>16</v>
      </c>
      <c r="N14" s="39"/>
      <c r="O14" s="33" t="s">
        <v>17</v>
      </c>
    </row>
    <row r="15" spans="2:15">
      <c r="B15" s="23"/>
      <c r="C15" s="236"/>
      <c r="D15" s="237"/>
      <c r="E15" s="29"/>
      <c r="F15" s="22" t="s">
        <v>18</v>
      </c>
      <c r="G15" s="170" t="str">
        <f>要措置区域等所在地一覧!H45&amp;""</f>
        <v>指-○○１号</v>
      </c>
      <c r="H15" s="170"/>
      <c r="I15" s="25" t="s">
        <v>19</v>
      </c>
      <c r="J15" s="24"/>
      <c r="M15" s="32" t="s">
        <v>16</v>
      </c>
      <c r="N15" s="39"/>
      <c r="O15" s="33" t="s">
        <v>17</v>
      </c>
    </row>
    <row r="16" spans="2:15" ht="27" hidden="1" customHeight="1" outlineLevel="1">
      <c r="B16" s="23"/>
      <c r="C16" s="236"/>
      <c r="D16" s="237"/>
      <c r="E16" s="205" t="str">
        <f>要措置区域等所在地一覧!U46&amp;""</f>
        <v>新宿区○○町○丁目○番</v>
      </c>
      <c r="F16" s="206"/>
      <c r="G16" s="206"/>
      <c r="H16" s="206"/>
      <c r="I16" s="25" t="s">
        <v>15</v>
      </c>
      <c r="J16" s="24"/>
      <c r="M16" s="32" t="s">
        <v>16</v>
      </c>
      <c r="N16" s="39"/>
    </row>
    <row r="17" spans="2:15" hidden="1" outlineLevel="1">
      <c r="B17" s="23"/>
      <c r="C17" s="236"/>
      <c r="D17" s="237"/>
      <c r="E17" s="29"/>
      <c r="F17" s="22" t="s">
        <v>18</v>
      </c>
      <c r="G17" s="170" t="str">
        <f>要措置区域等所在地一覧!H46&amp;""</f>
        <v>指-○○２号</v>
      </c>
      <c r="H17" s="170"/>
      <c r="I17" s="25" t="s">
        <v>19</v>
      </c>
      <c r="J17" s="24"/>
      <c r="M17" s="32" t="s">
        <v>16</v>
      </c>
      <c r="N17" s="39"/>
    </row>
    <row r="18" spans="2:15" ht="27" hidden="1" customHeight="1" outlineLevel="1">
      <c r="B18" s="23"/>
      <c r="C18" s="236"/>
      <c r="D18" s="237"/>
      <c r="E18" s="205" t="str">
        <f>要措置区域等所在地一覧!U47&amp;""</f>
        <v>新宿区○○町○丁目○番</v>
      </c>
      <c r="F18" s="206"/>
      <c r="G18" s="206"/>
      <c r="H18" s="206"/>
      <c r="I18" s="25" t="s">
        <v>15</v>
      </c>
      <c r="J18" s="24"/>
      <c r="M18" s="32" t="s">
        <v>16</v>
      </c>
      <c r="N18" s="39"/>
    </row>
    <row r="19" spans="2:15" hidden="1" outlineLevel="1">
      <c r="B19" s="23"/>
      <c r="C19" s="236"/>
      <c r="D19" s="237"/>
      <c r="E19" s="29"/>
      <c r="F19" s="22" t="s">
        <v>18</v>
      </c>
      <c r="G19" s="170" t="str">
        <f>要措置区域等所在地一覧!H47&amp;""</f>
        <v>指-○○３号</v>
      </c>
      <c r="H19" s="170"/>
      <c r="I19" s="25" t="s">
        <v>19</v>
      </c>
      <c r="J19" s="24"/>
      <c r="M19" s="32" t="s">
        <v>16</v>
      </c>
      <c r="N19" s="39"/>
    </row>
    <row r="20" spans="2:15" collapsed="1">
      <c r="B20" s="6"/>
      <c r="C20" s="238"/>
      <c r="D20" s="239"/>
      <c r="E20" s="240" t="s">
        <v>20</v>
      </c>
      <c r="F20" s="241"/>
      <c r="G20" s="241"/>
      <c r="H20" s="241"/>
      <c r="I20" s="242"/>
      <c r="J20" s="7"/>
    </row>
    <row r="21" spans="2:15" ht="30" customHeight="1">
      <c r="B21" s="16"/>
      <c r="C21" s="180" t="s">
        <v>21</v>
      </c>
      <c r="D21" s="181"/>
      <c r="E21" s="203">
        <v>44652</v>
      </c>
      <c r="F21" s="204"/>
      <c r="G21" s="251" t="s">
        <v>304</v>
      </c>
      <c r="H21" s="251"/>
      <c r="I21" s="252"/>
      <c r="J21" s="17"/>
      <c r="M21" s="32" t="s">
        <v>22</v>
      </c>
      <c r="N21" s="39" t="str">
        <f>IF(E21="","（エラー）年月日未入力",IF(要措置区域等所在地一覧!$H$49,IF(COUNTA($G$21:$I$23)&lt;1,"（正常）告示番号入力不要","（エラー）告示番号入力不要"),IF(COUNTA($G$21:$I$23)&lt;1,"（エラー）告示番号未入力","（正常）入力済み")))</f>
        <v>（正常）入力済み</v>
      </c>
      <c r="O21" s="33" t="s">
        <v>17</v>
      </c>
    </row>
    <row r="22" spans="2:15" hidden="1" outlineLevel="1">
      <c r="B22" s="16"/>
      <c r="C22" s="182"/>
      <c r="D22" s="183"/>
      <c r="E22" s="186"/>
      <c r="F22" s="187"/>
      <c r="G22" s="188"/>
      <c r="H22" s="188"/>
      <c r="I22" s="189"/>
      <c r="J22" s="17"/>
      <c r="M22" s="32" t="s">
        <v>22</v>
      </c>
      <c r="N22" s="39" t="str">
        <f>IF(E22="","（複数入力）年月日未入力",IF(要措置区域等所在地一覧!$H$49,IF(COUNTA($G$21:$I$23)&lt;1,"（正常）告示番号入力不要","（エラー）告示番号入力不要"),IF(COUNTA($G$21:$I$23)&lt;1,"（エラー）告示番号未入力","（正常）入力済み")))</f>
        <v>（複数入力）年月日未入力</v>
      </c>
      <c r="O22" s="33" t="s">
        <v>23</v>
      </c>
    </row>
    <row r="23" spans="2:15" hidden="1" outlineLevel="1">
      <c r="B23" s="16"/>
      <c r="C23" s="184"/>
      <c r="D23" s="185"/>
      <c r="E23" s="190"/>
      <c r="F23" s="191"/>
      <c r="G23" s="192"/>
      <c r="H23" s="192"/>
      <c r="I23" s="193"/>
      <c r="J23" s="17"/>
      <c r="M23" s="32" t="s">
        <v>22</v>
      </c>
      <c r="N23" s="39" t="str">
        <f>IF(E23="","（複数入力）年月日未入力",IF(要措置区域等所在地一覧!$H$49,IF(COUNTA($G$21:$I$23)&lt;1,"（正常）告示番号入力不要","（エラー）告示番号入力不要"),IF(COUNTA($G$21:$I$23)&lt;1,"（エラー）告示番号未入力","（正常）入力済み")))</f>
        <v>（複数入力）年月日未入力</v>
      </c>
    </row>
    <row r="24" spans="2:15" collapsed="1">
      <c r="B24" s="16"/>
      <c r="C24" s="180" t="s">
        <v>24</v>
      </c>
      <c r="D24" s="181"/>
      <c r="E24" s="177" t="s">
        <v>25</v>
      </c>
      <c r="F24" s="178"/>
      <c r="G24" s="178"/>
      <c r="H24" s="178"/>
      <c r="I24" s="179"/>
      <c r="J24" s="17"/>
      <c r="M24" s="35" t="s">
        <v>4</v>
      </c>
      <c r="N24" s="39" t="str">
        <f>IF(E24="","（エラー）未入力","（正常）入力済み")</f>
        <v>（正常）入力済み</v>
      </c>
      <c r="O24" s="33" t="s">
        <v>26</v>
      </c>
    </row>
    <row r="25" spans="2:15" ht="18" customHeight="1">
      <c r="B25" s="16"/>
      <c r="C25" s="184"/>
      <c r="D25" s="185"/>
      <c r="E25" s="168">
        <v>45413</v>
      </c>
      <c r="F25" s="169"/>
      <c r="G25" s="28" t="s">
        <v>27</v>
      </c>
      <c r="H25" s="212">
        <f>IF(I5="","",I5-1)</f>
        <v>45382</v>
      </c>
      <c r="I25" s="213"/>
      <c r="J25" s="17"/>
      <c r="M25" s="35" t="s">
        <v>4</v>
      </c>
      <c r="N25" s="39" t="str">
        <f>IF(E25="","（エラー）未入力","（正常）入力済み")</f>
        <v>（正常）入力済み</v>
      </c>
      <c r="O25" s="33" t="s">
        <v>28</v>
      </c>
    </row>
    <row r="26" spans="2:15" ht="18" customHeight="1">
      <c r="B26" s="16"/>
      <c r="C26" s="194" t="s">
        <v>29</v>
      </c>
      <c r="D26" s="249" t="s">
        <v>30</v>
      </c>
      <c r="E26" s="255">
        <f>IF(COUNTA(搬入土一覧表!$E$7:$E$22)&gt;0,MIN(搬入土一覧表!$E$7:$E$22),"")</f>
        <v>44880</v>
      </c>
      <c r="F26" s="173"/>
      <c r="G26" s="27" t="s">
        <v>27</v>
      </c>
      <c r="H26" s="173">
        <f>IF(COUNTA(搬入土一覧表!$E$7:$E$22)&gt;0,MAX(搬入土一覧表!$E$7:$E$22),"")</f>
        <v>44919</v>
      </c>
      <c r="I26" s="174"/>
      <c r="J26" s="17"/>
      <c r="M26" s="32" t="s">
        <v>16</v>
      </c>
      <c r="O26" s="33" t="s">
        <v>31</v>
      </c>
    </row>
    <row r="27" spans="2:15">
      <c r="B27" s="16"/>
      <c r="C27" s="194"/>
      <c r="D27" s="250"/>
      <c r="E27" s="198" t="str">
        <f>IF($E$24="有","別紙「搬入土量一覧表」のとおり","")</f>
        <v>別紙「搬入土量一覧表」のとおり</v>
      </c>
      <c r="F27" s="199"/>
      <c r="G27" s="199"/>
      <c r="H27" s="199"/>
      <c r="I27" s="200"/>
      <c r="J27" s="17"/>
      <c r="M27" s="32" t="s">
        <v>16</v>
      </c>
    </row>
    <row r="28" spans="2:15" ht="34.200000000000003" customHeight="1">
      <c r="B28" s="16"/>
      <c r="C28" s="194"/>
      <c r="D28" s="9" t="s">
        <v>32</v>
      </c>
      <c r="E28" s="40">
        <f>IF(搬入土一覧表!Q23=0,"",搬入土一覧表!Q23)</f>
        <v>2299</v>
      </c>
      <c r="F28" s="201" t="s">
        <v>33</v>
      </c>
      <c r="G28" s="201"/>
      <c r="H28" s="201"/>
      <c r="I28" s="202"/>
      <c r="J28" s="17"/>
      <c r="M28" s="32" t="s">
        <v>16</v>
      </c>
      <c r="O28" s="33" t="s">
        <v>31</v>
      </c>
    </row>
    <row r="29" spans="2:15" ht="64.2" customHeight="1">
      <c r="B29" s="16"/>
      <c r="C29" s="194"/>
      <c r="D29" s="9" t="s">
        <v>34</v>
      </c>
      <c r="E29" s="269" t="str">
        <f>IF($E$24="有","別紙「埋戻し土の品質管理に関する事項」のとおり","")</f>
        <v>別紙「埋戻し土の品質管理に関する事項」のとおり</v>
      </c>
      <c r="F29" s="270"/>
      <c r="G29" s="270"/>
      <c r="H29" s="270"/>
      <c r="I29" s="271"/>
      <c r="J29" s="17"/>
      <c r="M29" s="32" t="s">
        <v>16</v>
      </c>
    </row>
    <row r="30" spans="2:15" ht="58.2" customHeight="1">
      <c r="B30" s="26"/>
      <c r="C30" s="194"/>
      <c r="D30" s="195" t="s">
        <v>35</v>
      </c>
      <c r="E30" s="214" t="s">
        <v>305</v>
      </c>
      <c r="F30" s="215"/>
      <c r="G30" s="275" t="s">
        <v>306</v>
      </c>
      <c r="H30" s="275"/>
      <c r="I30" s="276"/>
      <c r="J30" s="7"/>
      <c r="M30" s="32" t="s">
        <v>36</v>
      </c>
      <c r="N30" s="39" t="str">
        <f>IF($E$24="有",IF(OR(E30="",G30=""),"（エラー）未入力","（正常）入力済み"),IF(AND(E30&lt;&gt;"",G30&lt;&gt;""),"（エラー）入力不要","（正常）入力不要"))</f>
        <v>（正常）入力済み</v>
      </c>
      <c r="O30" s="33" t="s">
        <v>37</v>
      </c>
    </row>
    <row r="31" spans="2:15" hidden="1" outlineLevel="1">
      <c r="B31" s="26"/>
      <c r="C31" s="194"/>
      <c r="D31" s="196"/>
      <c r="E31" s="175"/>
      <c r="F31" s="176"/>
      <c r="G31" s="216"/>
      <c r="H31" s="216"/>
      <c r="I31" s="217"/>
      <c r="J31" s="7"/>
      <c r="M31" s="32" t="s">
        <v>38</v>
      </c>
      <c r="N31" s="39" t="str">
        <f>IF($E$24="有",IF(OR(E31="",G31=""),"（複数入力）未入力","（正常）入力済み"),IF(AND(E31&lt;&gt;"",G31&lt;&gt;""),"（エラー）入力不要","（正常）入力不要"))</f>
        <v>（複数入力）未入力</v>
      </c>
    </row>
    <row r="32" spans="2:15" hidden="1" outlineLevel="1">
      <c r="B32" s="26"/>
      <c r="C32" s="194"/>
      <c r="D32" s="196"/>
      <c r="E32" s="175"/>
      <c r="F32" s="176"/>
      <c r="G32" s="216"/>
      <c r="H32" s="216"/>
      <c r="I32" s="217"/>
      <c r="J32" s="7"/>
      <c r="M32" s="32" t="s">
        <v>38</v>
      </c>
      <c r="N32" s="39" t="str">
        <f>IF($E$24="有",IF(OR(E32="",G32=""),"（複数入力）未入力","（正常）入力済み"),IF(AND(E32&lt;&gt;"",G32&lt;&gt;""),"（エラー）入力不要","（正常）入力不要"))</f>
        <v>（複数入力）未入力</v>
      </c>
    </row>
    <row r="33" spans="2:15" hidden="1" outlineLevel="1">
      <c r="B33" s="26"/>
      <c r="C33" s="194"/>
      <c r="D33" s="196"/>
      <c r="E33" s="175"/>
      <c r="F33" s="176"/>
      <c r="G33" s="216"/>
      <c r="H33" s="216"/>
      <c r="I33" s="217"/>
      <c r="J33" s="7"/>
      <c r="M33" s="32" t="s">
        <v>38</v>
      </c>
      <c r="N33" s="39" t="str">
        <f>IF($E$24="有",IF(OR(E33="",G33=""),"（複数入力）未入力","（正常）入力済み"),IF(AND(E33&lt;&gt;"",G33&lt;&gt;""),"（エラー）入力不要","（正常）入力不要"))</f>
        <v>（複数入力）未入力</v>
      </c>
    </row>
    <row r="34" spans="2:15" hidden="1" outlineLevel="1">
      <c r="B34" s="26"/>
      <c r="C34" s="194"/>
      <c r="D34" s="197"/>
      <c r="E34" s="253"/>
      <c r="F34" s="254"/>
      <c r="G34" s="218"/>
      <c r="H34" s="218"/>
      <c r="I34" s="219"/>
      <c r="J34" s="7"/>
      <c r="M34" s="32" t="s">
        <v>38</v>
      </c>
      <c r="N34" s="39" t="str">
        <f>IF($E$24="有",IF(OR(E34="",G34=""),"（複数入力）未入力","（正常）入力済み"),IF(AND(E34&lt;&gt;"",G34&lt;&gt;""),"（エラー）入力不要","（正常）入力不要"))</f>
        <v>（複数入力）未入力</v>
      </c>
    </row>
    <row r="35" spans="2:15" ht="108" customHeight="1" collapsed="1">
      <c r="B35" s="14"/>
      <c r="C35" s="9" t="s">
        <v>39</v>
      </c>
      <c r="D35" s="10" t="s">
        <v>40</v>
      </c>
      <c r="E35" s="272" t="s">
        <v>307</v>
      </c>
      <c r="F35" s="273"/>
      <c r="G35" s="273"/>
      <c r="H35" s="273"/>
      <c r="I35" s="274"/>
      <c r="J35" s="15"/>
      <c r="M35" s="32" t="s">
        <v>36</v>
      </c>
      <c r="N35" s="39" t="str">
        <f>IF(COUNTIF(搬入土一覧表!K7:K22,"基準適合")&lt;1,IF(E35="","（正常）入力不要","（エラー）入力不要"),IF(E35="","（エラー）未入力","（正常）入力済み"))</f>
        <v>（正常）入力済み</v>
      </c>
      <c r="O35" s="33" t="s">
        <v>41</v>
      </c>
    </row>
    <row r="36" spans="2:15" ht="7.5" customHeight="1">
      <c r="B36" s="18"/>
      <c r="C36" s="19"/>
      <c r="D36" s="19"/>
      <c r="E36" s="19"/>
      <c r="F36" s="19"/>
      <c r="G36" s="19"/>
      <c r="H36" s="19"/>
      <c r="I36" s="19"/>
      <c r="J36" s="20"/>
    </row>
    <row r="37" spans="2:15" ht="18.75" customHeight="1">
      <c r="B37" s="256" t="s">
        <v>42</v>
      </c>
      <c r="C37" s="258" t="s">
        <v>43</v>
      </c>
      <c r="D37" s="244"/>
      <c r="E37" s="8" t="s">
        <v>44</v>
      </c>
      <c r="F37" s="243" t="s">
        <v>45</v>
      </c>
      <c r="G37" s="244"/>
      <c r="H37" s="263" t="s">
        <v>46</v>
      </c>
      <c r="I37" s="263"/>
      <c r="J37" s="264"/>
      <c r="M37" s="32"/>
      <c r="N37" s="39"/>
    </row>
    <row r="38" spans="2:15" ht="18.75" customHeight="1">
      <c r="B38" s="231"/>
      <c r="C38" s="259" t="s">
        <v>308</v>
      </c>
      <c r="D38" s="260"/>
      <c r="E38" s="41" t="s">
        <v>309</v>
      </c>
      <c r="F38" s="245" t="s">
        <v>310</v>
      </c>
      <c r="G38" s="246"/>
      <c r="H38" s="265"/>
      <c r="I38" s="265"/>
      <c r="J38" s="266"/>
      <c r="M38" s="35" t="s">
        <v>4</v>
      </c>
      <c r="N38" s="39" t="str">
        <f>IF(E38="","（エラー）氏名未入力",IF(F38&amp;H38="","（エラー）電話番号又はメールアドレス未入力",IF($G$9&lt;&gt;"",IF(C38="","（エラー）所属未入力","（正常）入力済み"),"（正常）入力済み")))</f>
        <v>（正常）入力済み</v>
      </c>
      <c r="O38" s="33" t="s">
        <v>47</v>
      </c>
    </row>
    <row r="39" spans="2:15" ht="18.75" customHeight="1">
      <c r="B39" s="257"/>
      <c r="C39" s="261"/>
      <c r="D39" s="262"/>
      <c r="E39" s="31"/>
      <c r="F39" s="247"/>
      <c r="G39" s="248"/>
      <c r="H39" s="267"/>
      <c r="I39" s="267"/>
      <c r="J39" s="268"/>
      <c r="M39" s="32" t="s">
        <v>10</v>
      </c>
      <c r="N39" s="39" t="str">
        <f>IF(E39="","（複数入力）氏名未入力",IF(F39&amp;H39="","（エラー）電話番号又はメールアドレス未入力",IF($G$9&lt;&gt;"",IF(C39="","（エラー）所属未入力","（正常）入力済み"),"（正常）入力済み")))</f>
        <v>（複数入力）氏名未入力</v>
      </c>
      <c r="O39" s="33" t="s">
        <v>48</v>
      </c>
    </row>
    <row r="40" spans="2:15">
      <c r="B40" s="2" t="s">
        <v>49</v>
      </c>
      <c r="O40" s="33" t="s">
        <v>50</v>
      </c>
    </row>
  </sheetData>
  <mergeCells count="60">
    <mergeCell ref="D26:D27"/>
    <mergeCell ref="G21:I21"/>
    <mergeCell ref="E34:F34"/>
    <mergeCell ref="E26:F26"/>
    <mergeCell ref="B37:B39"/>
    <mergeCell ref="C37:D37"/>
    <mergeCell ref="C38:D38"/>
    <mergeCell ref="C39:D39"/>
    <mergeCell ref="H37:J37"/>
    <mergeCell ref="H38:J38"/>
    <mergeCell ref="H39:J39"/>
    <mergeCell ref="E29:I29"/>
    <mergeCell ref="E35:I35"/>
    <mergeCell ref="E32:F32"/>
    <mergeCell ref="E33:F33"/>
    <mergeCell ref="G30:I30"/>
    <mergeCell ref="F37:G37"/>
    <mergeCell ref="F38:G38"/>
    <mergeCell ref="F39:G39"/>
    <mergeCell ref="G31:I31"/>
    <mergeCell ref="G32:I32"/>
    <mergeCell ref="H25:I25"/>
    <mergeCell ref="E30:F30"/>
    <mergeCell ref="G33:I33"/>
    <mergeCell ref="G34:I34"/>
    <mergeCell ref="B2:J2"/>
    <mergeCell ref="B4:J4"/>
    <mergeCell ref="B5:E5"/>
    <mergeCell ref="B6:J6"/>
    <mergeCell ref="C3:G3"/>
    <mergeCell ref="B7:C7"/>
    <mergeCell ref="C12:I12"/>
    <mergeCell ref="C14:D20"/>
    <mergeCell ref="E18:H18"/>
    <mergeCell ref="G15:H15"/>
    <mergeCell ref="G17:H17"/>
    <mergeCell ref="E20:I20"/>
    <mergeCell ref="E21:F21"/>
    <mergeCell ref="E16:H16"/>
    <mergeCell ref="F8:I8"/>
    <mergeCell ref="F9:I9"/>
    <mergeCell ref="F10:I10"/>
    <mergeCell ref="E14:H14"/>
    <mergeCell ref="E8:E10"/>
    <mergeCell ref="E25:F25"/>
    <mergeCell ref="G19:H19"/>
    <mergeCell ref="B8:D10"/>
    <mergeCell ref="H26:I26"/>
    <mergeCell ref="E31:F31"/>
    <mergeCell ref="E24:I24"/>
    <mergeCell ref="C21:D23"/>
    <mergeCell ref="E22:F22"/>
    <mergeCell ref="G22:I22"/>
    <mergeCell ref="E23:F23"/>
    <mergeCell ref="G23:I23"/>
    <mergeCell ref="C26:C34"/>
    <mergeCell ref="D30:D34"/>
    <mergeCell ref="E27:I27"/>
    <mergeCell ref="C24:D25"/>
    <mergeCell ref="F28:I28"/>
  </mergeCells>
  <phoneticPr fontId="20"/>
  <conditionalFormatting sqref="N1:N1048576">
    <cfRule type="containsText" dxfId="21" priority="1" operator="containsText" text="（注意）">
      <formula>NOT(ISERROR(SEARCH("（注意）",N1)))</formula>
    </cfRule>
    <cfRule type="containsText" dxfId="20" priority="2" operator="containsText" text="（正常）">
      <formula>NOT(ISERROR(SEARCH("（正常）",N1)))</formula>
    </cfRule>
    <cfRule type="containsText" dxfId="19" priority="3" operator="containsText" text="（エラー）">
      <formula>NOT(ISERROR(SEARCH("（エラー）",N1)))</formula>
    </cfRule>
  </conditionalFormatting>
  <dataValidations count="1">
    <dataValidation operator="greaterThanOrEqual" allowBlank="1" showInputMessage="1" showErrorMessage="1" sqref="E28" xr:uid="{00000000-0002-0000-0000-000000000000}"/>
  </dataValidations>
  <printOptions horizontalCentered="1"/>
  <pageMargins left="0.19685039370078741" right="0.19685039370078741" top="0.19685039370078741" bottom="0.19685039370078741" header="0.11811023622047245" footer="0.11811023622047245"/>
  <pageSetup paperSize="9"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マスタ!$K$2:$K$3</xm:f>
          </x14:formula1>
          <xm:sqref>E24:I24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P40"/>
  <sheetViews>
    <sheetView showGridLines="0" zoomScaleNormal="100" zoomScaleSheetLayoutView="100" workbookViewId="0"/>
  </sheetViews>
  <sheetFormatPr defaultRowHeight="18" outlineLevelRow="1"/>
  <cols>
    <col min="1" max="2" width="2.69921875" customWidth="1"/>
    <col min="3" max="3" width="12.5" customWidth="1"/>
    <col min="4" max="4" width="14.09765625" customWidth="1"/>
    <col min="5" max="5" width="12.59765625" customWidth="1"/>
    <col min="6" max="6" width="10.796875" customWidth="1"/>
    <col min="7" max="7" width="3.19921875" bestFit="1" customWidth="1"/>
    <col min="8" max="9" width="13.69921875" customWidth="1"/>
    <col min="10" max="11" width="2.69921875" customWidth="1"/>
    <col min="13" max="13" width="9" style="33"/>
    <col min="14" max="14" width="30.59765625" style="37" customWidth="1"/>
    <col min="15" max="16" width="9" style="33"/>
  </cols>
  <sheetData>
    <row r="1" spans="2:15">
      <c r="B1" s="1" t="s">
        <v>0</v>
      </c>
    </row>
    <row r="2" spans="2:15" ht="15" customHeight="1">
      <c r="B2" s="220"/>
      <c r="C2" s="221"/>
      <c r="D2" s="221"/>
      <c r="E2" s="221"/>
      <c r="F2" s="221"/>
      <c r="G2" s="221"/>
      <c r="H2" s="221"/>
      <c r="I2" s="221"/>
      <c r="J2" s="222"/>
      <c r="M2" s="36" t="s">
        <v>1</v>
      </c>
      <c r="N2" s="38" t="s">
        <v>2</v>
      </c>
    </row>
    <row r="3" spans="2:15" ht="18.75" customHeight="1">
      <c r="B3" s="3"/>
      <c r="C3" s="211" t="s">
        <v>3</v>
      </c>
      <c r="D3" s="211"/>
      <c r="E3" s="211"/>
      <c r="F3" s="211"/>
      <c r="G3" s="211"/>
      <c r="H3" s="11"/>
      <c r="I3" s="11"/>
      <c r="J3" s="4"/>
      <c r="M3" s="34"/>
      <c r="N3" s="39"/>
    </row>
    <row r="4" spans="2:15" ht="7.5" customHeight="1">
      <c r="B4" s="223"/>
      <c r="C4" s="224"/>
      <c r="D4" s="224"/>
      <c r="E4" s="224"/>
      <c r="F4" s="224"/>
      <c r="G4" s="224"/>
      <c r="H4" s="224"/>
      <c r="I4" s="224"/>
      <c r="J4" s="225"/>
      <c r="M4" s="32"/>
      <c r="N4" s="39"/>
    </row>
    <row r="5" spans="2:15" ht="18.75" customHeight="1">
      <c r="B5" s="226"/>
      <c r="C5" s="227"/>
      <c r="D5" s="227"/>
      <c r="E5" s="227"/>
      <c r="F5" s="12"/>
      <c r="G5" s="12"/>
      <c r="H5" s="13"/>
      <c r="I5" s="43">
        <v>45383</v>
      </c>
      <c r="J5" s="5"/>
      <c r="M5" s="35" t="s">
        <v>4</v>
      </c>
      <c r="N5" s="39" t="str">
        <f>IF(I5="","（エラー）未入力","（正常）入力済み")</f>
        <v>（正常）入力済み</v>
      </c>
      <c r="O5" s="33" t="s">
        <v>5</v>
      </c>
    </row>
    <row r="6" spans="2:15" ht="7.5" customHeight="1">
      <c r="B6" s="228"/>
      <c r="C6" s="229"/>
      <c r="D6" s="229"/>
      <c r="E6" s="229"/>
      <c r="F6" s="229"/>
      <c r="G6" s="229"/>
      <c r="H6" s="229"/>
      <c r="I6" s="229"/>
      <c r="J6" s="230"/>
      <c r="M6" s="32"/>
      <c r="N6" s="39"/>
    </row>
    <row r="7" spans="2:15" ht="18.75" customHeight="1">
      <c r="B7" s="231" t="s">
        <v>6</v>
      </c>
      <c r="C7" s="232"/>
      <c r="D7" s="11" t="s">
        <v>7</v>
      </c>
      <c r="E7" s="11"/>
      <c r="F7" s="11"/>
      <c r="G7" s="11"/>
      <c r="H7" s="11"/>
      <c r="I7" s="11"/>
      <c r="J7" s="4"/>
      <c r="M7" s="32"/>
      <c r="N7" s="39"/>
    </row>
    <row r="8" spans="2:15">
      <c r="B8" s="171"/>
      <c r="C8" s="172"/>
      <c r="D8" s="172"/>
      <c r="E8" s="211" t="s">
        <v>8</v>
      </c>
      <c r="F8" s="207" t="s">
        <v>311</v>
      </c>
      <c r="G8" s="207"/>
      <c r="H8" s="207"/>
      <c r="I8" s="207"/>
      <c r="J8" s="4"/>
      <c r="M8" s="35" t="s">
        <v>4</v>
      </c>
      <c r="N8" s="39" t="str">
        <f>IF(F8="","（エラー）未入力","（正常）入力済み")</f>
        <v>（正常）入力済み</v>
      </c>
      <c r="O8" s="33" t="s">
        <v>9</v>
      </c>
    </row>
    <row r="9" spans="2:15">
      <c r="B9" s="171"/>
      <c r="C9" s="172"/>
      <c r="D9" s="172"/>
      <c r="E9" s="211"/>
      <c r="F9" s="208" t="s">
        <v>312</v>
      </c>
      <c r="G9" s="208"/>
      <c r="H9" s="208"/>
      <c r="I9" s="208"/>
      <c r="J9" s="4"/>
      <c r="M9" s="32" t="s">
        <v>10</v>
      </c>
      <c r="N9" s="39" t="str">
        <f>IF(F9="","（注意）未入力","（正常）入力済み")</f>
        <v>（正常）入力済み</v>
      </c>
      <c r="O9" s="33" t="s">
        <v>11</v>
      </c>
    </row>
    <row r="10" spans="2:15">
      <c r="B10" s="171"/>
      <c r="C10" s="172"/>
      <c r="D10" s="172"/>
      <c r="E10" s="211"/>
      <c r="F10" s="207" t="s">
        <v>313</v>
      </c>
      <c r="G10" s="207"/>
      <c r="H10" s="207"/>
      <c r="I10" s="207"/>
      <c r="J10" s="4"/>
      <c r="M10" s="35" t="s">
        <v>4</v>
      </c>
      <c r="N10" s="39" t="str">
        <f>IF(F10="","（エラー）未入力","（正常）入力済み")</f>
        <v>（正常）入力済み</v>
      </c>
      <c r="O10" s="33" t="s">
        <v>12</v>
      </c>
    </row>
    <row r="11" spans="2:15" ht="7.5" customHeight="1">
      <c r="B11" s="6"/>
      <c r="C11" s="13"/>
      <c r="D11" s="13"/>
      <c r="E11" s="13"/>
      <c r="F11" s="13"/>
      <c r="G11" s="13"/>
      <c r="H11" s="13"/>
      <c r="I11" s="13"/>
      <c r="J11" s="7"/>
      <c r="M11" s="32"/>
      <c r="N11" s="39"/>
    </row>
    <row r="12" spans="2:15" ht="37.049999999999997" customHeight="1">
      <c r="B12" s="16"/>
      <c r="C12" s="233" t="s">
        <v>13</v>
      </c>
      <c r="D12" s="233"/>
      <c r="E12" s="233"/>
      <c r="F12" s="233"/>
      <c r="G12" s="233"/>
      <c r="H12" s="233"/>
      <c r="I12" s="233"/>
      <c r="J12" s="17"/>
    </row>
    <row r="13" spans="2:15" ht="7.5" customHeight="1">
      <c r="B13" s="16"/>
      <c r="C13" s="21"/>
      <c r="D13" s="21"/>
      <c r="E13" s="21"/>
      <c r="F13" s="21"/>
      <c r="G13" s="21"/>
      <c r="H13" s="21"/>
      <c r="I13" s="21"/>
      <c r="J13" s="17"/>
    </row>
    <row r="14" spans="2:15" ht="27" customHeight="1">
      <c r="B14" s="23"/>
      <c r="C14" s="234" t="s">
        <v>14</v>
      </c>
      <c r="D14" s="235"/>
      <c r="E14" s="209" t="str">
        <f>要措置区域等所在地一覧!U45&amp;""</f>
        <v>新宿区○○町○丁目○番</v>
      </c>
      <c r="F14" s="210"/>
      <c r="G14" s="210"/>
      <c r="H14" s="210"/>
      <c r="I14" s="30" t="s">
        <v>15</v>
      </c>
      <c r="J14" s="24"/>
      <c r="M14" s="32" t="s">
        <v>16</v>
      </c>
      <c r="N14" s="39"/>
      <c r="O14" s="33" t="s">
        <v>17</v>
      </c>
    </row>
    <row r="15" spans="2:15">
      <c r="B15" s="23"/>
      <c r="C15" s="236"/>
      <c r="D15" s="237"/>
      <c r="E15" s="29"/>
      <c r="F15" s="22" t="s">
        <v>18</v>
      </c>
      <c r="G15" s="170" t="str">
        <f>要措置区域等所在地一覧!H45&amp;""</f>
        <v>指-○○１号</v>
      </c>
      <c r="H15" s="170"/>
      <c r="I15" s="25" t="s">
        <v>19</v>
      </c>
      <c r="J15" s="24"/>
      <c r="M15" s="32" t="s">
        <v>16</v>
      </c>
      <c r="N15" s="39"/>
      <c r="O15" s="33" t="s">
        <v>17</v>
      </c>
    </row>
    <row r="16" spans="2:15" ht="27" hidden="1" customHeight="1" outlineLevel="1">
      <c r="B16" s="23"/>
      <c r="C16" s="236"/>
      <c r="D16" s="237"/>
      <c r="E16" s="205" t="str">
        <f>要措置区域等所在地一覧!U46&amp;""</f>
        <v>新宿区○○町○丁目○番</v>
      </c>
      <c r="F16" s="206"/>
      <c r="G16" s="206"/>
      <c r="H16" s="206"/>
      <c r="I16" s="25" t="s">
        <v>15</v>
      </c>
      <c r="J16" s="24"/>
      <c r="M16" s="32" t="s">
        <v>16</v>
      </c>
      <c r="N16" s="39"/>
    </row>
    <row r="17" spans="2:15" hidden="1" outlineLevel="1">
      <c r="B17" s="23"/>
      <c r="C17" s="236"/>
      <c r="D17" s="237"/>
      <c r="E17" s="29"/>
      <c r="F17" s="22" t="s">
        <v>18</v>
      </c>
      <c r="G17" s="170" t="str">
        <f>要措置区域等所在地一覧!H46&amp;""</f>
        <v>指-○○２号</v>
      </c>
      <c r="H17" s="170"/>
      <c r="I17" s="25" t="s">
        <v>19</v>
      </c>
      <c r="J17" s="24"/>
      <c r="M17" s="32" t="s">
        <v>16</v>
      </c>
      <c r="N17" s="39"/>
    </row>
    <row r="18" spans="2:15" ht="27" hidden="1" customHeight="1" outlineLevel="1">
      <c r="B18" s="23"/>
      <c r="C18" s="236"/>
      <c r="D18" s="237"/>
      <c r="E18" s="205" t="str">
        <f>要措置区域等所在地一覧!U47&amp;""</f>
        <v>新宿区○○町○丁目○番</v>
      </c>
      <c r="F18" s="206"/>
      <c r="G18" s="206"/>
      <c r="H18" s="206"/>
      <c r="I18" s="25" t="s">
        <v>15</v>
      </c>
      <c r="J18" s="24"/>
      <c r="M18" s="32" t="s">
        <v>16</v>
      </c>
      <c r="N18" s="39"/>
    </row>
    <row r="19" spans="2:15" hidden="1" outlineLevel="1">
      <c r="B19" s="23"/>
      <c r="C19" s="236"/>
      <c r="D19" s="237"/>
      <c r="E19" s="29"/>
      <c r="F19" s="22" t="s">
        <v>18</v>
      </c>
      <c r="G19" s="170" t="str">
        <f>要措置区域等所在地一覧!H47&amp;""</f>
        <v>指-○○３号</v>
      </c>
      <c r="H19" s="170"/>
      <c r="I19" s="25" t="s">
        <v>19</v>
      </c>
      <c r="J19" s="24"/>
      <c r="M19" s="32" t="s">
        <v>16</v>
      </c>
      <c r="N19" s="39"/>
    </row>
    <row r="20" spans="2:15" collapsed="1">
      <c r="B20" s="6"/>
      <c r="C20" s="238"/>
      <c r="D20" s="239"/>
      <c r="E20" s="240" t="s">
        <v>20</v>
      </c>
      <c r="F20" s="241"/>
      <c r="G20" s="241"/>
      <c r="H20" s="241"/>
      <c r="I20" s="242"/>
      <c r="J20" s="7"/>
    </row>
    <row r="21" spans="2:15" ht="30" customHeight="1">
      <c r="B21" s="16"/>
      <c r="C21" s="180" t="s">
        <v>21</v>
      </c>
      <c r="D21" s="181"/>
      <c r="E21" s="203">
        <v>44652</v>
      </c>
      <c r="F21" s="204"/>
      <c r="G21" s="251" t="s">
        <v>304</v>
      </c>
      <c r="H21" s="251"/>
      <c r="I21" s="252"/>
      <c r="J21" s="17"/>
      <c r="M21" s="32" t="s">
        <v>22</v>
      </c>
      <c r="N21" s="39" t="str">
        <f>IF(E21="","（エラー）年月日未入力",IF(要措置区域等所在地一覧!$H$49,IF(COUNTA($G$21:$I$23)&lt;1,"（正常）告示番号入力不要","（エラー）告示番号入力不要"),IF(COUNTA($G$21:$I$23)&lt;1,"（エラー）告示番号未入力","（正常）入力済み")))</f>
        <v>（正常）入力済み</v>
      </c>
      <c r="O21" s="33" t="s">
        <v>17</v>
      </c>
    </row>
    <row r="22" spans="2:15" hidden="1" outlineLevel="1">
      <c r="B22" s="16"/>
      <c r="C22" s="182"/>
      <c r="D22" s="183"/>
      <c r="E22" s="186"/>
      <c r="F22" s="187"/>
      <c r="G22" s="188"/>
      <c r="H22" s="188"/>
      <c r="I22" s="189"/>
      <c r="J22" s="17"/>
      <c r="M22" s="32" t="s">
        <v>22</v>
      </c>
      <c r="N22" s="39" t="str">
        <f>IF(E22="","（複数入力）年月日未入力",IF(要措置区域等所在地一覧!$H$49,IF(COUNTA($G$21:$I$23)&lt;1,"（正常）告示番号入力不要","（エラー）告示番号入力不要"),IF(COUNTA($G$21:$I$23)&lt;1,"（エラー）告示番号未入力","（正常）入力済み")))</f>
        <v>（複数入力）年月日未入力</v>
      </c>
      <c r="O22" s="33" t="s">
        <v>23</v>
      </c>
    </row>
    <row r="23" spans="2:15" hidden="1" outlineLevel="1">
      <c r="B23" s="16"/>
      <c r="C23" s="184"/>
      <c r="D23" s="185"/>
      <c r="E23" s="190"/>
      <c r="F23" s="191"/>
      <c r="G23" s="192"/>
      <c r="H23" s="192"/>
      <c r="I23" s="193"/>
      <c r="J23" s="17"/>
      <c r="M23" s="32" t="s">
        <v>22</v>
      </c>
      <c r="N23" s="39" t="str">
        <f>IF(E23="","（複数入力）年月日未入力",IF(要措置区域等所在地一覧!$H$49,IF(COUNTA($G$21:$I$23)&lt;1,"（正常）告示番号入力不要","（エラー）告示番号入力不要"),IF(COUNTA($G$21:$I$23)&lt;1,"（エラー）告示番号未入力","（正常）入力済み")))</f>
        <v>（複数入力）年月日未入力</v>
      </c>
    </row>
    <row r="24" spans="2:15" collapsed="1">
      <c r="B24" s="16"/>
      <c r="C24" s="180" t="s">
        <v>24</v>
      </c>
      <c r="D24" s="181"/>
      <c r="E24" s="177" t="s">
        <v>51</v>
      </c>
      <c r="F24" s="178"/>
      <c r="G24" s="178"/>
      <c r="H24" s="178"/>
      <c r="I24" s="179"/>
      <c r="J24" s="17"/>
      <c r="M24" s="35" t="s">
        <v>4</v>
      </c>
      <c r="N24" s="39" t="str">
        <f>IF(E24="","（エラー）未入力","（正常）入力済み")</f>
        <v>（正常）入力済み</v>
      </c>
      <c r="O24" s="33" t="s">
        <v>26</v>
      </c>
    </row>
    <row r="25" spans="2:15" ht="18" customHeight="1">
      <c r="B25" s="16"/>
      <c r="C25" s="184"/>
      <c r="D25" s="185"/>
      <c r="E25" s="168">
        <v>45413</v>
      </c>
      <c r="F25" s="169"/>
      <c r="G25" s="28" t="s">
        <v>27</v>
      </c>
      <c r="H25" s="212">
        <f>IF(I5="","",I5-1)</f>
        <v>45382</v>
      </c>
      <c r="I25" s="213"/>
      <c r="J25" s="17"/>
      <c r="M25" s="35" t="s">
        <v>4</v>
      </c>
      <c r="N25" s="39" t="str">
        <f>IF(E25="","（エラー）未入力","（正常）入力済み")</f>
        <v>（正常）入力済み</v>
      </c>
      <c r="O25" s="33" t="s">
        <v>28</v>
      </c>
    </row>
    <row r="26" spans="2:15" ht="18" customHeight="1">
      <c r="B26" s="16"/>
      <c r="C26" s="194" t="s">
        <v>29</v>
      </c>
      <c r="D26" s="249" t="s">
        <v>30</v>
      </c>
      <c r="E26" s="255"/>
      <c r="F26" s="173"/>
      <c r="G26" s="27" t="s">
        <v>27</v>
      </c>
      <c r="H26" s="173"/>
      <c r="I26" s="174"/>
      <c r="J26" s="17"/>
      <c r="M26" s="32" t="s">
        <v>16</v>
      </c>
      <c r="O26" s="33" t="s">
        <v>31</v>
      </c>
    </row>
    <row r="27" spans="2:15">
      <c r="B27" s="16"/>
      <c r="C27" s="194"/>
      <c r="D27" s="250"/>
      <c r="E27" s="198" t="str">
        <f>IF($E$24="有","別紙「搬入土量一覧表」のとおり","")</f>
        <v/>
      </c>
      <c r="F27" s="199"/>
      <c r="G27" s="199"/>
      <c r="H27" s="199"/>
      <c r="I27" s="200"/>
      <c r="J27" s="17"/>
      <c r="M27" s="32" t="s">
        <v>16</v>
      </c>
    </row>
    <row r="28" spans="2:15" ht="34.200000000000003" customHeight="1">
      <c r="B28" s="16"/>
      <c r="C28" s="194"/>
      <c r="D28" s="9" t="s">
        <v>32</v>
      </c>
      <c r="E28" s="40"/>
      <c r="F28" s="201" t="s">
        <v>33</v>
      </c>
      <c r="G28" s="201"/>
      <c r="H28" s="201"/>
      <c r="I28" s="202"/>
      <c r="J28" s="17"/>
      <c r="M28" s="32" t="s">
        <v>16</v>
      </c>
      <c r="O28" s="33" t="s">
        <v>31</v>
      </c>
    </row>
    <row r="29" spans="2:15" ht="64.2" customHeight="1">
      <c r="B29" s="16"/>
      <c r="C29" s="194"/>
      <c r="D29" s="9" t="s">
        <v>34</v>
      </c>
      <c r="E29" s="269" t="str">
        <f>IF($E$24="有","別紙「埋戻し土の品質管理に関する事項」のとおり","")</f>
        <v/>
      </c>
      <c r="F29" s="270"/>
      <c r="G29" s="270"/>
      <c r="H29" s="270"/>
      <c r="I29" s="271"/>
      <c r="J29" s="17"/>
      <c r="M29" s="32" t="s">
        <v>16</v>
      </c>
    </row>
    <row r="30" spans="2:15" ht="58.2" customHeight="1">
      <c r="B30" s="26"/>
      <c r="C30" s="194"/>
      <c r="D30" s="195" t="s">
        <v>35</v>
      </c>
      <c r="E30" s="214"/>
      <c r="F30" s="215"/>
      <c r="G30" s="275"/>
      <c r="H30" s="275"/>
      <c r="I30" s="276"/>
      <c r="J30" s="7"/>
      <c r="M30" s="32" t="s">
        <v>36</v>
      </c>
      <c r="N30" s="39" t="str">
        <f>IF($E$24="有",IF(OR(E30="",G30=""),"（エラー）未入力","（正常）入力済み"),IF(AND(E30&lt;&gt;"",G30&lt;&gt;""),"（エラー）入力不要","（正常）入力不要"))</f>
        <v>（正常）入力不要</v>
      </c>
      <c r="O30" s="33" t="s">
        <v>37</v>
      </c>
    </row>
    <row r="31" spans="2:15" hidden="1" outlineLevel="1">
      <c r="B31" s="26"/>
      <c r="C31" s="194"/>
      <c r="D31" s="196"/>
      <c r="E31" s="175"/>
      <c r="F31" s="176"/>
      <c r="G31" s="216"/>
      <c r="H31" s="216"/>
      <c r="I31" s="217"/>
      <c r="J31" s="7"/>
      <c r="M31" s="32" t="s">
        <v>38</v>
      </c>
      <c r="N31" s="39" t="str">
        <f>IF($E$24="有",IF(OR(E31="",G31=""),"（複数入力）未入力","（正常）入力済み"),IF(AND(E31&lt;&gt;"",G31&lt;&gt;""),"（エラー）入力不要","（正常）入力不要"))</f>
        <v>（正常）入力不要</v>
      </c>
    </row>
    <row r="32" spans="2:15" hidden="1" outlineLevel="1">
      <c r="B32" s="26"/>
      <c r="C32" s="194"/>
      <c r="D32" s="196"/>
      <c r="E32" s="175"/>
      <c r="F32" s="176"/>
      <c r="G32" s="216"/>
      <c r="H32" s="216"/>
      <c r="I32" s="217"/>
      <c r="J32" s="7"/>
      <c r="M32" s="32" t="s">
        <v>38</v>
      </c>
      <c r="N32" s="39" t="str">
        <f>IF($E$24="有",IF(OR(E32="",G32=""),"（複数入力）未入力","（正常）入力済み"),IF(AND(E32&lt;&gt;"",G32&lt;&gt;""),"（エラー）入力不要","（正常）入力不要"))</f>
        <v>（正常）入力不要</v>
      </c>
    </row>
    <row r="33" spans="2:15" hidden="1" outlineLevel="1">
      <c r="B33" s="26"/>
      <c r="C33" s="194"/>
      <c r="D33" s="196"/>
      <c r="E33" s="175"/>
      <c r="F33" s="176"/>
      <c r="G33" s="216"/>
      <c r="H33" s="216"/>
      <c r="I33" s="217"/>
      <c r="J33" s="7"/>
      <c r="M33" s="32" t="s">
        <v>38</v>
      </c>
      <c r="N33" s="39" t="str">
        <f>IF($E$24="有",IF(OR(E33="",G33=""),"（複数入力）未入力","（正常）入力済み"),IF(AND(E33&lt;&gt;"",G33&lt;&gt;""),"（エラー）入力不要","（正常）入力不要"))</f>
        <v>（正常）入力不要</v>
      </c>
    </row>
    <row r="34" spans="2:15" hidden="1" outlineLevel="1">
      <c r="B34" s="26"/>
      <c r="C34" s="194"/>
      <c r="D34" s="197"/>
      <c r="E34" s="253"/>
      <c r="F34" s="254"/>
      <c r="G34" s="218"/>
      <c r="H34" s="218"/>
      <c r="I34" s="219"/>
      <c r="J34" s="7"/>
      <c r="M34" s="32" t="s">
        <v>38</v>
      </c>
      <c r="N34" s="39" t="str">
        <f>IF($E$24="有",IF(OR(E34="",G34=""),"（複数入力）未入力","（正常）入力済み"),IF(AND(E34&lt;&gt;"",G34&lt;&gt;""),"（エラー）入力不要","（正常）入力不要"))</f>
        <v>（正常）入力不要</v>
      </c>
    </row>
    <row r="35" spans="2:15" ht="108" customHeight="1" collapsed="1">
      <c r="B35" s="14"/>
      <c r="C35" s="9" t="s">
        <v>39</v>
      </c>
      <c r="D35" s="10" t="s">
        <v>40</v>
      </c>
      <c r="E35" s="272" t="s">
        <v>314</v>
      </c>
      <c r="F35" s="273"/>
      <c r="G35" s="273"/>
      <c r="H35" s="273"/>
      <c r="I35" s="274"/>
      <c r="J35" s="15"/>
      <c r="M35" s="32" t="s">
        <v>36</v>
      </c>
      <c r="N35" s="39" t="str">
        <f>IF(COUNTIF(搬入土一覧表!K7:K22,"基準適合")&lt;1,IF(E35="","（正常）入力不要","（エラー）入力不要"),IF(E35="","（エラー）未入力","（正常）入力済み"))</f>
        <v>（正常）入力済み</v>
      </c>
      <c r="O35" s="33" t="s">
        <v>41</v>
      </c>
    </row>
    <row r="36" spans="2:15" ht="7.5" customHeight="1">
      <c r="B36" s="18"/>
      <c r="C36" s="19"/>
      <c r="D36" s="19"/>
      <c r="E36" s="19"/>
      <c r="F36" s="19"/>
      <c r="G36" s="19"/>
      <c r="H36" s="19"/>
      <c r="I36" s="19"/>
      <c r="J36" s="20"/>
    </row>
    <row r="37" spans="2:15" ht="18.75" customHeight="1">
      <c r="B37" s="256" t="s">
        <v>42</v>
      </c>
      <c r="C37" s="258" t="s">
        <v>43</v>
      </c>
      <c r="D37" s="244"/>
      <c r="E37" s="8" t="s">
        <v>44</v>
      </c>
      <c r="F37" s="243" t="s">
        <v>45</v>
      </c>
      <c r="G37" s="244"/>
      <c r="H37" s="263" t="s">
        <v>46</v>
      </c>
      <c r="I37" s="263"/>
      <c r="J37" s="264"/>
      <c r="M37" s="32"/>
      <c r="N37" s="39"/>
    </row>
    <row r="38" spans="2:15" ht="18.75" customHeight="1">
      <c r="B38" s="231"/>
      <c r="C38" s="259" t="s">
        <v>308</v>
      </c>
      <c r="D38" s="260"/>
      <c r="E38" s="41" t="s">
        <v>309</v>
      </c>
      <c r="F38" s="245" t="s">
        <v>310</v>
      </c>
      <c r="G38" s="246"/>
      <c r="H38" s="265"/>
      <c r="I38" s="265"/>
      <c r="J38" s="266"/>
      <c r="M38" s="35" t="s">
        <v>4</v>
      </c>
      <c r="N38" s="39" t="str">
        <f>IF(E38="","（エラー）氏名未入力",IF(F38&amp;H38="","（エラー）電話番号又はメールアドレス未入力",IF($G$9&lt;&gt;"",IF(C38="","（エラー）所属未入力","（正常）入力済み"),"（正常）入力済み")))</f>
        <v>（正常）入力済み</v>
      </c>
      <c r="O38" s="33" t="s">
        <v>47</v>
      </c>
    </row>
    <row r="39" spans="2:15" ht="18.75" customHeight="1">
      <c r="B39" s="257"/>
      <c r="C39" s="261"/>
      <c r="D39" s="262"/>
      <c r="E39" s="31"/>
      <c r="F39" s="247"/>
      <c r="G39" s="248"/>
      <c r="H39" s="267"/>
      <c r="I39" s="267"/>
      <c r="J39" s="268"/>
      <c r="M39" s="32" t="s">
        <v>10</v>
      </c>
      <c r="N39" s="39" t="str">
        <f>IF(E39="","（複数入力）氏名未入力",IF(F39&amp;H39="","（エラー）電話番号又はメールアドレス未入力",IF($G$9&lt;&gt;"",IF(C39="","（エラー）所属未入力","（正常）入力済み"),"（正常）入力済み")))</f>
        <v>（複数入力）氏名未入力</v>
      </c>
      <c r="O39" s="33" t="s">
        <v>48</v>
      </c>
    </row>
    <row r="40" spans="2:15">
      <c r="B40" s="2" t="s">
        <v>49</v>
      </c>
      <c r="O40" s="33" t="s">
        <v>50</v>
      </c>
    </row>
  </sheetData>
  <mergeCells count="60">
    <mergeCell ref="E35:I35"/>
    <mergeCell ref="E32:F32"/>
    <mergeCell ref="G32:I32"/>
    <mergeCell ref="E33:F33"/>
    <mergeCell ref="G33:I33"/>
    <mergeCell ref="E34:F34"/>
    <mergeCell ref="G34:I34"/>
    <mergeCell ref="B37:B39"/>
    <mergeCell ref="C37:D37"/>
    <mergeCell ref="F37:G37"/>
    <mergeCell ref="H37:J37"/>
    <mergeCell ref="C38:D38"/>
    <mergeCell ref="F38:G38"/>
    <mergeCell ref="H38:J38"/>
    <mergeCell ref="C39:D39"/>
    <mergeCell ref="F39:G39"/>
    <mergeCell ref="H39:J39"/>
    <mergeCell ref="C24:D25"/>
    <mergeCell ref="E24:I24"/>
    <mergeCell ref="E25:F25"/>
    <mergeCell ref="H25:I25"/>
    <mergeCell ref="C26:C34"/>
    <mergeCell ref="D26:D27"/>
    <mergeCell ref="E26:F26"/>
    <mergeCell ref="H26:I26"/>
    <mergeCell ref="E27:I27"/>
    <mergeCell ref="F28:I28"/>
    <mergeCell ref="E29:I29"/>
    <mergeCell ref="D30:D34"/>
    <mergeCell ref="E30:F30"/>
    <mergeCell ref="G30:I30"/>
    <mergeCell ref="E31:F31"/>
    <mergeCell ref="G31:I31"/>
    <mergeCell ref="C21:D23"/>
    <mergeCell ref="E21:F21"/>
    <mergeCell ref="G21:I21"/>
    <mergeCell ref="E22:F22"/>
    <mergeCell ref="G22:I22"/>
    <mergeCell ref="E23:F23"/>
    <mergeCell ref="G23:I23"/>
    <mergeCell ref="C14:D20"/>
    <mergeCell ref="E14:H14"/>
    <mergeCell ref="G15:H15"/>
    <mergeCell ref="E16:H16"/>
    <mergeCell ref="G17:H17"/>
    <mergeCell ref="E18:H18"/>
    <mergeCell ref="G19:H19"/>
    <mergeCell ref="E20:I20"/>
    <mergeCell ref="C12:I12"/>
    <mergeCell ref="B2:J2"/>
    <mergeCell ref="C3:G3"/>
    <mergeCell ref="B4:J4"/>
    <mergeCell ref="B5:E5"/>
    <mergeCell ref="B6:J6"/>
    <mergeCell ref="B7:C7"/>
    <mergeCell ref="B8:D10"/>
    <mergeCell ref="E8:E10"/>
    <mergeCell ref="F8:I8"/>
    <mergeCell ref="F9:I9"/>
    <mergeCell ref="F10:I10"/>
  </mergeCells>
  <phoneticPr fontId="20"/>
  <conditionalFormatting sqref="N1:N1048576">
    <cfRule type="containsText" dxfId="18" priority="1" operator="containsText" text="（注意）">
      <formula>NOT(ISERROR(SEARCH("（注意）",N1)))</formula>
    </cfRule>
    <cfRule type="containsText" dxfId="17" priority="2" operator="containsText" text="（正常）">
      <formula>NOT(ISERROR(SEARCH("（正常）",N1)))</formula>
    </cfRule>
    <cfRule type="containsText" dxfId="16" priority="3" operator="containsText" text="（エラー）">
      <formula>NOT(ISERROR(SEARCH("（エラー）",N1)))</formula>
    </cfRule>
  </conditionalFormatting>
  <dataValidations count="1">
    <dataValidation operator="greaterThanOrEqual" allowBlank="1" showInputMessage="1" showErrorMessage="1" sqref="E28" xr:uid="{00000000-0002-0000-0100-000000000000}"/>
  </dataValidations>
  <printOptions horizontalCentered="1"/>
  <pageMargins left="0.19685039370078741" right="0.19685039370078741" top="0.19685039370078741" bottom="0.19685039370078741" header="0.11811023622047245" footer="0.11811023622047245"/>
  <pageSetup paperSize="9"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マスタ!$K$2:$K$3</xm:f>
          </x14:formula1>
          <xm:sqref>E24:I24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AB8B2-5DF1-48E4-9F07-71BD760CE8E7}">
  <sheetPr codeName="Sheet44">
    <pageSetUpPr fitToPage="1"/>
  </sheetPr>
  <dimension ref="B1:Y116"/>
  <sheetViews>
    <sheetView showGridLines="0" zoomScaleNormal="100" zoomScaleSheetLayoutView="100" workbookViewId="0"/>
  </sheetViews>
  <sheetFormatPr defaultColWidth="9" defaultRowHeight="13.2"/>
  <cols>
    <col min="1" max="2" width="2.59765625" style="45" customWidth="1"/>
    <col min="3" max="3" width="5.59765625" style="45" customWidth="1"/>
    <col min="4" max="7" width="5.59765625" style="45" hidden="1" customWidth="1"/>
    <col min="8" max="13" width="12.59765625" style="45" customWidth="1"/>
    <col min="14" max="15" width="7.59765625" style="45" customWidth="1"/>
    <col min="16" max="17" width="2.59765625" style="45" customWidth="1"/>
    <col min="18" max="18" width="2.796875" style="45" customWidth="1"/>
    <col min="19" max="19" width="9" style="78"/>
    <col min="20" max="20" width="30.59765625" style="59" customWidth="1"/>
    <col min="21" max="16384" width="9" style="45"/>
  </cols>
  <sheetData>
    <row r="1" spans="2:21" ht="15">
      <c r="B1" s="44" t="s">
        <v>52</v>
      </c>
      <c r="J1" s="46"/>
      <c r="K1" s="46"/>
      <c r="L1" s="46"/>
      <c r="M1" s="46"/>
      <c r="S1" s="279" t="s">
        <v>53</v>
      </c>
      <c r="T1" s="279"/>
      <c r="U1" s="47"/>
    </row>
    <row r="2" spans="2:21" ht="15">
      <c r="B2" s="48"/>
      <c r="C2" s="49" t="s">
        <v>225</v>
      </c>
      <c r="D2" s="49"/>
      <c r="E2" s="49"/>
      <c r="F2" s="49"/>
      <c r="G2" s="49"/>
      <c r="H2" s="50"/>
      <c r="I2" s="50"/>
      <c r="J2" s="51"/>
      <c r="K2" s="51"/>
      <c r="L2" s="51"/>
      <c r="M2" s="51"/>
      <c r="N2" s="50"/>
      <c r="O2" s="50"/>
      <c r="P2" s="52"/>
      <c r="S2" s="135" t="s">
        <v>1</v>
      </c>
      <c r="T2" s="53" t="s">
        <v>2</v>
      </c>
      <c r="U2" s="47"/>
    </row>
    <row r="3" spans="2:21" ht="15">
      <c r="B3" s="54"/>
      <c r="C3" s="45" t="s">
        <v>226</v>
      </c>
      <c r="D3" s="51"/>
      <c r="E3" s="51"/>
      <c r="F3" s="51"/>
      <c r="G3" s="51"/>
      <c r="H3" s="51"/>
      <c r="I3" s="51"/>
      <c r="J3" s="51"/>
      <c r="P3" s="55"/>
      <c r="Q3" s="56"/>
      <c r="R3" s="56"/>
      <c r="S3" s="135"/>
      <c r="T3" s="53"/>
    </row>
    <row r="4" spans="2:21" ht="15">
      <c r="B4" s="54"/>
      <c r="C4" s="45" t="s">
        <v>227</v>
      </c>
      <c r="D4" s="51"/>
      <c r="E4" s="51"/>
      <c r="F4" s="51"/>
      <c r="G4" s="51"/>
      <c r="H4" s="51"/>
      <c r="I4" s="51"/>
      <c r="J4" s="51"/>
      <c r="P4" s="55"/>
      <c r="Q4" s="56"/>
      <c r="R4" s="56"/>
      <c r="S4" s="135"/>
      <c r="T4" s="53"/>
    </row>
    <row r="5" spans="2:21" ht="15">
      <c r="B5" s="54"/>
      <c r="C5" s="45" t="s">
        <v>54</v>
      </c>
      <c r="D5" s="51"/>
      <c r="E5" s="51"/>
      <c r="F5" s="51"/>
      <c r="G5" s="51"/>
      <c r="H5" s="51"/>
      <c r="I5" s="51"/>
      <c r="J5" s="51"/>
      <c r="P5" s="55"/>
      <c r="Q5" s="56"/>
      <c r="R5" s="56"/>
      <c r="S5" s="135"/>
      <c r="T5" s="53"/>
    </row>
    <row r="6" spans="2:21" ht="18.75" customHeight="1">
      <c r="B6" s="54"/>
      <c r="C6" s="277" t="s">
        <v>55</v>
      </c>
      <c r="D6" s="277"/>
      <c r="E6" s="277"/>
      <c r="F6" s="277"/>
      <c r="G6" s="277"/>
      <c r="H6" s="277" t="s">
        <v>228</v>
      </c>
      <c r="I6" s="277" t="s">
        <v>229</v>
      </c>
      <c r="J6" s="280" t="s">
        <v>56</v>
      </c>
      <c r="K6" s="281"/>
      <c r="L6" s="281"/>
      <c r="M6" s="282"/>
      <c r="N6" s="277" t="s">
        <v>57</v>
      </c>
      <c r="O6" s="277" t="s">
        <v>58</v>
      </c>
      <c r="P6" s="57"/>
      <c r="S6" s="58"/>
    </row>
    <row r="7" spans="2:21" ht="18.75" customHeight="1">
      <c r="B7" s="54"/>
      <c r="C7" s="278"/>
      <c r="D7" s="278"/>
      <c r="E7" s="278"/>
      <c r="F7" s="278"/>
      <c r="G7" s="278"/>
      <c r="H7" s="278"/>
      <c r="I7" s="278"/>
      <c r="J7" s="60" t="s">
        <v>59</v>
      </c>
      <c r="K7" s="60" t="s">
        <v>60</v>
      </c>
      <c r="L7" s="60" t="s">
        <v>61</v>
      </c>
      <c r="M7" s="60" t="s">
        <v>62</v>
      </c>
      <c r="N7" s="278"/>
      <c r="O7" s="278"/>
      <c r="P7" s="57"/>
      <c r="S7" s="58"/>
    </row>
    <row r="8" spans="2:21" ht="24" customHeight="1">
      <c r="B8" s="54"/>
      <c r="C8" s="60">
        <f>ROW()-7</f>
        <v>1</v>
      </c>
      <c r="D8" s="60">
        <f>COUNTIF($I$8:I8,I8)</f>
        <v>1</v>
      </c>
      <c r="E8" s="60">
        <f>IF(D8=1,COUNTIF($D$8:D8,D8),"")</f>
        <v>1</v>
      </c>
      <c r="F8" s="60" cm="1">
        <f t="array" ref="F8">IF(H8="今回届出",SUMPRODUCT(($H$8:H8="今回届出")*($I$8:I8=I8)),"")</f>
        <v>1</v>
      </c>
      <c r="G8" s="60">
        <f>IF(F8=1,COUNTIF($F$8:F8,F8),"")</f>
        <v>1</v>
      </c>
      <c r="H8" s="61" t="s">
        <v>303</v>
      </c>
      <c r="I8" s="62" t="s">
        <v>300</v>
      </c>
      <c r="J8" s="63" t="s">
        <v>143</v>
      </c>
      <c r="K8" s="63" t="s">
        <v>297</v>
      </c>
      <c r="L8" s="63" t="s">
        <v>298</v>
      </c>
      <c r="M8" s="63" t="s">
        <v>299</v>
      </c>
      <c r="N8" s="64"/>
      <c r="O8" s="65"/>
      <c r="P8" s="57"/>
      <c r="S8" s="58" t="s">
        <v>4</v>
      </c>
      <c r="T8" s="66" t="str">
        <f>IF(I8&amp;J8&amp;K8&amp;M8&amp;O8="",
"（エラー）未入力",
IF(OR(I8="",J8="",K8="",M8=""),
IF(AND(N8&lt;&gt;"",I8&lt;&gt;""),
IF(AND(K8="",L8="",M8="",O8=""),"（正常）入力済み","（エラー）入力重複"),
"（エラー）一部未入力"),
IF(N8="","（正常）入力済み","（エラー）入力重複")))</f>
        <v>（正常）入力済み</v>
      </c>
      <c r="U8" s="67" t="s">
        <v>64</v>
      </c>
    </row>
    <row r="9" spans="2:21" ht="24" customHeight="1">
      <c r="B9" s="54"/>
      <c r="C9" s="60">
        <f t="shared" ref="C9:C37" si="0">ROW()-7</f>
        <v>2</v>
      </c>
      <c r="D9" s="60">
        <f>COUNTIF($I$8:I9,I9)</f>
        <v>1</v>
      </c>
      <c r="E9" s="60">
        <f>IF(D9=1,COUNTIF($D$8:D9,D9),"")</f>
        <v>2</v>
      </c>
      <c r="F9" s="60" cm="1">
        <f t="array" ref="F9">IF(H9="今回届出",SUMPRODUCT(($H$8:H9="今回届出")*($I$8:I9=I9)),"")</f>
        <v>1</v>
      </c>
      <c r="G9" s="60">
        <f>IF(F9=1,COUNTIF($F$8:F9,F9),"")</f>
        <v>2</v>
      </c>
      <c r="H9" s="61" t="s">
        <v>303</v>
      </c>
      <c r="I9" s="65" t="s">
        <v>301</v>
      </c>
      <c r="J9" s="63" t="s">
        <v>143</v>
      </c>
      <c r="K9" s="63" t="s">
        <v>297</v>
      </c>
      <c r="L9" s="63" t="s">
        <v>298</v>
      </c>
      <c r="M9" s="63" t="s">
        <v>299</v>
      </c>
      <c r="N9" s="64"/>
      <c r="O9" s="65"/>
      <c r="P9" s="57"/>
      <c r="S9" s="68" t="s">
        <v>10</v>
      </c>
      <c r="T9" s="66" t="str">
        <f>IF(I9&amp;J9&amp;K9&amp;M9&amp;O9="",
"（複数選択）未入力",
IF(OR(I9="",J9="",K9="",M9=""),
IF(AND(N9&lt;&gt;"",I9&lt;&gt;""),
IF(AND(K9="",L9="",M9="",O9=""),"（正常）入力済み","（エラー）入力重複"),
"（エラー）一部未入力"),
IF(N9="","（正常）入力済み","（エラー）入力重複")))</f>
        <v>（正常）入力済み</v>
      </c>
      <c r="U9" s="67" t="s">
        <v>65</v>
      </c>
    </row>
    <row r="10" spans="2:21" ht="24" customHeight="1">
      <c r="B10" s="54"/>
      <c r="C10" s="60">
        <f t="shared" si="0"/>
        <v>3</v>
      </c>
      <c r="D10" s="60">
        <f>COUNTIF($I$8:I10,I10)</f>
        <v>1</v>
      </c>
      <c r="E10" s="60">
        <f>IF(D10=1,COUNTIF($D$8:D10,D10),"")</f>
        <v>3</v>
      </c>
      <c r="F10" s="60" cm="1">
        <f t="array" ref="F10">IF(H10="今回届出",SUMPRODUCT(($H$8:H10="今回届出")*($I$8:I10=I10)),"")</f>
        <v>1</v>
      </c>
      <c r="G10" s="60">
        <f>IF(F10=1,COUNTIF($F$8:F10,F10),"")</f>
        <v>3</v>
      </c>
      <c r="H10" s="61" t="s">
        <v>303</v>
      </c>
      <c r="I10" s="65" t="s">
        <v>302</v>
      </c>
      <c r="J10" s="63" t="s">
        <v>143</v>
      </c>
      <c r="K10" s="63" t="s">
        <v>297</v>
      </c>
      <c r="L10" s="63" t="s">
        <v>298</v>
      </c>
      <c r="M10" s="63" t="s">
        <v>299</v>
      </c>
      <c r="N10" s="64"/>
      <c r="O10" s="65"/>
      <c r="P10" s="57"/>
      <c r="S10" s="68" t="s">
        <v>10</v>
      </c>
      <c r="T10" s="66" t="str">
        <f t="shared" ref="T10:T37" si="1">IF(I10&amp;J10&amp;K10&amp;M10&amp;O10="",
"（複数選択）未入力",
IF(OR(I10="",J10="",K10="",M10=""),
IF(AND(N10&lt;&gt;"",I10&lt;&gt;""),
IF(AND(K10="",L10="",M10="",O10=""),"（正常）入力済み","（エラー）入力重複"),
"（エラー）一部未入力"),
IF(N10="","（正常）入力済み","（エラー）入力重複")))</f>
        <v>（正常）入力済み</v>
      </c>
      <c r="U10" s="69" t="s">
        <v>66</v>
      </c>
    </row>
    <row r="11" spans="2:21" ht="24" customHeight="1">
      <c r="B11" s="54"/>
      <c r="C11" s="60">
        <f t="shared" si="0"/>
        <v>4</v>
      </c>
      <c r="D11" s="60">
        <f>COUNTIF($I$8:I11,I11)</f>
        <v>0</v>
      </c>
      <c r="E11" s="60" t="str">
        <f>IF(D11=1,COUNTIF($D$8:D11,D11),"")</f>
        <v/>
      </c>
      <c r="F11" s="60" t="str" cm="1">
        <f t="array" ref="F11">IF(H11="今回届出",SUMPRODUCT(($H$8:H11="今回届出")*($I$8:I11=I11)),"")</f>
        <v/>
      </c>
      <c r="G11" s="60" t="str">
        <f>IF(F11=1,COUNTIF($F$8:F11,F11),"")</f>
        <v/>
      </c>
      <c r="H11" s="61"/>
      <c r="I11" s="65"/>
      <c r="J11" s="63"/>
      <c r="K11" s="63"/>
      <c r="L11" s="63"/>
      <c r="M11" s="63"/>
      <c r="N11" s="64"/>
      <c r="O11" s="65"/>
      <c r="P11" s="57"/>
      <c r="S11" s="68" t="s">
        <v>10</v>
      </c>
      <c r="T11" s="66" t="str">
        <f t="shared" si="1"/>
        <v>（複数選択）未入力</v>
      </c>
      <c r="U11" s="67" t="s">
        <v>68</v>
      </c>
    </row>
    <row r="12" spans="2:21" ht="24" customHeight="1">
      <c r="B12" s="54"/>
      <c r="C12" s="60">
        <f t="shared" si="0"/>
        <v>5</v>
      </c>
      <c r="D12" s="60">
        <f>COUNTIF($I$8:I12,I12)</f>
        <v>0</v>
      </c>
      <c r="E12" s="60" t="str">
        <f>IF(D12=1,COUNTIF($D$8:D12,D12),"")</f>
        <v/>
      </c>
      <c r="F12" s="60" t="str" cm="1">
        <f t="array" ref="F12">IF(H12="今回届出",SUMPRODUCT(($H$8:H12="今回届出")*($I$8:I12=I12)),"")</f>
        <v/>
      </c>
      <c r="G12" s="60" t="str">
        <f>IF(F12=1,COUNTIF($F$8:F12,F12),"")</f>
        <v/>
      </c>
      <c r="H12" s="61"/>
      <c r="I12" s="65"/>
      <c r="J12" s="63"/>
      <c r="K12" s="63"/>
      <c r="L12" s="63"/>
      <c r="M12" s="63"/>
      <c r="N12" s="64"/>
      <c r="O12" s="65"/>
      <c r="P12" s="57"/>
      <c r="S12" s="68" t="s">
        <v>10</v>
      </c>
      <c r="T12" s="66" t="str">
        <f t="shared" si="1"/>
        <v>（複数選択）未入力</v>
      </c>
    </row>
    <row r="13" spans="2:21" ht="24" customHeight="1">
      <c r="B13" s="54"/>
      <c r="C13" s="60">
        <f t="shared" si="0"/>
        <v>6</v>
      </c>
      <c r="D13" s="60">
        <f>COUNTIF($I$8:I13,I13)</f>
        <v>0</v>
      </c>
      <c r="E13" s="60" t="str">
        <f>IF(D13=1,COUNTIF($D$8:D13,D13),"")</f>
        <v/>
      </c>
      <c r="F13" s="60" t="str" cm="1">
        <f t="array" ref="F13">IF(H13="今回届出",SUMPRODUCT(($H$8:H13="今回届出")*($I$8:I13=I13)),"")</f>
        <v/>
      </c>
      <c r="G13" s="60" t="str">
        <f>IF(F13=1,COUNTIF($F$8:F13,F13),"")</f>
        <v/>
      </c>
      <c r="H13" s="61"/>
      <c r="I13" s="65"/>
      <c r="J13" s="63"/>
      <c r="K13" s="63"/>
      <c r="L13" s="63"/>
      <c r="M13" s="63"/>
      <c r="N13" s="64"/>
      <c r="O13" s="65"/>
      <c r="P13" s="57"/>
      <c r="S13" s="68" t="s">
        <v>10</v>
      </c>
      <c r="T13" s="66" t="str">
        <f t="shared" si="1"/>
        <v>（複数選択）未入力</v>
      </c>
    </row>
    <row r="14" spans="2:21" ht="24" customHeight="1">
      <c r="B14" s="54"/>
      <c r="C14" s="60">
        <f t="shared" si="0"/>
        <v>7</v>
      </c>
      <c r="D14" s="60">
        <f>COUNTIF($I$8:I14,I14)</f>
        <v>0</v>
      </c>
      <c r="E14" s="60" t="str">
        <f>IF(D14=1,COUNTIF($D$8:D14,D14),"")</f>
        <v/>
      </c>
      <c r="F14" s="60" t="str" cm="1">
        <f t="array" ref="F14">IF(H14="今回届出",SUMPRODUCT(($H$8:H14="今回届出")*($I$8:I14=I14)),"")</f>
        <v/>
      </c>
      <c r="G14" s="60" t="str">
        <f>IF(F14=1,COUNTIF($F$8:F14,F14),"")</f>
        <v/>
      </c>
      <c r="H14" s="61"/>
      <c r="I14" s="65"/>
      <c r="J14" s="63"/>
      <c r="K14" s="63"/>
      <c r="L14" s="63"/>
      <c r="M14" s="63"/>
      <c r="N14" s="70"/>
      <c r="O14" s="65"/>
      <c r="P14" s="57"/>
      <c r="S14" s="68" t="s">
        <v>10</v>
      </c>
      <c r="T14" s="66" t="str">
        <f t="shared" si="1"/>
        <v>（複数選択）未入力</v>
      </c>
    </row>
    <row r="15" spans="2:21" ht="24" customHeight="1">
      <c r="B15" s="54"/>
      <c r="C15" s="60">
        <f t="shared" si="0"/>
        <v>8</v>
      </c>
      <c r="D15" s="60">
        <f>COUNTIF($I$8:I15,I15)</f>
        <v>0</v>
      </c>
      <c r="E15" s="60" t="str">
        <f>IF(D15=1,COUNTIF($D$8:D15,D15),"")</f>
        <v/>
      </c>
      <c r="F15" s="60" t="str" cm="1">
        <f t="array" ref="F15">IF(H15="今回届出",SUMPRODUCT(($H$8:H15="今回届出")*($I$8:I15=I15)),"")</f>
        <v/>
      </c>
      <c r="G15" s="60" t="str">
        <f>IF(F15=1,COUNTIF($F$8:F15,F15),"")</f>
        <v/>
      </c>
      <c r="H15" s="61"/>
      <c r="I15" s="65"/>
      <c r="J15" s="63"/>
      <c r="K15" s="63"/>
      <c r="L15" s="63"/>
      <c r="M15" s="63"/>
      <c r="N15" s="64"/>
      <c r="O15" s="65"/>
      <c r="P15" s="57"/>
      <c r="S15" s="68" t="s">
        <v>10</v>
      </c>
      <c r="T15" s="66" t="str">
        <f t="shared" si="1"/>
        <v>（複数選択）未入力</v>
      </c>
    </row>
    <row r="16" spans="2:21" ht="24" customHeight="1">
      <c r="B16" s="54"/>
      <c r="C16" s="60">
        <f t="shared" si="0"/>
        <v>9</v>
      </c>
      <c r="D16" s="60">
        <f>COUNTIF($I$8:I16,I16)</f>
        <v>0</v>
      </c>
      <c r="E16" s="60" t="str">
        <f>IF(D16=1,COUNTIF($D$8:D16,D16),"")</f>
        <v/>
      </c>
      <c r="F16" s="60" t="str" cm="1">
        <f t="array" ref="F16">IF(H16="今回届出",SUMPRODUCT(($H$8:H16="今回届出")*($I$8:I16=I16)),"")</f>
        <v/>
      </c>
      <c r="G16" s="60" t="str">
        <f>IF(F16=1,COUNTIF($F$8:F16,F16),"")</f>
        <v/>
      </c>
      <c r="H16" s="61"/>
      <c r="I16" s="65"/>
      <c r="J16" s="63"/>
      <c r="K16" s="63"/>
      <c r="L16" s="63"/>
      <c r="M16" s="63"/>
      <c r="N16" s="64"/>
      <c r="O16" s="65"/>
      <c r="P16" s="57"/>
      <c r="S16" s="68" t="s">
        <v>10</v>
      </c>
      <c r="T16" s="66" t="str">
        <f t="shared" si="1"/>
        <v>（複数選択）未入力</v>
      </c>
    </row>
    <row r="17" spans="2:20" ht="24" customHeight="1">
      <c r="B17" s="54"/>
      <c r="C17" s="60">
        <f t="shared" si="0"/>
        <v>10</v>
      </c>
      <c r="D17" s="60">
        <f>COUNTIF($I$8:I17,I17)</f>
        <v>0</v>
      </c>
      <c r="E17" s="60" t="str">
        <f>IF(D17=1,COUNTIF($D$8:D17,D17),"")</f>
        <v/>
      </c>
      <c r="F17" s="60" t="str" cm="1">
        <f t="array" ref="F17">IF(H17="今回届出",SUMPRODUCT(($H$8:H17="今回届出")*($I$8:I17=I17)),"")</f>
        <v/>
      </c>
      <c r="G17" s="60" t="str">
        <f>IF(F17=1,COUNTIF($F$8:F17,F17),"")</f>
        <v/>
      </c>
      <c r="H17" s="61"/>
      <c r="I17" s="65"/>
      <c r="J17" s="63"/>
      <c r="K17" s="63"/>
      <c r="L17" s="63"/>
      <c r="M17" s="63"/>
      <c r="N17" s="64"/>
      <c r="O17" s="65"/>
      <c r="P17" s="57"/>
      <c r="S17" s="68" t="s">
        <v>10</v>
      </c>
      <c r="T17" s="66" t="str">
        <f t="shared" si="1"/>
        <v>（複数選択）未入力</v>
      </c>
    </row>
    <row r="18" spans="2:20" ht="24" customHeight="1">
      <c r="B18" s="54"/>
      <c r="C18" s="60">
        <f t="shared" si="0"/>
        <v>11</v>
      </c>
      <c r="D18" s="60">
        <f>COUNTIF($I$8:I18,I18)</f>
        <v>0</v>
      </c>
      <c r="E18" s="60" t="str">
        <f>IF(D18=1,COUNTIF($D$8:D18,D18),"")</f>
        <v/>
      </c>
      <c r="F18" s="60" t="str" cm="1">
        <f t="array" ref="F18">IF(H18="今回届出",SUMPRODUCT(($H$8:H18="今回届出")*($I$8:I18=I18)),"")</f>
        <v/>
      </c>
      <c r="G18" s="60" t="str">
        <f>IF(F18=1,COUNTIF($F$8:F18,F18),"")</f>
        <v/>
      </c>
      <c r="H18" s="61"/>
      <c r="I18" s="65"/>
      <c r="J18" s="63"/>
      <c r="K18" s="63"/>
      <c r="L18" s="63"/>
      <c r="M18" s="63"/>
      <c r="N18" s="64"/>
      <c r="O18" s="65"/>
      <c r="P18" s="57"/>
      <c r="S18" s="68" t="s">
        <v>10</v>
      </c>
      <c r="T18" s="66" t="str">
        <f t="shared" si="1"/>
        <v>（複数選択）未入力</v>
      </c>
    </row>
    <row r="19" spans="2:20" ht="24" customHeight="1">
      <c r="B19" s="54"/>
      <c r="C19" s="60">
        <f t="shared" si="0"/>
        <v>12</v>
      </c>
      <c r="D19" s="60">
        <f>COUNTIF($I$8:I19,I19)</f>
        <v>0</v>
      </c>
      <c r="E19" s="60" t="str">
        <f>IF(D19=1,COUNTIF($D$8:D19,D19),"")</f>
        <v/>
      </c>
      <c r="F19" s="60" t="str" cm="1">
        <f t="array" ref="F19">IF(H19="今回届出",SUMPRODUCT(($H$8:H19="今回届出")*($I$8:I19=I19)),"")</f>
        <v/>
      </c>
      <c r="G19" s="60" t="str">
        <f>IF(F19=1,COUNTIF($F$8:F19,F19),"")</f>
        <v/>
      </c>
      <c r="H19" s="61"/>
      <c r="I19" s="65"/>
      <c r="J19" s="63"/>
      <c r="K19" s="63"/>
      <c r="L19" s="63"/>
      <c r="M19" s="63"/>
      <c r="N19" s="70"/>
      <c r="O19" s="65"/>
      <c r="P19" s="57"/>
      <c r="S19" s="68" t="s">
        <v>10</v>
      </c>
      <c r="T19" s="66" t="str">
        <f t="shared" si="1"/>
        <v>（複数選択）未入力</v>
      </c>
    </row>
    <row r="20" spans="2:20" ht="24" customHeight="1">
      <c r="B20" s="54"/>
      <c r="C20" s="60">
        <f t="shared" si="0"/>
        <v>13</v>
      </c>
      <c r="D20" s="60">
        <f>COUNTIF($I$8:I20,I20)</f>
        <v>0</v>
      </c>
      <c r="E20" s="60" t="str">
        <f>IF(D20=1,COUNTIF($D$8:D20,D20),"")</f>
        <v/>
      </c>
      <c r="F20" s="60" t="str" cm="1">
        <f t="array" ref="F20">IF(H20="今回届出",SUMPRODUCT(($H$8:H20="今回届出")*($I$8:I20=I20)),"")</f>
        <v/>
      </c>
      <c r="G20" s="60" t="str">
        <f>IF(F20=1,COUNTIF($F$8:F20,F20),"")</f>
        <v/>
      </c>
      <c r="H20" s="61"/>
      <c r="I20" s="65"/>
      <c r="J20" s="63"/>
      <c r="K20" s="63"/>
      <c r="L20" s="63"/>
      <c r="M20" s="63"/>
      <c r="N20" s="64"/>
      <c r="O20" s="65"/>
      <c r="P20" s="57"/>
      <c r="S20" s="68" t="s">
        <v>10</v>
      </c>
      <c r="T20" s="66" t="str">
        <f t="shared" si="1"/>
        <v>（複数選択）未入力</v>
      </c>
    </row>
    <row r="21" spans="2:20" ht="24" customHeight="1">
      <c r="B21" s="54"/>
      <c r="C21" s="60">
        <f t="shared" si="0"/>
        <v>14</v>
      </c>
      <c r="D21" s="60">
        <f>COUNTIF($I$8:I21,I21)</f>
        <v>0</v>
      </c>
      <c r="E21" s="60" t="str">
        <f>IF(D21=1,COUNTIF($D$8:D21,D21),"")</f>
        <v/>
      </c>
      <c r="F21" s="60" t="str" cm="1">
        <f t="array" ref="F21">IF(H21="今回届出",SUMPRODUCT(($H$8:H21="今回届出")*($I$8:I21=I21)),"")</f>
        <v/>
      </c>
      <c r="G21" s="60" t="str">
        <f>IF(F21=1,COUNTIF($F$8:F21,F21),"")</f>
        <v/>
      </c>
      <c r="H21" s="61"/>
      <c r="I21" s="65"/>
      <c r="J21" s="63"/>
      <c r="K21" s="63"/>
      <c r="L21" s="63"/>
      <c r="M21" s="63"/>
      <c r="N21" s="64"/>
      <c r="O21" s="65"/>
      <c r="P21" s="57"/>
      <c r="S21" s="68" t="s">
        <v>10</v>
      </c>
      <c r="T21" s="66" t="str">
        <f t="shared" si="1"/>
        <v>（複数選択）未入力</v>
      </c>
    </row>
    <row r="22" spans="2:20" ht="24" customHeight="1">
      <c r="B22" s="54"/>
      <c r="C22" s="60">
        <f t="shared" si="0"/>
        <v>15</v>
      </c>
      <c r="D22" s="60">
        <f>COUNTIF($I$8:I22,I22)</f>
        <v>0</v>
      </c>
      <c r="E22" s="60" t="str">
        <f>IF(D22=1,COUNTIF($D$8:D22,D22),"")</f>
        <v/>
      </c>
      <c r="F22" s="60" t="str" cm="1">
        <f t="array" ref="F22">IF(H22="今回届出",SUMPRODUCT(($H$8:H22="今回届出")*($I$8:I22=I22)),"")</f>
        <v/>
      </c>
      <c r="G22" s="60" t="str">
        <f>IF(F22=1,COUNTIF($F$8:F22,F22),"")</f>
        <v/>
      </c>
      <c r="H22" s="61"/>
      <c r="I22" s="65"/>
      <c r="J22" s="63"/>
      <c r="K22" s="63"/>
      <c r="L22" s="63"/>
      <c r="M22" s="63"/>
      <c r="N22" s="64"/>
      <c r="O22" s="65"/>
      <c r="P22" s="57"/>
      <c r="S22" s="68" t="s">
        <v>10</v>
      </c>
      <c r="T22" s="66" t="str">
        <f t="shared" si="1"/>
        <v>（複数選択）未入力</v>
      </c>
    </row>
    <row r="23" spans="2:20" ht="24" customHeight="1">
      <c r="B23" s="54"/>
      <c r="C23" s="60">
        <f t="shared" si="0"/>
        <v>16</v>
      </c>
      <c r="D23" s="60">
        <f>COUNTIF($I$8:I23,I23)</f>
        <v>0</v>
      </c>
      <c r="E23" s="60" t="str">
        <f>IF(D23=1,COUNTIF($D$8:D23,D23),"")</f>
        <v/>
      </c>
      <c r="F23" s="60" t="str" cm="1">
        <f t="array" ref="F23">IF(H23="今回届出",SUMPRODUCT(($H$8:H23="今回届出")*($I$8:I23=I23)),"")</f>
        <v/>
      </c>
      <c r="G23" s="60" t="str">
        <f>IF(F23=1,COUNTIF($F$8:F23,F23),"")</f>
        <v/>
      </c>
      <c r="H23" s="61"/>
      <c r="I23" s="65"/>
      <c r="J23" s="63"/>
      <c r="K23" s="63"/>
      <c r="L23" s="63"/>
      <c r="M23" s="63"/>
      <c r="N23" s="64"/>
      <c r="O23" s="65"/>
      <c r="P23" s="57"/>
      <c r="S23" s="68" t="s">
        <v>10</v>
      </c>
      <c r="T23" s="66" t="str">
        <f t="shared" si="1"/>
        <v>（複数選択）未入力</v>
      </c>
    </row>
    <row r="24" spans="2:20" ht="24" customHeight="1">
      <c r="B24" s="54"/>
      <c r="C24" s="60">
        <f t="shared" si="0"/>
        <v>17</v>
      </c>
      <c r="D24" s="60">
        <f>COUNTIF($I$8:I24,I24)</f>
        <v>0</v>
      </c>
      <c r="E24" s="60" t="str">
        <f>IF(D24=1,COUNTIF($D$8:D24,D24),"")</f>
        <v/>
      </c>
      <c r="F24" s="60" t="str" cm="1">
        <f t="array" ref="F24">IF(H24="今回届出",SUMPRODUCT(($H$8:H24="今回届出")*($I$8:I24=I24)),"")</f>
        <v/>
      </c>
      <c r="G24" s="60" t="str">
        <f>IF(F24=1,COUNTIF($F$8:F24,F24),"")</f>
        <v/>
      </c>
      <c r="H24" s="61"/>
      <c r="I24" s="65"/>
      <c r="J24" s="63"/>
      <c r="K24" s="63"/>
      <c r="L24" s="63"/>
      <c r="M24" s="63"/>
      <c r="N24" s="70"/>
      <c r="O24" s="65"/>
      <c r="P24" s="57"/>
      <c r="S24" s="68" t="s">
        <v>10</v>
      </c>
      <c r="T24" s="66" t="str">
        <f t="shared" si="1"/>
        <v>（複数選択）未入力</v>
      </c>
    </row>
    <row r="25" spans="2:20" ht="24" customHeight="1">
      <c r="B25" s="54"/>
      <c r="C25" s="60">
        <f t="shared" si="0"/>
        <v>18</v>
      </c>
      <c r="D25" s="60">
        <f>COUNTIF($I$8:I25,I25)</f>
        <v>0</v>
      </c>
      <c r="E25" s="60" t="str">
        <f>IF(D25=1,COUNTIF($D$8:D25,D25),"")</f>
        <v/>
      </c>
      <c r="F25" s="60" t="str" cm="1">
        <f t="array" ref="F25">IF(H25="今回届出",SUMPRODUCT(($H$8:H25="今回届出")*($I$8:I25=I25)),"")</f>
        <v/>
      </c>
      <c r="G25" s="60" t="str">
        <f>IF(F25=1,COUNTIF($F$8:F25,F25),"")</f>
        <v/>
      </c>
      <c r="H25" s="61"/>
      <c r="I25" s="65"/>
      <c r="J25" s="63"/>
      <c r="K25" s="63"/>
      <c r="L25" s="63"/>
      <c r="M25" s="63"/>
      <c r="N25" s="70"/>
      <c r="O25" s="65"/>
      <c r="P25" s="57"/>
      <c r="S25" s="68" t="s">
        <v>10</v>
      </c>
      <c r="T25" s="66" t="str">
        <f t="shared" si="1"/>
        <v>（複数選択）未入力</v>
      </c>
    </row>
    <row r="26" spans="2:20" ht="24" customHeight="1">
      <c r="B26" s="54"/>
      <c r="C26" s="60">
        <f t="shared" si="0"/>
        <v>19</v>
      </c>
      <c r="D26" s="60">
        <f>COUNTIF($I$8:I26,I26)</f>
        <v>0</v>
      </c>
      <c r="E26" s="60" t="str">
        <f>IF(D26=1,COUNTIF($D$8:D26,D26),"")</f>
        <v/>
      </c>
      <c r="F26" s="60" t="str" cm="1">
        <f t="array" ref="F26">IF(H26="今回届出",SUMPRODUCT(($H$8:H26="今回届出")*($I$8:I26=I26)),"")</f>
        <v/>
      </c>
      <c r="G26" s="60" t="str">
        <f>IF(F26=1,COUNTIF($F$8:F26,F26),"")</f>
        <v/>
      </c>
      <c r="H26" s="61"/>
      <c r="I26" s="65"/>
      <c r="J26" s="63"/>
      <c r="K26" s="63"/>
      <c r="L26" s="63"/>
      <c r="M26" s="63"/>
      <c r="N26" s="70"/>
      <c r="O26" s="65"/>
      <c r="P26" s="57"/>
      <c r="S26" s="68" t="s">
        <v>10</v>
      </c>
      <c r="T26" s="66" t="str">
        <f t="shared" si="1"/>
        <v>（複数選択）未入力</v>
      </c>
    </row>
    <row r="27" spans="2:20" ht="24" customHeight="1">
      <c r="B27" s="54"/>
      <c r="C27" s="60">
        <f t="shared" si="0"/>
        <v>20</v>
      </c>
      <c r="D27" s="60">
        <f>COUNTIF($I$8:I27,I27)</f>
        <v>0</v>
      </c>
      <c r="E27" s="60" t="str">
        <f>IF(D27=1,COUNTIF($D$8:D27,D27),"")</f>
        <v/>
      </c>
      <c r="F27" s="60" t="str" cm="1">
        <f t="array" ref="F27">IF(H27="今回届出",SUMPRODUCT(($H$8:H27="今回届出")*($I$8:I27=I27)),"")</f>
        <v/>
      </c>
      <c r="G27" s="60" t="str">
        <f>IF(F27=1,COUNTIF($F$8:F27,F27),"")</f>
        <v/>
      </c>
      <c r="H27" s="61"/>
      <c r="I27" s="65"/>
      <c r="J27" s="63"/>
      <c r="K27" s="63"/>
      <c r="L27" s="63"/>
      <c r="M27" s="63"/>
      <c r="N27" s="70"/>
      <c r="O27" s="65"/>
      <c r="P27" s="57"/>
      <c r="S27" s="68" t="s">
        <v>10</v>
      </c>
      <c r="T27" s="66" t="str">
        <f t="shared" si="1"/>
        <v>（複数選択）未入力</v>
      </c>
    </row>
    <row r="28" spans="2:20" ht="24" customHeight="1">
      <c r="B28" s="54"/>
      <c r="C28" s="60">
        <f t="shared" si="0"/>
        <v>21</v>
      </c>
      <c r="D28" s="60">
        <f>COUNTIF($I$8:I28,I28)</f>
        <v>0</v>
      </c>
      <c r="E28" s="60" t="str">
        <f>IF(D28=1,COUNTIF($D$8:D28,D28),"")</f>
        <v/>
      </c>
      <c r="F28" s="60" t="str" cm="1">
        <f t="array" ref="F28">IF(H28="今回届出",SUMPRODUCT(($H$8:H28="今回届出")*($I$8:I28=I28)),"")</f>
        <v/>
      </c>
      <c r="G28" s="60" t="str">
        <f>IF(F28=1,COUNTIF($F$8:F28,F28),"")</f>
        <v/>
      </c>
      <c r="H28" s="61"/>
      <c r="I28" s="65"/>
      <c r="J28" s="63"/>
      <c r="K28" s="63"/>
      <c r="L28" s="63"/>
      <c r="M28" s="63"/>
      <c r="N28" s="70"/>
      <c r="O28" s="65"/>
      <c r="P28" s="57"/>
      <c r="S28" s="68" t="s">
        <v>10</v>
      </c>
      <c r="T28" s="66" t="str">
        <f t="shared" si="1"/>
        <v>（複数選択）未入力</v>
      </c>
    </row>
    <row r="29" spans="2:20" ht="24" customHeight="1">
      <c r="B29" s="54"/>
      <c r="C29" s="60">
        <f t="shared" si="0"/>
        <v>22</v>
      </c>
      <c r="D29" s="60">
        <f>COUNTIF($I$8:I29,I29)</f>
        <v>0</v>
      </c>
      <c r="E29" s="60" t="str">
        <f>IF(D29=1,COUNTIF($D$8:D29,D29),"")</f>
        <v/>
      </c>
      <c r="F29" s="60" t="str" cm="1">
        <f t="array" ref="F29">IF(H29="今回届出",SUMPRODUCT(($H$8:H29="今回届出")*($I$8:I29=I29)),"")</f>
        <v/>
      </c>
      <c r="G29" s="60" t="str">
        <f>IF(F29=1,COUNTIF($F$8:F29,F29),"")</f>
        <v/>
      </c>
      <c r="H29" s="61"/>
      <c r="I29" s="65"/>
      <c r="J29" s="63"/>
      <c r="K29" s="63"/>
      <c r="L29" s="63"/>
      <c r="M29" s="63"/>
      <c r="N29" s="70"/>
      <c r="O29" s="65"/>
      <c r="P29" s="57"/>
      <c r="S29" s="68" t="s">
        <v>10</v>
      </c>
      <c r="T29" s="66" t="str">
        <f t="shared" si="1"/>
        <v>（複数選択）未入力</v>
      </c>
    </row>
    <row r="30" spans="2:20" ht="24" customHeight="1">
      <c r="B30" s="54"/>
      <c r="C30" s="60">
        <f t="shared" si="0"/>
        <v>23</v>
      </c>
      <c r="D30" s="60">
        <f>COUNTIF($I$8:I30,I30)</f>
        <v>0</v>
      </c>
      <c r="E30" s="60" t="str">
        <f>IF(D30=1,COUNTIF($D$8:D30,D30),"")</f>
        <v/>
      </c>
      <c r="F30" s="60" t="str" cm="1">
        <f t="array" ref="F30">IF(H30="今回届出",SUMPRODUCT(($H$8:H30="今回届出")*($I$8:I30=I30)),"")</f>
        <v/>
      </c>
      <c r="G30" s="60" t="str">
        <f>IF(F30=1,COUNTIF($F$8:F30,F30),"")</f>
        <v/>
      </c>
      <c r="H30" s="61"/>
      <c r="I30" s="65"/>
      <c r="J30" s="63"/>
      <c r="K30" s="63"/>
      <c r="L30" s="63"/>
      <c r="M30" s="63"/>
      <c r="N30" s="70"/>
      <c r="O30" s="65"/>
      <c r="P30" s="57"/>
      <c r="S30" s="68" t="s">
        <v>10</v>
      </c>
      <c r="T30" s="66" t="str">
        <f t="shared" si="1"/>
        <v>（複数選択）未入力</v>
      </c>
    </row>
    <row r="31" spans="2:20" ht="24" customHeight="1">
      <c r="B31" s="54"/>
      <c r="C31" s="60">
        <f t="shared" si="0"/>
        <v>24</v>
      </c>
      <c r="D31" s="60">
        <f>COUNTIF($I$8:I31,I31)</f>
        <v>0</v>
      </c>
      <c r="E31" s="60" t="str">
        <f>IF(D31=1,COUNTIF($D$8:D31,D31),"")</f>
        <v/>
      </c>
      <c r="F31" s="60" t="str" cm="1">
        <f t="array" ref="F31">IF(H31="今回届出",SUMPRODUCT(($H$8:H31="今回届出")*($I$8:I31=I31)),"")</f>
        <v/>
      </c>
      <c r="G31" s="60" t="str">
        <f>IF(F31=1,COUNTIF($F$8:F31,F31),"")</f>
        <v/>
      </c>
      <c r="H31" s="61"/>
      <c r="I31" s="65"/>
      <c r="J31" s="63"/>
      <c r="K31" s="63"/>
      <c r="L31" s="63"/>
      <c r="M31" s="63"/>
      <c r="N31" s="70"/>
      <c r="O31" s="65"/>
      <c r="P31" s="57"/>
      <c r="S31" s="68" t="s">
        <v>10</v>
      </c>
      <c r="T31" s="66" t="str">
        <f t="shared" si="1"/>
        <v>（複数選択）未入力</v>
      </c>
    </row>
    <row r="32" spans="2:20" ht="24" customHeight="1">
      <c r="B32" s="54"/>
      <c r="C32" s="60">
        <f t="shared" si="0"/>
        <v>25</v>
      </c>
      <c r="D32" s="60">
        <f>COUNTIF($I$8:I32,I32)</f>
        <v>0</v>
      </c>
      <c r="E32" s="60" t="str">
        <f>IF(D32=1,COUNTIF($D$8:D32,D32),"")</f>
        <v/>
      </c>
      <c r="F32" s="60" t="str" cm="1">
        <f t="array" ref="F32">IF(H32="今回届出",SUMPRODUCT(($H$8:H32="今回届出")*($I$8:I32=I32)),"")</f>
        <v/>
      </c>
      <c r="G32" s="60" t="str">
        <f>IF(F32=1,COUNTIF($F$8:F32,F32),"")</f>
        <v/>
      </c>
      <c r="H32" s="61"/>
      <c r="I32" s="65"/>
      <c r="J32" s="63"/>
      <c r="K32" s="63"/>
      <c r="L32" s="63"/>
      <c r="M32" s="63"/>
      <c r="N32" s="70"/>
      <c r="O32" s="65"/>
      <c r="P32" s="57"/>
      <c r="S32" s="68" t="s">
        <v>10</v>
      </c>
      <c r="T32" s="66" t="str">
        <f t="shared" si="1"/>
        <v>（複数選択）未入力</v>
      </c>
    </row>
    <row r="33" spans="2:25" ht="24" customHeight="1">
      <c r="B33" s="54"/>
      <c r="C33" s="60">
        <f t="shared" si="0"/>
        <v>26</v>
      </c>
      <c r="D33" s="60">
        <f>COUNTIF($I$8:I33,I33)</f>
        <v>0</v>
      </c>
      <c r="E33" s="60" t="str">
        <f>IF(D33=1,COUNTIF($D$8:D33,D33),"")</f>
        <v/>
      </c>
      <c r="F33" s="60" t="str" cm="1">
        <f t="array" ref="F33">IF(H33="今回届出",SUMPRODUCT(($H$8:H33="今回届出")*($I$8:I33=I33)),"")</f>
        <v/>
      </c>
      <c r="G33" s="60" t="str">
        <f>IF(F33=1,COUNTIF($F$8:F33,F33),"")</f>
        <v/>
      </c>
      <c r="H33" s="61"/>
      <c r="I33" s="65"/>
      <c r="J33" s="63"/>
      <c r="K33" s="63"/>
      <c r="L33" s="63"/>
      <c r="M33" s="63"/>
      <c r="N33" s="70"/>
      <c r="O33" s="65"/>
      <c r="P33" s="57"/>
      <c r="S33" s="68" t="s">
        <v>10</v>
      </c>
      <c r="T33" s="66" t="str">
        <f t="shared" si="1"/>
        <v>（複数選択）未入力</v>
      </c>
    </row>
    <row r="34" spans="2:25" ht="24" customHeight="1">
      <c r="B34" s="54"/>
      <c r="C34" s="60">
        <f t="shared" si="0"/>
        <v>27</v>
      </c>
      <c r="D34" s="60">
        <f>COUNTIF($I$8:I34,I34)</f>
        <v>0</v>
      </c>
      <c r="E34" s="60" t="str">
        <f>IF(D34=1,COUNTIF($D$8:D34,D34),"")</f>
        <v/>
      </c>
      <c r="F34" s="60" t="str" cm="1">
        <f t="array" ref="F34">IF(H34="今回届出",SUMPRODUCT(($H$8:H34="今回届出")*($I$8:I34=I34)),"")</f>
        <v/>
      </c>
      <c r="G34" s="60" t="str">
        <f>IF(F34=1,COUNTIF($F$8:F34,F34),"")</f>
        <v/>
      </c>
      <c r="H34" s="61"/>
      <c r="I34" s="65"/>
      <c r="J34" s="63"/>
      <c r="K34" s="63"/>
      <c r="L34" s="63"/>
      <c r="M34" s="63"/>
      <c r="N34" s="70"/>
      <c r="O34" s="65"/>
      <c r="P34" s="57"/>
      <c r="S34" s="68" t="s">
        <v>10</v>
      </c>
      <c r="T34" s="66" t="str">
        <f t="shared" si="1"/>
        <v>（複数選択）未入力</v>
      </c>
    </row>
    <row r="35" spans="2:25" ht="24" customHeight="1">
      <c r="B35" s="54"/>
      <c r="C35" s="60">
        <f t="shared" si="0"/>
        <v>28</v>
      </c>
      <c r="D35" s="60">
        <f>COUNTIF($I$8:I35,I35)</f>
        <v>0</v>
      </c>
      <c r="E35" s="60" t="str">
        <f>IF(D35=1,COUNTIF($D$8:D35,D35),"")</f>
        <v/>
      </c>
      <c r="F35" s="60" t="str" cm="1">
        <f t="array" ref="F35">IF(H35="今回届出",SUMPRODUCT(($H$8:H35="今回届出")*($I$8:I35=I35)),"")</f>
        <v/>
      </c>
      <c r="G35" s="60" t="str">
        <f>IF(F35=1,COUNTIF($F$8:F35,F35),"")</f>
        <v/>
      </c>
      <c r="H35" s="61"/>
      <c r="I35" s="65"/>
      <c r="J35" s="63"/>
      <c r="K35" s="63"/>
      <c r="L35" s="63"/>
      <c r="M35" s="63"/>
      <c r="N35" s="70"/>
      <c r="O35" s="65"/>
      <c r="P35" s="57"/>
      <c r="S35" s="68" t="s">
        <v>10</v>
      </c>
      <c r="T35" s="66" t="str">
        <f t="shared" si="1"/>
        <v>（複数選択）未入力</v>
      </c>
    </row>
    <row r="36" spans="2:25" ht="24" customHeight="1">
      <c r="B36" s="54"/>
      <c r="C36" s="60">
        <f t="shared" si="0"/>
        <v>29</v>
      </c>
      <c r="D36" s="60">
        <f>COUNTIF($I$8:I36,I36)</f>
        <v>0</v>
      </c>
      <c r="E36" s="60" t="str">
        <f>IF(D36=1,COUNTIF($D$8:D36,D36),"")</f>
        <v/>
      </c>
      <c r="F36" s="60" t="str" cm="1">
        <f t="array" ref="F36">IF(H36="今回届出",SUMPRODUCT(($H$8:H36="今回届出")*($I$8:I36=I36)),"")</f>
        <v/>
      </c>
      <c r="G36" s="60" t="str">
        <f>IF(F36=1,COUNTIF($F$8:F36,F36),"")</f>
        <v/>
      </c>
      <c r="H36" s="61"/>
      <c r="I36" s="65"/>
      <c r="J36" s="63"/>
      <c r="K36" s="63"/>
      <c r="L36" s="63"/>
      <c r="M36" s="63"/>
      <c r="N36" s="70"/>
      <c r="O36" s="65"/>
      <c r="P36" s="57"/>
      <c r="S36" s="68" t="s">
        <v>10</v>
      </c>
      <c r="T36" s="66" t="str">
        <f t="shared" si="1"/>
        <v>（複数選択）未入力</v>
      </c>
    </row>
    <row r="37" spans="2:25" ht="24" customHeight="1">
      <c r="B37" s="54"/>
      <c r="C37" s="60">
        <f t="shared" si="0"/>
        <v>30</v>
      </c>
      <c r="D37" s="60">
        <f>COUNTIF($I$8:I37,I37)</f>
        <v>0</v>
      </c>
      <c r="E37" s="60" t="str">
        <f>IF(D37=1,COUNTIF($D$8:D37,D37),"")</f>
        <v/>
      </c>
      <c r="F37" s="60" t="str" cm="1">
        <f t="array" ref="F37">IF(H37="今回届出",SUMPRODUCT(($H$8:H37="今回届出")*($I$8:I37=I37)),"")</f>
        <v/>
      </c>
      <c r="G37" s="60" t="str">
        <f>IF(F37=1,COUNTIF($F$8:F37,F37),"")</f>
        <v/>
      </c>
      <c r="H37" s="61"/>
      <c r="I37" s="65"/>
      <c r="J37" s="63"/>
      <c r="K37" s="63"/>
      <c r="L37" s="63"/>
      <c r="M37" s="63"/>
      <c r="N37" s="70"/>
      <c r="O37" s="65"/>
      <c r="P37" s="57"/>
      <c r="S37" s="68" t="s">
        <v>10</v>
      </c>
      <c r="T37" s="66" t="str">
        <f t="shared" si="1"/>
        <v>（複数選択）未入力</v>
      </c>
    </row>
    <row r="38" spans="2:25" ht="15">
      <c r="B38" s="54"/>
      <c r="C38" s="71" t="s">
        <v>69</v>
      </c>
      <c r="D38" s="72"/>
      <c r="E38" s="73"/>
      <c r="F38" s="73"/>
      <c r="G38" s="73"/>
      <c r="H38" s="74"/>
      <c r="I38" s="72"/>
      <c r="J38" s="73"/>
      <c r="K38" s="73"/>
      <c r="L38" s="73"/>
      <c r="M38" s="74"/>
      <c r="N38" s="74"/>
      <c r="O38" s="75"/>
      <c r="P38" s="57"/>
      <c r="S38" s="68"/>
      <c r="T38" s="66"/>
    </row>
    <row r="39" spans="2:25">
      <c r="B39" s="76"/>
      <c r="C39" s="46"/>
      <c r="D39" s="46"/>
      <c r="E39" s="46"/>
      <c r="F39" s="46"/>
      <c r="G39" s="46"/>
      <c r="H39" s="46"/>
      <c r="I39" s="46"/>
      <c r="J39" s="46"/>
      <c r="K39" s="46"/>
      <c r="L39" s="46"/>
      <c r="M39" s="46"/>
      <c r="N39" s="46"/>
      <c r="O39" s="46"/>
      <c r="P39" s="77"/>
    </row>
    <row r="40" spans="2:25" ht="15.75" customHeight="1">
      <c r="B40" s="79"/>
      <c r="C40" s="45" t="s">
        <v>70</v>
      </c>
      <c r="H40" s="51"/>
      <c r="I40" s="51"/>
      <c r="J40" s="51"/>
      <c r="K40" s="51"/>
      <c r="L40" s="51"/>
      <c r="M40" s="51"/>
      <c r="N40" s="51"/>
      <c r="O40" s="51"/>
      <c r="P40" s="51"/>
      <c r="S40" s="45"/>
    </row>
    <row r="41" spans="2:25">
      <c r="B41" s="80"/>
      <c r="T41" s="81"/>
    </row>
    <row r="43" spans="2:25" hidden="1">
      <c r="C43" s="45" t="s">
        <v>71</v>
      </c>
      <c r="S43" s="45"/>
      <c r="X43" s="78"/>
    </row>
    <row r="44" spans="2:25" hidden="1">
      <c r="C44" s="45" t="s">
        <v>72</v>
      </c>
      <c r="M44" s="45" t="s">
        <v>73</v>
      </c>
      <c r="O44" s="45" t="s">
        <v>74</v>
      </c>
      <c r="Q44" s="45" t="s">
        <v>63</v>
      </c>
      <c r="R44" s="45" t="s">
        <v>67</v>
      </c>
      <c r="S44" s="45" t="s">
        <v>75</v>
      </c>
      <c r="Y44" s="78"/>
    </row>
    <row r="45" spans="2:25" hidden="1">
      <c r="E45" s="45">
        <v>1</v>
      </c>
      <c r="H45" s="45" t="str">
        <f>_xlfn.IFNA(VLOOKUP($E45,$E$8:$K$38,5,FALSE),"")</f>
        <v>指-○○１号</v>
      </c>
      <c r="I45" s="45" t="str">
        <f>VLOOKUP($E45,$E$8:$K$38,6,FALSE)</f>
        <v>新宿区</v>
      </c>
      <c r="J45" s="45" t="str">
        <f>VLOOKUP($E45,$E$8:$K$38,7,FALSE)&amp;""</f>
        <v>○○町</v>
      </c>
      <c r="K45" s="45" t="str">
        <f>VLOOKUP($E45,$E$8:$O$38,8,FALSE)&amp;""</f>
        <v>○丁目</v>
      </c>
      <c r="L45" s="45" t="str">
        <f>VLOOKUP($E45,$E$8:$O$38,9,FALSE)&amp;""</f>
        <v>○番</v>
      </c>
      <c r="M45" s="45" t="str">
        <f>VLOOKUP($E45,$E$8:$O$38,11,FALSE)&amp;""</f>
        <v/>
      </c>
      <c r="O45" s="45">
        <f>COUNTIF($I$8:$I$38,H45)</f>
        <v>1</v>
      </c>
      <c r="Q45" s="45" cm="1">
        <f t="array" ref="Q45">SUMPRODUCT(($I$8:$I$38=H45)*($N$8:$N$38="無地番"))</f>
        <v>0</v>
      </c>
      <c r="R45" s="45" cm="1">
        <f t="array" ref="R45">SUMPRODUCT(($I$8:$I$38=H45)*($N$8:$N$38="道"))</f>
        <v>0</v>
      </c>
      <c r="S45" s="45" cm="1">
        <f t="array" ref="S45">SUMPRODUCT(($I$8:$I$38=H45)*($N$8:$N$38="水"))</f>
        <v>0</v>
      </c>
      <c r="T45" s="59" t="str">
        <f>IF(Q45&gt;0," 無地番","")&amp;IF(R45&gt;0," 道","")&amp;IF(S45&gt;0," 水","")</f>
        <v/>
      </c>
      <c r="U45" s="45" t="str">
        <f>_xlfn.IFNA(IF(J45="",
I45&amp;""&amp;T45,
I45&amp;J45&amp;K45&amp;L45&amp;IF(M45="","","の一部")&amp;
IF(O45-1-Q45-R45-S45&gt;0,
IF(O45&gt;1,"　外 "&amp;O45-1-Q45-R45-S45&amp;" 筆",""),"")&amp;T45),"")</f>
        <v>新宿区○○町○丁目○番</v>
      </c>
    </row>
    <row r="46" spans="2:25" hidden="1">
      <c r="E46" s="45">
        <v>2</v>
      </c>
      <c r="H46" s="45" t="str">
        <f>_xlfn.IFNA(VLOOKUP($E46,$E$8:$K$38,5,FALSE),"")</f>
        <v>指-○○２号</v>
      </c>
      <c r="I46" s="45" t="str">
        <f>VLOOKUP($E46,$E$8:$K$38,6,FALSE)</f>
        <v>新宿区</v>
      </c>
      <c r="J46" s="45" t="str">
        <f>VLOOKUP($E46,$E$8:$K$38,7,FALSE)&amp;""</f>
        <v>○○町</v>
      </c>
      <c r="K46" s="45" t="str">
        <f>VLOOKUP($E46,$E$8:$O$38,8,FALSE)&amp;""</f>
        <v>○丁目</v>
      </c>
      <c r="L46" s="45" t="str">
        <f>VLOOKUP($E46,$E$8:$O$38,9,FALSE)&amp;""</f>
        <v>○番</v>
      </c>
      <c r="M46" s="45" t="str">
        <f>VLOOKUP($E46,$E$8:$O$38,11,FALSE)&amp;""</f>
        <v/>
      </c>
      <c r="O46" s="45">
        <f>COUNTIF($I$8:$I$38,H46)</f>
        <v>1</v>
      </c>
      <c r="Q46" s="45" cm="1">
        <f t="array" ref="Q46">SUMPRODUCT(($I$8:$I$38=H46)*($N$8:$N$38="無地番"))</f>
        <v>0</v>
      </c>
      <c r="R46" s="45" cm="1">
        <f t="array" ref="R46">SUMPRODUCT(($I$8:$I$38=H46)*($N$8:$N$38="道"))</f>
        <v>0</v>
      </c>
      <c r="S46" s="45" cm="1">
        <f t="array" ref="S46">SUMPRODUCT(($I$8:$I$38=H46)*($N$8:$N$38="水"))</f>
        <v>0</v>
      </c>
      <c r="T46" s="59" t="str">
        <f>IF(Q46&gt;0," 無地番","")&amp;IF(R46&gt;0," 道","")&amp;IF(S46&gt;0," 水","")</f>
        <v/>
      </c>
      <c r="U46" s="45" t="str">
        <f>_xlfn.IFNA(IF(J46="",
I46&amp;""&amp;T46,
I46&amp;J46&amp;K46&amp;L46&amp;IF(M46="","","の一部")&amp;
IF(O46-1-Q46-R46-S46&gt;0,
IF(O46&gt;1,"　外 "&amp;O46-1-Q46-R46-S46&amp;" 筆",""),"")&amp;T46),"")</f>
        <v>新宿区○○町○丁目○番</v>
      </c>
    </row>
    <row r="47" spans="2:25" hidden="1">
      <c r="E47" s="45">
        <v>3</v>
      </c>
      <c r="H47" s="45" t="str">
        <f>_xlfn.IFNA(VLOOKUP($E47,$E$8:$K$38,5,FALSE),"")</f>
        <v>指-○○３号</v>
      </c>
      <c r="I47" s="45" t="str">
        <f>VLOOKUP($E47,$E$8:$K$38,6,FALSE)</f>
        <v>新宿区</v>
      </c>
      <c r="J47" s="45" t="str">
        <f>VLOOKUP($E47,$E$8:$K$38,7,FALSE)&amp;""</f>
        <v>○○町</v>
      </c>
      <c r="K47" s="45" t="str">
        <f>VLOOKUP($E47,$E$8:$O$38,8,FALSE)&amp;""</f>
        <v>○丁目</v>
      </c>
      <c r="L47" s="45" t="str">
        <f>VLOOKUP($E47,$E$8:$O$38,9,FALSE)&amp;""</f>
        <v>○番</v>
      </c>
      <c r="M47" s="45" t="str">
        <f>VLOOKUP($E47,$E$8:$O$38,11,FALSE)&amp;""</f>
        <v/>
      </c>
      <c r="O47" s="45">
        <f>COUNTIF($I$8:$I$38,H47)</f>
        <v>1</v>
      </c>
      <c r="Q47" s="45" cm="1">
        <f t="array" ref="Q47">SUMPRODUCT(($I$8:$I$38=H47)*($N$8:$N$38="無地番"))</f>
        <v>0</v>
      </c>
      <c r="R47" s="45" cm="1">
        <f t="array" ref="R47">SUMPRODUCT(($I$8:$I$38=H47)*($N$8:$N$38="道"))</f>
        <v>0</v>
      </c>
      <c r="S47" s="45" cm="1">
        <f t="array" ref="S47">SUMPRODUCT(($I$8:$I$38=H47)*($N$8:$N$38="水"))</f>
        <v>0</v>
      </c>
      <c r="T47" s="59" t="str">
        <f>IF(Q47&gt;0," 無地番","")&amp;IF(R47&gt;0," 道","")&amp;IF(S47&gt;0," 水","")</f>
        <v/>
      </c>
      <c r="U47" s="45" t="str">
        <f>_xlfn.IFNA(IF(J47="",
I47&amp;""&amp;T47,
I47&amp;J47&amp;K47&amp;L47&amp;IF(M47="","","の一部")&amp;
IF(O47-1-Q47-R47-S47&gt;0,
IF(O47&gt;1,"　外 "&amp;O47-1-Q47-R47-S47&amp;" 筆",""),"")&amp;T47),"")</f>
        <v>新宿区○○町○丁目○番</v>
      </c>
    </row>
    <row r="48" spans="2:25" hidden="1">
      <c r="S48" s="45"/>
      <c r="Y48" s="78"/>
    </row>
    <row r="49" spans="3:21" hidden="1">
      <c r="C49" s="45" t="s">
        <v>230</v>
      </c>
      <c r="S49" s="45"/>
      <c r="T49" s="81"/>
    </row>
    <row r="50" spans="3:21" hidden="1">
      <c r="E50" s="45">
        <v>1</v>
      </c>
      <c r="H50" s="45" t="str">
        <f>_xlfn.IFNA(VLOOKUP($E50,$G$8:$K$38,3,FALSE),"")</f>
        <v>指-○○１号</v>
      </c>
      <c r="I50" s="45" t="str">
        <f>VLOOKUP($E50,$G$8:$K$38,4,FALSE)</f>
        <v>新宿区</v>
      </c>
      <c r="J50" s="45" t="str">
        <f>VLOOKUP($E50,$G$8:$K$38,5,FALSE)&amp;""</f>
        <v>○○町</v>
      </c>
      <c r="K50" s="45" t="str">
        <f>VLOOKUP($E50,$G$8:$O$38,6,FALSE)&amp;""</f>
        <v>○丁目</v>
      </c>
      <c r="L50" s="45" t="str">
        <f>VLOOKUP($E50,$G$8:$O$38,7,FALSE)&amp;""</f>
        <v>○番</v>
      </c>
      <c r="M50" s="45" t="str">
        <f>VLOOKUP($E50,$G$8:$O$38,8,FALSE)&amp;""</f>
        <v/>
      </c>
      <c r="O50" s="45" cm="1">
        <f t="array" ref="O50">SUMPRODUCT(($H$8:$H$38=$C$49)*($I$8:$I$38=H50))</f>
        <v>1</v>
      </c>
      <c r="Q50" s="45" cm="1">
        <f t="array" ref="Q50">SUMPRODUCT(($F$8:$F$38&lt;&gt;"")*($I$8:$I$38=H50)*($N$8:$N$38="無地番"))</f>
        <v>0</v>
      </c>
      <c r="R50" s="45" cm="1">
        <f t="array" ref="R50">SUMPRODUCT(($F$8:$F$38&lt;&gt;"")*($I$8:$I$38=H50)*($N$8:$N$38="道"))</f>
        <v>0</v>
      </c>
      <c r="S50" s="45" cm="1">
        <f t="array" ref="S50">SUMPRODUCT(($F$8:$F$38&lt;&gt;"")*($I$8:$I$38=H50)*($N$8:$N$38="水"))</f>
        <v>0</v>
      </c>
      <c r="T50" s="59" t="str">
        <f>IF(Q50&gt;0," 無地番","")&amp;IF(R50&gt;0," 道","")&amp;IF(S50&gt;0," 水","")</f>
        <v/>
      </c>
      <c r="U50" s="45" t="str">
        <f>_xlfn.IFNA(IF(J50="",
I50&amp;""&amp;T50,
I50&amp;J50&amp;K50&amp;L50&amp;IF(M50="","","の一部")&amp;
IF(O50-1-Q50-R50-S50&gt;0,
IF(O50&gt;1,"　外 "&amp;O50-1-Q50-R50-S50&amp;" 筆",""),"")&amp;T50),"")</f>
        <v>新宿区○○町○丁目○番</v>
      </c>
    </row>
    <row r="51" spans="3:21" hidden="1">
      <c r="E51" s="45">
        <v>2</v>
      </c>
      <c r="H51" s="45" t="str">
        <f>_xlfn.IFNA(VLOOKUP($E51,$G$8:$K$38,3,FALSE),"")</f>
        <v>指-○○２号</v>
      </c>
      <c r="I51" s="45" t="str">
        <f>VLOOKUP($E51,$G$8:$K$38,4,FALSE)</f>
        <v>新宿区</v>
      </c>
      <c r="J51" s="45" t="str">
        <f>VLOOKUP($E51,$G$8:$K$38,5,FALSE)&amp;""</f>
        <v>○○町</v>
      </c>
      <c r="K51" s="45" t="str">
        <f>VLOOKUP($E51,$G$8:$O$38,6,FALSE)&amp;""</f>
        <v>○丁目</v>
      </c>
      <c r="L51" s="45" t="str">
        <f>VLOOKUP($E51,$G$8:$O$38,7,FALSE)&amp;""</f>
        <v>○番</v>
      </c>
      <c r="M51" s="45" t="str">
        <f>VLOOKUP($E51,$G$8:$O$38,8,FALSE)&amp;""</f>
        <v/>
      </c>
      <c r="O51" s="45" cm="1">
        <f t="array" ref="O51">SUMPRODUCT(($H$8:$H$38=$C$49)*($I$8:$I$38=H51))</f>
        <v>1</v>
      </c>
      <c r="Q51" s="45" cm="1">
        <f t="array" ref="Q51">SUMPRODUCT(($F$8:$F$38&lt;&gt;"")*($I$8:$I$38=H51)*($N$8:$N$38="無地番"))</f>
        <v>0</v>
      </c>
      <c r="R51" s="45" cm="1">
        <f t="array" ref="R51">SUMPRODUCT(($F$8:$F$38&lt;&gt;"")*($I$8:$I$38=H51)*($N$8:$N$38="道"))</f>
        <v>0</v>
      </c>
      <c r="S51" s="45" cm="1">
        <f t="array" ref="S51">SUMPRODUCT(($F$8:$F$38&lt;&gt;"")*($I$8:$I$38=H51)*($N$8:$N$38="水"))</f>
        <v>0</v>
      </c>
      <c r="T51" s="59" t="str">
        <f>IF(Q51&gt;0," 無地番","")&amp;IF(R51&gt;0," 道","")&amp;IF(S51&gt;0," 水","")</f>
        <v/>
      </c>
      <c r="U51" s="45" t="str">
        <f>_xlfn.IFNA(IF(J51="",
I51&amp;""&amp;T51,
I51&amp;J51&amp;K51&amp;L51&amp;IF(M51="","","の一部")&amp;
IF(O51-1-Q51-R51-S51&gt;0,
IF(O51&gt;1,"　外 "&amp;O51-1-Q51-R51-S51&amp;" 筆",""),"")&amp;T51),"")</f>
        <v>新宿区○○町○丁目○番</v>
      </c>
    </row>
    <row r="52" spans="3:21" hidden="1">
      <c r="E52" s="45">
        <v>3</v>
      </c>
      <c r="H52" s="45" t="str">
        <f>_xlfn.IFNA(VLOOKUP($E52,$G$8:$K$38,3,FALSE),"")</f>
        <v>指-○○３号</v>
      </c>
      <c r="I52" s="45" t="str">
        <f>VLOOKUP($E52,$G$8:$K$38,4,FALSE)</f>
        <v>新宿区</v>
      </c>
      <c r="J52" s="45" t="str">
        <f>VLOOKUP($E52,$G$8:$K$38,5,FALSE)&amp;""</f>
        <v>○○町</v>
      </c>
      <c r="K52" s="45" t="str">
        <f>VLOOKUP($E52,$G$8:$O$38,6,FALSE)&amp;""</f>
        <v>○丁目</v>
      </c>
      <c r="L52" s="45" t="str">
        <f>VLOOKUP($E52,$G$8:$O$38,7,FALSE)&amp;""</f>
        <v>○番</v>
      </c>
      <c r="M52" s="45" t="str">
        <f>VLOOKUP($E52,$G$8:$O$38,8,FALSE)&amp;""</f>
        <v/>
      </c>
      <c r="O52" s="45" cm="1">
        <f t="array" ref="O52">SUMPRODUCT(($H$8:$H$38=$C$49)*($I$8:$I$38=H52))</f>
        <v>1</v>
      </c>
      <c r="Q52" s="45" cm="1">
        <f t="array" ref="Q52">SUMPRODUCT(($F$8:$F$38&lt;&gt;"")*($I$8:$I$38=H52)*($N$9:$N$39="無地番"))</f>
        <v>0</v>
      </c>
      <c r="R52" s="45" cm="1">
        <f t="array" ref="R52">SUMPRODUCT(($F$8:$F$38&lt;&gt;"")*($I$8:$I$38=H52)*($N$8:$N$38="道"))</f>
        <v>0</v>
      </c>
      <c r="S52" s="45" cm="1">
        <f t="array" ref="S52">SUMPRODUCT(($F$8:$F$38&lt;&gt;"")*($I$8:$I$38=H52)*($N$8:$N$38="水"))</f>
        <v>0</v>
      </c>
      <c r="T52" s="59" t="str">
        <f>IF(Q52&gt;0," 無地番","")&amp;IF(R52&gt;0," 道","")&amp;IF(S52&gt;0," 水","")</f>
        <v/>
      </c>
      <c r="U52" s="45" t="str">
        <f>_xlfn.IFNA(IF(J52="",
I52&amp;""&amp;T52,
I52&amp;J52&amp;K52&amp;L52&amp;IF(M52="","","の一部")&amp;
IF(O52-1-Q52-R52-S52&gt;0,
IF(O52&gt;1,"　外 "&amp;O52-1-Q52-R52-S52&amp;" 筆",""),"")&amp;T52),"")</f>
        <v>新宿区○○町○丁目○番</v>
      </c>
    </row>
    <row r="53" spans="3:21">
      <c r="S53" s="45"/>
    </row>
    <row r="54" spans="3:21" ht="18" hidden="1">
      <c r="C54" s="82" t="s">
        <v>106</v>
      </c>
      <c r="H54" s="82" t="s">
        <v>103</v>
      </c>
      <c r="I54" s="82" t="s">
        <v>112</v>
      </c>
      <c r="J54" s="82" t="s">
        <v>58</v>
      </c>
      <c r="S54" s="45"/>
    </row>
    <row r="55" spans="3:21" ht="18" hidden="1">
      <c r="C55" s="83" t="s">
        <v>119</v>
      </c>
      <c r="H55" s="83" t="s">
        <v>116</v>
      </c>
      <c r="I55" s="83" t="s">
        <v>124</v>
      </c>
      <c r="J55" s="83" t="s">
        <v>58</v>
      </c>
    </row>
    <row r="56" spans="3:21" ht="18" hidden="1">
      <c r="H56" s="83" t="s">
        <v>128</v>
      </c>
      <c r="I56" s="83" t="s">
        <v>133</v>
      </c>
    </row>
    <row r="57" spans="3:21" ht="18" hidden="1">
      <c r="H57" s="83" t="s">
        <v>137</v>
      </c>
      <c r="I57" s="83" t="s">
        <v>75</v>
      </c>
    </row>
    <row r="58" spans="3:21" ht="18" hidden="1">
      <c r="H58" s="83" t="s">
        <v>143</v>
      </c>
    </row>
    <row r="59" spans="3:21" ht="18" hidden="1">
      <c r="H59" s="83" t="s">
        <v>146</v>
      </c>
    </row>
    <row r="60" spans="3:21" ht="18" hidden="1">
      <c r="H60" s="83" t="s">
        <v>148</v>
      </c>
    </row>
    <row r="61" spans="3:21" ht="18" hidden="1">
      <c r="H61" s="83" t="s">
        <v>150</v>
      </c>
    </row>
    <row r="62" spans="3:21" ht="18" hidden="1">
      <c r="H62" s="83" t="s">
        <v>152</v>
      </c>
    </row>
    <row r="63" spans="3:21" ht="18" hidden="1">
      <c r="H63" s="83" t="s">
        <v>154</v>
      </c>
    </row>
    <row r="64" spans="3:21" ht="18" hidden="1">
      <c r="H64" s="83" t="s">
        <v>156</v>
      </c>
    </row>
    <row r="65" spans="8:8" ht="18" hidden="1">
      <c r="H65" s="83" t="s">
        <v>158</v>
      </c>
    </row>
    <row r="66" spans="8:8" ht="18" hidden="1">
      <c r="H66" s="83" t="s">
        <v>160</v>
      </c>
    </row>
    <row r="67" spans="8:8" ht="18" hidden="1">
      <c r="H67" s="83" t="s">
        <v>162</v>
      </c>
    </row>
    <row r="68" spans="8:8" ht="18" hidden="1">
      <c r="H68" s="83" t="s">
        <v>164</v>
      </c>
    </row>
    <row r="69" spans="8:8" ht="18" hidden="1">
      <c r="H69" s="83" t="s">
        <v>166</v>
      </c>
    </row>
    <row r="70" spans="8:8" ht="18" hidden="1">
      <c r="H70" s="83" t="s">
        <v>168</v>
      </c>
    </row>
    <row r="71" spans="8:8" ht="18" hidden="1">
      <c r="H71" s="83" t="s">
        <v>170</v>
      </c>
    </row>
    <row r="72" spans="8:8" ht="18" hidden="1">
      <c r="H72" s="83" t="s">
        <v>172</v>
      </c>
    </row>
    <row r="73" spans="8:8" ht="18" hidden="1">
      <c r="H73" s="83" t="s">
        <v>174</v>
      </c>
    </row>
    <row r="74" spans="8:8" ht="18" hidden="1">
      <c r="H74" s="83" t="s">
        <v>176</v>
      </c>
    </row>
    <row r="75" spans="8:8" ht="18" hidden="1">
      <c r="H75" s="83" t="s">
        <v>178</v>
      </c>
    </row>
    <row r="76" spans="8:8" ht="18" hidden="1">
      <c r="H76" s="83" t="s">
        <v>180</v>
      </c>
    </row>
    <row r="77" spans="8:8" ht="18" hidden="1">
      <c r="H77" s="83" t="s">
        <v>182</v>
      </c>
    </row>
    <row r="78" spans="8:8" ht="18" hidden="1">
      <c r="H78" s="83" t="s">
        <v>184</v>
      </c>
    </row>
    <row r="79" spans="8:8" ht="18" hidden="1">
      <c r="H79" s="83" t="s">
        <v>186</v>
      </c>
    </row>
    <row r="80" spans="8:8" ht="18" hidden="1">
      <c r="H80" s="83" t="s">
        <v>188</v>
      </c>
    </row>
    <row r="81" spans="8:8" ht="18" hidden="1">
      <c r="H81" s="83" t="s">
        <v>189</v>
      </c>
    </row>
    <row r="82" spans="8:8" ht="18" hidden="1">
      <c r="H82" s="83" t="s">
        <v>190</v>
      </c>
    </row>
    <row r="83" spans="8:8" ht="18" hidden="1">
      <c r="H83" s="83" t="s">
        <v>191</v>
      </c>
    </row>
    <row r="84" spans="8:8" ht="18" hidden="1">
      <c r="H84" s="83" t="s">
        <v>192</v>
      </c>
    </row>
    <row r="85" spans="8:8" ht="18" hidden="1">
      <c r="H85" s="83" t="s">
        <v>193</v>
      </c>
    </row>
    <row r="86" spans="8:8" ht="18" hidden="1">
      <c r="H86" s="83" t="s">
        <v>194</v>
      </c>
    </row>
    <row r="87" spans="8:8" ht="18" hidden="1">
      <c r="H87" s="83" t="s">
        <v>195</v>
      </c>
    </row>
    <row r="88" spans="8:8" ht="18" hidden="1">
      <c r="H88" s="83" t="s">
        <v>196</v>
      </c>
    </row>
    <row r="89" spans="8:8" ht="18" hidden="1">
      <c r="H89" s="83" t="s">
        <v>197</v>
      </c>
    </row>
    <row r="90" spans="8:8" ht="18" hidden="1">
      <c r="H90" s="83" t="s">
        <v>198</v>
      </c>
    </row>
    <row r="91" spans="8:8" ht="18" hidden="1">
      <c r="H91" s="83" t="s">
        <v>199</v>
      </c>
    </row>
    <row r="92" spans="8:8" ht="18" hidden="1">
      <c r="H92" s="83" t="s">
        <v>200</v>
      </c>
    </row>
    <row r="93" spans="8:8" ht="18" hidden="1">
      <c r="H93" s="83" t="s">
        <v>201</v>
      </c>
    </row>
    <row r="94" spans="8:8" ht="18" hidden="1">
      <c r="H94" s="83" t="s">
        <v>202</v>
      </c>
    </row>
    <row r="95" spans="8:8" ht="18" hidden="1">
      <c r="H95" s="83" t="s">
        <v>203</v>
      </c>
    </row>
    <row r="96" spans="8:8" ht="18" hidden="1">
      <c r="H96" s="83" t="s">
        <v>204</v>
      </c>
    </row>
    <row r="97" spans="8:8" ht="18" hidden="1">
      <c r="H97" s="83" t="s">
        <v>205</v>
      </c>
    </row>
    <row r="98" spans="8:8" ht="18" hidden="1">
      <c r="H98" s="83" t="s">
        <v>206</v>
      </c>
    </row>
    <row r="99" spans="8:8" ht="18" hidden="1">
      <c r="H99" s="83" t="s">
        <v>207</v>
      </c>
    </row>
    <row r="100" spans="8:8" ht="18" hidden="1">
      <c r="H100" s="83" t="s">
        <v>208</v>
      </c>
    </row>
    <row r="101" spans="8:8" ht="18" hidden="1">
      <c r="H101" s="83" t="s">
        <v>209</v>
      </c>
    </row>
    <row r="102" spans="8:8" ht="18" hidden="1">
      <c r="H102" s="83" t="s">
        <v>210</v>
      </c>
    </row>
    <row r="103" spans="8:8" ht="18" hidden="1">
      <c r="H103" s="83" t="s">
        <v>211</v>
      </c>
    </row>
    <row r="104" spans="8:8" ht="18" hidden="1">
      <c r="H104" s="83" t="s">
        <v>212</v>
      </c>
    </row>
    <row r="105" spans="8:8" ht="18" hidden="1">
      <c r="H105" s="83" t="s">
        <v>213</v>
      </c>
    </row>
    <row r="106" spans="8:8" ht="18" hidden="1">
      <c r="H106" s="83" t="s">
        <v>214</v>
      </c>
    </row>
    <row r="107" spans="8:8" ht="18" hidden="1">
      <c r="H107" s="83" t="s">
        <v>215</v>
      </c>
    </row>
    <row r="108" spans="8:8" ht="18" hidden="1">
      <c r="H108" s="83" t="s">
        <v>216</v>
      </c>
    </row>
    <row r="109" spans="8:8" ht="18" hidden="1">
      <c r="H109" s="83" t="s">
        <v>217</v>
      </c>
    </row>
    <row r="110" spans="8:8" ht="18" hidden="1">
      <c r="H110" s="83" t="s">
        <v>218</v>
      </c>
    </row>
    <row r="111" spans="8:8" ht="18" hidden="1">
      <c r="H111" s="83" t="s">
        <v>219</v>
      </c>
    </row>
    <row r="112" spans="8:8" ht="18" hidden="1">
      <c r="H112" s="83" t="s">
        <v>220</v>
      </c>
    </row>
    <row r="113" spans="8:8" ht="18" hidden="1">
      <c r="H113" s="83" t="s">
        <v>221</v>
      </c>
    </row>
    <row r="114" spans="8:8" ht="18" hidden="1">
      <c r="H114" s="83" t="s">
        <v>222</v>
      </c>
    </row>
    <row r="115" spans="8:8" ht="18" hidden="1">
      <c r="H115" s="83" t="s">
        <v>223</v>
      </c>
    </row>
    <row r="116" spans="8:8" ht="18" hidden="1">
      <c r="H116" s="83" t="s">
        <v>224</v>
      </c>
    </row>
  </sheetData>
  <sheetProtection formatRows="0"/>
  <mergeCells count="11">
    <mergeCell ref="O6:O7"/>
    <mergeCell ref="S1:T1"/>
    <mergeCell ref="C6:C7"/>
    <mergeCell ref="D6:D7"/>
    <mergeCell ref="E6:E7"/>
    <mergeCell ref="F6:F7"/>
    <mergeCell ref="G6:G7"/>
    <mergeCell ref="H6:H7"/>
    <mergeCell ref="I6:I7"/>
    <mergeCell ref="J6:M6"/>
    <mergeCell ref="N6:N7"/>
  </mergeCells>
  <phoneticPr fontId="20"/>
  <conditionalFormatting sqref="T1:T7 T53:T1048576 T38:T42">
    <cfRule type="containsText" dxfId="15" priority="7" operator="containsText" text="（正常）">
      <formula>NOT(ISERROR(SEARCH("（正常）",T1)))</formula>
    </cfRule>
    <cfRule type="containsText" dxfId="14" priority="8" operator="containsText" text="（エラー）">
      <formula>NOT(ISERROR(SEARCH("（エラー）",T1)))</formula>
    </cfRule>
    <cfRule type="containsText" dxfId="13" priority="9" operator="containsText" text="（注意）">
      <formula>NOT(ISERROR(SEARCH("（注意）",T1)))</formula>
    </cfRule>
  </conditionalFormatting>
  <conditionalFormatting sqref="T43:T52">
    <cfRule type="containsText" dxfId="12" priority="4" operator="containsText" text="（正常）">
      <formula>NOT(ISERROR(SEARCH("（正常）",T43)))</formula>
    </cfRule>
    <cfRule type="containsText" dxfId="11" priority="5" operator="containsText" text="（エラー）">
      <formula>NOT(ISERROR(SEARCH("（エラー）",T43)))</formula>
    </cfRule>
    <cfRule type="containsText" dxfId="10" priority="6" operator="containsText" text="（注意）">
      <formula>NOT(ISERROR(SEARCH("（注意）",T43)))</formula>
    </cfRule>
  </conditionalFormatting>
  <conditionalFormatting sqref="T8:T37">
    <cfRule type="containsText" dxfId="9" priority="1" operator="containsText" text="（正常）">
      <formula>NOT(ISERROR(SEARCH("（正常）",T8)))</formula>
    </cfRule>
    <cfRule type="containsText" dxfId="8" priority="2" operator="containsText" text="（エラー）">
      <formula>NOT(ISERROR(SEARCH("（エラー）",T8)))</formula>
    </cfRule>
    <cfRule type="containsText" dxfId="7" priority="3" operator="containsText" text="（注意）">
      <formula>NOT(ISERROR(SEARCH("（注意）",T8)))</formula>
    </cfRule>
  </conditionalFormatting>
  <dataValidations count="4">
    <dataValidation type="list" allowBlank="1" showInputMessage="1" showErrorMessage="1" sqref="H8:H37" xr:uid="{D1DBD0B4-966C-424A-8B09-CF0215654C14}">
      <formula1>$C$55</formula1>
    </dataValidation>
    <dataValidation type="list" allowBlank="1" showInputMessage="1" showErrorMessage="1" sqref="O8:O37" xr:uid="{1C600ACC-76AA-4649-BE8A-E758DC52FF26}">
      <formula1>$J$55</formula1>
    </dataValidation>
    <dataValidation type="list" allowBlank="1" showInputMessage="1" showErrorMessage="1" sqref="J8:J37" xr:uid="{E591AC4D-77B6-48AC-ABB5-A1D923AE205B}">
      <formula1>$H$55:$H$116</formula1>
    </dataValidation>
    <dataValidation type="list" allowBlank="1" showInputMessage="1" showErrorMessage="1" sqref="N8:N37" xr:uid="{8CE83B9A-8BA0-43FE-B514-8A552C20B29C}">
      <formula1>$I$55:$I$57</formula1>
    </dataValidation>
  </dataValidations>
  <printOptions horizontalCentered="1"/>
  <pageMargins left="0.39370078740157483" right="0.39370078740157483" top="0.19685039370078741" bottom="0.19685039370078741" header="0.31496062992125984" footer="0.31496062992125984"/>
  <pageSetup paperSize="9" scale="82" fitToHeight="0" orientation="portrait" r:id="rId1"/>
  <headerFooter>
    <oddFooter>&amp;C&amp;P／&amp;Nページ</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D7CEA-0CDA-42DC-92A9-71D4D8ADDC28}">
  <sheetPr codeName="Sheet38">
    <pageSetUpPr fitToPage="1"/>
  </sheetPr>
  <dimension ref="B1:AC25"/>
  <sheetViews>
    <sheetView showGridLines="0" zoomScaleNormal="100" zoomScaleSheetLayoutView="100" workbookViewId="0"/>
  </sheetViews>
  <sheetFormatPr defaultColWidth="9" defaultRowHeight="13.2"/>
  <cols>
    <col min="1" max="2" width="2.59765625" style="85" customWidth="1"/>
    <col min="3" max="3" width="5.59765625" style="85" customWidth="1"/>
    <col min="4" max="4" width="8.59765625" style="85" customWidth="1"/>
    <col min="5" max="5" width="10.59765625" style="85" bestFit="1" customWidth="1"/>
    <col min="6" max="7" width="8.59765625" style="85" customWidth="1"/>
    <col min="8" max="8" width="10.59765625" style="85" bestFit="1" customWidth="1"/>
    <col min="9" max="9" width="21" style="85" customWidth="1"/>
    <col min="10" max="10" width="15.59765625" style="85" customWidth="1"/>
    <col min="11" max="11" width="12.59765625" style="85" bestFit="1" customWidth="1"/>
    <col min="12" max="17" width="9.09765625" style="85" customWidth="1"/>
    <col min="18" max="19" width="2.59765625" style="85" customWidth="1"/>
    <col min="20" max="20" width="2.796875" style="85" customWidth="1"/>
    <col min="21" max="21" width="9" style="132"/>
    <col min="22" max="22" width="30.59765625" style="134" customWidth="1"/>
    <col min="23" max="23" width="34.796875" style="85" customWidth="1"/>
    <col min="24" max="24" width="9" style="85"/>
    <col min="25" max="28" width="0" style="85" hidden="1" customWidth="1"/>
    <col min="29" max="16384" width="9" style="85"/>
  </cols>
  <sheetData>
    <row r="1" spans="2:29" ht="18">
      <c r="B1" s="84" t="s">
        <v>76</v>
      </c>
      <c r="U1" s="283" t="s">
        <v>53</v>
      </c>
      <c r="V1" s="283"/>
      <c r="W1" s="284"/>
      <c r="Y1" s="86" t="s">
        <v>231</v>
      </c>
    </row>
    <row r="2" spans="2:29" ht="15" customHeight="1">
      <c r="B2" s="87"/>
      <c r="C2" s="88" t="s">
        <v>77</v>
      </c>
      <c r="D2" s="89"/>
      <c r="E2" s="89"/>
      <c r="F2" s="89"/>
      <c r="G2" s="89"/>
      <c r="H2" s="89"/>
      <c r="I2" s="89"/>
      <c r="J2" s="89"/>
      <c r="K2" s="89"/>
      <c r="L2" s="89"/>
      <c r="M2" s="89"/>
      <c r="N2" s="89"/>
      <c r="O2" s="89"/>
      <c r="P2" s="89"/>
      <c r="Q2" s="89"/>
      <c r="R2" s="90"/>
      <c r="U2" s="136" t="s">
        <v>1</v>
      </c>
      <c r="V2" s="91" t="s">
        <v>2</v>
      </c>
      <c r="W2" s="284"/>
      <c r="Y2" s="86" t="s">
        <v>84</v>
      </c>
      <c r="Z2" s="86" t="s">
        <v>109</v>
      </c>
      <c r="AA2" s="86" t="s">
        <v>110</v>
      </c>
      <c r="AB2" s="86" t="s">
        <v>111</v>
      </c>
      <c r="AC2" s="86"/>
    </row>
    <row r="3" spans="2:29" ht="15" customHeight="1">
      <c r="B3" s="92"/>
      <c r="C3" s="85" t="s">
        <v>78</v>
      </c>
      <c r="D3" s="93"/>
      <c r="E3" s="93"/>
      <c r="F3" s="93"/>
      <c r="G3" s="93"/>
      <c r="H3" s="93"/>
      <c r="I3" s="93"/>
      <c r="J3" s="93"/>
      <c r="K3" s="93"/>
      <c r="L3" s="93"/>
      <c r="M3" s="93"/>
      <c r="N3" s="93"/>
      <c r="O3" s="93"/>
      <c r="P3" s="93"/>
      <c r="Q3" s="93"/>
      <c r="R3" s="94"/>
      <c r="U3" s="95" t="s">
        <v>79</v>
      </c>
      <c r="V3" s="96" t="str" cm="1">
        <f t="array" ref="V3">IF(COUNTA($D$7:$D$22)=SUMPRODUCT((L7:L22&gt;0)*($D$7:$D$22&lt;&gt;"")),"（正常）区画基準高さOK","（エラー）区画基準高さNG")</f>
        <v>（正常）区画基準高さOK</v>
      </c>
      <c r="W3" s="97" t="s">
        <v>80</v>
      </c>
      <c r="Y3" s="98" t="s">
        <v>121</v>
      </c>
      <c r="Z3" s="98" t="s">
        <v>122</v>
      </c>
      <c r="AA3" s="98" t="s">
        <v>123</v>
      </c>
      <c r="AB3" s="98" t="s">
        <v>98</v>
      </c>
      <c r="AC3" s="98"/>
    </row>
    <row r="4" spans="2:29" ht="15" customHeight="1">
      <c r="B4" s="92"/>
      <c r="C4" s="99"/>
      <c r="D4" s="100"/>
      <c r="E4" s="100"/>
      <c r="F4" s="100"/>
      <c r="G4" s="100"/>
      <c r="H4" s="100"/>
      <c r="I4" s="100"/>
      <c r="J4" s="100"/>
      <c r="K4" s="100"/>
      <c r="L4" s="100"/>
      <c r="M4" s="100"/>
      <c r="N4" s="100"/>
      <c r="O4" s="100"/>
      <c r="P4" s="100"/>
      <c r="Q4" s="100"/>
      <c r="R4" s="94"/>
      <c r="U4" s="95" t="s">
        <v>79</v>
      </c>
      <c r="V4" s="96" t="str" cm="1">
        <f t="array" ref="V4">IF(COUNTA($D$7:$D$22)=SUMPRODUCT((M7:M22&gt;0)*($D$7:$D$22&lt;&gt;"")),"（正常）埋土等厚OK","（エラー）埋土等厚NG")</f>
        <v>（正常）埋土等厚OK</v>
      </c>
      <c r="W4" s="97" t="s">
        <v>80</v>
      </c>
      <c r="Y4" s="98" t="s">
        <v>130</v>
      </c>
      <c r="Z4" s="98" t="s">
        <v>131</v>
      </c>
      <c r="AA4" s="98" t="s">
        <v>132</v>
      </c>
      <c r="AB4" s="98"/>
      <c r="AC4" s="98"/>
    </row>
    <row r="5" spans="2:29" ht="26.4">
      <c r="B5" s="92"/>
      <c r="C5" s="285" t="s">
        <v>55</v>
      </c>
      <c r="D5" s="285" t="s">
        <v>81</v>
      </c>
      <c r="E5" s="285" t="s">
        <v>82</v>
      </c>
      <c r="F5" s="137" t="s">
        <v>83</v>
      </c>
      <c r="G5" s="285" t="s">
        <v>84</v>
      </c>
      <c r="H5" s="285" t="s">
        <v>85</v>
      </c>
      <c r="I5" s="285" t="s">
        <v>86</v>
      </c>
      <c r="J5" s="285" t="s">
        <v>87</v>
      </c>
      <c r="K5" s="285" t="s">
        <v>88</v>
      </c>
      <c r="L5" s="137" t="s">
        <v>89</v>
      </c>
      <c r="M5" s="137" t="s">
        <v>90</v>
      </c>
      <c r="N5" s="137" t="s">
        <v>91</v>
      </c>
      <c r="O5" s="137" t="s">
        <v>92</v>
      </c>
      <c r="P5" s="137" t="s">
        <v>93</v>
      </c>
      <c r="Q5" s="137" t="s">
        <v>94</v>
      </c>
      <c r="R5" s="94"/>
      <c r="U5" s="95" t="s">
        <v>79</v>
      </c>
      <c r="V5" s="96" t="str" cm="1">
        <f t="array" ref="V5">IF(COUNTA($D$7:$D$22)=SUMPRODUCT((P7:P22&gt;0)*($D$7:$D$22&lt;&gt;"")),"（正常）埋土等面積OK","（エラー）埋土等面積NG")</f>
        <v>（正常）埋土等面積OK</v>
      </c>
      <c r="W5" s="97" t="s">
        <v>80</v>
      </c>
      <c r="Y5" s="98"/>
      <c r="Z5" s="98" t="s">
        <v>139</v>
      </c>
      <c r="AA5" s="98"/>
      <c r="AB5" s="98"/>
      <c r="AC5" s="98"/>
    </row>
    <row r="6" spans="2:29" ht="18">
      <c r="B6" s="92"/>
      <c r="C6" s="286"/>
      <c r="D6" s="286"/>
      <c r="E6" s="286"/>
      <c r="F6" s="138" t="s">
        <v>95</v>
      </c>
      <c r="G6" s="286"/>
      <c r="H6" s="286"/>
      <c r="I6" s="286"/>
      <c r="J6" s="286"/>
      <c r="K6" s="286"/>
      <c r="L6" s="101" t="s">
        <v>292</v>
      </c>
      <c r="M6" s="138" t="s">
        <v>96</v>
      </c>
      <c r="N6" s="102" t="str">
        <f>L6&amp;""</f>
        <v>（TP+m）</v>
      </c>
      <c r="O6" s="102" t="str">
        <f>L6&amp;""</f>
        <v>（TP+m）</v>
      </c>
      <c r="P6" s="138" t="s">
        <v>97</v>
      </c>
      <c r="Q6" s="138" t="s">
        <v>95</v>
      </c>
      <c r="R6" s="94"/>
      <c r="U6" s="95" t="s">
        <v>79</v>
      </c>
      <c r="V6" s="96" t="str" cm="1">
        <f t="array" ref="V6">IF(COUNTA($D$7:$D$22)=SUMPRODUCT((Q7:Q22&gt;0)*($D$7:$D$22&lt;&gt;"")),"（正常）埋土等土量OK","（エラー）埋土等土量NG")</f>
        <v>（正常）埋土等土量OK</v>
      </c>
      <c r="W6" s="97" t="s">
        <v>80</v>
      </c>
      <c r="Y6" s="98"/>
      <c r="Z6" s="98"/>
      <c r="AA6" s="98"/>
      <c r="AB6" s="98"/>
      <c r="AC6" s="98"/>
    </row>
    <row r="7" spans="2:29" ht="30" customHeight="1">
      <c r="B7" s="92"/>
      <c r="C7" s="103">
        <f>ROW()-6</f>
        <v>1</v>
      </c>
      <c r="D7" s="296" t="s">
        <v>270</v>
      </c>
      <c r="E7" s="105">
        <v>44880</v>
      </c>
      <c r="F7" s="106">
        <v>128</v>
      </c>
      <c r="G7" s="104" t="s">
        <v>271</v>
      </c>
      <c r="H7" s="104" t="s">
        <v>272</v>
      </c>
      <c r="I7" s="104" t="s">
        <v>273</v>
      </c>
      <c r="J7" s="104" t="s">
        <v>274</v>
      </c>
      <c r="K7" s="104" t="s">
        <v>98</v>
      </c>
      <c r="L7" s="294">
        <v>2.1</v>
      </c>
      <c r="M7" s="292">
        <v>5</v>
      </c>
      <c r="N7" s="107">
        <v>-2.9</v>
      </c>
      <c r="O7" s="107">
        <v>-1.9</v>
      </c>
      <c r="P7" s="290">
        <v>100</v>
      </c>
      <c r="Q7" s="290">
        <v>638</v>
      </c>
      <c r="R7" s="94"/>
      <c r="U7" s="108" t="s">
        <v>4</v>
      </c>
      <c r="V7" s="96" t="str">
        <f ca="1">IF(E7&gt;TODAY(),"（エラー）搬入日が未来日",IF(COUNTA(D7:K7)+COUNTA(N7:O7)=10,"（正常）入力済み",IF(COUNTA(D7:K7)+COUNTA(N7:O7)=0,"（エラー）未入力","（エラー）一部未入力")))</f>
        <v>（正常）入力済み</v>
      </c>
    </row>
    <row r="8" spans="2:29" ht="30" customHeight="1">
      <c r="B8" s="92"/>
      <c r="C8" s="103">
        <f t="shared" ref="C8:C21" si="0">ROW()-6</f>
        <v>2</v>
      </c>
      <c r="D8" s="297"/>
      <c r="E8" s="110">
        <v>44881</v>
      </c>
      <c r="F8" s="111">
        <v>510</v>
      </c>
      <c r="G8" s="109" t="s">
        <v>271</v>
      </c>
      <c r="H8" s="112" t="s">
        <v>272</v>
      </c>
      <c r="I8" s="113" t="s">
        <v>273</v>
      </c>
      <c r="J8" s="113" t="s">
        <v>275</v>
      </c>
      <c r="K8" s="109" t="s">
        <v>276</v>
      </c>
      <c r="L8" s="295"/>
      <c r="M8" s="293"/>
      <c r="N8" s="114">
        <v>-1.9</v>
      </c>
      <c r="O8" s="111">
        <v>2.1</v>
      </c>
      <c r="P8" s="291"/>
      <c r="Q8" s="291"/>
      <c r="R8" s="94"/>
      <c r="U8" s="95" t="s">
        <v>36</v>
      </c>
      <c r="V8" s="96" t="str">
        <f ca="1">IF(E8&gt;TODAY(),"（エラー）搬入日が未来日",IF(COUNTA(E8:K8)+COUNTA(N8:O8)=9,"（正常）入力済み",IF(COUNTA(E8:K8)+COUNTA(N8:O8)=0,"（複数入力）未入力","（エラー）一部未入力")))</f>
        <v>（正常）入力済み</v>
      </c>
    </row>
    <row r="9" spans="2:29" ht="30" customHeight="1">
      <c r="B9" s="92"/>
      <c r="C9" s="103">
        <f t="shared" si="0"/>
        <v>3</v>
      </c>
      <c r="D9" s="287" t="s">
        <v>277</v>
      </c>
      <c r="E9" s="110">
        <v>44880</v>
      </c>
      <c r="F9" s="111">
        <v>358</v>
      </c>
      <c r="G9" s="109" t="s">
        <v>271</v>
      </c>
      <c r="H9" s="112" t="s">
        <v>272</v>
      </c>
      <c r="I9" s="113" t="s">
        <v>273</v>
      </c>
      <c r="J9" s="113" t="s">
        <v>274</v>
      </c>
      <c r="K9" s="109" t="s">
        <v>276</v>
      </c>
      <c r="L9" s="154">
        <v>2</v>
      </c>
      <c r="M9" s="157">
        <v>4</v>
      </c>
      <c r="N9" s="114">
        <v>-4</v>
      </c>
      <c r="O9" s="111">
        <v>-1.2</v>
      </c>
      <c r="P9" s="158">
        <v>100</v>
      </c>
      <c r="Q9" s="158">
        <v>562</v>
      </c>
      <c r="R9" s="94"/>
      <c r="U9" s="95" t="s">
        <v>36</v>
      </c>
      <c r="V9" s="96" t="str">
        <f t="shared" ref="V9:V21" ca="1" si="1">IF(E9&gt;TODAY(),"（エラー）搬入日が未来日",IF(COUNTA(E9:K9)+COUNTA(N9:O9)=9,"（正常）入力済み",IF(COUNTA(E9:K9)+COUNTA(N9:O9)=0,"（複数入力）未入力","（エラー）一部未入力")))</f>
        <v>（正常）入力済み</v>
      </c>
    </row>
    <row r="10" spans="2:29" ht="30" customHeight="1">
      <c r="B10" s="92"/>
      <c r="C10" s="103">
        <f t="shared" si="0"/>
        <v>4</v>
      </c>
      <c r="D10" s="289"/>
      <c r="E10" s="110">
        <v>44881</v>
      </c>
      <c r="F10" s="111">
        <v>153</v>
      </c>
      <c r="G10" s="109" t="s">
        <v>271</v>
      </c>
      <c r="H10" s="112" t="s">
        <v>272</v>
      </c>
      <c r="I10" s="113" t="s">
        <v>273</v>
      </c>
      <c r="J10" s="113" t="s">
        <v>278</v>
      </c>
      <c r="K10" s="109" t="s">
        <v>276</v>
      </c>
      <c r="L10" s="155"/>
      <c r="M10" s="139"/>
      <c r="N10" s="111">
        <v>-1.2</v>
      </c>
      <c r="O10" s="111">
        <v>0</v>
      </c>
      <c r="P10" s="159"/>
      <c r="Q10" s="160"/>
      <c r="R10" s="94"/>
      <c r="U10" s="95" t="s">
        <v>36</v>
      </c>
      <c r="V10" s="96" t="str">
        <f t="shared" ca="1" si="1"/>
        <v>（正常）入力済み</v>
      </c>
    </row>
    <row r="11" spans="2:29" ht="30" customHeight="1">
      <c r="B11" s="92"/>
      <c r="C11" s="103">
        <f t="shared" si="0"/>
        <v>5</v>
      </c>
      <c r="D11" s="288"/>
      <c r="E11" s="110">
        <v>44881</v>
      </c>
      <c r="F11" s="111">
        <v>51</v>
      </c>
      <c r="G11" s="109" t="s">
        <v>73</v>
      </c>
      <c r="H11" s="112" t="s">
        <v>272</v>
      </c>
      <c r="I11" s="113" t="s">
        <v>273</v>
      </c>
      <c r="J11" s="113" t="s">
        <v>275</v>
      </c>
      <c r="K11" s="109" t="s">
        <v>276</v>
      </c>
      <c r="L11" s="156"/>
      <c r="M11" s="115">
        <v>2</v>
      </c>
      <c r="N11" s="114">
        <v>0</v>
      </c>
      <c r="O11" s="111">
        <v>2</v>
      </c>
      <c r="P11" s="111">
        <v>20</v>
      </c>
      <c r="Q11" s="159"/>
      <c r="R11" s="94"/>
      <c r="U11" s="95" t="s">
        <v>36</v>
      </c>
      <c r="V11" s="96" t="str">
        <f t="shared" ca="1" si="1"/>
        <v>（正常）入力済み</v>
      </c>
    </row>
    <row r="12" spans="2:29" ht="30" customHeight="1">
      <c r="B12" s="92"/>
      <c r="C12" s="103">
        <f t="shared" si="0"/>
        <v>6</v>
      </c>
      <c r="D12" s="287" t="s">
        <v>279</v>
      </c>
      <c r="E12" s="110">
        <v>44896</v>
      </c>
      <c r="F12" s="111">
        <v>128</v>
      </c>
      <c r="G12" s="109" t="s">
        <v>271</v>
      </c>
      <c r="H12" s="112" t="s">
        <v>280</v>
      </c>
      <c r="I12" s="113" t="s">
        <v>281</v>
      </c>
      <c r="J12" s="113" t="s">
        <v>282</v>
      </c>
      <c r="K12" s="109" t="s">
        <v>283</v>
      </c>
      <c r="L12" s="154">
        <v>2</v>
      </c>
      <c r="M12" s="157">
        <v>1.5</v>
      </c>
      <c r="N12" s="114">
        <v>2</v>
      </c>
      <c r="O12" s="111">
        <v>3</v>
      </c>
      <c r="P12" s="158">
        <v>100</v>
      </c>
      <c r="Q12" s="158">
        <v>192</v>
      </c>
      <c r="R12" s="94"/>
      <c r="U12" s="95" t="s">
        <v>36</v>
      </c>
      <c r="V12" s="96" t="str">
        <f t="shared" ca="1" si="1"/>
        <v>（正常）入力済み</v>
      </c>
    </row>
    <row r="13" spans="2:29" ht="30" customHeight="1">
      <c r="B13" s="92"/>
      <c r="C13" s="103">
        <f t="shared" si="0"/>
        <v>7</v>
      </c>
      <c r="D13" s="288"/>
      <c r="E13" s="110">
        <v>44897</v>
      </c>
      <c r="F13" s="111">
        <v>64</v>
      </c>
      <c r="G13" s="109" t="s">
        <v>271</v>
      </c>
      <c r="H13" s="112" t="s">
        <v>280</v>
      </c>
      <c r="I13" s="113" t="s">
        <v>284</v>
      </c>
      <c r="J13" s="113" t="s">
        <v>285</v>
      </c>
      <c r="K13" s="109" t="s">
        <v>286</v>
      </c>
      <c r="L13" s="156"/>
      <c r="M13" s="139"/>
      <c r="N13" s="114">
        <v>3</v>
      </c>
      <c r="O13" s="111">
        <v>3.5</v>
      </c>
      <c r="P13" s="159"/>
      <c r="Q13" s="159"/>
      <c r="R13" s="94"/>
      <c r="U13" s="95" t="s">
        <v>36</v>
      </c>
      <c r="V13" s="96" t="str">
        <f t="shared" ca="1" si="1"/>
        <v>（正常）入力済み</v>
      </c>
    </row>
    <row r="14" spans="2:29" ht="30" customHeight="1">
      <c r="B14" s="92"/>
      <c r="C14" s="103">
        <f t="shared" si="0"/>
        <v>8</v>
      </c>
      <c r="D14" s="287" t="s">
        <v>287</v>
      </c>
      <c r="E14" s="110">
        <v>44905</v>
      </c>
      <c r="F14" s="111">
        <v>358</v>
      </c>
      <c r="G14" s="109" t="s">
        <v>271</v>
      </c>
      <c r="H14" s="112" t="s">
        <v>288</v>
      </c>
      <c r="I14" s="113" t="s">
        <v>289</v>
      </c>
      <c r="J14" s="113" t="s">
        <v>270</v>
      </c>
      <c r="K14" s="109" t="s">
        <v>286</v>
      </c>
      <c r="L14" s="154">
        <v>2</v>
      </c>
      <c r="M14" s="157">
        <v>4</v>
      </c>
      <c r="N14" s="114">
        <v>-4</v>
      </c>
      <c r="O14" s="111">
        <v>-1.2</v>
      </c>
      <c r="P14" s="158">
        <v>100</v>
      </c>
      <c r="Q14" s="158">
        <v>511</v>
      </c>
      <c r="R14" s="94"/>
      <c r="U14" s="95" t="s">
        <v>36</v>
      </c>
      <c r="V14" s="96" t="str">
        <f t="shared" ca="1" si="1"/>
        <v>（正常）入力済み</v>
      </c>
    </row>
    <row r="15" spans="2:29" ht="30" customHeight="1">
      <c r="B15" s="92"/>
      <c r="C15" s="103">
        <f t="shared" si="0"/>
        <v>9</v>
      </c>
      <c r="D15" s="288"/>
      <c r="E15" s="110">
        <v>44917</v>
      </c>
      <c r="F15" s="111">
        <v>153</v>
      </c>
      <c r="G15" s="109" t="s">
        <v>271</v>
      </c>
      <c r="H15" s="112" t="s">
        <v>288</v>
      </c>
      <c r="I15" s="113" t="s">
        <v>290</v>
      </c>
      <c r="J15" s="113" t="s">
        <v>270</v>
      </c>
      <c r="K15" s="109" t="s">
        <v>286</v>
      </c>
      <c r="L15" s="156"/>
      <c r="M15" s="139"/>
      <c r="N15" s="114">
        <v>-1.2</v>
      </c>
      <c r="O15" s="111">
        <v>0</v>
      </c>
      <c r="P15" s="159"/>
      <c r="Q15" s="159"/>
      <c r="R15" s="94"/>
      <c r="U15" s="95" t="s">
        <v>36</v>
      </c>
      <c r="V15" s="96" t="str">
        <f t="shared" ca="1" si="1"/>
        <v>（正常）入力済み</v>
      </c>
    </row>
    <row r="16" spans="2:29" ht="30" customHeight="1">
      <c r="B16" s="92"/>
      <c r="C16" s="103">
        <f t="shared" si="0"/>
        <v>10</v>
      </c>
      <c r="D16" s="287" t="s">
        <v>291</v>
      </c>
      <c r="E16" s="110">
        <v>44918</v>
      </c>
      <c r="F16" s="111">
        <v>281</v>
      </c>
      <c r="G16" s="109" t="s">
        <v>271</v>
      </c>
      <c r="H16" s="112" t="s">
        <v>272</v>
      </c>
      <c r="I16" s="113" t="s">
        <v>273</v>
      </c>
      <c r="J16" s="113" t="s">
        <v>274</v>
      </c>
      <c r="K16" s="109" t="s">
        <v>276</v>
      </c>
      <c r="L16" s="154">
        <v>2.1</v>
      </c>
      <c r="M16" s="157">
        <v>4</v>
      </c>
      <c r="N16" s="114">
        <v>-4</v>
      </c>
      <c r="O16" s="111">
        <v>-1.8</v>
      </c>
      <c r="P16" s="111">
        <v>100</v>
      </c>
      <c r="Q16" s="158">
        <v>396</v>
      </c>
      <c r="R16" s="94"/>
      <c r="U16" s="95" t="s">
        <v>36</v>
      </c>
      <c r="V16" s="96" t="str">
        <f t="shared" ca="1" si="1"/>
        <v>（正常）入力済み</v>
      </c>
    </row>
    <row r="17" spans="2:22" ht="30" customHeight="1">
      <c r="B17" s="92"/>
      <c r="C17" s="103">
        <f t="shared" si="0"/>
        <v>11</v>
      </c>
      <c r="D17" s="288"/>
      <c r="E17" s="110">
        <v>44919</v>
      </c>
      <c r="F17" s="111">
        <v>115</v>
      </c>
      <c r="G17" s="109" t="s">
        <v>73</v>
      </c>
      <c r="H17" s="112" t="s">
        <v>272</v>
      </c>
      <c r="I17" s="113" t="s">
        <v>273</v>
      </c>
      <c r="J17" s="113" t="s">
        <v>274</v>
      </c>
      <c r="K17" s="109" t="s">
        <v>276</v>
      </c>
      <c r="L17" s="156"/>
      <c r="M17" s="139"/>
      <c r="N17" s="111">
        <v>-1.8</v>
      </c>
      <c r="O17" s="111">
        <v>0</v>
      </c>
      <c r="P17" s="111">
        <v>50</v>
      </c>
      <c r="Q17" s="159"/>
      <c r="R17" s="94"/>
      <c r="U17" s="95" t="s">
        <v>36</v>
      </c>
      <c r="V17" s="96" t="str">
        <f t="shared" ca="1" si="1"/>
        <v>（正常）入力済み</v>
      </c>
    </row>
    <row r="18" spans="2:22" ht="30" customHeight="1">
      <c r="B18" s="92"/>
      <c r="C18" s="103">
        <f t="shared" si="0"/>
        <v>12</v>
      </c>
      <c r="D18" s="109"/>
      <c r="E18" s="116"/>
      <c r="F18" s="117"/>
      <c r="G18" s="109"/>
      <c r="H18" s="112"/>
      <c r="I18" s="113"/>
      <c r="J18" s="113"/>
      <c r="K18" s="109"/>
      <c r="L18" s="114"/>
      <c r="M18" s="115"/>
      <c r="N18" s="114"/>
      <c r="O18" s="111"/>
      <c r="P18" s="117"/>
      <c r="Q18" s="117"/>
      <c r="R18" s="94"/>
      <c r="U18" s="95" t="s">
        <v>36</v>
      </c>
      <c r="V18" s="96" t="str">
        <f t="shared" ca="1" si="1"/>
        <v>（複数入力）未入力</v>
      </c>
    </row>
    <row r="19" spans="2:22" ht="30" customHeight="1">
      <c r="B19" s="92"/>
      <c r="C19" s="103">
        <f t="shared" si="0"/>
        <v>13</v>
      </c>
      <c r="D19" s="109"/>
      <c r="E19" s="116"/>
      <c r="F19" s="117"/>
      <c r="G19" s="109"/>
      <c r="H19" s="112"/>
      <c r="I19" s="113"/>
      <c r="J19" s="113"/>
      <c r="K19" s="109"/>
      <c r="L19" s="114"/>
      <c r="M19" s="115"/>
      <c r="N19" s="114"/>
      <c r="O19" s="111"/>
      <c r="P19" s="117"/>
      <c r="Q19" s="117"/>
      <c r="R19" s="94"/>
      <c r="U19" s="95" t="s">
        <v>36</v>
      </c>
      <c r="V19" s="96" t="str">
        <f t="shared" ca="1" si="1"/>
        <v>（複数入力）未入力</v>
      </c>
    </row>
    <row r="20" spans="2:22" ht="30" customHeight="1">
      <c r="B20" s="92"/>
      <c r="C20" s="103">
        <f t="shared" si="0"/>
        <v>14</v>
      </c>
      <c r="D20" s="109"/>
      <c r="E20" s="116"/>
      <c r="F20" s="117"/>
      <c r="G20" s="109"/>
      <c r="H20" s="112"/>
      <c r="I20" s="113"/>
      <c r="J20" s="113"/>
      <c r="K20" s="109"/>
      <c r="L20" s="114"/>
      <c r="M20" s="115"/>
      <c r="N20" s="114"/>
      <c r="O20" s="111"/>
      <c r="P20" s="117"/>
      <c r="Q20" s="117"/>
      <c r="R20" s="94"/>
      <c r="U20" s="95" t="s">
        <v>36</v>
      </c>
      <c r="V20" s="96" t="str">
        <f t="shared" ca="1" si="1"/>
        <v>（複数入力）未入力</v>
      </c>
    </row>
    <row r="21" spans="2:22" ht="30" customHeight="1">
      <c r="B21" s="92"/>
      <c r="C21" s="103">
        <f t="shared" si="0"/>
        <v>15</v>
      </c>
      <c r="D21" s="109"/>
      <c r="E21" s="116"/>
      <c r="F21" s="117"/>
      <c r="G21" s="109"/>
      <c r="H21" s="112"/>
      <c r="I21" s="113"/>
      <c r="J21" s="113"/>
      <c r="K21" s="109"/>
      <c r="L21" s="114"/>
      <c r="M21" s="115"/>
      <c r="N21" s="114"/>
      <c r="O21" s="111"/>
      <c r="P21" s="117"/>
      <c r="Q21" s="117"/>
      <c r="R21" s="94"/>
      <c r="U21" s="95" t="s">
        <v>36</v>
      </c>
      <c r="V21" s="96" t="str">
        <f t="shared" ca="1" si="1"/>
        <v>（複数入力）未入力</v>
      </c>
    </row>
    <row r="22" spans="2:22" ht="30" customHeight="1">
      <c r="B22" s="92"/>
      <c r="C22" s="118" t="s">
        <v>69</v>
      </c>
      <c r="D22" s="119"/>
      <c r="E22" s="120"/>
      <c r="F22" s="120"/>
      <c r="G22" s="121"/>
      <c r="H22" s="122"/>
      <c r="I22" s="123"/>
      <c r="J22" s="123"/>
      <c r="K22" s="121"/>
      <c r="L22" s="124"/>
      <c r="M22" s="120"/>
      <c r="N22" s="124"/>
      <c r="O22" s="125"/>
      <c r="P22" s="120"/>
      <c r="Q22" s="126"/>
      <c r="R22" s="94"/>
      <c r="U22" s="95"/>
      <c r="V22" s="96"/>
    </row>
    <row r="23" spans="2:22" ht="30" customHeight="1">
      <c r="B23" s="92"/>
      <c r="C23" s="127"/>
      <c r="D23" s="127"/>
      <c r="E23" s="127"/>
      <c r="F23" s="127"/>
      <c r="G23" s="127"/>
      <c r="H23" s="127"/>
      <c r="I23" s="127"/>
      <c r="J23" s="127"/>
      <c r="K23" s="127"/>
      <c r="L23" s="127"/>
      <c r="M23" s="127"/>
      <c r="N23" s="127"/>
      <c r="O23" s="128" t="s">
        <v>99</v>
      </c>
      <c r="P23" s="129">
        <f>SUM(P7:P22)</f>
        <v>570</v>
      </c>
      <c r="Q23" s="129">
        <f>SUM(Q7:Q22)</f>
        <v>2299</v>
      </c>
      <c r="R23" s="94"/>
      <c r="U23" s="95" t="s">
        <v>79</v>
      </c>
      <c r="V23" s="96" t="str">
        <f>IF(SUM(F7:F22)=Q23,"（正常）合計値一致","（エラー）搬入土量の合計と不一致）")</f>
        <v>（正常）合計値一致</v>
      </c>
    </row>
    <row r="24" spans="2:22" ht="13.5" customHeight="1">
      <c r="B24" s="130"/>
      <c r="C24" s="100"/>
      <c r="D24" s="100"/>
      <c r="E24" s="100"/>
      <c r="F24" s="100"/>
      <c r="G24" s="100"/>
      <c r="H24" s="100"/>
      <c r="I24" s="100"/>
      <c r="J24" s="100"/>
      <c r="K24" s="100"/>
      <c r="L24" s="100"/>
      <c r="M24" s="100"/>
      <c r="N24" s="100"/>
      <c r="O24" s="100"/>
      <c r="P24" s="100"/>
      <c r="Q24" s="100"/>
      <c r="R24" s="131"/>
      <c r="V24" s="96"/>
    </row>
    <row r="25" spans="2:22">
      <c r="B25" s="84"/>
      <c r="C25" s="85" t="s">
        <v>70</v>
      </c>
      <c r="V25" s="133"/>
    </row>
  </sheetData>
  <mergeCells count="19">
    <mergeCell ref="D16:D17"/>
    <mergeCell ref="D14:D15"/>
    <mergeCell ref="D12:D13"/>
    <mergeCell ref="D9:D11"/>
    <mergeCell ref="Q7:Q8"/>
    <mergeCell ref="P7:P8"/>
    <mergeCell ref="M7:M8"/>
    <mergeCell ref="L7:L8"/>
    <mergeCell ref="D7:D8"/>
    <mergeCell ref="U1:V1"/>
    <mergeCell ref="W1:W2"/>
    <mergeCell ref="C5:C6"/>
    <mergeCell ref="D5:D6"/>
    <mergeCell ref="E5:E6"/>
    <mergeCell ref="G5:G6"/>
    <mergeCell ref="H5:H6"/>
    <mergeCell ref="I5:I6"/>
    <mergeCell ref="J5:J6"/>
    <mergeCell ref="K5:K6"/>
  </mergeCells>
  <phoneticPr fontId="20"/>
  <conditionalFormatting sqref="V1:V1048576">
    <cfRule type="containsText" dxfId="6" priority="1" operator="containsText" text="（正常）">
      <formula>NOT(ISERROR(SEARCH("（正常）",V1)))</formula>
    </cfRule>
    <cfRule type="containsText" dxfId="5" priority="2" operator="containsText" text="（エラー）">
      <formula>NOT(ISERROR(SEARCH("（エラー）",V1)))</formula>
    </cfRule>
    <cfRule type="containsText" dxfId="4" priority="3" operator="containsText" text="（注意）">
      <formula>NOT(ISERROR(SEARCH("（注意）",V1)))</formula>
    </cfRule>
  </conditionalFormatting>
  <dataValidations count="6">
    <dataValidation type="decimal" operator="greaterThanOrEqual" allowBlank="1" showInputMessage="1" showErrorMessage="1" sqref="Q16 F7:F21 P16:P21 Q7 P7 M7 Q18:Q21 M14 Q14 M18:M21 M16 P11:P12 P14 Q12 Q9 P9 M9 M11:M12" xr:uid="{A059F7D3-0C5A-4897-8583-696440A8BAD8}">
      <formula1>0</formula1>
    </dataValidation>
    <dataValidation type="whole" operator="greaterThanOrEqual" allowBlank="1" showInputMessage="1" showErrorMessage="1" sqref="M22 E22:F22 P22:Q22" xr:uid="{E328D261-765E-41C1-832A-8ACCAC4A6EFD}">
      <formula1>0</formula1>
    </dataValidation>
    <dataValidation type="list" allowBlank="1" showInputMessage="1" showErrorMessage="1" sqref="L6" xr:uid="{B4F6D965-9764-4505-996D-A8E173FBB25C}">
      <formula1>$AA$3:$AA$4</formula1>
    </dataValidation>
    <dataValidation type="list" allowBlank="1" showInputMessage="1" showErrorMessage="1" sqref="G7:G22" xr:uid="{88A61E7E-B72D-4969-8046-6A4D21CEB88F}">
      <formula1>$Y$3:$Y$4</formula1>
    </dataValidation>
    <dataValidation type="list" allowBlank="1" showInputMessage="1" showErrorMessage="1" sqref="H7:H22" xr:uid="{7F9CF085-04B6-4E5C-98AD-509980DD7D6C}">
      <formula1>$Z$3:$Z$5</formula1>
    </dataValidation>
    <dataValidation type="list" allowBlank="1" showInputMessage="1" sqref="K7:K22" xr:uid="{030AA447-367D-441B-874B-3AA01A364778}">
      <formula1>$AB$3</formula1>
    </dataValidation>
  </dataValidations>
  <pageMargins left="0.19685039370078741" right="0.19685039370078741" top="0.19685039370078741" bottom="0.19685039370078741" header="0.11811023622047245" footer="0.11811023622047245"/>
  <pageSetup paperSize="9" scale="82" fitToHeight="0" orientation="landscape" r:id="rId1"/>
  <headerFooter>
    <oddFooter>&amp;C&amp;P／&amp;Nページ</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D9D68-775F-43E2-95BA-723D823A51CF}">
  <sheetPr codeName="Sheet37">
    <pageSetUpPr fitToPage="1"/>
  </sheetPr>
  <dimension ref="A1:Y31"/>
  <sheetViews>
    <sheetView showGridLines="0" zoomScaleNormal="100" zoomScaleSheetLayoutView="100" workbookViewId="0"/>
  </sheetViews>
  <sheetFormatPr defaultColWidth="9" defaultRowHeight="15" outlineLevelCol="1"/>
  <cols>
    <col min="1" max="2" width="2.59765625" style="85" customWidth="1"/>
    <col min="3" max="3" width="23.796875" style="85" bestFit="1" customWidth="1"/>
    <col min="4" max="6" width="23.09765625" style="85" customWidth="1"/>
    <col min="7" max="9" width="23.09765625" style="85" hidden="1" customWidth="1" outlineLevel="1"/>
    <col min="10" max="10" width="2.59765625" style="85" customWidth="1" collapsed="1"/>
    <col min="11" max="11" width="2.59765625" style="85" customWidth="1"/>
    <col min="12" max="12" width="2.796875" style="85" customWidth="1"/>
    <col min="13" max="13" width="14.296875" style="95" bestFit="1" customWidth="1"/>
    <col min="14" max="19" width="9.09765625" style="141" customWidth="1"/>
    <col min="20" max="20" width="82.59765625" style="142" customWidth="1"/>
    <col min="21" max="21" width="10" style="97" customWidth="1"/>
    <col min="22" max="25" width="0" style="85" hidden="1" customWidth="1"/>
    <col min="26" max="16384" width="9" style="85"/>
  </cols>
  <sheetData>
    <row r="1" spans="1:25" ht="18">
      <c r="B1" s="84" t="s">
        <v>232</v>
      </c>
      <c r="M1" s="283" t="s">
        <v>53</v>
      </c>
      <c r="N1" s="283"/>
      <c r="O1" s="140"/>
      <c r="U1" s="85"/>
      <c r="V1" s="86" t="s">
        <v>231</v>
      </c>
    </row>
    <row r="2" spans="1:25" ht="15" customHeight="1">
      <c r="B2" s="87"/>
      <c r="C2" s="88" t="s">
        <v>233</v>
      </c>
      <c r="D2" s="89"/>
      <c r="E2" s="89"/>
      <c r="F2" s="89"/>
      <c r="G2" s="89"/>
      <c r="H2" s="89"/>
      <c r="I2" s="89"/>
      <c r="J2" s="90"/>
      <c r="M2" s="136" t="s">
        <v>1</v>
      </c>
      <c r="N2" s="140" t="s">
        <v>2</v>
      </c>
      <c r="O2" s="140"/>
      <c r="P2" s="140"/>
      <c r="Q2" s="140"/>
      <c r="R2" s="140"/>
      <c r="S2" s="140"/>
      <c r="V2" s="86" t="s">
        <v>234</v>
      </c>
      <c r="W2" s="86" t="s">
        <v>235</v>
      </c>
      <c r="X2" s="86" t="s">
        <v>100</v>
      </c>
      <c r="Y2" s="86" t="s">
        <v>236</v>
      </c>
    </row>
    <row r="3" spans="1:25" s="93" customFormat="1" ht="15" customHeight="1">
      <c r="A3" s="85"/>
      <c r="B3" s="92"/>
      <c r="C3" s="85" t="s">
        <v>237</v>
      </c>
      <c r="J3" s="94"/>
      <c r="K3" s="85"/>
      <c r="L3" s="85"/>
      <c r="M3" s="136"/>
      <c r="T3" s="142"/>
      <c r="U3" s="142"/>
      <c r="V3" s="98">
        <v>100</v>
      </c>
      <c r="W3" s="98" t="s">
        <v>238</v>
      </c>
      <c r="X3" s="98" t="s">
        <v>238</v>
      </c>
      <c r="Y3" s="98" t="s">
        <v>239</v>
      </c>
    </row>
    <row r="4" spans="1:25" s="93" customFormat="1" ht="15" customHeight="1">
      <c r="A4" s="85"/>
      <c r="B4" s="92"/>
      <c r="C4" s="143" t="s">
        <v>240</v>
      </c>
      <c r="J4" s="94"/>
      <c r="K4" s="85"/>
      <c r="L4" s="85"/>
      <c r="M4" s="136"/>
      <c r="N4" s="140">
        <v>1</v>
      </c>
      <c r="O4" s="140">
        <v>2</v>
      </c>
      <c r="P4" s="140">
        <v>3</v>
      </c>
      <c r="Q4" s="140">
        <v>4</v>
      </c>
      <c r="R4" s="140">
        <v>5</v>
      </c>
      <c r="S4" s="140">
        <v>6</v>
      </c>
      <c r="T4" s="142"/>
      <c r="U4" s="142"/>
      <c r="V4" s="98">
        <v>900</v>
      </c>
      <c r="W4" s="98"/>
      <c r="X4" s="98" t="s">
        <v>241</v>
      </c>
      <c r="Y4" s="98" t="s">
        <v>242</v>
      </c>
    </row>
    <row r="5" spans="1:25" s="93" customFormat="1" ht="15" customHeight="1">
      <c r="A5" s="85"/>
      <c r="B5" s="92"/>
      <c r="C5" s="144" t="s">
        <v>243</v>
      </c>
      <c r="D5" s="100"/>
      <c r="E5" s="100"/>
      <c r="F5" s="100"/>
      <c r="G5" s="100"/>
      <c r="H5" s="100"/>
      <c r="I5" s="100"/>
      <c r="J5" s="94"/>
      <c r="K5" s="85"/>
      <c r="L5" s="85"/>
      <c r="M5" s="136"/>
      <c r="N5" s="140"/>
      <c r="O5" s="140"/>
      <c r="P5" s="140"/>
      <c r="Q5" s="140"/>
      <c r="R5" s="140"/>
      <c r="S5" s="140"/>
      <c r="T5" s="142"/>
      <c r="U5" s="142"/>
      <c r="V5" s="98">
        <v>5000</v>
      </c>
      <c r="W5" s="98"/>
      <c r="X5" s="98" t="s">
        <v>113</v>
      </c>
      <c r="Y5" s="98" t="s">
        <v>244</v>
      </c>
    </row>
    <row r="6" spans="1:25" s="93" customFormat="1" ht="26.4">
      <c r="A6" s="85"/>
      <c r="B6" s="92"/>
      <c r="C6" s="145" t="s">
        <v>245</v>
      </c>
      <c r="D6" s="103">
        <v>1</v>
      </c>
      <c r="E6" s="103">
        <v>2</v>
      </c>
      <c r="F6" s="103">
        <v>3</v>
      </c>
      <c r="G6" s="103">
        <v>4</v>
      </c>
      <c r="H6" s="103">
        <v>5</v>
      </c>
      <c r="I6" s="103">
        <v>6</v>
      </c>
      <c r="J6" s="94"/>
      <c r="K6" s="85"/>
      <c r="L6" s="85"/>
      <c r="M6" s="95" t="s">
        <v>246</v>
      </c>
      <c r="N6" s="96" t="str">
        <f t="shared" ref="N6:S6" si="0">IF(COUNTIF(N7:N14,"*正常*")=8,"（正常）",IF(COUNTIF(N7:N14,"*正常*")=0,"（複数入力）","（エラー）"))</f>
        <v>（正常）</v>
      </c>
      <c r="O6" s="96" t="str">
        <f t="shared" si="0"/>
        <v>（正常）</v>
      </c>
      <c r="P6" s="96" t="str">
        <f t="shared" si="0"/>
        <v>（正常）</v>
      </c>
      <c r="Q6" s="96" t="str">
        <f t="shared" si="0"/>
        <v>（正常）</v>
      </c>
      <c r="R6" s="96" t="str">
        <f t="shared" si="0"/>
        <v>（正常）</v>
      </c>
      <c r="S6" s="96" t="str">
        <f t="shared" si="0"/>
        <v>（複数入力）</v>
      </c>
      <c r="T6" s="142"/>
      <c r="U6" s="142"/>
      <c r="V6" s="98" t="s">
        <v>247</v>
      </c>
      <c r="W6" s="98"/>
      <c r="X6" s="98" t="s">
        <v>125</v>
      </c>
      <c r="Y6" s="98" t="s">
        <v>248</v>
      </c>
    </row>
    <row r="7" spans="1:25" s="93" customFormat="1" ht="24" customHeight="1">
      <c r="A7" s="85"/>
      <c r="B7" s="92"/>
      <c r="C7" s="146" t="s">
        <v>249</v>
      </c>
      <c r="D7" s="104" t="s">
        <v>293</v>
      </c>
      <c r="E7" s="109" t="s">
        <v>293</v>
      </c>
      <c r="F7" s="109" t="s">
        <v>293</v>
      </c>
      <c r="G7" s="147" t="s">
        <v>293</v>
      </c>
      <c r="H7" s="147" t="s">
        <v>293</v>
      </c>
      <c r="I7" s="147"/>
      <c r="J7" s="94"/>
      <c r="K7" s="85"/>
      <c r="L7" s="85"/>
      <c r="M7" s="108" t="s">
        <v>250</v>
      </c>
      <c r="N7" s="96" t="str">
        <f>IF(D7="","（エラー）","（正常）")</f>
        <v>（正常）</v>
      </c>
      <c r="O7" s="96" t="str">
        <f>IF(E7="","（複数入力）","（正常）")</f>
        <v>（正常）</v>
      </c>
      <c r="P7" s="96" t="str">
        <f>IF(F7="","（複数入力）","（正常）")</f>
        <v>（正常）</v>
      </c>
      <c r="Q7" s="96" t="str">
        <f>IF(G7="","（複数入力）","（正常）")</f>
        <v>（正常）</v>
      </c>
      <c r="R7" s="96" t="str">
        <f>IF(H7="","（複数入力）","（正常）")</f>
        <v>（正常）</v>
      </c>
      <c r="S7" s="96" t="str">
        <f>IF(I7="","（複数入力）","（正常）")</f>
        <v>（複数入力）</v>
      </c>
      <c r="T7" s="142"/>
      <c r="U7" s="142"/>
      <c r="V7" s="98"/>
      <c r="W7" s="98"/>
      <c r="X7" s="98" t="s">
        <v>134</v>
      </c>
      <c r="Y7" s="98" t="s">
        <v>251</v>
      </c>
    </row>
    <row r="8" spans="1:25" s="93" customFormat="1" ht="24" customHeight="1">
      <c r="A8" s="85"/>
      <c r="B8" s="92"/>
      <c r="C8" s="146" t="s">
        <v>252</v>
      </c>
      <c r="D8" s="164">
        <v>1000</v>
      </c>
      <c r="E8" s="165">
        <v>1000</v>
      </c>
      <c r="F8" s="166">
        <v>1000</v>
      </c>
      <c r="G8" s="167">
        <v>1000</v>
      </c>
      <c r="H8" s="167">
        <v>1000</v>
      </c>
      <c r="I8" s="148"/>
      <c r="J8" s="94"/>
      <c r="K8" s="85"/>
      <c r="L8" s="85"/>
      <c r="M8" s="108" t="s">
        <v>253</v>
      </c>
      <c r="N8" s="96" t="str">
        <f>IF(D8="","（エラー）",IFERROR(IF(D8&lt;=D9*D10,"（正常）","（エラー）"),"（正常）"))</f>
        <v>（正常）</v>
      </c>
      <c r="O8" s="96" t="str">
        <f>IF(E8="","（複数入力）",IFERROR(IF(E8&lt;=E9*E10,"（正常）","（エラー）"),"（正常）"))</f>
        <v>（正常）</v>
      </c>
      <c r="P8" s="96" t="str">
        <f>IF(F8="","（複数入力）",IFERROR(IF(F8&lt;=F9*F10,"（正常）","（エラー）"),"（正常）"))</f>
        <v>（正常）</v>
      </c>
      <c r="Q8" s="96" t="str">
        <f>IF(G8="","（複数入力）",IFERROR(IF(G8&lt;=G9*G10,"（正常）","（エラー）"),"（正常）"))</f>
        <v>（正常）</v>
      </c>
      <c r="R8" s="96" t="str">
        <f>IF(H8="","（複数入力）",IFERROR(IF(H8&lt;=H9*H10,"（正常）","（エラー）"),"（正常）"))</f>
        <v>（正常）</v>
      </c>
      <c r="S8" s="96" t="str">
        <f>IF(I8="","（複数入力）",IFERROR(IF(I8&lt;=I9*I10,"（正常）","（エラー）"),"（正常）"))</f>
        <v>（複数入力）</v>
      </c>
      <c r="T8" s="97" t="s">
        <v>254</v>
      </c>
      <c r="U8" s="142"/>
      <c r="V8" s="98"/>
      <c r="W8" s="98"/>
      <c r="X8" s="98" t="s">
        <v>140</v>
      </c>
      <c r="Y8" s="98" t="s">
        <v>255</v>
      </c>
    </row>
    <row r="9" spans="1:25" s="93" customFormat="1" ht="24" customHeight="1">
      <c r="A9" s="85"/>
      <c r="B9" s="92"/>
      <c r="C9" s="146" t="s">
        <v>256</v>
      </c>
      <c r="D9" s="162" t="s">
        <v>247</v>
      </c>
      <c r="E9" s="163" t="s">
        <v>247</v>
      </c>
      <c r="F9" s="163" t="s">
        <v>247</v>
      </c>
      <c r="G9" s="163" t="s">
        <v>247</v>
      </c>
      <c r="H9" s="163" t="s">
        <v>247</v>
      </c>
      <c r="I9" s="149"/>
      <c r="J9" s="94"/>
      <c r="K9" s="85"/>
      <c r="L9" s="85"/>
      <c r="M9" s="108" t="s">
        <v>253</v>
      </c>
      <c r="N9" s="96" t="str">
        <f>IF(D9="","（エラー）",IF(D9="該当なし",IF(COUNTIF($D$14,"*基準*")=1,"（エラー）",IF(OR(ISNUMBER(D9*D10),AND(ISTEXT(D9),ISTEXT(D10))),"（正常）","（エラー）")),IF(COUNTIF($D$14,"*基準*")=1,IF(OR(ISNUMBER(D9*D10),AND(ISTEXT(D9),ISTEXT(D10))),"（正常）","（エラー）"),"（エラー）")))</f>
        <v>（正常）</v>
      </c>
      <c r="O9" s="96" t="str">
        <f>IF(E9="","（複数入力）",IF(E9="該当なし",IF(COUNTIF($E$14,"*基準*")=1,"（エラー）",IF(OR(ISNUMBER(E9*E10),AND(ISTEXT(E9),ISTEXT(E10))),"（正常）","（エラー）")),IF(COUNTIF($E$14,"*基準*")=1,IF(OR(ISNUMBER(E9*E10),AND(ISTEXT(E9),ISTEXT(E10))),"（正常）","（エラー）"),"（エラー）")))</f>
        <v>（正常）</v>
      </c>
      <c r="P9" s="96" t="str">
        <f>IF(F9="","（複数入力）",IF(F9="該当なし",IF(COUNTIF($F$14,"*基準*")=1,"（エラー）",IF(OR(ISNUMBER(F9*F10),AND(ISTEXT(F9),ISTEXT(F10))),"（正常）","（エラー）")),IF(COUNTIF($F$14,"*基準*")=1,IF(OR(ISNUMBER(F9*F10),AND(ISTEXT(F9),ISTEXT(F10))),"（正常）","（エラー）"),"（エラー）")))</f>
        <v>（正常）</v>
      </c>
      <c r="Q9" s="96" t="str">
        <f>IF(G9="","（複数入力）",IF(G9="該当なし",IF(COUNTIF($G$14,"*基準*")=1,"（エラー）",IF(OR(ISNUMBER(G9*G10),AND(ISTEXT(G9),ISTEXT(G10))),"（正常）","（エラー）")),IF(COUNTIF($G$14,"*基準*")=1,IF(OR(ISNUMBER(G9*G10),AND(ISTEXT(G9),ISTEXT(G10))),"（正常）","（エラー）"),"（エラー）")))</f>
        <v>（正常）</v>
      </c>
      <c r="R9" s="96" t="str">
        <f>IF(H9="","（複数入力）",IF(H9="該当なし",IF(COUNTIF($H$14,"*基準*")=1,"（エラー）",IF(OR(ISNUMBER(H9*H10),AND(ISTEXT(H9),ISTEXT(H10))),"（正常）","（エラー）")),IF(COUNTIF($H$14,"*基準*")=1,IF(OR(ISNUMBER(H9*H10),AND(ISTEXT(H9),ISTEXT(H10))),"（正常）","（エラー）"),"（エラー）")))</f>
        <v>（正常）</v>
      </c>
      <c r="S9" s="96" t="str">
        <f>IF(I9="","（複数入力）",IF(I9="該当なし",IF(COUNTIF($I$14,"*基準*")=1,"（エラー）",IF(OR(ISNUMBER(I9*I10),AND(ISTEXT(I9),ISTEXT(I10))),"（正常）","（エラー）")),IF(COUNTIF($I$14,"*基準*")=1,IF(OR(ISNUMBER(I9*I10),AND(ISTEXT(I9),ISTEXT(I10))),"（正常）","（エラー）"),"（エラー）")))</f>
        <v>（複数入力）</v>
      </c>
      <c r="T9" s="142" t="s">
        <v>257</v>
      </c>
      <c r="U9" s="142"/>
      <c r="V9" s="98"/>
      <c r="W9" s="98"/>
      <c r="X9" s="98" t="s">
        <v>144</v>
      </c>
      <c r="Y9" s="98" t="s">
        <v>258</v>
      </c>
    </row>
    <row r="10" spans="1:25" s="93" customFormat="1" ht="24" customHeight="1">
      <c r="A10" s="85"/>
      <c r="B10" s="92"/>
      <c r="C10" s="146" t="s">
        <v>259</v>
      </c>
      <c r="D10" s="104" t="s">
        <v>247</v>
      </c>
      <c r="E10" s="109" t="s">
        <v>247</v>
      </c>
      <c r="F10" s="109" t="s">
        <v>247</v>
      </c>
      <c r="G10" s="109" t="s">
        <v>247</v>
      </c>
      <c r="H10" s="109" t="s">
        <v>247</v>
      </c>
      <c r="I10" s="109"/>
      <c r="J10" s="94"/>
      <c r="K10" s="85"/>
      <c r="L10" s="85"/>
      <c r="M10" s="108" t="s">
        <v>253</v>
      </c>
      <c r="N10" s="96" t="str">
        <f>IF(D10="","（エラー）",IF(OR(ISNUMBER(D9*D10),AND(ISTEXT(D9),ISTEXT(D10))),"（正常）","（エラー）"))</f>
        <v>（正常）</v>
      </c>
      <c r="O10" s="96" t="str">
        <f>IF(E10="","（複数入力）",IF(OR(ISNUMBER(E9*E10),AND(ISTEXT(E9),ISTEXT(E10))),"（正常）","（エラー）"))</f>
        <v>（正常）</v>
      </c>
      <c r="P10" s="96" t="str">
        <f>IF(F10="","（複数入力）",IF(OR(ISNUMBER(F9*F10),AND(ISTEXT(F9),ISTEXT(F10))),"（正常）","（エラー）"))</f>
        <v>（正常）</v>
      </c>
      <c r="Q10" s="96" t="str">
        <f>IF(G10="","（複数入力）",IF(OR(ISNUMBER(G9*G10),AND(ISTEXT(G9),ISTEXT(G10))),"（正常）","（エラー）"))</f>
        <v>（正常）</v>
      </c>
      <c r="R10" s="96" t="str">
        <f>IF(H10="","（複数入力）",IF(OR(ISNUMBER(H9*H10),AND(ISTEXT(H9),ISTEXT(H10))),"（正常）","（エラー）"))</f>
        <v>（正常）</v>
      </c>
      <c r="S10" s="96" t="str">
        <f>IF(I10="","（複数入力）",IF(OR(ISNUMBER(I9*I10),AND(ISTEXT(I9),ISTEXT(I10))),"（正常）","（エラー）"))</f>
        <v>（複数入力）</v>
      </c>
      <c r="T10" s="97" t="s">
        <v>260</v>
      </c>
      <c r="U10" s="142"/>
      <c r="V10" s="98"/>
      <c r="W10" s="98"/>
      <c r="X10" s="98" t="s">
        <v>147</v>
      </c>
      <c r="Y10" s="98"/>
    </row>
    <row r="11" spans="1:25" s="93" customFormat="1" ht="24" customHeight="1">
      <c r="A11" s="85"/>
      <c r="B11" s="92"/>
      <c r="C11" s="146" t="s">
        <v>261</v>
      </c>
      <c r="D11" s="104" t="s">
        <v>247</v>
      </c>
      <c r="E11" s="109" t="s">
        <v>247</v>
      </c>
      <c r="F11" s="109" t="s">
        <v>247</v>
      </c>
      <c r="G11" s="109" t="s">
        <v>247</v>
      </c>
      <c r="H11" s="109" t="s">
        <v>247</v>
      </c>
      <c r="I11" s="109"/>
      <c r="J11" s="94"/>
      <c r="K11" s="85"/>
      <c r="L11" s="85"/>
      <c r="M11" s="108" t="s">
        <v>253</v>
      </c>
      <c r="N11" s="96" t="str">
        <f>IF(D11="","（エラー）",IF(D11="該当なし",IF(COUNTIF($D$14,"*基準*")=1,"（エラー）","（正常）"),IF(COUNTIF($D$14,"*基準*")=1,"（正常）","（エラー）")))</f>
        <v>（正常）</v>
      </c>
      <c r="O11" s="96" t="str">
        <f>IF(E11="","（複数入力）",IF(E11="該当なし",IF(COUNTIF($E$14,"*基準*")=1,"（エラー）","（正常）"),IF(COUNTIF($E$14,"*基準*")=1,"（正常）","（エラー）")))</f>
        <v>（正常）</v>
      </c>
      <c r="P11" s="96" t="str">
        <f>IF(F11="","（複数入力）",IF(F11="該当なし",IF(COUNTIF($F$14,"*基準*")=1,"（エラー）","（正常）"),IF(COUNTIF($F$14,"*基準*")=1,"（正常）","（エラー）")))</f>
        <v>（正常）</v>
      </c>
      <c r="Q11" s="96" t="str">
        <f>IF(G11="","（複数入力）",IF(G11="該当なし",IF(COUNTIF($G$14,"*基準*")=1,"（エラー）","（正常）"),IF(COUNTIF($G$14,"*基準*")=1,"（正常）","（エラー）")))</f>
        <v>（正常）</v>
      </c>
      <c r="R11" s="96" t="str">
        <f>IF(H11="","（複数入力）",IF(H11="該当なし",IF(COUNTIF($H$14,"*基準*")=1,"（エラー）","（正常）"),IF(COUNTIF($H$14,"*基準*")=1,"（正常）","（エラー）")))</f>
        <v>（正常）</v>
      </c>
      <c r="S11" s="96" t="str">
        <f>IF(I11="","（複数入力）",IF(I11="該当なし",IF(COUNTIF($I$14,"*基準*")=1,"（エラー）","（正常）"),IF(COUNTIF($I$14,"*基準*")=1,"（正常）","（エラー）")))</f>
        <v>（複数入力）</v>
      </c>
      <c r="T11" s="97" t="s">
        <v>262</v>
      </c>
      <c r="U11" s="142"/>
      <c r="V11" s="98"/>
      <c r="W11" s="98"/>
      <c r="X11" s="98" t="s">
        <v>149</v>
      </c>
      <c r="Y11" s="98"/>
    </row>
    <row r="12" spans="1:25" s="93" customFormat="1" ht="24" customHeight="1">
      <c r="A12" s="85"/>
      <c r="B12" s="92"/>
      <c r="C12" s="146" t="s">
        <v>263</v>
      </c>
      <c r="D12" s="104" t="s">
        <v>247</v>
      </c>
      <c r="E12" s="109" t="s">
        <v>247</v>
      </c>
      <c r="F12" s="109" t="s">
        <v>247</v>
      </c>
      <c r="G12" s="109" t="s">
        <v>247</v>
      </c>
      <c r="H12" s="109" t="s">
        <v>247</v>
      </c>
      <c r="I12" s="109"/>
      <c r="J12" s="94"/>
      <c r="K12" s="85"/>
      <c r="L12" s="85"/>
      <c r="M12" s="108" t="s">
        <v>253</v>
      </c>
      <c r="N12" s="96" t="str">
        <f>IF(D12="","（エラー）",IF(D12="該当なし",IF(COUNTIF($D$14,"*基準*")=1,"（エラー）","（正常）"),IF(COUNTIF($D$14,"*基準*")=1,"（正常）","（エラー）")))</f>
        <v>（正常）</v>
      </c>
      <c r="O12" s="96" t="str">
        <f>IF(E12="","（複数入力）",IF(E12="該当なし",IF(COUNTIF($E$14,"*基準*")=1,"（エラー）","（正常）"),IF(COUNTIF($E$14,"*基準*")=1,"（正常）","（エラー）")))</f>
        <v>（正常）</v>
      </c>
      <c r="P12" s="96" t="str">
        <f>IF(F12="","（複数入力）",IF(F12="該当なし",IF(COUNTIF($F$14,"*基準*")=1,"（エラー）","（正常）"),IF(COUNTIF($F$14,"*基準*")=1,"（正常）","（エラー）")))</f>
        <v>（正常）</v>
      </c>
      <c r="Q12" s="96" t="str">
        <f>IF(G12="","（複数入力）",IF(G12="該当なし",IF(COUNTIF($G$14,"*基準*")=1,"（エラー）","（正常）"),IF(COUNTIF($G$14,"*基準*")=1,"（正常）","（エラー）")))</f>
        <v>（正常）</v>
      </c>
      <c r="R12" s="96" t="str">
        <f>IF(H12="","（複数入力）",IF(H12="該当なし",IF(COUNTIF($H$14,"*基準*")=1,"（エラー）","（正常）"),IF(COUNTIF($H$14,"*基準*")=1,"（正常）","（エラー）")))</f>
        <v>（正常）</v>
      </c>
      <c r="S12" s="96" t="str">
        <f>IF(I12="","（複数入力）",IF(I12="該当なし",IF(COUNTIF($I$14,"*基準*")=1,"（エラー）","（正常）"),IF(COUNTIF($I$14,"*基準*")=1,"（正常）","（エラー）")))</f>
        <v>（複数入力）</v>
      </c>
      <c r="T12" s="97" t="s">
        <v>262</v>
      </c>
      <c r="U12" s="142"/>
      <c r="V12" s="98"/>
      <c r="W12" s="98"/>
      <c r="X12" s="98" t="s">
        <v>151</v>
      </c>
      <c r="Y12" s="98"/>
    </row>
    <row r="13" spans="1:25" s="93" customFormat="1" ht="24" customHeight="1">
      <c r="A13" s="85"/>
      <c r="B13" s="92"/>
      <c r="C13" s="146" t="s">
        <v>264</v>
      </c>
      <c r="D13" s="104" t="s">
        <v>247</v>
      </c>
      <c r="E13" s="109" t="s">
        <v>247</v>
      </c>
      <c r="F13" s="109" t="s">
        <v>247</v>
      </c>
      <c r="G13" s="109" t="s">
        <v>247</v>
      </c>
      <c r="H13" s="109" t="s">
        <v>247</v>
      </c>
      <c r="I13" s="109"/>
      <c r="J13" s="94"/>
      <c r="K13" s="85"/>
      <c r="L13" s="85"/>
      <c r="M13" s="108" t="s">
        <v>253</v>
      </c>
      <c r="N13" s="96" t="str">
        <f>IF(D13="","（エラー）",IF(D13="該当なし",IF(COUNTIF($D$14,"*基準*")=1,"（エラー）","（正常）"),IF(COUNTIF($D$14,"*基準*")=1,"（正常）","（エラー）")))</f>
        <v>（正常）</v>
      </c>
      <c r="O13" s="96" t="str">
        <f>IF(E13="","（複数入力）",IF(E13="該当なし",IF(COUNTIF($E$14,"*基準*")=1,"（エラー）","（正常）"),IF(COUNTIF($E$14,"*基準*")=1,"（正常）","（エラー）")))</f>
        <v>（正常）</v>
      </c>
      <c r="P13" s="96" t="str">
        <f>IF(F13="","（複数入力）",IF(F13="該当なし",IF(COUNTIF($F$14,"*基準*")=1,"（エラー）","（正常）"),IF(COUNTIF($F$14,"*基準*")=1,"（正常）","（エラー）")))</f>
        <v>（正常）</v>
      </c>
      <c r="Q13" s="96" t="str">
        <f>IF(G13="","（複数入力）",IF(G13="該当なし",IF(COUNTIF($G$14,"*基準*")=1,"（エラー）","（正常）"),IF(COUNTIF($G$14,"*基準*")=1,"（正常）","（エラー）")))</f>
        <v>（正常）</v>
      </c>
      <c r="R13" s="96" t="str">
        <f>IF(H13="","（複数入力）",IF(H13="該当なし",IF(COUNTIF($H$14,"*基準*")=1,"（エラー）","（正常）"),IF(COUNTIF($H$14,"*基準*")=1,"（正常）","（エラー）")))</f>
        <v>（正常）</v>
      </c>
      <c r="S13" s="96" t="str">
        <f>IF(I13="","（複数入力）",IF(I13="該当なし",IF(COUNTIF($I$14,"*基準*")=1,"（エラー）","（正常）"),IF(COUNTIF($I$14,"*基準*")=1,"（正常）","（エラー）")))</f>
        <v>（複数入力）</v>
      </c>
      <c r="T13" s="97" t="s">
        <v>262</v>
      </c>
      <c r="U13" s="142"/>
      <c r="V13" s="98"/>
      <c r="W13" s="98"/>
      <c r="X13" s="98" t="s">
        <v>153</v>
      </c>
      <c r="Y13" s="98"/>
    </row>
    <row r="14" spans="1:25" s="93" customFormat="1" ht="65.25" customHeight="1">
      <c r="A14" s="85"/>
      <c r="B14" s="92"/>
      <c r="C14" s="146" t="s">
        <v>265</v>
      </c>
      <c r="D14" s="104" t="s">
        <v>294</v>
      </c>
      <c r="E14" s="109" t="s">
        <v>248</v>
      </c>
      <c r="F14" s="109" t="s">
        <v>295</v>
      </c>
      <c r="G14" s="109" t="s">
        <v>296</v>
      </c>
      <c r="H14" s="161" t="s">
        <v>258</v>
      </c>
      <c r="I14" s="150"/>
      <c r="J14" s="94"/>
      <c r="K14" s="85"/>
      <c r="L14" s="85"/>
      <c r="M14" s="108" t="s">
        <v>250</v>
      </c>
      <c r="N14" s="96" t="str">
        <f>IF(D14="","（エラー）","（正常）")</f>
        <v>（正常）</v>
      </c>
      <c r="O14" s="96" t="str">
        <f>IF(E14="","（複数入力）","（正常）")</f>
        <v>（正常）</v>
      </c>
      <c r="P14" s="96" t="str">
        <f>IF(F14="","（複数入力）","（正常）")</f>
        <v>（正常）</v>
      </c>
      <c r="Q14" s="96" t="str">
        <f>IF(G14="","（複数入力）","（正常）")</f>
        <v>（正常）</v>
      </c>
      <c r="R14" s="96" t="str">
        <f>IF(H14="","（複数入力）","（正常）")</f>
        <v>（正常）</v>
      </c>
      <c r="S14" s="96" t="str">
        <f>IF(I14="","（複数入力）","（正常）")</f>
        <v>（複数入力）</v>
      </c>
      <c r="T14" s="142"/>
      <c r="U14" s="142"/>
      <c r="V14" s="98"/>
      <c r="W14" s="98"/>
      <c r="X14" s="98" t="s">
        <v>155</v>
      </c>
      <c r="Y14" s="98"/>
    </row>
    <row r="15" spans="1:25" s="93" customFormat="1" ht="30" customHeight="1">
      <c r="A15" s="85"/>
      <c r="B15" s="92"/>
      <c r="C15" s="146" t="s">
        <v>266</v>
      </c>
      <c r="D15" s="151"/>
      <c r="E15" s="151"/>
      <c r="F15" s="151"/>
      <c r="G15" s="151"/>
      <c r="H15" s="152"/>
      <c r="I15" s="152"/>
      <c r="J15" s="94"/>
      <c r="K15" s="85"/>
      <c r="L15" s="85"/>
      <c r="M15" s="95" t="s">
        <v>267</v>
      </c>
      <c r="N15" s="96"/>
      <c r="O15" s="96"/>
      <c r="P15" s="96"/>
      <c r="Q15" s="96"/>
      <c r="R15" s="96"/>
      <c r="S15" s="96"/>
      <c r="T15" s="97" t="s">
        <v>268</v>
      </c>
      <c r="U15" s="142"/>
      <c r="V15" s="98"/>
      <c r="W15" s="98"/>
      <c r="X15" s="98" t="s">
        <v>157</v>
      </c>
      <c r="Y15" s="98"/>
    </row>
    <row r="16" spans="1:25" s="93" customFormat="1" ht="13.5" customHeight="1">
      <c r="A16" s="85"/>
      <c r="B16" s="130"/>
      <c r="C16" s="100"/>
      <c r="D16" s="100"/>
      <c r="E16" s="100"/>
      <c r="F16" s="100"/>
      <c r="G16" s="100"/>
      <c r="H16" s="100"/>
      <c r="I16" s="100"/>
      <c r="J16" s="131"/>
      <c r="K16" s="85"/>
      <c r="L16" s="85"/>
      <c r="M16" s="95"/>
      <c r="N16" s="141"/>
      <c r="O16" s="141"/>
      <c r="P16" s="141"/>
      <c r="Q16" s="141"/>
      <c r="R16" s="141"/>
      <c r="S16" s="141"/>
      <c r="T16" s="142"/>
      <c r="U16" s="142"/>
      <c r="V16" s="98"/>
      <c r="W16" s="98"/>
      <c r="X16" s="98" t="s">
        <v>159</v>
      </c>
      <c r="Y16" s="98"/>
    </row>
    <row r="17" spans="1:25" s="93" customFormat="1" ht="409.5" hidden="1" customHeight="1">
      <c r="A17" s="85"/>
      <c r="B17" s="153" t="s">
        <v>269</v>
      </c>
      <c r="K17" s="85"/>
      <c r="L17" s="85"/>
      <c r="M17" s="95"/>
      <c r="N17" s="141"/>
      <c r="O17" s="141"/>
      <c r="P17" s="141"/>
      <c r="Q17" s="141"/>
      <c r="R17" s="141"/>
      <c r="S17" s="141"/>
      <c r="T17" s="142"/>
      <c r="U17" s="142"/>
      <c r="V17" s="98"/>
      <c r="W17" s="98"/>
      <c r="X17" s="98" t="s">
        <v>161</v>
      </c>
      <c r="Y17" s="98"/>
    </row>
    <row r="18" spans="1:25" s="93" customFormat="1" ht="18">
      <c r="A18" s="85"/>
      <c r="B18" s="84"/>
      <c r="C18" s="85" t="s">
        <v>70</v>
      </c>
      <c r="D18" s="85"/>
      <c r="E18" s="85"/>
      <c r="F18" s="85"/>
      <c r="G18" s="85"/>
      <c r="H18" s="85"/>
      <c r="I18" s="85"/>
      <c r="J18" s="85"/>
      <c r="K18" s="85"/>
      <c r="L18" s="85"/>
      <c r="M18" s="95"/>
      <c r="N18" s="141"/>
      <c r="O18" s="141"/>
      <c r="P18" s="141"/>
      <c r="Q18" s="141"/>
      <c r="R18" s="141"/>
      <c r="S18" s="141"/>
      <c r="T18" s="142"/>
      <c r="U18" s="142"/>
      <c r="V18" s="98"/>
      <c r="W18" s="98"/>
      <c r="X18" s="98" t="s">
        <v>163</v>
      </c>
      <c r="Y18" s="98"/>
    </row>
    <row r="19" spans="1:25" ht="18">
      <c r="V19" s="98"/>
      <c r="W19" s="98"/>
      <c r="X19" s="98" t="s">
        <v>165</v>
      </c>
      <c r="Y19" s="98"/>
    </row>
    <row r="20" spans="1:25" ht="18">
      <c r="V20" s="98"/>
      <c r="W20" s="98"/>
      <c r="X20" s="98" t="s">
        <v>167</v>
      </c>
      <c r="Y20" s="98"/>
    </row>
    <row r="21" spans="1:25" ht="18">
      <c r="V21" s="98"/>
      <c r="W21" s="98"/>
      <c r="X21" s="98" t="s">
        <v>169</v>
      </c>
      <c r="Y21" s="98"/>
    </row>
    <row r="22" spans="1:25" ht="18">
      <c r="V22" s="98"/>
      <c r="W22" s="98"/>
      <c r="X22" s="98" t="s">
        <v>171</v>
      </c>
      <c r="Y22" s="98"/>
    </row>
    <row r="23" spans="1:25" ht="18">
      <c r="V23" s="98"/>
      <c r="W23" s="98"/>
      <c r="X23" s="98" t="s">
        <v>173</v>
      </c>
      <c r="Y23" s="98"/>
    </row>
    <row r="24" spans="1:25" ht="18">
      <c r="V24" s="98"/>
      <c r="W24" s="98"/>
      <c r="X24" s="98" t="s">
        <v>175</v>
      </c>
      <c r="Y24" s="98"/>
    </row>
    <row r="25" spans="1:25" ht="18">
      <c r="V25" s="98"/>
      <c r="W25" s="98"/>
      <c r="X25" s="98" t="s">
        <v>177</v>
      </c>
      <c r="Y25" s="98"/>
    </row>
    <row r="26" spans="1:25" ht="18">
      <c r="V26" s="98"/>
      <c r="W26" s="98"/>
      <c r="X26" s="98" t="s">
        <v>179</v>
      </c>
      <c r="Y26" s="98"/>
    </row>
    <row r="27" spans="1:25" ht="18">
      <c r="V27" s="98"/>
      <c r="W27" s="98"/>
      <c r="X27" s="98" t="s">
        <v>181</v>
      </c>
      <c r="Y27" s="98"/>
    </row>
    <row r="28" spans="1:25" ht="18">
      <c r="V28" s="98"/>
      <c r="W28" s="98"/>
      <c r="X28" s="98" t="s">
        <v>183</v>
      </c>
      <c r="Y28" s="98"/>
    </row>
    <row r="29" spans="1:25" ht="18">
      <c r="V29" s="98"/>
      <c r="W29" s="98"/>
      <c r="X29" s="98" t="s">
        <v>185</v>
      </c>
      <c r="Y29" s="98"/>
    </row>
    <row r="30" spans="1:25" ht="18">
      <c r="V30" s="98"/>
      <c r="W30" s="98"/>
      <c r="X30" s="98" t="s">
        <v>187</v>
      </c>
      <c r="Y30" s="98"/>
    </row>
    <row r="31" spans="1:25" ht="18">
      <c r="V31" s="98"/>
      <c r="W31" s="98"/>
      <c r="X31" s="98"/>
      <c r="Y31" s="98"/>
    </row>
  </sheetData>
  <mergeCells count="1">
    <mergeCell ref="M1:N1"/>
  </mergeCells>
  <phoneticPr fontId="20"/>
  <conditionalFormatting sqref="M1:M5">
    <cfRule type="cellIs" dxfId="3" priority="4" operator="equal">
      <formula>"必須"</formula>
    </cfRule>
  </conditionalFormatting>
  <conditionalFormatting sqref="N1:S1048576">
    <cfRule type="containsText" dxfId="2" priority="1" operator="containsText" text="（正常）">
      <formula>NOT(ISERROR(SEARCH("（正常）",N1)))</formula>
    </cfRule>
    <cfRule type="containsText" dxfId="1" priority="2" operator="containsText" text="（エラー）">
      <formula>NOT(ISERROR(SEARCH("（エラー）",N1)))</formula>
    </cfRule>
    <cfRule type="containsText" dxfId="0" priority="3" operator="containsText" text="（注意）">
      <formula>NOT(ISERROR(SEARCH("（注意）",N1)))</formula>
    </cfRule>
  </conditionalFormatting>
  <dataValidations count="6">
    <dataValidation type="decimal" operator="greaterThanOrEqual" allowBlank="1" showInputMessage="1" showErrorMessage="1" sqref="D8:I8" xr:uid="{709B89E4-495D-41B6-90FB-8B2FCD380AA6}">
      <formula1>0</formula1>
    </dataValidation>
    <dataValidation type="list" allowBlank="1" showInputMessage="1" showErrorMessage="1" sqref="U1" xr:uid="{81B6D9D0-3951-4710-8769-8B09B5E21102}">
      <formula1>"　"</formula1>
    </dataValidation>
    <dataValidation type="list" allowBlank="1" showInputMessage="1" sqref="D13:I13" xr:uid="{12ACFC79-70D0-42AA-8B47-69C60E8B5D25}">
      <formula1>$X$3:$X$30</formula1>
    </dataValidation>
    <dataValidation type="list" allowBlank="1" showInputMessage="1" showErrorMessage="1" sqref="D14:I14" xr:uid="{EA8AD9E4-603D-40AE-8AC9-C944281EAD3A}">
      <formula1>$Y$3:$Y$9</formula1>
    </dataValidation>
    <dataValidation type="list" allowBlank="1" showInputMessage="1" showErrorMessage="1" sqref="D9:I9" xr:uid="{FB1CA3BE-D627-4F8B-81CD-39330F57D7CB}">
      <formula1>$V$3:$V$6</formula1>
    </dataValidation>
    <dataValidation type="list" allowBlank="1" showInputMessage="1" sqref="D10:I12" xr:uid="{22AC1392-12E4-4BF8-9687-0D85EDCC782D}">
      <formula1>$W$3</formula1>
    </dataValidation>
  </dataValidations>
  <pageMargins left="0.19685039370078741" right="0.19685039370078741" top="0.19685039370078741" bottom="0.19685039370078741" header="0.11811023622047245" footer="0.11811023622047245"/>
  <pageSetup paperSize="9" scale="67"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P63"/>
  <sheetViews>
    <sheetView zoomScaleNormal="100" workbookViewId="0"/>
  </sheetViews>
  <sheetFormatPr defaultRowHeight="18"/>
  <cols>
    <col min="3" max="3" width="14.796875" customWidth="1"/>
    <col min="5" max="5" width="14.796875" customWidth="1"/>
  </cols>
  <sheetData>
    <row r="1" spans="2:16" s="42" customFormat="1">
      <c r="B1" s="42" t="s">
        <v>100</v>
      </c>
      <c r="C1" s="42" t="s">
        <v>101</v>
      </c>
      <c r="D1" s="42" t="s">
        <v>102</v>
      </c>
      <c r="E1" s="42" t="s">
        <v>103</v>
      </c>
      <c r="F1" s="42" t="s">
        <v>104</v>
      </c>
      <c r="G1" s="42" t="s">
        <v>105</v>
      </c>
      <c r="H1" s="42" t="s">
        <v>106</v>
      </c>
      <c r="I1" s="42" t="s">
        <v>58</v>
      </c>
      <c r="J1" s="42" t="s">
        <v>107</v>
      </c>
      <c r="K1" s="42" t="s">
        <v>108</v>
      </c>
      <c r="L1" s="42" t="s">
        <v>84</v>
      </c>
      <c r="M1" s="42" t="s">
        <v>109</v>
      </c>
      <c r="N1" s="42" t="s">
        <v>110</v>
      </c>
      <c r="O1" s="42" t="s">
        <v>111</v>
      </c>
      <c r="P1" s="42" t="s">
        <v>112</v>
      </c>
    </row>
    <row r="2" spans="2:16">
      <c r="B2" t="s">
        <v>113</v>
      </c>
      <c r="C2" t="s">
        <v>114</v>
      </c>
      <c r="D2" t="s">
        <v>115</v>
      </c>
      <c r="E2" t="s">
        <v>116</v>
      </c>
      <c r="F2" t="s">
        <v>117</v>
      </c>
      <c r="G2" t="s">
        <v>118</v>
      </c>
      <c r="H2" t="s">
        <v>119</v>
      </c>
      <c r="I2" t="s">
        <v>58</v>
      </c>
      <c r="J2" t="s">
        <v>120</v>
      </c>
      <c r="K2" t="s">
        <v>25</v>
      </c>
      <c r="L2" t="s">
        <v>121</v>
      </c>
      <c r="M2" t="s">
        <v>122</v>
      </c>
      <c r="N2" t="s">
        <v>123</v>
      </c>
      <c r="O2" t="s">
        <v>98</v>
      </c>
      <c r="P2" t="s">
        <v>124</v>
      </c>
    </row>
    <row r="3" spans="2:16">
      <c r="B3" t="s">
        <v>125</v>
      </c>
      <c r="C3" t="s">
        <v>126</v>
      </c>
      <c r="D3" t="s">
        <v>127</v>
      </c>
      <c r="E3" t="s">
        <v>128</v>
      </c>
      <c r="J3" t="s">
        <v>129</v>
      </c>
      <c r="K3" t="s">
        <v>51</v>
      </c>
      <c r="L3" t="s">
        <v>130</v>
      </c>
      <c r="M3" t="s">
        <v>131</v>
      </c>
      <c r="N3" t="s">
        <v>132</v>
      </c>
      <c r="P3" t="s">
        <v>133</v>
      </c>
    </row>
    <row r="4" spans="2:16">
      <c r="B4" t="s">
        <v>134</v>
      </c>
      <c r="C4" t="s">
        <v>135</v>
      </c>
      <c r="D4" t="s">
        <v>136</v>
      </c>
      <c r="E4" t="s">
        <v>137</v>
      </c>
      <c r="J4" t="s">
        <v>138</v>
      </c>
      <c r="M4" t="s">
        <v>139</v>
      </c>
      <c r="P4" t="s">
        <v>75</v>
      </c>
    </row>
    <row r="5" spans="2:16">
      <c r="B5" t="s">
        <v>140</v>
      </c>
      <c r="C5" t="s">
        <v>141</v>
      </c>
      <c r="D5" t="s">
        <v>142</v>
      </c>
      <c r="E5" t="s">
        <v>143</v>
      </c>
    </row>
    <row r="6" spans="2:16">
      <c r="B6" t="s">
        <v>144</v>
      </c>
      <c r="C6" t="s">
        <v>145</v>
      </c>
      <c r="E6" t="s">
        <v>146</v>
      </c>
    </row>
    <row r="7" spans="2:16">
      <c r="B7" t="s">
        <v>147</v>
      </c>
      <c r="E7" t="s">
        <v>148</v>
      </c>
    </row>
    <row r="8" spans="2:16">
      <c r="B8" t="s">
        <v>149</v>
      </c>
      <c r="E8" t="s">
        <v>150</v>
      </c>
    </row>
    <row r="9" spans="2:16">
      <c r="B9" t="s">
        <v>151</v>
      </c>
      <c r="E9" t="s">
        <v>152</v>
      </c>
    </row>
    <row r="10" spans="2:16">
      <c r="B10" t="s">
        <v>153</v>
      </c>
      <c r="E10" t="s">
        <v>154</v>
      </c>
    </row>
    <row r="11" spans="2:16">
      <c r="B11" t="s">
        <v>155</v>
      </c>
      <c r="E11" t="s">
        <v>156</v>
      </c>
    </row>
    <row r="12" spans="2:16">
      <c r="B12" t="s">
        <v>157</v>
      </c>
      <c r="E12" t="s">
        <v>158</v>
      </c>
    </row>
    <row r="13" spans="2:16">
      <c r="B13" t="s">
        <v>159</v>
      </c>
      <c r="E13" t="s">
        <v>160</v>
      </c>
    </row>
    <row r="14" spans="2:16">
      <c r="B14" t="s">
        <v>161</v>
      </c>
      <c r="E14" t="s">
        <v>162</v>
      </c>
    </row>
    <row r="15" spans="2:16">
      <c r="B15" t="s">
        <v>163</v>
      </c>
      <c r="E15" t="s">
        <v>164</v>
      </c>
    </row>
    <row r="16" spans="2:16">
      <c r="B16" t="s">
        <v>165</v>
      </c>
      <c r="E16" t="s">
        <v>166</v>
      </c>
    </row>
    <row r="17" spans="2:5">
      <c r="B17" t="s">
        <v>167</v>
      </c>
      <c r="E17" t="s">
        <v>168</v>
      </c>
    </row>
    <row r="18" spans="2:5">
      <c r="B18" t="s">
        <v>169</v>
      </c>
      <c r="E18" t="s">
        <v>170</v>
      </c>
    </row>
    <row r="19" spans="2:5">
      <c r="B19" t="s">
        <v>171</v>
      </c>
      <c r="E19" t="s">
        <v>172</v>
      </c>
    </row>
    <row r="20" spans="2:5">
      <c r="B20" t="s">
        <v>173</v>
      </c>
      <c r="E20" t="s">
        <v>174</v>
      </c>
    </row>
    <row r="21" spans="2:5">
      <c r="B21" t="s">
        <v>175</v>
      </c>
      <c r="E21" t="s">
        <v>176</v>
      </c>
    </row>
    <row r="22" spans="2:5">
      <c r="B22" t="s">
        <v>177</v>
      </c>
      <c r="E22" t="s">
        <v>178</v>
      </c>
    </row>
    <row r="23" spans="2:5">
      <c r="B23" t="s">
        <v>179</v>
      </c>
      <c r="E23" t="s">
        <v>180</v>
      </c>
    </row>
    <row r="24" spans="2:5">
      <c r="B24" t="s">
        <v>181</v>
      </c>
      <c r="E24" t="s">
        <v>182</v>
      </c>
    </row>
    <row r="25" spans="2:5">
      <c r="B25" t="s">
        <v>183</v>
      </c>
      <c r="E25" t="s">
        <v>184</v>
      </c>
    </row>
    <row r="26" spans="2:5">
      <c r="B26" t="s">
        <v>185</v>
      </c>
      <c r="E26" t="s">
        <v>186</v>
      </c>
    </row>
    <row r="27" spans="2:5">
      <c r="B27" t="s">
        <v>187</v>
      </c>
      <c r="E27" t="s">
        <v>188</v>
      </c>
    </row>
    <row r="28" spans="2:5">
      <c r="E28" t="s">
        <v>189</v>
      </c>
    </row>
    <row r="29" spans="2:5">
      <c r="E29" t="s">
        <v>190</v>
      </c>
    </row>
    <row r="30" spans="2:5">
      <c r="E30" t="s">
        <v>191</v>
      </c>
    </row>
    <row r="31" spans="2:5">
      <c r="E31" t="s">
        <v>192</v>
      </c>
    </row>
    <row r="32" spans="2:5">
      <c r="E32" t="s">
        <v>193</v>
      </c>
    </row>
    <row r="33" spans="5:5">
      <c r="E33" t="s">
        <v>194</v>
      </c>
    </row>
    <row r="34" spans="5:5">
      <c r="E34" t="s">
        <v>195</v>
      </c>
    </row>
    <row r="35" spans="5:5">
      <c r="E35" t="s">
        <v>196</v>
      </c>
    </row>
    <row r="36" spans="5:5">
      <c r="E36" t="s">
        <v>197</v>
      </c>
    </row>
    <row r="37" spans="5:5">
      <c r="E37" t="s">
        <v>198</v>
      </c>
    </row>
    <row r="38" spans="5:5">
      <c r="E38" t="s">
        <v>199</v>
      </c>
    </row>
    <row r="39" spans="5:5">
      <c r="E39" t="s">
        <v>200</v>
      </c>
    </row>
    <row r="40" spans="5:5">
      <c r="E40" t="s">
        <v>201</v>
      </c>
    </row>
    <row r="41" spans="5:5">
      <c r="E41" t="s">
        <v>202</v>
      </c>
    </row>
    <row r="42" spans="5:5">
      <c r="E42" t="s">
        <v>203</v>
      </c>
    </row>
    <row r="43" spans="5:5">
      <c r="E43" t="s">
        <v>204</v>
      </c>
    </row>
    <row r="44" spans="5:5">
      <c r="E44" t="s">
        <v>205</v>
      </c>
    </row>
    <row r="45" spans="5:5">
      <c r="E45" t="s">
        <v>206</v>
      </c>
    </row>
    <row r="46" spans="5:5">
      <c r="E46" t="s">
        <v>207</v>
      </c>
    </row>
    <row r="47" spans="5:5">
      <c r="E47" t="s">
        <v>208</v>
      </c>
    </row>
    <row r="48" spans="5:5">
      <c r="E48" t="s">
        <v>209</v>
      </c>
    </row>
    <row r="49" spans="5:5">
      <c r="E49" t="s">
        <v>210</v>
      </c>
    </row>
    <row r="50" spans="5:5">
      <c r="E50" t="s">
        <v>211</v>
      </c>
    </row>
    <row r="51" spans="5:5">
      <c r="E51" t="s">
        <v>212</v>
      </c>
    </row>
    <row r="52" spans="5:5">
      <c r="E52" t="s">
        <v>213</v>
      </c>
    </row>
    <row r="53" spans="5:5">
      <c r="E53" t="s">
        <v>214</v>
      </c>
    </row>
    <row r="54" spans="5:5">
      <c r="E54" t="s">
        <v>215</v>
      </c>
    </row>
    <row r="55" spans="5:5">
      <c r="E55" t="s">
        <v>216</v>
      </c>
    </row>
    <row r="56" spans="5:5">
      <c r="E56" t="s">
        <v>217</v>
      </c>
    </row>
    <row r="57" spans="5:5">
      <c r="E57" t="s">
        <v>218</v>
      </c>
    </row>
    <row r="58" spans="5:5">
      <c r="E58" t="s">
        <v>219</v>
      </c>
    </row>
    <row r="59" spans="5:5">
      <c r="E59" t="s">
        <v>220</v>
      </c>
    </row>
    <row r="60" spans="5:5">
      <c r="E60" t="s">
        <v>221</v>
      </c>
    </row>
    <row r="61" spans="5:5">
      <c r="E61" t="s">
        <v>222</v>
      </c>
    </row>
    <row r="62" spans="5:5">
      <c r="E62" t="s">
        <v>223</v>
      </c>
    </row>
    <row r="63" spans="5:5">
      <c r="E63" t="s">
        <v>224</v>
      </c>
    </row>
  </sheetData>
  <phoneticPr fontId="20"/>
  <pageMargins left="0.7" right="0.7" top="0.75" bottom="0.75" header="0.3" footer="0.3"/>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様式第24（土壌搬入ありの場合）</vt:lpstr>
      <vt:lpstr>様式第24（土壌搬入なしの場合）</vt:lpstr>
      <vt:lpstr>要措置区域等所在地一覧</vt:lpstr>
      <vt:lpstr>搬入土一覧表</vt:lpstr>
      <vt:lpstr>埋戻し土品質管理</vt:lpstr>
      <vt:lpstr>マスタ</vt:lpstr>
      <vt:lpstr>搬入土一覧表!Print_Area</vt:lpstr>
      <vt:lpstr>埋戻し土品質管理!Print_Area</vt:lpstr>
      <vt:lpstr>'様式第24（土壌搬入ありの場合）'!Print_Area</vt:lpstr>
      <vt:lpstr>'様式第24（土壌搬入なしの場合）'!Print_Area</vt:lpstr>
      <vt:lpstr>要措置区域等所在地一覧!Print_Area</vt:lpstr>
      <vt:lpstr>搬入土一覧表!Print_Titles</vt:lpstr>
      <vt:lpstr>埋戻し土品質管理!Print_Titles</vt:lpstr>
      <vt:lpstr>要措置区域等所在地一覧!Print_Titles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2024-03-20T07:42:39Z</dcterms:created>
  <dcterms:modified xsi:type="dcterms:W3CDTF">2024-03-20T07:42:44Z</dcterms:modified>
  <cp:category/>
  <cp:contentStatus/>
</cp:coreProperties>
</file>