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C766FC78-1541-42C0-8705-151729660019}" xr6:coauthVersionLast="47" xr6:coauthVersionMax="47" xr10:uidLastSave="{00000000-0000-0000-0000-000000000000}"/>
  <bookViews>
    <workbookView xWindow="-108" yWindow="-108" windowWidth="23256" windowHeight="12576" tabRatio="808" xr2:uid="{00000000-000D-0000-FFFF-FFFF00000000}"/>
  </bookViews>
  <sheets>
    <sheet name="提出書類一覧_12条1項" sheetId="40" r:id="rId1"/>
    <sheet name="様式第15" sheetId="2" r:id="rId2"/>
    <sheet name="確認シート" sheetId="45" r:id="rId3"/>
    <sheet name="形質変更時要届出区域所在地一覧" sheetId="33" r:id="rId4"/>
    <sheet name="（入力用シート）汚染状態一覧_様式第15" sheetId="34" r:id="rId5"/>
    <sheet name="（参考）土地の形質の変更の種類" sheetId="7" r:id="rId6"/>
    <sheet name="マスタ" sheetId="3" state="hidden" r:id="rId7"/>
  </sheets>
  <definedNames>
    <definedName name="_xlnm.Print_Area" localSheetId="4">'（入力用シート）汚染状態一覧_様式第15'!$A$1:$AE$11</definedName>
    <definedName name="_xlnm.Print_Area" localSheetId="2">確認シート!$A$1:$Q$168</definedName>
    <definedName name="_xlnm.Print_Area" localSheetId="3">形質変更時要届出区域所在地一覧!$A$1:$Q$39</definedName>
    <definedName name="_xlnm.Print_Area" localSheetId="0">提出書類一覧_12条1項!$A$1:$F$37</definedName>
    <definedName name="_xlnm.Print_Area" localSheetId="1">様式第15!$B$1:$I$63</definedName>
    <definedName name="_xlnm.Print_Titles" localSheetId="2">確認シート!$5:$5</definedName>
    <definedName name="_xlnm.Print_Titles" localSheetId="3">形質変更時要届出区域所在地一覧!$5:$6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66" i="45" l="1"/>
  <c r="W165" i="45"/>
  <c r="R163" i="45"/>
  <c r="W164" i="45" s="1"/>
  <c r="R162" i="45"/>
  <c r="R161" i="45"/>
  <c r="R160" i="45"/>
  <c r="R159" i="45"/>
  <c r="W158" i="45"/>
  <c r="R158" i="45"/>
  <c r="R156" i="45"/>
  <c r="W157" i="45" s="1"/>
  <c r="R155" i="45"/>
  <c r="R154" i="45"/>
  <c r="R153" i="45"/>
  <c r="R152" i="45"/>
  <c r="W151" i="45"/>
  <c r="R151" i="45"/>
  <c r="R149" i="45"/>
  <c r="W150" i="45" s="1"/>
  <c r="R148" i="45"/>
  <c r="R147" i="45"/>
  <c r="R146" i="45"/>
  <c r="W145" i="45"/>
  <c r="R145" i="45"/>
  <c r="R144" i="45"/>
  <c r="W143" i="45"/>
  <c r="R143" i="45"/>
  <c r="R142" i="45"/>
  <c r="R141" i="45"/>
  <c r="R140" i="45"/>
  <c r="R139" i="45"/>
  <c r="R138" i="45"/>
  <c r="R137" i="45"/>
  <c r="R136" i="45"/>
  <c r="R135" i="45"/>
  <c r="R134" i="45"/>
  <c r="R133" i="45"/>
  <c r="R132" i="45"/>
  <c r="W131" i="45"/>
  <c r="R131" i="45"/>
  <c r="W127" i="45"/>
  <c r="W125" i="45"/>
  <c r="W129" i="45" s="1"/>
  <c r="W122" i="45"/>
  <c r="R117" i="45"/>
  <c r="W117" i="45" s="1"/>
  <c r="R116" i="45"/>
  <c r="W116" i="45" s="1"/>
  <c r="R115" i="45"/>
  <c r="W115" i="45" s="1"/>
  <c r="W114" i="45"/>
  <c r="R114" i="45"/>
  <c r="R113" i="45"/>
  <c r="W113" i="45" s="1"/>
  <c r="R112" i="45"/>
  <c r="W112" i="45" s="1"/>
  <c r="R111" i="45"/>
  <c r="W111" i="45" s="1"/>
  <c r="W110" i="45"/>
  <c r="W109" i="45"/>
  <c r="R108" i="45"/>
  <c r="W108" i="45" s="1"/>
  <c r="R107" i="45"/>
  <c r="W107" i="45" s="1"/>
  <c r="R106" i="45"/>
  <c r="W106" i="45" s="1"/>
  <c r="R105" i="45"/>
  <c r="R104" i="45"/>
  <c r="W104" i="45" s="1"/>
  <c r="W103" i="45"/>
  <c r="R101" i="45"/>
  <c r="W101" i="45" s="1"/>
  <c r="W100" i="45"/>
  <c r="R100" i="45"/>
  <c r="R99" i="45"/>
  <c r="W99" i="45" s="1"/>
  <c r="R98" i="45"/>
  <c r="W98" i="45" s="1"/>
  <c r="R97" i="45"/>
  <c r="W97" i="45" s="1"/>
  <c r="R96" i="45"/>
  <c r="W96" i="45" s="1"/>
  <c r="R95" i="45"/>
  <c r="W95" i="45" s="1"/>
  <c r="R94" i="45"/>
  <c r="W94" i="45" s="1"/>
  <c r="R92" i="45"/>
  <c r="R91" i="45"/>
  <c r="S90" i="45"/>
  <c r="R90" i="45"/>
  <c r="S89" i="45"/>
  <c r="R89" i="45"/>
  <c r="W88" i="45"/>
  <c r="S88" i="45"/>
  <c r="R88" i="45"/>
  <c r="R86" i="45"/>
  <c r="W87" i="45" s="1"/>
  <c r="R85" i="45"/>
  <c r="W85" i="45" s="1"/>
  <c r="W84" i="45"/>
  <c r="R84" i="45"/>
  <c r="W83" i="45"/>
  <c r="R83" i="45"/>
  <c r="W82" i="45"/>
  <c r="R80" i="45"/>
  <c r="W80" i="45" s="1"/>
  <c r="R79" i="45"/>
  <c r="R78" i="45"/>
  <c r="W78" i="45" s="1"/>
  <c r="R77" i="45"/>
  <c r="W77" i="45" s="1"/>
  <c r="R76" i="45"/>
  <c r="W76" i="45" s="1"/>
  <c r="R75" i="45"/>
  <c r="W75" i="45" s="1"/>
  <c r="W74" i="45"/>
  <c r="R74" i="45"/>
  <c r="W73" i="45" s="1"/>
  <c r="R71" i="45"/>
  <c r="W71" i="45" s="1"/>
  <c r="R70" i="45"/>
  <c r="W70" i="45" s="1"/>
  <c r="W69" i="45"/>
  <c r="R69" i="45"/>
  <c r="R68" i="45"/>
  <c r="W68" i="45" s="1"/>
  <c r="R67" i="45"/>
  <c r="W67" i="45" s="1"/>
  <c r="R66" i="45"/>
  <c r="W66" i="45" s="1"/>
  <c r="W65" i="45"/>
  <c r="W64" i="45"/>
  <c r="R62" i="45"/>
  <c r="W63" i="45" s="1"/>
  <c r="R61" i="45"/>
  <c r="R60" i="45"/>
  <c r="R59" i="45"/>
  <c r="R58" i="45"/>
  <c r="R57" i="45"/>
  <c r="R56" i="45"/>
  <c r="R55" i="45"/>
  <c r="R54" i="45"/>
  <c r="R53" i="45"/>
  <c r="R52" i="45"/>
  <c r="R51" i="45"/>
  <c r="R50" i="45"/>
  <c r="R49" i="45"/>
  <c r="R48" i="45"/>
  <c r="R47" i="45"/>
  <c r="W47" i="45" s="1"/>
  <c r="R44" i="45"/>
  <c r="W45" i="45" s="1"/>
  <c r="R43" i="45"/>
  <c r="W43" i="45" s="1"/>
  <c r="R42" i="45"/>
  <c r="W42" i="45" s="1"/>
  <c r="R41" i="45"/>
  <c r="W41" i="45" s="1"/>
  <c r="R40" i="45"/>
  <c r="W40" i="45" s="1"/>
  <c r="W39" i="45"/>
  <c r="R39" i="45"/>
  <c r="R38" i="45"/>
  <c r="W38" i="45" s="1"/>
  <c r="R37" i="45"/>
  <c r="W37" i="45" s="1"/>
  <c r="R36" i="45"/>
  <c r="W36" i="45" s="1"/>
  <c r="R35" i="45"/>
  <c r="W35" i="45" s="1"/>
  <c r="R34" i="45"/>
  <c r="W34" i="45" s="1"/>
  <c r="R33" i="45"/>
  <c r="W33" i="45" s="1"/>
  <c r="R32" i="45"/>
  <c r="W32" i="45" s="1"/>
  <c r="R31" i="45"/>
  <c r="W31" i="45" s="1"/>
  <c r="W30" i="45"/>
  <c r="W29" i="45"/>
  <c r="R27" i="45"/>
  <c r="W28" i="45" s="1"/>
  <c r="R26" i="45"/>
  <c r="R25" i="45"/>
  <c r="R24" i="45"/>
  <c r="R23" i="45"/>
  <c r="R22" i="45"/>
  <c r="R21" i="45"/>
  <c r="W20" i="45"/>
  <c r="R20" i="45"/>
  <c r="W19" i="45"/>
  <c r="T19" i="45"/>
  <c r="S19" i="45"/>
  <c r="W18" i="45"/>
  <c r="R16" i="45"/>
  <c r="S15" i="45"/>
  <c r="R15" i="45"/>
  <c r="S14" i="45"/>
  <c r="R14" i="45"/>
  <c r="S13" i="45"/>
  <c r="R13" i="45"/>
  <c r="S12" i="45"/>
  <c r="W105" i="45" s="1"/>
  <c r="R12" i="45"/>
  <c r="S11" i="45"/>
  <c r="R11" i="45"/>
  <c r="S10" i="45"/>
  <c r="R10" i="45"/>
  <c r="S9" i="45"/>
  <c r="R9" i="45"/>
  <c r="S8" i="45"/>
  <c r="R8" i="45"/>
  <c r="W6" i="45"/>
  <c r="W17" i="45" l="1"/>
  <c r="W8" i="45"/>
  <c r="W81" i="45"/>
  <c r="W72" i="45"/>
  <c r="W46" i="45"/>
  <c r="W118" i="45"/>
  <c r="W93" i="45"/>
  <c r="W102" i="45"/>
  <c r="W44" i="45"/>
  <c r="AH7" i="34"/>
  <c r="AC18" i="34"/>
  <c r="AB18" i="34"/>
  <c r="AA18" i="34"/>
  <c r="Z18" i="34"/>
  <c r="Y18" i="34"/>
  <c r="X18" i="34"/>
  <c r="W18" i="34"/>
  <c r="V18" i="34"/>
  <c r="U18" i="34"/>
  <c r="T18" i="34"/>
  <c r="S18" i="34"/>
  <c r="R18" i="34"/>
  <c r="Q18" i="34"/>
  <c r="P18" i="34"/>
  <c r="O18" i="34"/>
  <c r="N18" i="34"/>
  <c r="M18" i="34"/>
  <c r="L18" i="34"/>
  <c r="K18" i="34"/>
  <c r="J18" i="34"/>
  <c r="I18" i="34"/>
  <c r="H18" i="34"/>
  <c r="G18" i="34"/>
  <c r="F18" i="34"/>
  <c r="E18" i="34"/>
  <c r="D18" i="34"/>
  <c r="AC17" i="34"/>
  <c r="AB17" i="34"/>
  <c r="AA17" i="34"/>
  <c r="Z17" i="34"/>
  <c r="Y17" i="34"/>
  <c r="X17" i="34"/>
  <c r="W17" i="34"/>
  <c r="V17" i="34"/>
  <c r="U17" i="34"/>
  <c r="T17" i="34"/>
  <c r="S17" i="34"/>
  <c r="R17" i="34"/>
  <c r="Q17" i="34"/>
  <c r="P17" i="34"/>
  <c r="O17" i="34"/>
  <c r="N17" i="34"/>
  <c r="M17" i="34"/>
  <c r="L17" i="34"/>
  <c r="K17" i="34"/>
  <c r="J17" i="34"/>
  <c r="I17" i="34"/>
  <c r="H17" i="34"/>
  <c r="G17" i="34"/>
  <c r="F17" i="34"/>
  <c r="E17" i="34"/>
  <c r="D17" i="34"/>
  <c r="AC16" i="34"/>
  <c r="AB16" i="34"/>
  <c r="AA16" i="34"/>
  <c r="Z16" i="34"/>
  <c r="Y16" i="34"/>
  <c r="X16" i="34"/>
  <c r="W16" i="34"/>
  <c r="V16" i="34"/>
  <c r="U16" i="34"/>
  <c r="T16" i="34"/>
  <c r="S16" i="34"/>
  <c r="R16" i="34"/>
  <c r="Q16" i="34"/>
  <c r="P16" i="34"/>
  <c r="O16" i="34"/>
  <c r="N16" i="34"/>
  <c r="M16" i="34"/>
  <c r="L16" i="34"/>
  <c r="K16" i="34"/>
  <c r="J16" i="34"/>
  <c r="I16" i="34"/>
  <c r="H16" i="34"/>
  <c r="G16" i="34"/>
  <c r="F16" i="34"/>
  <c r="E16" i="34"/>
  <c r="D16" i="34"/>
  <c r="AC15" i="34"/>
  <c r="AB15" i="34"/>
  <c r="AA15" i="34"/>
  <c r="Z15" i="34"/>
  <c r="Y15" i="34"/>
  <c r="X15" i="34"/>
  <c r="W15" i="34"/>
  <c r="V15" i="34"/>
  <c r="U15" i="34"/>
  <c r="T15" i="34"/>
  <c r="S15" i="34"/>
  <c r="R15" i="34"/>
  <c r="Q15" i="34"/>
  <c r="P15" i="34"/>
  <c r="O15" i="34"/>
  <c r="N15" i="34"/>
  <c r="M15" i="34"/>
  <c r="L15" i="34"/>
  <c r="K15" i="34"/>
  <c r="J15" i="34"/>
  <c r="I15" i="34"/>
  <c r="H15" i="34"/>
  <c r="G15" i="34"/>
  <c r="F15" i="34"/>
  <c r="E15" i="34"/>
  <c r="D15" i="34"/>
  <c r="AC14" i="34"/>
  <c r="AB14" i="34"/>
  <c r="AA14" i="34"/>
  <c r="Z14" i="34"/>
  <c r="Y14" i="34"/>
  <c r="X14" i="34"/>
  <c r="W14" i="34"/>
  <c r="V14" i="34"/>
  <c r="U14" i="34"/>
  <c r="T14" i="34"/>
  <c r="S14" i="34"/>
  <c r="R14" i="34"/>
  <c r="Q14" i="34"/>
  <c r="P14" i="34"/>
  <c r="O14" i="34"/>
  <c r="N14" i="34"/>
  <c r="M14" i="34"/>
  <c r="L14" i="34"/>
  <c r="K14" i="34"/>
  <c r="J14" i="34"/>
  <c r="I14" i="34"/>
  <c r="H14" i="34"/>
  <c r="G14" i="34"/>
  <c r="F14" i="34"/>
  <c r="E14" i="34"/>
  <c r="D14" i="34"/>
  <c r="AC12" i="34"/>
  <c r="AB12" i="34"/>
  <c r="AA12" i="34"/>
  <c r="Z12" i="34"/>
  <c r="Y12" i="34"/>
  <c r="X12" i="34"/>
  <c r="W12" i="34"/>
  <c r="V12" i="34"/>
  <c r="U12" i="34"/>
  <c r="T12" i="34"/>
  <c r="S12" i="34"/>
  <c r="R12" i="34"/>
  <c r="Q12" i="34"/>
  <c r="P12" i="34"/>
  <c r="O12" i="34"/>
  <c r="N12" i="34"/>
  <c r="M12" i="34"/>
  <c r="L12" i="34"/>
  <c r="K12" i="34"/>
  <c r="J12" i="34"/>
  <c r="I12" i="34"/>
  <c r="H12" i="34"/>
  <c r="G12" i="34"/>
  <c r="F12" i="34"/>
  <c r="E12" i="34"/>
  <c r="D12" i="34"/>
  <c r="AE9" i="34"/>
  <c r="AE8" i="34"/>
  <c r="AE7" i="34"/>
  <c r="T36" i="33"/>
  <c r="F36" i="33" a="1"/>
  <c r="F36" i="33" s="1"/>
  <c r="G36" i="33" s="1"/>
  <c r="D36" i="33"/>
  <c r="E36" i="33" s="1"/>
  <c r="C36" i="33"/>
  <c r="T35" i="33"/>
  <c r="F35" i="33" a="1"/>
  <c r="F35" i="33" s="1"/>
  <c r="G35" i="33" s="1"/>
  <c r="D35" i="33"/>
  <c r="E35" i="33" s="1"/>
  <c r="C35" i="33"/>
  <c r="T34" i="33"/>
  <c r="F34" i="33" a="1"/>
  <c r="F34" i="33" s="1"/>
  <c r="G34" i="33" s="1"/>
  <c r="D34" i="33"/>
  <c r="E34" i="33" s="1"/>
  <c r="C34" i="33"/>
  <c r="T33" i="33"/>
  <c r="F33" i="33" a="1"/>
  <c r="F33" i="33" s="1"/>
  <c r="G33" i="33" s="1"/>
  <c r="D33" i="33"/>
  <c r="E33" i="33" s="1"/>
  <c r="C33" i="33"/>
  <c r="T32" i="33"/>
  <c r="F32" i="33" a="1"/>
  <c r="F32" i="33" s="1"/>
  <c r="G32" i="33" s="1"/>
  <c r="D32" i="33"/>
  <c r="E32" i="33" s="1"/>
  <c r="C32" i="33"/>
  <c r="T31" i="33"/>
  <c r="F31" i="33" a="1"/>
  <c r="F31" i="33" s="1"/>
  <c r="G31" i="33" s="1"/>
  <c r="D31" i="33"/>
  <c r="E31" i="33" s="1"/>
  <c r="C31" i="33"/>
  <c r="T30" i="33"/>
  <c r="F30" i="33" a="1"/>
  <c r="F30" i="33" s="1"/>
  <c r="G30" i="33" s="1"/>
  <c r="D30" i="33"/>
  <c r="E30" i="33" s="1"/>
  <c r="C30" i="33"/>
  <c r="T29" i="33"/>
  <c r="F29" i="33" a="1"/>
  <c r="F29" i="33" s="1"/>
  <c r="G29" i="33" s="1"/>
  <c r="D29" i="33"/>
  <c r="E29" i="33" s="1"/>
  <c r="C29" i="33"/>
  <c r="T28" i="33"/>
  <c r="F28" i="33" a="1"/>
  <c r="F28" i="33" s="1"/>
  <c r="G28" i="33" s="1"/>
  <c r="D28" i="33"/>
  <c r="E28" i="33" s="1"/>
  <c r="C28" i="33"/>
  <c r="T27" i="33"/>
  <c r="F27" i="33" a="1"/>
  <c r="F27" i="33" s="1"/>
  <c r="G27" i="33" s="1"/>
  <c r="D27" i="33"/>
  <c r="E27" i="33" s="1"/>
  <c r="C27" i="33"/>
  <c r="T26" i="33"/>
  <c r="F26" i="33" a="1"/>
  <c r="F26" i="33" s="1"/>
  <c r="G26" i="33" s="1"/>
  <c r="D26" i="33"/>
  <c r="E26" i="33" s="1"/>
  <c r="C26" i="33"/>
  <c r="T25" i="33"/>
  <c r="F25" i="33" a="1"/>
  <c r="F25" i="33" s="1"/>
  <c r="G25" i="33" s="1"/>
  <c r="D25" i="33"/>
  <c r="E25" i="33" s="1"/>
  <c r="C25" i="33"/>
  <c r="T24" i="33"/>
  <c r="F24" i="33" a="1"/>
  <c r="F24" i="33" s="1"/>
  <c r="G24" i="33" s="1"/>
  <c r="D24" i="33"/>
  <c r="E24" i="33" s="1"/>
  <c r="C24" i="33"/>
  <c r="T23" i="33"/>
  <c r="F23" i="33" a="1"/>
  <c r="F23" i="33" s="1"/>
  <c r="G23" i="33" s="1"/>
  <c r="D23" i="33"/>
  <c r="E23" i="33" s="1"/>
  <c r="C23" i="33"/>
  <c r="T22" i="33"/>
  <c r="F22" i="33" a="1"/>
  <c r="F22" i="33" s="1"/>
  <c r="G22" i="33" s="1"/>
  <c r="D22" i="33"/>
  <c r="E22" i="33" s="1"/>
  <c r="C22" i="33"/>
  <c r="T21" i="33"/>
  <c r="F21" i="33" a="1"/>
  <c r="F21" i="33" s="1"/>
  <c r="G21" i="33" s="1"/>
  <c r="D21" i="33"/>
  <c r="E21" i="33" s="1"/>
  <c r="C21" i="33"/>
  <c r="T20" i="33"/>
  <c r="F20" i="33" a="1"/>
  <c r="F20" i="33" s="1"/>
  <c r="G20" i="33" s="1"/>
  <c r="D20" i="33"/>
  <c r="E20" i="33" s="1"/>
  <c r="C20" i="33"/>
  <c r="T19" i="33"/>
  <c r="F19" i="33" a="1"/>
  <c r="F19" i="33" s="1"/>
  <c r="G19" i="33" s="1"/>
  <c r="D19" i="33"/>
  <c r="E19" i="33" s="1"/>
  <c r="C19" i="33"/>
  <c r="T18" i="33"/>
  <c r="F18" i="33" a="1"/>
  <c r="F18" i="33" s="1"/>
  <c r="G18" i="33" s="1"/>
  <c r="D18" i="33"/>
  <c r="E18" i="33" s="1"/>
  <c r="C18" i="33"/>
  <c r="T17" i="33"/>
  <c r="F17" i="33" a="1"/>
  <c r="F17" i="33" s="1"/>
  <c r="D17" i="33"/>
  <c r="E17" i="33" s="1"/>
  <c r="C17" i="33"/>
  <c r="T16" i="33"/>
  <c r="F16" i="33" a="1"/>
  <c r="F16" i="33" s="1"/>
  <c r="G16" i="33" s="1"/>
  <c r="D16" i="33"/>
  <c r="C16" i="33"/>
  <c r="T15" i="33"/>
  <c r="F15" i="33" a="1"/>
  <c r="F15" i="33" s="1"/>
  <c r="D15" i="33"/>
  <c r="E15" i="33" s="1"/>
  <c r="C15" i="33"/>
  <c r="T14" i="33"/>
  <c r="F14" i="33" a="1"/>
  <c r="F14" i="33" s="1"/>
  <c r="G14" i="33" s="1"/>
  <c r="D14" i="33"/>
  <c r="C14" i="33"/>
  <c r="T13" i="33"/>
  <c r="F13" i="33" a="1"/>
  <c r="F13" i="33" s="1"/>
  <c r="G13" i="33" s="1"/>
  <c r="D13" i="33"/>
  <c r="E13" i="33" s="1"/>
  <c r="C13" i="33"/>
  <c r="T12" i="33"/>
  <c r="F12" i="33" a="1"/>
  <c r="F12" i="33" s="1"/>
  <c r="G12" i="33" s="1"/>
  <c r="D12" i="33"/>
  <c r="E12" i="33" s="1"/>
  <c r="C12" i="33"/>
  <c r="T11" i="33"/>
  <c r="F11" i="33" a="1"/>
  <c r="F11" i="33" s="1"/>
  <c r="G11" i="33" s="1"/>
  <c r="D11" i="33"/>
  <c r="E11" i="33" s="1"/>
  <c r="C11" i="33"/>
  <c r="T10" i="33"/>
  <c r="F10" i="33" a="1"/>
  <c r="F10" i="33" s="1"/>
  <c r="G10" i="33" s="1"/>
  <c r="D10" i="33"/>
  <c r="E10" i="33" s="1"/>
  <c r="C10" i="33"/>
  <c r="T9" i="33"/>
  <c r="F9" i="33" a="1"/>
  <c r="F9" i="33" s="1"/>
  <c r="G9" i="33" s="1"/>
  <c r="D9" i="33"/>
  <c r="E9" i="33" s="1"/>
  <c r="C9" i="33"/>
  <c r="T8" i="33"/>
  <c r="F8" i="33" a="1"/>
  <c r="F8" i="33" s="1"/>
  <c r="G8" i="33" s="1"/>
  <c r="D8" i="33"/>
  <c r="E8" i="33" s="1"/>
  <c r="C8" i="33"/>
  <c r="T7" i="33"/>
  <c r="F7" i="33" a="1"/>
  <c r="F7" i="33" s="1"/>
  <c r="G7" i="33" s="1"/>
  <c r="D7" i="33"/>
  <c r="E7" i="33" s="1"/>
  <c r="C7" i="33"/>
  <c r="E16" i="33" l="1"/>
  <c r="G17" i="33"/>
  <c r="AH8" i="34"/>
  <c r="M40" i="2" s="1"/>
  <c r="AD16" i="34"/>
  <c r="G43" i="2" s="1"/>
  <c r="AD18" i="34"/>
  <c r="AD14" i="34"/>
  <c r="G41" i="2" s="1"/>
  <c r="E14" i="33"/>
  <c r="I46" i="33" s="1"/>
  <c r="G15" i="33"/>
  <c r="J50" i="33" s="1"/>
  <c r="AD15" i="34"/>
  <c r="G42" i="2" s="1"/>
  <c r="AD17" i="34"/>
  <c r="H44" i="33" l="1"/>
  <c r="G16" i="2" s="1"/>
  <c r="I44" i="33"/>
  <c r="J44" i="33"/>
  <c r="K44" i="33"/>
  <c r="H49" i="33"/>
  <c r="G28" i="2" s="1"/>
  <c r="I49" i="33"/>
  <c r="L44" i="33"/>
  <c r="M49" i="33"/>
  <c r="K49" i="33"/>
  <c r="L49" i="33"/>
  <c r="J49" i="33"/>
  <c r="M44" i="33"/>
  <c r="L51" i="33"/>
  <c r="J45" i="33"/>
  <c r="H45" i="33"/>
  <c r="G18" i="2" s="1"/>
  <c r="H51" i="33"/>
  <c r="G32" i="2" s="1"/>
  <c r="K45" i="33"/>
  <c r="K46" i="33"/>
  <c r="H46" i="33"/>
  <c r="G20" i="2" s="1"/>
  <c r="M45" i="33"/>
  <c r="J46" i="33"/>
  <c r="I45" i="33"/>
  <c r="K50" i="33"/>
  <c r="L50" i="33"/>
  <c r="L46" i="33"/>
  <c r="L45" i="33"/>
  <c r="M46" i="33"/>
  <c r="M51" i="33"/>
  <c r="J51" i="33"/>
  <c r="M50" i="33"/>
  <c r="I51" i="33"/>
  <c r="H50" i="33"/>
  <c r="G30" i="2" s="1"/>
  <c r="K51" i="33"/>
  <c r="I50" i="33"/>
  <c r="O49" i="33" a="1"/>
  <c r="O49" i="33" s="1"/>
  <c r="R49" i="33" a="1"/>
  <c r="R49" i="33" s="1"/>
  <c r="Q44" i="33" a="1"/>
  <c r="Q44" i="33" s="1"/>
  <c r="O44" i="33"/>
  <c r="S44" i="33" a="1"/>
  <c r="S44" i="33" s="1"/>
  <c r="R44" i="33" a="1"/>
  <c r="R44" i="33" s="1"/>
  <c r="M62" i="2"/>
  <c r="M61" i="2"/>
  <c r="M10" i="2"/>
  <c r="M9" i="2"/>
  <c r="M8" i="2"/>
  <c r="M5" i="2"/>
  <c r="O51" i="33" l="1" a="1"/>
  <c r="O51" i="33" s="1"/>
  <c r="Q51" i="33" a="1"/>
  <c r="Q51" i="33" s="1"/>
  <c r="Q49" i="33" a="1"/>
  <c r="Q49" i="33" s="1"/>
  <c r="R51" i="33" a="1"/>
  <c r="R51" i="33" s="1"/>
  <c r="S51" i="33" a="1"/>
  <c r="S51" i="33" s="1"/>
  <c r="T51" i="33" s="1"/>
  <c r="U51" i="33" s="1"/>
  <c r="F31" i="2" s="1"/>
  <c r="R46" i="33" a="1"/>
  <c r="R46" i="33" s="1"/>
  <c r="S49" i="33" a="1"/>
  <c r="S49" i="33" s="1"/>
  <c r="R45" i="33" a="1"/>
  <c r="R45" i="33" s="1"/>
  <c r="O45" i="33"/>
  <c r="Q45" i="33" a="1"/>
  <c r="Q45" i="33" s="1"/>
  <c r="Q46" i="33" a="1"/>
  <c r="Q46" i="33" s="1"/>
  <c r="O46" i="33"/>
  <c r="S45" i="33" a="1"/>
  <c r="S45" i="33" s="1"/>
  <c r="S46" i="33" a="1"/>
  <c r="S46" i="33" s="1"/>
  <c r="Q50" i="33" a="1"/>
  <c r="Q50" i="33" s="1"/>
  <c r="S50" i="33" a="1"/>
  <c r="S50" i="33" s="1"/>
  <c r="R50" i="33" a="1"/>
  <c r="R50" i="33" s="1"/>
  <c r="O50" i="33" a="1"/>
  <c r="O50" i="33" s="1"/>
  <c r="T44" i="33"/>
  <c r="U44" i="33" s="1"/>
  <c r="F15" i="2" s="1"/>
  <c r="M36" i="2"/>
  <c r="M35" i="2"/>
  <c r="T49" i="33" l="1"/>
  <c r="U49" i="33" s="1"/>
  <c r="F27" i="2" s="1"/>
  <c r="T46" i="33"/>
  <c r="U46" i="33" s="1"/>
  <c r="F19" i="2" s="1"/>
  <c r="T45" i="33"/>
  <c r="U45" i="33" s="1"/>
  <c r="F17" i="2" s="1"/>
  <c r="T50" i="33"/>
  <c r="U50" i="33" s="1"/>
  <c r="F29" i="2" s="1"/>
  <c r="M52" i="2"/>
  <c r="M50" i="2"/>
  <c r="M49" i="2" l="1"/>
  <c r="M48" i="2" l="1"/>
  <c r="M47" i="2"/>
  <c r="M46" i="2"/>
  <c r="M45" i="2"/>
  <c r="M44" i="2"/>
  <c r="M22" i="2" l="1"/>
  <c r="M51" i="2" l="1"/>
  <c r="M37" i="2"/>
  <c r="M12" i="2"/>
  <c r="M58" i="2" l="1"/>
  <c r="M57" i="2"/>
  <c r="M56" i="2"/>
  <c r="M55" i="2"/>
  <c r="M54" i="2"/>
  <c r="M5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sz val="9"/>
            <color indexed="81"/>
            <rFont val="MS P ゴシック"/>
            <family val="3"/>
            <charset val="128"/>
          </rPr>
          <t>分割提出の場合は届出ごとに連番などをご記入ください。
例：その１、その２</t>
        </r>
      </text>
    </comment>
    <comment ref="G5" authorId="0" shapeId="0" xr:uid="{00000000-0006-0000-0000-000002000000}">
      <text>
        <r>
          <rPr>
            <sz val="9"/>
            <color indexed="81"/>
            <rFont val="MS P ゴシック"/>
            <family val="3"/>
            <charset val="128"/>
          </rPr>
          <t>・届出日（窓口受理日、電子申請日）又は、届出日から、過去数日以内の日付を記載してください。
・着手予定日の14 日前までに提出してください。なお届出日当日は期間に算入しません。
・日付は「YYYY/MM/DD」形式でご記入ください。
（例：2023/04/01）</t>
        </r>
      </text>
    </comment>
    <comment ref="F8" authorId="0" shapeId="0" xr:uid="{00000000-0006-0000-0000-000003000000}">
      <text>
        <r>
          <rPr>
            <sz val="9"/>
            <color indexed="81"/>
            <rFont val="MS P ゴシック"/>
            <family val="3"/>
            <charset val="128"/>
          </rPr>
          <t>届出者が法人である場合は所在地、個人である場合は住所を記入してください。</t>
        </r>
      </text>
    </comment>
    <comment ref="F9" authorId="0" shapeId="0" xr:uid="{00000000-0006-0000-0000-000004000000}">
      <text>
        <r>
          <rPr>
            <sz val="9"/>
            <color indexed="81"/>
            <rFont val="MS P ゴシック"/>
            <family val="3"/>
            <charset val="128"/>
          </rPr>
          <t>届出者が法人の場合のみ、法人名を記入してください。</t>
        </r>
      </text>
    </comment>
    <comment ref="F10" authorId="0" shapeId="0" xr:uid="{00000000-0006-0000-0000-000005000000}">
      <text>
        <r>
          <rPr>
            <sz val="9"/>
            <color indexed="81"/>
            <rFont val="MS P ゴシック"/>
            <family val="3"/>
            <charset val="128"/>
          </rPr>
          <t>・届出者が法人である場合には、役職及び氏名を、個人の場合は個人名を記入してください。
・なお、法人の場合において代表者以外が届出者となる場合には、その者が届出権限を有していることが確認できる資料を別途添付してください。</t>
        </r>
      </text>
    </comment>
    <comment ref="E12" authorId="0" shapeId="0" xr:uid="{00000000-0006-0000-0000-000006000000}">
      <text>
        <r>
          <rPr>
            <sz val="9"/>
            <color indexed="81"/>
            <rFont val="MS P ゴシック"/>
            <family val="3"/>
            <charset val="128"/>
          </rPr>
          <t>区域指定前に届出される場合においても、「第１項」に印をつけてください。</t>
        </r>
      </text>
    </comment>
    <comment ref="F15" authorId="0" shapeId="0" xr:uid="{00000000-0006-0000-0000-000007000000}">
      <text>
        <r>
          <rPr>
            <sz val="9"/>
            <color indexed="81"/>
            <rFont val="MS P ゴシック"/>
            <family val="3"/>
            <charset val="128"/>
          </rPr>
          <t xml:space="preserve">シート「形質変更時要届出区域所在地一覧」よりご記入ください。
</t>
        </r>
      </text>
    </comment>
    <comment ref="G16" authorId="0" shapeId="0" xr:uid="{00000000-0006-0000-0000-000008000000}">
      <text>
        <r>
          <rPr>
            <sz val="9"/>
            <color indexed="81"/>
            <rFont val="MS P ゴシック"/>
            <family val="3"/>
            <charset val="128"/>
          </rPr>
          <t>シート「形質変更時要届出区域所在地一覧」よりご記入ください。</t>
        </r>
      </text>
    </comment>
    <comment ref="F22" authorId="0" shapeId="0" xr:uid="{00000000-0006-0000-0000-000009000000}">
      <text>
        <r>
          <rPr>
            <sz val="9"/>
            <color indexed="81"/>
            <rFont val="MS P ゴシック"/>
            <family val="3"/>
            <charset val="128"/>
          </rPr>
          <t>・土地の形質の変更後、表層に含有量基準を超過した土壌が残置される場合は、舗装や盛土等による措置をリストより選択又は自由入力で記載してください。
・リストの値はシート「（参考）土地の形質の変更の種類」を参照してください。
・複数入力の場合は、左側の展開ボタンより追加行を表示してご記入ください。</t>
        </r>
      </text>
    </comment>
    <comment ref="F27" authorId="0" shapeId="0" xr:uid="{00000000-0006-0000-0000-00000A000000}">
      <text>
        <r>
          <rPr>
            <sz val="9"/>
            <color indexed="81"/>
            <rFont val="MS P ゴシック"/>
            <family val="3"/>
            <charset val="128"/>
          </rPr>
          <t xml:space="preserve">シート「形質変更時要届出区域所在地一覧」よりご記入ください。
</t>
        </r>
      </text>
    </comment>
    <comment ref="G28" authorId="0" shapeId="0" xr:uid="{00000000-0006-0000-0000-00000B000000}">
      <text>
        <r>
          <rPr>
            <sz val="9"/>
            <color indexed="81"/>
            <rFont val="MS P ゴシック"/>
            <family val="3"/>
            <charset val="128"/>
          </rPr>
          <t>シート「形質変更時要届出区域所在地一覧」よりご記入ください。</t>
        </r>
      </text>
    </comment>
    <comment ref="F35" authorId="0" shapeId="0" xr:uid="{00000000-0006-0000-0000-00000D000000}">
      <text>
        <r>
          <rPr>
            <sz val="9"/>
            <color indexed="81"/>
            <rFont val="MS P ゴシック"/>
            <family val="3"/>
            <charset val="128"/>
          </rPr>
          <t>・着手予定日の 14 日前までに提出が必要です（届出日当日は期間に算入しません）。
・日付は「YYYY/MM/DD」形式でご記入ください。
（例：2023/04/01）</t>
        </r>
      </text>
    </comment>
    <comment ref="F37" authorId="0" shapeId="0" xr:uid="{00000000-0006-0000-0000-00000E000000}">
      <text>
        <r>
          <rPr>
            <sz val="9"/>
            <color indexed="81"/>
            <rFont val="MS P ゴシック"/>
            <family val="3"/>
            <charset val="128"/>
          </rPr>
          <t>日付は「YYYY/MM/DD」形式でご記入ください。
（例：2023/04/01）</t>
        </r>
      </text>
    </comment>
    <comment ref="C40" authorId="0" shapeId="0" xr:uid="{00000000-0006-0000-0000-00000F000000}">
      <text>
        <r>
          <rPr>
            <sz val="9"/>
            <color indexed="81"/>
            <rFont val="MS P ゴシック"/>
            <family val="3"/>
            <charset val="128"/>
          </rPr>
          <t xml:space="preserve">最大形質変更深さより１メートルを超える深さの位置について試料採取等の対象としなかった土壌について土地の形質の変更をしようとする場合に入力してください。
</t>
        </r>
      </text>
    </comment>
    <comment ref="E40" authorId="0" shapeId="0" xr:uid="{00000000-0006-0000-0000-000010000000}">
      <text>
        <r>
          <rPr>
            <sz val="9"/>
            <color indexed="81"/>
            <rFont val="MS P ゴシック"/>
            <family val="3"/>
            <charset val="128"/>
          </rPr>
          <t>シート「（入力用シート）汚染状態一覧」よりご記入ください。</t>
        </r>
      </text>
    </comment>
    <comment ref="F40" authorId="0" shapeId="0" xr:uid="{00000000-0006-0000-0000-000011000000}">
      <text>
        <r>
          <rPr>
            <sz val="9"/>
            <color indexed="81"/>
            <rFont val="MS P ゴシック"/>
            <family val="3"/>
            <charset val="128"/>
          </rPr>
          <t>・調査結果について総評をリストより選択してください。
・汚染があった場合「土壌汚染が確認された」を選択し、基準ごとの基準不適合物質をシート「（入力用シート）汚染状態一覧」よりご記入ください。</t>
        </r>
      </text>
    </comment>
    <comment ref="F44" authorId="0" shapeId="0" xr:uid="{00000000-0006-0000-0000-000013000000}">
      <text>
        <r>
          <rPr>
            <sz val="9"/>
            <color indexed="81"/>
            <rFont val="MS P ゴシック"/>
            <family val="3"/>
            <charset val="128"/>
          </rPr>
          <t>複数入力の場合は、左側の展開ボタンより追加行を表示してご記入ください。</t>
        </r>
      </text>
    </comment>
    <comment ref="G44" authorId="0" shapeId="0" xr:uid="{00000000-0006-0000-0000-000014000000}">
      <text>
        <r>
          <rPr>
            <sz val="9"/>
            <color indexed="81"/>
            <rFont val="MS P ゴシック"/>
            <family val="3"/>
            <charset val="128"/>
          </rPr>
          <t>「計量証明事業登録番号」をご記入ください。</t>
        </r>
      </text>
    </comment>
    <comment ref="C49" authorId="0" shapeId="0" xr:uid="{00000000-0006-0000-0000-000015000000}">
      <text>
        <r>
          <rPr>
            <sz val="9"/>
            <color indexed="81"/>
            <rFont val="MS P ゴシック"/>
            <family val="3"/>
            <charset val="128"/>
          </rPr>
          <t xml:space="preserve">自然由来等形質変更時要届出区域間移動の場合は必ず記入してください。
</t>
        </r>
      </text>
    </comment>
    <comment ref="F49" authorId="0" shapeId="0" xr:uid="{00000000-0006-0000-0000-000016000000}">
      <text>
        <r>
          <rPr>
            <sz val="9"/>
            <color indexed="81"/>
            <rFont val="MS P ゴシック"/>
            <family val="3"/>
            <charset val="128"/>
          </rPr>
          <t>リストより選択してください。</t>
        </r>
      </text>
    </comment>
    <comment ref="G49" authorId="0" shapeId="0" xr:uid="{00000000-0006-0000-0000-000017000000}">
      <text>
        <r>
          <rPr>
            <sz val="9"/>
            <color indexed="81"/>
            <rFont val="MS P ゴシック"/>
            <family val="3"/>
            <charset val="128"/>
          </rPr>
          <t>・該当する場合は、搬入元の区域の所在地を記入してください。
・複数入力の場合は、左側の展開ボタンより追加行を表示してご記入ください。</t>
        </r>
      </text>
    </comment>
    <comment ref="G50" authorId="0" shapeId="0" xr:uid="{00000000-0006-0000-0000-000018000000}">
      <text>
        <r>
          <rPr>
            <sz val="9"/>
            <color indexed="81"/>
            <rFont val="MS P ゴシック"/>
            <family val="3"/>
            <charset val="128"/>
          </rPr>
          <t xml:space="preserve">・搬入元の区域の指定番号を記入してください。
・形質変更時要届出区域の指定前に本届出書を提出される場合は、「指定手続中」と記載してください。
</t>
        </r>
      </text>
    </comment>
    <comment ref="B60" authorId="0" shapeId="0" xr:uid="{00000000-0006-0000-0000-000019000000}">
      <text>
        <r>
          <rPr>
            <sz val="9"/>
            <color indexed="81"/>
            <rFont val="MS P ゴシック"/>
            <family val="3"/>
            <charset val="128"/>
          </rPr>
          <t>・担当者（届出者と同じ組織に属する者に限る。）の連絡先を記載してください。
・また、届出者と異なる組織に属する者で届出書の内容が分かる者の連絡先は必要に応じて併記してください。
・なお、連絡先の名前と返送用封筒の宛名が異なる場合には、送り状等にその旨を記載してください。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E0489315-60F4-483F-91EE-218DFFC2243D}">
      <text>
        <r>
          <rPr>
            <sz val="9"/>
            <color indexed="81"/>
            <rFont val="MS P ゴシック"/>
            <family val="3"/>
            <charset val="128"/>
          </rPr>
          <t>・リストより選択してください。
・法施行規則別表第八に規定する措置を行わず、工事のみを行う場合は「無」を選択してください。</t>
        </r>
      </text>
    </comment>
    <comment ref="D17" authorId="0" shapeId="0" xr:uid="{53780CB6-7EB2-4466-8057-E6A3CBF92BF4}">
      <text>
        <r>
          <rPr>
            <sz val="9"/>
            <color indexed="81"/>
            <rFont val="MS P ゴシック"/>
            <family val="3"/>
            <charset val="128"/>
          </rPr>
          <t>・リストより選択してください。
・「措置の種類」で「土壌汚染の除去」が選択されている場合は必ず選択してください。</t>
        </r>
      </text>
    </comment>
    <comment ref="D19" authorId="0" shapeId="0" xr:uid="{0A11F2B1-28F5-47B5-B45F-FCC0763B0AF8}">
      <text>
        <r>
          <rPr>
            <sz val="9"/>
            <color indexed="81"/>
            <rFont val="MS P ゴシック"/>
            <family val="3"/>
            <charset val="128"/>
          </rPr>
          <t xml:space="preserve">・リストより選択してください。
・「有」を選択した場合には、環境・経済・社会へ配慮し、次の「対策（拡散防止方法等）の選択理由」を必ず選択してください。
・旧条例適用の場合は、「無（旧条例下における特例適用のため）」を選択してください。
</t>
        </r>
      </text>
    </comment>
    <comment ref="D29" authorId="0" shapeId="0" xr:uid="{0795E713-3C80-419C-B7EA-BAAA7FD93AA6}">
      <text>
        <r>
          <rPr>
            <sz val="9"/>
            <color indexed="81"/>
            <rFont val="MS P ゴシック"/>
            <family val="3"/>
            <charset val="128"/>
          </rPr>
          <t>・リストより選択してください。
・詳細調査、追完調査、平面絞込み調査、深度絞込み調査等の添付がある場合には「有」を選択してください。</t>
        </r>
      </text>
    </comment>
    <comment ref="C30" authorId="0" shapeId="0" xr:uid="{3D15AAC1-67AA-4C93-A8EF-C9AE9D9B12A6}">
      <text>
        <r>
          <rPr>
            <sz val="9"/>
            <color indexed="81"/>
            <rFont val="MS P ゴシック"/>
            <family val="3"/>
            <charset val="128"/>
          </rPr>
          <t>・選択時は必ず「工種」、「添付書類、図番号」を記入してください。
・①～⑦の選択時は、前提の項目を選択してください。</t>
        </r>
      </text>
    </comment>
    <comment ref="O30" authorId="0" shapeId="0" xr:uid="{5F78A7B3-45DC-4352-8C14-7F223B04CC90}">
      <text>
        <r>
          <rPr>
            <sz val="9"/>
            <color indexed="81"/>
            <rFont val="MS P ゴシック"/>
            <family val="3"/>
            <charset val="128"/>
          </rPr>
          <t>各工種が平成31年環境省告示第５号基準にどのように適合させているのか、該当するものをチェックしてください。</t>
        </r>
      </text>
    </comment>
    <comment ref="P30" authorId="0" shapeId="0" xr:uid="{13D68DC2-A9E2-479C-9501-789F1E5CF9F6}">
      <text>
        <r>
          <rPr>
            <sz val="9"/>
            <color indexed="81"/>
            <rFont val="MS P ゴシック"/>
            <family val="3"/>
            <charset val="128"/>
          </rPr>
          <t>工種毎に平成31年環境省告示第５号基準を適用した施工図や説明資料の参照先を記載してください。</t>
        </r>
      </text>
    </comment>
    <comment ref="D33" authorId="0" shapeId="0" xr:uid="{5A0CD1B2-66F7-40D1-8AD7-D11C3B5105CF}">
      <text>
        <r>
          <rPr>
            <sz val="9"/>
            <color indexed="81"/>
            <rFont val="MS P ゴシック"/>
            <family val="3"/>
            <charset val="128"/>
          </rPr>
          <t xml:space="preserve">選択時は、必ず①～⑦のいずれかを選択してください。
</t>
        </r>
      </text>
    </comment>
    <comment ref="D34" authorId="0" shapeId="0" xr:uid="{87794CEB-F48F-48DC-B340-38819C94A71E}">
      <text>
        <r>
          <rPr>
            <sz val="9"/>
            <color indexed="81"/>
            <rFont val="MS P ゴシック"/>
            <family val="3"/>
            <charset val="128"/>
          </rPr>
          <t xml:space="preserve">選択時は、必ず①～⑦のいずれかを選択してください。
</t>
        </r>
      </text>
    </comment>
    <comment ref="D47" authorId="0" shapeId="0" xr:uid="{AA11C6DD-0D7A-47D1-9EAC-C0CEE1D6A00C}">
      <text>
        <r>
          <rPr>
            <sz val="9"/>
            <color indexed="81"/>
            <rFont val="MS P ゴシック"/>
            <family val="3"/>
            <charset val="128"/>
          </rPr>
          <t>「お知らせ看板」は必須の対策としているため、選択のうえ、添付書類・図番号をご記入ください。</t>
        </r>
        <r>
          <rPr>
            <b/>
            <sz val="9"/>
            <color indexed="81"/>
            <rFont val="MS P ゴシック"/>
            <family val="3"/>
            <charset val="128"/>
          </rPr>
          <t xml:space="preserve">
</t>
        </r>
      </text>
    </comment>
    <comment ref="D64" authorId="0" shapeId="0" xr:uid="{2C73541E-EE3A-4D2C-9B3E-6E4A72151279}">
      <text>
        <r>
          <rPr>
            <sz val="9"/>
            <color indexed="81"/>
            <rFont val="MS P ゴシック"/>
            <family val="3"/>
            <charset val="128"/>
          </rPr>
          <t>・リストより選択してください。
・飛び地間移動を行う場合には「有」を選択してください。</t>
        </r>
      </text>
    </comment>
    <comment ref="C65" authorId="0" shapeId="0" xr:uid="{60C5DED8-2B82-4045-AB62-44D27E95A305}">
      <text>
        <r>
          <rPr>
            <sz val="9"/>
            <color indexed="81"/>
            <rFont val="MS P ゴシック"/>
            <family val="3"/>
            <charset val="128"/>
          </rPr>
          <t xml:space="preserve">選択時は必ず「工種」、「添付書類、図番号」を記入してください。
</t>
        </r>
      </text>
    </comment>
    <comment ref="C73" authorId="0" shapeId="0" xr:uid="{B22867AC-5006-4C71-9539-705A29D21DE1}">
      <text>
        <r>
          <rPr>
            <sz val="9"/>
            <color indexed="81"/>
            <rFont val="MS P ゴシック"/>
            <family val="3"/>
            <charset val="128"/>
          </rPr>
          <t xml:space="preserve">選択時は必ず「添付書類、図番号」を記入してください。
</t>
        </r>
      </text>
    </comment>
    <comment ref="E77" authorId="0" shapeId="0" xr:uid="{00D0B87F-EA17-49BC-BFAB-29F425EFA8C3}">
      <text>
        <r>
          <rPr>
            <sz val="9"/>
            <color indexed="81"/>
            <rFont val="MS P ゴシック"/>
            <family val="3"/>
            <charset val="128"/>
          </rPr>
          <t>条例単独の届出の場合には基準適合土は汚染土壌以外の土壌と読み替えてください。</t>
        </r>
      </text>
    </comment>
    <comment ref="D82" authorId="0" shapeId="0" xr:uid="{903C08F1-0622-4F32-9F75-C57D965EDC5F}">
      <text>
        <r>
          <rPr>
            <sz val="9"/>
            <color indexed="81"/>
            <rFont val="MS P ゴシック"/>
            <family val="3"/>
            <charset val="128"/>
          </rPr>
          <t>リストより選択してください。</t>
        </r>
      </text>
    </comment>
    <comment ref="C83" authorId="0" shapeId="0" xr:uid="{4217F66A-1561-49C2-9CCF-0C69E23DFB27}">
      <text>
        <r>
          <rPr>
            <sz val="9"/>
            <color indexed="81"/>
            <rFont val="MS P ゴシック"/>
            <family val="3"/>
            <charset val="128"/>
          </rPr>
          <t xml:space="preserve">選択時は必ず指定番号等の移動先を示す情報を記入してください。
</t>
        </r>
      </text>
    </comment>
    <comment ref="B103" authorId="0" shapeId="0" xr:uid="{B0E25DA5-59AB-4C4D-B9B6-9FCB666D586A}">
      <text>
        <r>
          <rPr>
            <sz val="9"/>
            <color indexed="81"/>
            <rFont val="MS P ゴシック"/>
            <family val="3"/>
            <charset val="128"/>
          </rPr>
          <t xml:space="preserve">選択時は必ず「添付書類、図番号等」を記入してください。
</t>
        </r>
      </text>
    </comment>
    <comment ref="D105" authorId="0" shapeId="0" xr:uid="{FE5FAE91-D6DF-4484-ADC2-EA0EA8665033}">
      <text>
        <r>
          <rPr>
            <sz val="9"/>
            <color indexed="81"/>
            <rFont val="MS P ゴシック"/>
            <family val="3"/>
            <charset val="128"/>
          </rPr>
          <t xml:space="preserve">「措置の種類」で”舗装”、”立入禁止”、”盛土”を選択した場合は必ず選択してください。
</t>
        </r>
      </text>
    </comment>
    <comment ref="B110" authorId="0" shapeId="0" xr:uid="{7A68EA32-2F29-46F8-9D9F-43CCAABCAB9A}">
      <text>
        <r>
          <rPr>
            <sz val="9"/>
            <color indexed="81"/>
            <rFont val="MS P ゴシック"/>
            <family val="3"/>
            <charset val="128"/>
          </rPr>
          <t xml:space="preserve">選択時は必ず「添付書類、図番号等」を記入してください。
</t>
        </r>
      </text>
    </comment>
    <comment ref="D119" authorId="0" shapeId="0" xr:uid="{D9A2AC53-F383-4ABB-B1A6-65BDAF3EACFC}">
      <text>
        <r>
          <rPr>
            <sz val="9"/>
            <color indexed="81"/>
            <rFont val="MS P ゴシック"/>
            <family val="3"/>
            <charset val="128"/>
          </rPr>
          <t xml:space="preserve">上記以外で特記がある場合に記載してください。
</t>
        </r>
      </text>
    </comment>
    <comment ref="D122" authorId="0" shapeId="0" xr:uid="{40A106AA-6A58-4F35-8323-3B69CF035FBE}">
      <text>
        <r>
          <rPr>
            <sz val="9"/>
            <color indexed="81"/>
            <rFont val="MS P ゴシック"/>
            <family val="3"/>
            <charset val="128"/>
          </rPr>
          <t>リストより選択してください。</t>
        </r>
      </text>
    </comment>
    <comment ref="D125" authorId="0" shapeId="0" xr:uid="{73330898-54E8-4035-A354-9A54F516E490}">
      <text>
        <r>
          <rPr>
            <sz val="9"/>
            <color indexed="81"/>
            <rFont val="MS P ゴシック"/>
            <family val="3"/>
            <charset val="128"/>
          </rPr>
          <t>リストより選択してください。</t>
        </r>
      </text>
    </comment>
    <comment ref="D127" authorId="0" shapeId="0" xr:uid="{D1CA9753-7474-43F2-ACBC-3ED031289A5E}">
      <text>
        <r>
          <rPr>
            <sz val="9"/>
            <color indexed="81"/>
            <rFont val="MS P ゴシック"/>
            <family val="3"/>
            <charset val="128"/>
          </rPr>
          <t>リストより選択してください。</t>
        </r>
      </text>
    </comment>
    <comment ref="D129" authorId="0" shapeId="0" xr:uid="{714D29E9-F58C-496F-839C-013503643CBD}">
      <text>
        <r>
          <rPr>
            <sz val="9"/>
            <color indexed="81"/>
            <rFont val="MS P ゴシック"/>
            <family val="3"/>
            <charset val="128"/>
          </rPr>
          <t>リストより選択してください。</t>
        </r>
      </text>
    </comment>
    <comment ref="H144" authorId="0" shapeId="0" xr:uid="{64BB9B4E-E1D7-4EC2-A35F-A42E92DBB288}">
      <text>
        <r>
          <rPr>
            <sz val="9"/>
            <color indexed="81"/>
            <rFont val="MS P ゴシック"/>
            <family val="3"/>
            <charset val="128"/>
          </rPr>
          <t>地下水の水質の継続監視（単独での措置）を選択した場合、
測定頻度をリストより選択してください。</t>
        </r>
      </text>
    </comment>
    <comment ref="H146" authorId="0" shapeId="0" xr:uid="{FC33BE00-5F34-43D0-8CAC-266E89B914E6}">
      <text>
        <r>
          <rPr>
            <sz val="9"/>
            <color indexed="81"/>
            <rFont val="MS P ゴシック"/>
            <family val="3"/>
            <charset val="128"/>
          </rPr>
          <t>地下水の水質の継続監視（他の措置と同時実施）を選択した場合、年間の回数をリストより選択してください。</t>
        </r>
      </text>
    </comment>
    <comment ref="D165" authorId="0" shapeId="0" xr:uid="{0508ECD8-B433-4487-ACDD-FA6E18E17512}">
      <text>
        <r>
          <rPr>
            <sz val="9"/>
            <color indexed="81"/>
            <rFont val="MS P ゴシック"/>
            <family val="3"/>
            <charset val="128"/>
          </rPr>
          <t>リストより選択してください。</t>
        </r>
      </text>
    </comment>
    <comment ref="D166" authorId="0" shapeId="0" xr:uid="{F5319337-1E45-4121-B52D-04C0E0779B6D}">
      <text>
        <r>
          <rPr>
            <sz val="9"/>
            <color indexed="81"/>
            <rFont val="MS P ゴシック"/>
            <family val="3"/>
            <charset val="128"/>
          </rPr>
          <t>リストより選択してください。</t>
        </r>
      </text>
    </comment>
    <comment ref="D167" authorId="0" shapeId="0" xr:uid="{B561BBAC-8906-4235-B0E2-F63B247F4FFA}">
      <text>
        <r>
          <rPr>
            <sz val="9"/>
            <color indexed="81"/>
            <rFont val="MS P ゴシック"/>
            <family val="3"/>
            <charset val="128"/>
          </rPr>
          <t xml:space="preserve">上記以外で特記がある場合に記載してください。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E8C32059-9699-4618-AF53-75AC4482EE4B}">
      <text>
        <r>
          <rPr>
            <sz val="9"/>
            <color indexed="81"/>
            <rFont val="MS P ゴシック"/>
            <family val="3"/>
            <charset val="128"/>
          </rPr>
          <t>リストより選択してください。</t>
        </r>
      </text>
    </comment>
    <comment ref="I5" authorId="0" shapeId="0" xr:uid="{D2ED1E6F-35D9-4E0C-AABB-92A6C9DA24D1}">
      <text>
        <r>
          <rPr>
            <sz val="9"/>
            <color indexed="81"/>
            <rFont val="MS P ゴシック"/>
            <family val="3"/>
            <charset val="128"/>
          </rPr>
          <t>形質変更時要届出区域の指定前に本届出書を提出される場合は、「指定手続中」と記載してください。</t>
        </r>
      </text>
    </comment>
    <comment ref="J5" authorId="0" shapeId="0" xr:uid="{A1F3B2BF-388E-42B9-9683-BF487EDB716E}">
      <text>
        <r>
          <rPr>
            <sz val="9"/>
            <color indexed="81"/>
            <rFont val="MS P ゴシック"/>
            <family val="3"/>
            <charset val="128"/>
          </rPr>
          <t xml:space="preserve">左から「区市町村名」「町名」「丁目名」「番地名」を入力してください。
区市町村
・リストより選択してください。
</t>
        </r>
      </text>
    </comment>
    <comment ref="N5" authorId="0" shapeId="0" xr:uid="{723FC862-204F-4831-804A-B7248BA53934}">
      <text>
        <r>
          <rPr>
            <sz val="9"/>
            <color indexed="81"/>
            <rFont val="MS P ゴシック"/>
            <family val="3"/>
            <charset val="128"/>
          </rPr>
          <t xml:space="preserve">無地番、道、水の場合は、「届出種別」と「区市町村」と「無地番道水」へ記入してください。その他項目の入力は不要です。
</t>
        </r>
      </text>
    </comment>
    <comment ref="O5" authorId="0" shapeId="0" xr:uid="{979258B2-D954-4DD3-93D2-9796AA918518}">
      <text>
        <r>
          <rPr>
            <sz val="9"/>
            <color indexed="81"/>
            <rFont val="MS P ゴシック"/>
            <family val="3"/>
            <charset val="128"/>
          </rPr>
          <t>・一部の土地が対象となる場合は「一部」を選択してください。
・リストより選択してください。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2C936EFA-196F-438A-8C76-14AC3608A48B}">
      <text>
        <r>
          <rPr>
            <sz val="9"/>
            <color indexed="81"/>
            <rFont val="MS P ゴシック"/>
            <family val="3"/>
            <charset val="128"/>
          </rPr>
          <t>・汚染が確認された場合は必ずいずれかの基準において不適合となる特定有害物質を選択してください。
・同一の物質を土壌溶出量基準と第二溶出量基準の両方で選択しないでください。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<sst xmlns="http://schemas.openxmlformats.org/spreadsheetml/2006/main" count="1315" uniqueCount="698">
  <si>
    <t>法第12条第1項 提出書類一覧</t>
  </si>
  <si>
    <r>
      <t>本シートは、届出様式に必要となる提出書類の一覧です。必要な書類の充足確認に、チェック欄を活用ください。本シートの提出は不要です。
届出様式の有無にて、都環境局にて提供している届出様式（Excel形式）の有無を記載しています。
なお</t>
    </r>
    <r>
      <rPr>
        <sz val="10.5"/>
        <rFont val="Meiryo UI"/>
        <family val="3"/>
        <charset val="128"/>
      </rPr>
      <t>、「なし」は必要に応じて書類を作成し、届出をしてください。</t>
    </r>
    <rPh sb="0" eb="1">
      <t>ホン</t>
    </rPh>
    <rPh sb="6" eb="8">
      <t>トドケデ</t>
    </rPh>
    <rPh sb="8" eb="10">
      <t>ヨウシキ</t>
    </rPh>
    <rPh sb="11" eb="13">
      <t>ヒツヨウ</t>
    </rPh>
    <rPh sb="16" eb="18">
      <t>テイシュツ</t>
    </rPh>
    <rPh sb="18" eb="20">
      <t>ショルイ</t>
    </rPh>
    <rPh sb="21" eb="23">
      <t>イチラン</t>
    </rPh>
    <rPh sb="26" eb="28">
      <t>ヒツヨウ</t>
    </rPh>
    <rPh sb="29" eb="31">
      <t>ショルイ</t>
    </rPh>
    <rPh sb="32" eb="34">
      <t>ジュウソク</t>
    </rPh>
    <rPh sb="34" eb="36">
      <t>カクニン</t>
    </rPh>
    <rPh sb="42" eb="43">
      <t>ラン</t>
    </rPh>
    <rPh sb="44" eb="46">
      <t>カツヨウ</t>
    </rPh>
    <rPh sb="51" eb="52">
      <t>ホン</t>
    </rPh>
    <rPh sb="56" eb="58">
      <t>テイシュツ</t>
    </rPh>
    <rPh sb="59" eb="61">
      <t>フヨウ</t>
    </rPh>
    <rPh sb="65" eb="67">
      <t>トドケデ</t>
    </rPh>
    <rPh sb="67" eb="69">
      <t>ヨウシキ</t>
    </rPh>
    <rPh sb="70" eb="72">
      <t>ウム</t>
    </rPh>
    <rPh sb="75" eb="76">
      <t>ト</t>
    </rPh>
    <rPh sb="76" eb="78">
      <t>カンキョウ</t>
    </rPh>
    <rPh sb="78" eb="79">
      <t>キョク</t>
    </rPh>
    <rPh sb="81" eb="83">
      <t>テイキョウ</t>
    </rPh>
    <rPh sb="87" eb="89">
      <t>トドケデ</t>
    </rPh>
    <rPh sb="89" eb="91">
      <t>ヨウシキ</t>
    </rPh>
    <rPh sb="97" eb="99">
      <t>ケイシキ</t>
    </rPh>
    <rPh sb="101" eb="103">
      <t>ウム</t>
    </rPh>
    <rPh sb="104" eb="106">
      <t>キサイ</t>
    </rPh>
    <rPh sb="121" eb="123">
      <t>ヒツヨウ</t>
    </rPh>
    <rPh sb="124" eb="125">
      <t>オウ</t>
    </rPh>
    <rPh sb="127" eb="129">
      <t>ショルイ</t>
    </rPh>
    <rPh sb="130" eb="132">
      <t>サクセイ</t>
    </rPh>
    <rPh sb="134" eb="136">
      <t>トドケデ</t>
    </rPh>
    <phoneticPr fontId="20"/>
  </si>
  <si>
    <t>1　届出書</t>
    <rPh sb="2" eb="4">
      <t>トドケデ</t>
    </rPh>
    <rPh sb="4" eb="5">
      <t>ショ</t>
    </rPh>
    <phoneticPr fontId="20"/>
  </si>
  <si>
    <t>届出様式の有無</t>
    <rPh sb="0" eb="2">
      <t>トドケデ</t>
    </rPh>
    <rPh sb="2" eb="4">
      <t>ヨウシキ</t>
    </rPh>
    <rPh sb="5" eb="7">
      <t>ウム</t>
    </rPh>
    <phoneticPr fontId="20"/>
  </si>
  <si>
    <t>チェック</t>
    <phoneticPr fontId="20"/>
  </si>
  <si>
    <t>〇形質変更時要届出区域内における土地の形質の変更届出書（様式第十五）</t>
    <rPh sb="1" eb="3">
      <t>ケイシツ</t>
    </rPh>
    <rPh sb="3" eb="5">
      <t>ヘンコウ</t>
    </rPh>
    <rPh sb="5" eb="6">
      <t>トキ</t>
    </rPh>
    <rPh sb="6" eb="7">
      <t>ヨウ</t>
    </rPh>
    <rPh sb="7" eb="9">
      <t>トドケデ</t>
    </rPh>
    <rPh sb="9" eb="11">
      <t>クイキ</t>
    </rPh>
    <rPh sb="11" eb="12">
      <t>ナイ</t>
    </rPh>
    <rPh sb="16" eb="18">
      <t>トチ</t>
    </rPh>
    <rPh sb="19" eb="21">
      <t>ケイシツ</t>
    </rPh>
    <rPh sb="22" eb="24">
      <t>ヘンコウ</t>
    </rPh>
    <rPh sb="24" eb="27">
      <t>トドケデショ</t>
    </rPh>
    <rPh sb="28" eb="30">
      <t>ヨウシキ</t>
    </rPh>
    <rPh sb="30" eb="31">
      <t>ダイ</t>
    </rPh>
    <rPh sb="31" eb="33">
      <t>ジュウゴ</t>
    </rPh>
    <phoneticPr fontId="20"/>
  </si>
  <si>
    <t>本ファイルに含む</t>
    <phoneticPr fontId="20"/>
  </si>
  <si>
    <t>「第15号様式」シート</t>
    <phoneticPr fontId="20"/>
  </si>
  <si>
    <t>・必要に応じて、その者が届出者となりうる権限を有することが確認できる書類を添付してください。
（「届出書等の作成の手引」参照）</t>
    <rPh sb="51" eb="52">
      <t>ショ</t>
    </rPh>
    <rPh sb="52" eb="53">
      <t>トウ</t>
    </rPh>
    <phoneticPr fontId="20"/>
  </si>
  <si>
    <t>○別紙　形質変更時要届出区域所在地一覧</t>
    <phoneticPr fontId="20"/>
  </si>
  <si>
    <t>「形質変更時要届出区域所在地一覧」シート</t>
    <phoneticPr fontId="20"/>
  </si>
  <si>
    <t>・形質変更時要届出区域に指定されている地番の全てを記載し、今回土地の形質の変更を行う地番を明らかにしてください。</t>
    <phoneticPr fontId="20"/>
  </si>
  <si>
    <t>○汚染拡散防止確認シート</t>
  </si>
  <si>
    <t>「確認シート」</t>
  </si>
  <si>
    <t>・土地の形質変更の施行方法（措置の実施有無、措置の種類等）について記載してください。</t>
    <phoneticPr fontId="20"/>
  </si>
  <si>
    <t>・条例の届出を代用する場合、措置の選択理由を記載してください。（「届出書等の作成の手引」参照）</t>
    <phoneticPr fontId="20"/>
  </si>
  <si>
    <t>2　　添付書類</t>
    <rPh sb="3" eb="5">
      <t>テンプ</t>
    </rPh>
    <rPh sb="5" eb="7">
      <t>ショルイ</t>
    </rPh>
    <phoneticPr fontId="20"/>
  </si>
  <si>
    <t>届出様式の有無</t>
    <phoneticPr fontId="20"/>
  </si>
  <si>
    <t>○土地の形質の変更をしようとする場所を明らかにした形質変更時要届出区域の図面</t>
    <phoneticPr fontId="20"/>
  </si>
  <si>
    <t>なし</t>
    <phoneticPr fontId="20"/>
  </si>
  <si>
    <t>・土地の形質を変更しようとする場所を表示し、形質変更時要届出区域の範囲を明示してください。</t>
    <rPh sb="15" eb="17">
      <t>バショ</t>
    </rPh>
    <phoneticPr fontId="20"/>
  </si>
  <si>
    <t xml:space="preserve">○土地の形質の変更をしようとする形質変更時要届出区域の状況を明らかにした図面 </t>
    <phoneticPr fontId="20"/>
  </si>
  <si>
    <t>・実際に土地の形質変更を行う場所について、基準に適合しない特定有害物質の種類、濃度及び
深度を、原則として１枚の図面上にまとめて明示してください。
・法第18条に基づく飛び地間移動を行う場合は、搬出元、搬出先形質変更時要届出区域における使用場所を明示して
ください。</t>
    <rPh sb="75" eb="76">
      <t>ホウ</t>
    </rPh>
    <rPh sb="76" eb="77">
      <t>ダイ</t>
    </rPh>
    <rPh sb="79" eb="80">
      <t>ジョウ</t>
    </rPh>
    <rPh sb="81" eb="82">
      <t>モト</t>
    </rPh>
    <rPh sb="84" eb="85">
      <t>ト</t>
    </rPh>
    <rPh sb="86" eb="87">
      <t>チ</t>
    </rPh>
    <rPh sb="87" eb="88">
      <t>カン</t>
    </rPh>
    <rPh sb="88" eb="90">
      <t>イドウ</t>
    </rPh>
    <rPh sb="91" eb="92">
      <t>オコナ</t>
    </rPh>
    <rPh sb="93" eb="95">
      <t>バアイ</t>
    </rPh>
    <rPh sb="97" eb="99">
      <t>ハンシュツ</t>
    </rPh>
    <rPh sb="99" eb="100">
      <t>モト</t>
    </rPh>
    <rPh sb="101" eb="103">
      <t>ハンシュツ</t>
    </rPh>
    <rPh sb="103" eb="104">
      <t>サキ</t>
    </rPh>
    <rPh sb="118" eb="120">
      <t>シヨウ</t>
    </rPh>
    <rPh sb="120" eb="122">
      <t>バショ</t>
    </rPh>
    <rPh sb="123" eb="125">
      <t>メイジ</t>
    </rPh>
    <phoneticPr fontId="20"/>
  </si>
  <si>
    <t>○土地の形質の変更の施工方法を明らかにした平面図、立体図及び断面図</t>
    <rPh sb="11" eb="12">
      <t>コウ</t>
    </rPh>
    <rPh sb="12" eb="14">
      <t>ホウホウ</t>
    </rPh>
    <phoneticPr fontId="20"/>
  </si>
  <si>
    <t>・施工方法のフローを示してください。詳細な方法については、文章で簡潔に記載してください。</t>
    <rPh sb="1" eb="3">
      <t>セコウ</t>
    </rPh>
    <phoneticPr fontId="20"/>
  </si>
  <si>
    <t>・基準不適合土壌(土壌溶出量基準に係るものに限る。)が当該形質変更時要届出区域内の帯水層に接する場合、汚染を
拡散させないために必要な措置を明示してください。</t>
    <rPh sb="27" eb="29">
      <t>トウガイ</t>
    </rPh>
    <phoneticPr fontId="20"/>
  </si>
  <si>
    <t>・形質変更時要届出区域内の土壌の仮置きを行う場合、その位置を明示してください。
・法第18条に基づく飛び地間移動を行う場合には、当該土壌の使用方法を具体的に明記してください。</t>
    <rPh sb="41" eb="42">
      <t>ホウ</t>
    </rPh>
    <rPh sb="42" eb="43">
      <t>ダイ</t>
    </rPh>
    <rPh sb="45" eb="46">
      <t>ジョウ</t>
    </rPh>
    <rPh sb="47" eb="48">
      <t>モト</t>
    </rPh>
    <rPh sb="50" eb="51">
      <t>ト</t>
    </rPh>
    <rPh sb="52" eb="53">
      <t>チ</t>
    </rPh>
    <rPh sb="53" eb="54">
      <t>カン</t>
    </rPh>
    <rPh sb="54" eb="56">
      <t>イドウ</t>
    </rPh>
    <rPh sb="57" eb="58">
      <t>オコナ</t>
    </rPh>
    <rPh sb="59" eb="61">
      <t>バアイ</t>
    </rPh>
    <rPh sb="64" eb="66">
      <t>トウガイ</t>
    </rPh>
    <rPh sb="66" eb="68">
      <t>ドジョウ</t>
    </rPh>
    <rPh sb="69" eb="71">
      <t>シヨウ</t>
    </rPh>
    <rPh sb="71" eb="73">
      <t>ホウホウ</t>
    </rPh>
    <rPh sb="74" eb="77">
      <t>グタイテキ</t>
    </rPh>
    <rPh sb="78" eb="80">
      <t>メイキ</t>
    </rPh>
    <phoneticPr fontId="20"/>
  </si>
  <si>
    <t>○掘削土量集計表
・掘削行為を伴う届出の場合には、必ず添付してください。</t>
    <phoneticPr fontId="20"/>
  </si>
  <si>
    <t>別ファイルにて公開</t>
    <rPh sb="0" eb="1">
      <t>ベツ</t>
    </rPh>
    <rPh sb="7" eb="9">
      <t>コウカイ</t>
    </rPh>
    <phoneticPr fontId="20"/>
  </si>
  <si>
    <t>「掘削土量集計表」ファイル</t>
    <phoneticPr fontId="20"/>
  </si>
  <si>
    <t>○土地の形質の変更の終了後における当該土地の利用の方法を明らかにした図面</t>
    <phoneticPr fontId="20"/>
  </si>
  <si>
    <t>・土地の形質変更後における基準不適合土壌の残存する範囲及び深度を明示してください。</t>
    <phoneticPr fontId="20"/>
  </si>
  <si>
    <t>・土地の形質変更後に、表層に基準不適合土壌が残置される場合は、飛散、揮散又は流出のおそれのないことが確認できることを記載してください。
（法第７条第４項の技術的基準に適合する実施措置が講じられた場合と同等以上に人の健康に係る被害が生ずるおそれがないことが確認できるようにしてください。）</t>
    <rPh sb="75" eb="76">
      <t>コウ</t>
    </rPh>
    <phoneticPr fontId="20"/>
  </si>
  <si>
    <t>○土地の形質の変更の施工中に地下水汚染の拡大が確認された場合における対応方法</t>
    <rPh sb="11" eb="12">
      <t>コウ</t>
    </rPh>
    <rPh sb="12" eb="13">
      <t>ナカ</t>
    </rPh>
    <phoneticPr fontId="20"/>
  </si>
  <si>
    <t>○事故、災害その他の緊急事態が発生した場合における対応方法</t>
    <phoneticPr fontId="20"/>
  </si>
  <si>
    <t>○お知らせ看板（「届出書等の作成の手引」を参照してください。）</t>
    <rPh sb="9" eb="12">
      <t>トドケデショ</t>
    </rPh>
    <rPh sb="12" eb="13">
      <t>トウ</t>
    </rPh>
    <rPh sb="14" eb="16">
      <t>サクセイ</t>
    </rPh>
    <rPh sb="17" eb="19">
      <t>テビキ</t>
    </rPh>
    <phoneticPr fontId="20"/>
  </si>
  <si>
    <t>○工程表</t>
    <phoneticPr fontId="20"/>
  </si>
  <si>
    <t>3　　試料採取等を行わなかった土壌について土地の形質の変更をしようとする場合</t>
    <rPh sb="3" eb="5">
      <t>シリョウ</t>
    </rPh>
    <rPh sb="5" eb="7">
      <t>サイシュ</t>
    </rPh>
    <rPh sb="7" eb="8">
      <t>トウ</t>
    </rPh>
    <rPh sb="9" eb="10">
      <t>オコナ</t>
    </rPh>
    <rPh sb="15" eb="17">
      <t>ドジョウ</t>
    </rPh>
    <rPh sb="21" eb="23">
      <t>トチ</t>
    </rPh>
    <rPh sb="24" eb="26">
      <t>ケイシツ</t>
    </rPh>
    <rPh sb="27" eb="29">
      <t>ヘンコウ</t>
    </rPh>
    <rPh sb="36" eb="38">
      <t>バアイ</t>
    </rPh>
    <phoneticPr fontId="20"/>
  </si>
  <si>
    <t>○試料採取等を行わなかった土壌の特定有害物質による汚染状態を明らかにした図面</t>
    <phoneticPr fontId="20"/>
  </si>
  <si>
    <t>・土地の形質の変更に係る部分のうち試料採取等を行わなかった範囲、深さ及び汚染状態を明示してください。図面作成に
当たっては、法４条第２項における「土地の形質の変更の深さ及び汚染のおそれがある深さを明らかにした図面」を参考として
ください。</t>
    <phoneticPr fontId="20"/>
  </si>
  <si>
    <t>○試料採取等を行わなかった土壌の特定有害物質による汚染状態を明らかにした調査に関する資料</t>
    <phoneticPr fontId="20"/>
  </si>
  <si>
    <t>a．試料採取地点図</t>
    <phoneticPr fontId="20"/>
  </si>
  <si>
    <t>b．調査結果一覧</t>
    <rPh sb="6" eb="8">
      <t>イチラン</t>
    </rPh>
    <phoneticPr fontId="20"/>
  </si>
  <si>
    <t>「調査結果一覧」ファイル</t>
    <rPh sb="1" eb="3">
      <t>チョウサ</t>
    </rPh>
    <rPh sb="3" eb="5">
      <t>ケッカ</t>
    </rPh>
    <rPh sb="5" eb="7">
      <t>イチラン</t>
    </rPh>
    <phoneticPr fontId="20"/>
  </si>
  <si>
    <t>c.  指定調査機関確認書・土壌汚染状況調査結果報告シート</t>
    <phoneticPr fontId="20"/>
  </si>
  <si>
    <t>「指定調査機関確認書」ファイル・「土壌汚染状況調査結果報告シート」ファイル</t>
    <phoneticPr fontId="20"/>
  </si>
  <si>
    <t>様式第十五（第四十八条第一項、第五十一条第一項及び第五十二条関係）</t>
  </si>
  <si>
    <t>エラーチェック</t>
    <phoneticPr fontId="20"/>
  </si>
  <si>
    <t>注意事項</t>
    <rPh sb="0" eb="4">
      <t>チュウイジコウ</t>
    </rPh>
    <phoneticPr fontId="20"/>
  </si>
  <si>
    <t>チェック項目</t>
    <rPh sb="4" eb="6">
      <t>コウモク</t>
    </rPh>
    <phoneticPr fontId="20"/>
  </si>
  <si>
    <t>結果</t>
    <rPh sb="0" eb="2">
      <t>ケッカ</t>
    </rPh>
    <phoneticPr fontId="20"/>
  </si>
  <si>
    <t>形質変更時要届出区域内における土地の形質の変更届出書</t>
    <phoneticPr fontId="20"/>
  </si>
  <si>
    <t>任意</t>
    <rPh sb="0" eb="2">
      <t>ニンイ</t>
    </rPh>
    <phoneticPr fontId="20"/>
  </si>
  <si>
    <t>分割提出の場合は届出ごとに連番などをご記入ください。例：その１、その２</t>
    <phoneticPr fontId="20"/>
  </si>
  <si>
    <t>必須</t>
    <rPh sb="0" eb="2">
      <t>ヒッス</t>
    </rPh>
    <phoneticPr fontId="20"/>
  </si>
  <si>
    <t>届出日（窓口受理日、電子申請日）又は、届出日から、過去数日以内の日付を記載してください。着手予定日の 14 日前までに提出してください。なお届出日当日は期間に算入しません。</t>
    <rPh sb="10" eb="15">
      <t>デンシシンセイビ</t>
    </rPh>
    <phoneticPr fontId="20"/>
  </si>
  <si>
    <t>東京都知事　　殿</t>
    <phoneticPr fontId="20"/>
  </si>
  <si>
    <t>届出者</t>
    <rPh sb="0" eb="3">
      <t>トドケデシャ</t>
    </rPh>
    <phoneticPr fontId="20"/>
  </si>
  <si>
    <t>届出者が法人である場合は所在地、個人である場合は住所を記入してください。</t>
  </si>
  <si>
    <t>条件必須</t>
    <rPh sb="0" eb="2">
      <t>ジョウケン</t>
    </rPh>
    <rPh sb="2" eb="4">
      <t>ヒッス</t>
    </rPh>
    <phoneticPr fontId="20"/>
  </si>
  <si>
    <t>届出者が法人の場合のみ、法人名を記入してください。</t>
  </si>
  <si>
    <t>届出者が法人である場合には、役職及び氏名を、個人の場合は個人名を記入してください。なお、法人の場合において代表者以外が届出者となる場合には、その者が届出権限を有していることが確認できる資料を別途添付してください。</t>
    <phoneticPr fontId="20"/>
  </si>
  <si>
    <t>土壌汚染対策法第12条（</t>
    <phoneticPr fontId="20"/>
  </si>
  <si>
    <t>）の規定により、形質変更時要届出区域内における</t>
    <phoneticPr fontId="20"/>
  </si>
  <si>
    <t>区域指定前に届出される場合においても、「第１項」に印をつけてください。</t>
    <phoneticPr fontId="20"/>
  </si>
  <si>
    <t>土地の形質の変更について、次のとおり届け出ます。</t>
    <phoneticPr fontId="20"/>
  </si>
  <si>
    <t>形質変更時要届出区域の所在地</t>
    <phoneticPr fontId="20"/>
  </si>
  <si>
    <t>（地番）</t>
    <phoneticPr fontId="20"/>
  </si>
  <si>
    <t>編集不可</t>
    <rPh sb="0" eb="4">
      <t>ヘンシュウフカ</t>
    </rPh>
    <phoneticPr fontId="20"/>
  </si>
  <si>
    <t>シート「形質変更時要届出区域所在地一覧」よりご記入ください。</t>
    <rPh sb="23" eb="25">
      <t>キニュウ</t>
    </rPh>
    <phoneticPr fontId="20"/>
  </si>
  <si>
    <t>（</t>
    <phoneticPr fontId="20"/>
  </si>
  <si>
    <t>)</t>
    <phoneticPr fontId="20"/>
  </si>
  <si>
    <t>※詳細は別紙「形質変更時要届出区域所在地一覧」のとおり</t>
    <phoneticPr fontId="20"/>
  </si>
  <si>
    <t>土地の形質の変更の種類</t>
    <phoneticPr fontId="20"/>
  </si>
  <si>
    <t>土地の形質の変更後、表層に含有量基準を超過した土壌が残置される場合は、舗装や盛土等による措置をリストより選択又は自由入力で記載してください。</t>
    <phoneticPr fontId="20"/>
  </si>
  <si>
    <t>【措置】アスファルト舗装（3cm以上）</t>
  </si>
  <si>
    <t>ー</t>
    <phoneticPr fontId="20"/>
  </si>
  <si>
    <t>土地の形質の変更の場所</t>
    <phoneticPr fontId="20"/>
  </si>
  <si>
    <t>詳細は、添付書類「土地の形質の変更をしようとする場所を明らかした形質変更時要届出区域の図面」のとおり</t>
    <rPh sb="0" eb="2">
      <t>ショウサイ</t>
    </rPh>
    <rPh sb="4" eb="6">
      <t>テンプ</t>
    </rPh>
    <rPh sb="6" eb="8">
      <t>ショルイ</t>
    </rPh>
    <rPh sb="9" eb="11">
      <t>トチ</t>
    </rPh>
    <rPh sb="12" eb="14">
      <t>ケイシツ</t>
    </rPh>
    <rPh sb="15" eb="17">
      <t>ヘンコウ</t>
    </rPh>
    <rPh sb="24" eb="26">
      <t>バショ</t>
    </rPh>
    <rPh sb="27" eb="28">
      <t>アキ</t>
    </rPh>
    <rPh sb="32" eb="34">
      <t>ケイシツ</t>
    </rPh>
    <rPh sb="34" eb="36">
      <t>ヘンコウ</t>
    </rPh>
    <rPh sb="36" eb="37">
      <t>ジ</t>
    </rPh>
    <rPh sb="37" eb="38">
      <t>ヨウ</t>
    </rPh>
    <rPh sb="38" eb="40">
      <t>トドケデ</t>
    </rPh>
    <rPh sb="40" eb="42">
      <t>クイキ</t>
    </rPh>
    <rPh sb="43" eb="45">
      <t>ズメン</t>
    </rPh>
    <phoneticPr fontId="20"/>
  </si>
  <si>
    <t>土地の形質の変更の施行方法</t>
  </si>
  <si>
    <t>別紙「土地の形質の施工方法を明らかにした平面図、立体図及び断面図」等のとおり</t>
    <phoneticPr fontId="20"/>
  </si>
  <si>
    <t>土地の形質の変更の着手予定日又は着手日</t>
  </si>
  <si>
    <t>受領期限</t>
    <rPh sb="0" eb="4">
      <t>ジュリョウキゲン</t>
    </rPh>
    <phoneticPr fontId="20"/>
  </si>
  <si>
    <t>着手予定日の 14 日前までに提出が必要です（届出日当日は期間に算入しません）。</t>
    <rPh sb="18" eb="20">
      <t>ヒツヨウ</t>
    </rPh>
    <phoneticPr fontId="20"/>
  </si>
  <si>
    <t>土地の形質の変更の完了予定日又は完了日</t>
  </si>
  <si>
    <t>土地の形質の変更の施行中に地下水汚染の拡大が確認された場合における対応方法</t>
  </si>
  <si>
    <t>別紙「土地の形質の変更の施行中に地下水汚染の拡大が確認された場合における対応方法」のとおり</t>
    <phoneticPr fontId="20"/>
  </si>
  <si>
    <t>事故、災害その他の緊急事態が発生した場合における対応方法</t>
  </si>
  <si>
    <t>別紙「事故、災害その他の緊急事態が発生した場合における対応方法」のとおり</t>
    <phoneticPr fontId="20"/>
  </si>
  <si>
    <t>最大形質変更深さより１メートルを超える深さの位置について試料採取等の対象としなかった土壌について土地の形質の変更をしようとする場合</t>
    <phoneticPr fontId="20"/>
  </si>
  <si>
    <t>土壌汚染状況調査に準じた方法による調査の結果</t>
    <phoneticPr fontId="20"/>
  </si>
  <si>
    <t>条件必須・入力状態</t>
    <rPh sb="0" eb="2">
      <t>ジョウケン</t>
    </rPh>
    <rPh sb="2" eb="4">
      <t>ヒッス</t>
    </rPh>
    <rPh sb="5" eb="9">
      <t>ニュウリョクジョウタイ</t>
    </rPh>
    <phoneticPr fontId="20"/>
  </si>
  <si>
    <t>調査結果について総評を記します。汚染があった場合「土壌汚染が確認された」を選択し、基準ごとの基準不適合物質をシート「（入力用シート）汚染状態一覧」よりご記入ください。</t>
    <rPh sb="11" eb="12">
      <t>シル</t>
    </rPh>
    <phoneticPr fontId="20"/>
  </si>
  <si>
    <t>土壌含有量基準不適合</t>
    <rPh sb="0" eb="2">
      <t>ドジョウ</t>
    </rPh>
    <rPh sb="2" eb="5">
      <t>ガンユウリョウ</t>
    </rPh>
    <rPh sb="5" eb="7">
      <t>キジュン</t>
    </rPh>
    <rPh sb="7" eb="10">
      <t>フテキゴウ</t>
    </rPh>
    <phoneticPr fontId="20"/>
  </si>
  <si>
    <t>シート「（入力用シート）汚染状態一覧」よりご記入ください。</t>
    <rPh sb="22" eb="24">
      <t>キニュウ</t>
    </rPh>
    <phoneticPr fontId="20"/>
  </si>
  <si>
    <t>土壌溶出量基準不適合</t>
    <rPh sb="0" eb="2">
      <t>ドジョウ</t>
    </rPh>
    <rPh sb="2" eb="4">
      <t>ヨウシュツ</t>
    </rPh>
    <rPh sb="4" eb="5">
      <t>リョウ</t>
    </rPh>
    <rPh sb="5" eb="7">
      <t>キジュン</t>
    </rPh>
    <phoneticPr fontId="20"/>
  </si>
  <si>
    <t>第二溶出量基準不適合</t>
    <rPh sb="0" eb="2">
      <t>ダイニ</t>
    </rPh>
    <rPh sb="2" eb="4">
      <t>ヨウシュツ</t>
    </rPh>
    <rPh sb="4" eb="5">
      <t>リョウ</t>
    </rPh>
    <rPh sb="5" eb="7">
      <t>キジュン</t>
    </rPh>
    <phoneticPr fontId="20"/>
  </si>
  <si>
    <t>分析を行った計量法第107条の登録を受けた者の氏名又は名称</t>
  </si>
  <si>
    <t>「計量証明事業登録番号」をご記入ください。</t>
    <phoneticPr fontId="20"/>
  </si>
  <si>
    <t>自然由来等形質変更時要届出区域から搬出された自然由来等土壌を使用する場合にあっては、当該自然由来等形質変更時要届出区域の所在地</t>
    <phoneticPr fontId="20"/>
  </si>
  <si>
    <t>条件必須</t>
    <rPh sb="0" eb="4">
      <t>ジョウケンヒッス</t>
    </rPh>
    <phoneticPr fontId="20"/>
  </si>
  <si>
    <t>自然由来等形質変更時要届出区域間移動の場合は、搬入元の区域の所在地を記入してください。</t>
    <phoneticPr fontId="20"/>
  </si>
  <si>
    <t>自然由来等形質変更時要届出区域間移動の場合は、搬入元の区域の指定番号を記入してください。形質変更時要届出区域の指定前に本届出書を提出される場合は「指定手続中」と記載してください。</t>
    <rPh sb="30" eb="34">
      <t>シテイバンゴウ</t>
    </rPh>
    <phoneticPr fontId="20"/>
  </si>
  <si>
    <t>連絡先</t>
  </si>
  <si>
    <t>所　　属</t>
  </si>
  <si>
    <t>氏　　名</t>
    <phoneticPr fontId="20"/>
  </si>
  <si>
    <t>電話番号</t>
    <phoneticPr fontId="20"/>
  </si>
  <si>
    <t>電子メールアドレス</t>
    <phoneticPr fontId="20"/>
  </si>
  <si>
    <t>担当者（届出者と同じ組織に属する者に限る。）の連絡先を記載してください。</t>
    <phoneticPr fontId="20"/>
  </si>
  <si>
    <t>また、届出者と異なる組織に属する者で届出書の内容が分かる者の連絡先は必要に応じて併記してください。</t>
    <phoneticPr fontId="20"/>
  </si>
  <si>
    <t>備考　この用紙の大きさは、日本産業規格Ａ４とすること。</t>
    <phoneticPr fontId="20"/>
  </si>
  <si>
    <t>なお、連絡先の名前と返送用封筒の宛名が異なる場合には、送り状等にその旨を記載してください。</t>
    <phoneticPr fontId="20"/>
  </si>
  <si>
    <t>処理用</t>
    <rPh sb="0" eb="3">
      <t>ショリヨウ</t>
    </rPh>
    <phoneticPr fontId="20"/>
  </si>
  <si>
    <t>マスタ</t>
    <phoneticPr fontId="20"/>
  </si>
  <si>
    <t>汚染拡散防止確認シート
（法12条、土壌地下水汚染対策計画書、汚染拡散防止計画書（要対策区域を除く）届出用）</t>
    <rPh sb="0" eb="2">
      <t>オセン</t>
    </rPh>
    <rPh sb="2" eb="4">
      <t>カクサン</t>
    </rPh>
    <rPh sb="4" eb="6">
      <t>ボウシ</t>
    </rPh>
    <rPh sb="6" eb="8">
      <t>カクニン</t>
    </rPh>
    <rPh sb="50" eb="52">
      <t>トドケデ</t>
    </rPh>
    <rPh sb="52" eb="53">
      <t>ヨウ</t>
    </rPh>
    <phoneticPr fontId="33"/>
  </si>
  <si>
    <t>有無</t>
    <rPh sb="0" eb="2">
      <t>ウム</t>
    </rPh>
    <phoneticPr fontId="20"/>
  </si>
  <si>
    <t>指定解除に向けた措置の実施の有無</t>
  </si>
  <si>
    <t>条例の届出（第117条第3項）代用の有無</t>
  </si>
  <si>
    <t>地下水基準</t>
    <rPh sb="0" eb="3">
      <t>チカスイ</t>
    </rPh>
    <rPh sb="3" eb="5">
      <t>キジュン</t>
    </rPh>
    <phoneticPr fontId="20"/>
  </si>
  <si>
    <t>測定頻度</t>
    <rPh sb="0" eb="2">
      <t>ソクテイ</t>
    </rPh>
    <rPh sb="2" eb="4">
      <t>ヒンド</t>
    </rPh>
    <phoneticPr fontId="20"/>
  </si>
  <si>
    <t>年間の回数</t>
  </si>
  <si>
    <t>有</t>
    <rPh sb="0" eb="1">
      <t>アリ</t>
    </rPh>
    <phoneticPr fontId="20"/>
  </si>
  <si>
    <t>有（一部解除）</t>
  </si>
  <si>
    <r>
      <t>有（条例第</t>
    </r>
    <r>
      <rPr>
        <sz val="11"/>
        <rFont val="游ゴシック"/>
        <family val="3"/>
        <charset val="128"/>
      </rPr>
      <t>117</t>
    </r>
    <r>
      <rPr>
        <sz val="11"/>
        <rFont val="游ゴシック"/>
        <family val="3"/>
        <charset val="128"/>
        <scheme val="minor"/>
      </rPr>
      <t>条第</t>
    </r>
    <r>
      <rPr>
        <sz val="11"/>
        <rFont val="游ゴシック"/>
        <family val="3"/>
        <charset val="128"/>
      </rPr>
      <t>3</t>
    </r>
    <r>
      <rPr>
        <sz val="11"/>
        <rFont val="游ゴシック"/>
        <family val="3"/>
        <charset val="128"/>
        <scheme val="minor"/>
      </rPr>
      <t>項代用）</t>
    </r>
    <phoneticPr fontId="20"/>
  </si>
  <si>
    <t>基準適合</t>
    <phoneticPr fontId="20"/>
  </si>
  <si>
    <t>1年目から3年目は年1回以上、4年目と5年目は年4回以上</t>
    <phoneticPr fontId="20"/>
  </si>
  <si>
    <t>年1回以上</t>
  </si>
  <si>
    <t>※該当する項目にリストより「●」を選択してください。</t>
    <phoneticPr fontId="20"/>
  </si>
  <si>
    <t>無</t>
    <rPh sb="0" eb="1">
      <t>ナシ</t>
    </rPh>
    <phoneticPr fontId="20"/>
  </si>
  <si>
    <t>有（全部解除）</t>
  </si>
  <si>
    <t>有（条例のみの届出）</t>
    <phoneticPr fontId="20"/>
  </si>
  <si>
    <t>基準超過</t>
    <phoneticPr fontId="20"/>
  </si>
  <si>
    <t>1年目から3年目は年2回以上、4年目と5年目は年4回以上</t>
    <phoneticPr fontId="20"/>
  </si>
  <si>
    <t>年2回以上</t>
    <phoneticPr fontId="20"/>
  </si>
  <si>
    <t>報告項目</t>
    <rPh sb="0" eb="4">
      <t>ホウコクコウモク</t>
    </rPh>
    <phoneticPr fontId="20"/>
  </si>
  <si>
    <t>回答欄</t>
    <rPh sb="0" eb="3">
      <t>カイトウラン</t>
    </rPh>
    <phoneticPr fontId="20"/>
  </si>
  <si>
    <t>無（法律のみの届出）</t>
    <phoneticPr fontId="20"/>
  </si>
  <si>
    <t>第二地下水基準超過</t>
    <phoneticPr fontId="20"/>
  </si>
  <si>
    <t>終期を定めず、年4回以上</t>
    <phoneticPr fontId="20"/>
  </si>
  <si>
    <t>年4回以上</t>
    <phoneticPr fontId="20"/>
  </si>
  <si>
    <t>措置の実施の有無</t>
    <rPh sb="0" eb="2">
      <t>ソチ</t>
    </rPh>
    <rPh sb="3" eb="5">
      <t>ジッシ</t>
    </rPh>
    <rPh sb="6" eb="8">
      <t>ウム</t>
    </rPh>
    <phoneticPr fontId="20"/>
  </si>
  <si>
    <t>※表層に含有量基準超過土壌を恒久的に残置する場合には、</t>
    <phoneticPr fontId="20"/>
  </si>
  <si>
    <t>法施行規則別表第八に規定する措置を行わず、工事のみを行う場合は「無」を選択してください。</t>
    <phoneticPr fontId="20"/>
  </si>
  <si>
    <t>無（旧条例下における特例適用のため）</t>
    <phoneticPr fontId="20"/>
  </si>
  <si>
    <t>　 以下より 「舗装」、「立入禁止」、「盛土」のいずれかの措置を選択してください。</t>
    <rPh sb="2" eb="4">
      <t>イカ</t>
    </rPh>
    <phoneticPr fontId="20"/>
  </si>
  <si>
    <t>措置の種類
※「措置の実施の有無」が「有」の場合</t>
    <rPh sb="0" eb="2">
      <t>ソチ</t>
    </rPh>
    <rPh sb="3" eb="5">
      <t>シュルイ</t>
    </rPh>
    <rPh sb="14" eb="16">
      <t>ウム</t>
    </rPh>
    <rPh sb="19" eb="20">
      <t>アリ</t>
    </rPh>
    <phoneticPr fontId="20"/>
  </si>
  <si>
    <t>地下水の水質の測定（地下水汚染無し）</t>
  </si>
  <si>
    <t>不溶化（原位置不溶化）</t>
    <phoneticPr fontId="20"/>
  </si>
  <si>
    <t>「措置の実施の有無」が「有」の場合は必ずいずれかを選択してください。</t>
    <rPh sb="18" eb="19">
      <t>カナラ</t>
    </rPh>
    <rPh sb="25" eb="27">
      <t>センタク</t>
    </rPh>
    <phoneticPr fontId="20"/>
  </si>
  <si>
    <t>地下水の水質の測定（地下水汚染有り）</t>
  </si>
  <si>
    <t>不溶化（不溶化埋め戻し）</t>
  </si>
  <si>
    <t>原位置封じ込め</t>
  </si>
  <si>
    <t>舗装（アスファルト舗装）</t>
  </si>
  <si>
    <t>遮水工封じ込め</t>
  </si>
  <si>
    <t>舗装（コンクリート舗装）</t>
  </si>
  <si>
    <t>地下水汚染拡大の防止（揚水施設）</t>
  </si>
  <si>
    <t>その他（ブロック舗装等）</t>
    <rPh sb="2" eb="3">
      <t>タ</t>
    </rPh>
    <rPh sb="8" eb="10">
      <t>ホソウ</t>
    </rPh>
    <rPh sb="10" eb="11">
      <t>トウ</t>
    </rPh>
    <phoneticPr fontId="20"/>
  </si>
  <si>
    <t>地下水汚染拡大の防止（透過性地下水浄化壁）</t>
  </si>
  <si>
    <t>立入禁止</t>
  </si>
  <si>
    <t>土壌汚染の除去（掘削除去）</t>
    <phoneticPr fontId="20"/>
  </si>
  <si>
    <t>土壌入換え（区域外）</t>
  </si>
  <si>
    <t>土壌汚染の除去（原位置浄化）</t>
  </si>
  <si>
    <t>土壌入換え（区域内）</t>
  </si>
  <si>
    <t>遮断工封じ込め</t>
  </si>
  <si>
    <t>盛土</t>
  </si>
  <si>
    <t>指定解除に向けた措置の実施の有無</t>
    <rPh sb="0" eb="2">
      <t>シテイ</t>
    </rPh>
    <rPh sb="2" eb="4">
      <t>カイジョ</t>
    </rPh>
    <rPh sb="5" eb="6">
      <t>ム</t>
    </rPh>
    <rPh sb="8" eb="10">
      <t>ソチ</t>
    </rPh>
    <rPh sb="11" eb="13">
      <t>ジッシ</t>
    </rPh>
    <rPh sb="14" eb="16">
      <t>ウム</t>
    </rPh>
    <phoneticPr fontId="20"/>
  </si>
  <si>
    <t>※有の場合は、「指定解除等における完了時の確認事項」のチェックを必ず実施してください。</t>
    <rPh sb="1" eb="2">
      <t>アリ</t>
    </rPh>
    <rPh sb="3" eb="5">
      <t>バアイ</t>
    </rPh>
    <rPh sb="32" eb="33">
      <t>カナラ</t>
    </rPh>
    <rPh sb="34" eb="36">
      <t>ジッシ</t>
    </rPh>
    <phoneticPr fontId="20"/>
  </si>
  <si>
    <t>「措置の種類」で「土壌汚染の除去」が選択されている場合は必ず選択してください。</t>
    <rPh sb="28" eb="29">
      <t>カナラ</t>
    </rPh>
    <rPh sb="30" eb="32">
      <t>センタク</t>
    </rPh>
    <phoneticPr fontId="20"/>
  </si>
  <si>
    <t>※無の場合であっても、「措置の種類」で”舗装”、”立入禁止”、”盛土”を選択した場合は、
　 「指定解除を伴わない完了時の確認事項」のチェックを必ず実施してください。</t>
    <rPh sb="1" eb="2">
      <t>ナシ</t>
    </rPh>
    <rPh sb="3" eb="5">
      <t>バアイ</t>
    </rPh>
    <rPh sb="72" eb="73">
      <t>カナラ</t>
    </rPh>
    <rPh sb="74" eb="76">
      <t>ジッシ</t>
    </rPh>
    <phoneticPr fontId="20"/>
  </si>
  <si>
    <t xml:space="preserve">入力状態
</t>
    <phoneticPr fontId="20"/>
  </si>
  <si>
    <t>条例の届出の有無</t>
    <rPh sb="0" eb="2">
      <t>ジョウレイ</t>
    </rPh>
    <rPh sb="3" eb="5">
      <t>トドケデ</t>
    </rPh>
    <rPh sb="6" eb="8">
      <t>ウム</t>
    </rPh>
    <phoneticPr fontId="20"/>
  </si>
  <si>
    <t>必須＋整合性</t>
    <rPh sb="0" eb="2">
      <t>ヒッス</t>
    </rPh>
    <rPh sb="3" eb="6">
      <t>セイゴウセイ</t>
    </rPh>
    <phoneticPr fontId="20"/>
  </si>
  <si>
    <t>「有」を選択した場合には、環境・経済・社会へ配慮し、次の「対策（拡散防止方法等）の選択理由」を必ず選択してください。旧条例適用の場合は、「無（旧条例下における特例適用のため）」を選択してください。
旧条例適用の場合は、「無（旧条例下における特例適用のため）」を選択してください。</t>
    <phoneticPr fontId="20"/>
  </si>
  <si>
    <t>対策（拡散防止方法等）の選択理由
※条例の届出の有無が「有」の場合選択</t>
    <rPh sb="0" eb="2">
      <t>タイサク</t>
    </rPh>
    <rPh sb="3" eb="5">
      <t>カクサン</t>
    </rPh>
    <rPh sb="5" eb="7">
      <t>ボウシ</t>
    </rPh>
    <rPh sb="7" eb="10">
      <t>ホウホウナド</t>
    </rPh>
    <rPh sb="12" eb="14">
      <t>センタク</t>
    </rPh>
    <rPh sb="14" eb="16">
      <t>リユウ</t>
    </rPh>
    <phoneticPr fontId="20"/>
  </si>
  <si>
    <t>地下水汚染は生じていないため、法令で講ずべき措置とされている、最も環境・経済・社会への負荷が小さい地下水測定を選択した</t>
  </si>
  <si>
    <t>「条例の届出（第117条第3項）代用の有無」が「有」の場合は必ずいずれかを選択してください。</t>
    <rPh sb="30" eb="31">
      <t>カナラ</t>
    </rPh>
    <rPh sb="37" eb="39">
      <t>センタク</t>
    </rPh>
    <phoneticPr fontId="20"/>
  </si>
  <si>
    <t>基準不適合土壌の全量掘削除去と比較して、必要最低限の掘削と舗装を組み合わせる方法が、環境・経済・社会への負荷が軽減するため</t>
  </si>
  <si>
    <t>根切り工事を行う範囲のみ掘削除去し、基準不適合土壌の搬出・処理量を削減することで、環境・経済・社会への負荷が軽減するため</t>
  </si>
  <si>
    <t>自然由来による基準不適合土壌を敷地内で盛土として使用し、基準不適合土壌の搬出・処理量を削減することで、環境・経済・社会への負荷が軽減するため</t>
  </si>
  <si>
    <t>根切り工事で発生した基準不適合土壌は、 敷地内で盛土や埋土として使用し、基準不適合土壌の搬出・処理量を削減することで、環境・経済・社会への負荷が軽減するため</t>
  </si>
  <si>
    <t>基準不適合土壌が地下水面より浅い深度に分布していることから、土壌ガス吸引による原位置での浄化対策を行うことで、環境・経済・社会への負荷が軽減するため</t>
  </si>
  <si>
    <t>基準不適合土壌が地下水面より深い深度に分布し、 地下水基準の不適合も確認されていることから、 地下水揚水による原位置での浄化対策を行うことで、環境・経済・社会への負荷が軽減するため</t>
  </si>
  <si>
    <t>その他（備考欄に詳細を記入すること）</t>
    <phoneticPr fontId="20"/>
  </si>
  <si>
    <t>備考</t>
    <rPh sb="0" eb="2">
      <t>ビコウ</t>
    </rPh>
    <phoneticPr fontId="20"/>
  </si>
  <si>
    <t>備考欄入力</t>
    <phoneticPr fontId="20"/>
  </si>
  <si>
    <t>「その他」選択時は必ず「備考」を記入してください。</t>
    <rPh sb="5" eb="7">
      <t>センタク</t>
    </rPh>
    <rPh sb="7" eb="8">
      <t>ジ</t>
    </rPh>
    <rPh sb="16" eb="18">
      <t>キニュウ</t>
    </rPh>
    <phoneticPr fontId="20"/>
  </si>
  <si>
    <t>詳細調査等の結果報告の有無</t>
    <rPh sb="0" eb="2">
      <t>ショウサイ</t>
    </rPh>
    <rPh sb="2" eb="4">
      <t>チョウサ</t>
    </rPh>
    <rPh sb="4" eb="5">
      <t>ナド</t>
    </rPh>
    <rPh sb="6" eb="8">
      <t>ケッカ</t>
    </rPh>
    <rPh sb="8" eb="10">
      <t>ホウコク</t>
    </rPh>
    <rPh sb="11" eb="13">
      <t>ウム</t>
    </rPh>
    <phoneticPr fontId="20"/>
  </si>
  <si>
    <t>※有の場合は、指定調査機関確認書及び結果報告シートを添付してください。</t>
    <phoneticPr fontId="20"/>
  </si>
  <si>
    <t>詳細調査、追完調査、平面絞込み調査、深度絞込み調査等の添付がある場合には「有」を選択してください。</t>
    <phoneticPr fontId="20"/>
  </si>
  <si>
    <t>土地の形質の変更の施行方法に関する基準（法施行規則第５３条）</t>
    <phoneticPr fontId="20"/>
  </si>
  <si>
    <t>溶出量基準に適合しない土壌が帯水層に接する場合、汚染の拡大を防止するために必要な措置（第53条第1項）</t>
    <rPh sb="0" eb="2">
      <t>ヨウシュツ</t>
    </rPh>
    <rPh sb="2" eb="3">
      <t>リョウ</t>
    </rPh>
    <rPh sb="3" eb="5">
      <t>キジュン</t>
    </rPh>
    <rPh sb="6" eb="8">
      <t>テキゴウ</t>
    </rPh>
    <rPh sb="11" eb="13">
      <t>ドジョウ</t>
    </rPh>
    <rPh sb="14" eb="17">
      <t>タイスイソウ</t>
    </rPh>
    <rPh sb="18" eb="19">
      <t>セッ</t>
    </rPh>
    <rPh sb="21" eb="23">
      <t>バアイ</t>
    </rPh>
    <rPh sb="24" eb="26">
      <t>オセン</t>
    </rPh>
    <rPh sb="27" eb="29">
      <t>カクダイ</t>
    </rPh>
    <rPh sb="30" eb="32">
      <t>ボウシ</t>
    </rPh>
    <rPh sb="37" eb="39">
      <t>ヒツヨウ</t>
    </rPh>
    <rPh sb="40" eb="42">
      <t>ソチ</t>
    </rPh>
    <rPh sb="43" eb="44">
      <t>ダイ</t>
    </rPh>
    <rPh sb="46" eb="47">
      <t>ジョウ</t>
    </rPh>
    <rPh sb="47" eb="48">
      <t>ダイ</t>
    </rPh>
    <rPh sb="49" eb="50">
      <t>コウ</t>
    </rPh>
    <phoneticPr fontId="20"/>
  </si>
  <si>
    <t>工種</t>
    <rPh sb="0" eb="1">
      <t>コウ</t>
    </rPh>
    <rPh sb="1" eb="2">
      <t>シュ</t>
    </rPh>
    <phoneticPr fontId="20"/>
  </si>
  <si>
    <t>添付書類、図番号</t>
    <rPh sb="0" eb="2">
      <t>テンプ</t>
    </rPh>
    <rPh sb="2" eb="4">
      <t>ショルイ</t>
    </rPh>
    <rPh sb="5" eb="6">
      <t>ズ</t>
    </rPh>
    <rPh sb="6" eb="8">
      <t>バンゴウ</t>
    </rPh>
    <phoneticPr fontId="20"/>
  </si>
  <si>
    <t>必ずいずれかのを選択してください。</t>
    <rPh sb="0" eb="1">
      <t>カナラ</t>
    </rPh>
    <rPh sb="8" eb="10">
      <t>センタク</t>
    </rPh>
    <phoneticPr fontId="20"/>
  </si>
  <si>
    <t>含有量基準超過のため非該当</t>
    <rPh sb="0" eb="3">
      <t>ガンユウリョウ</t>
    </rPh>
    <rPh sb="3" eb="5">
      <t>キジュン</t>
    </rPh>
    <rPh sb="5" eb="7">
      <t>チョウカ</t>
    </rPh>
    <rPh sb="10" eb="13">
      <t>ヒガイトウ</t>
    </rPh>
    <phoneticPr fontId="32"/>
  </si>
  <si>
    <t>情報充足</t>
    <rPh sb="0" eb="4">
      <t>ジョウホウジュウソク</t>
    </rPh>
    <phoneticPr fontId="20"/>
  </si>
  <si>
    <t>選択時は必ず「工種」、「添付書類、図番号」を記入してください。</t>
    <rPh sb="0" eb="3">
      <t>センタクジ</t>
    </rPh>
    <rPh sb="7" eb="8">
      <t>コウ</t>
    </rPh>
    <rPh sb="8" eb="9">
      <t>シュ</t>
    </rPh>
    <rPh sb="12" eb="14">
      <t>テンプ</t>
    </rPh>
    <rPh sb="14" eb="16">
      <t>ショルイ</t>
    </rPh>
    <rPh sb="17" eb="20">
      <t>ズバンゴウ</t>
    </rPh>
    <rPh sb="22" eb="24">
      <t>キニュウ</t>
    </rPh>
    <phoneticPr fontId="20"/>
  </si>
  <si>
    <t>掘削深度は、地下水位より上方（1m以上）である。</t>
    <rPh sb="0" eb="2">
      <t>クッサク</t>
    </rPh>
    <rPh sb="2" eb="4">
      <t>シンド</t>
    </rPh>
    <rPh sb="6" eb="8">
      <t>チカ</t>
    </rPh>
    <rPh sb="8" eb="10">
      <t>スイイ</t>
    </rPh>
    <rPh sb="12" eb="14">
      <t>ジョウホウ</t>
    </rPh>
    <rPh sb="13" eb="14">
      <t>イジョウ</t>
    </rPh>
    <rPh sb="17" eb="19">
      <t>イジョウ</t>
    </rPh>
    <phoneticPr fontId="32"/>
  </si>
  <si>
    <t>掘削深度は、地下水位より上方であるが、その差が1m未満であるため、地下水が確認された場合は以下（①～⑦から選択）の対策を講じる。</t>
    <rPh sb="0" eb="2">
      <t>クッサク</t>
    </rPh>
    <rPh sb="2" eb="4">
      <t>シンド</t>
    </rPh>
    <rPh sb="6" eb="8">
      <t>チカ</t>
    </rPh>
    <rPh sb="8" eb="10">
      <t>スイイ</t>
    </rPh>
    <rPh sb="12" eb="14">
      <t>ジョウホウ</t>
    </rPh>
    <rPh sb="13" eb="14">
      <t>イジョウ</t>
    </rPh>
    <rPh sb="21" eb="22">
      <t>サ</t>
    </rPh>
    <rPh sb="25" eb="27">
      <t>ミマン</t>
    </rPh>
    <rPh sb="33" eb="36">
      <t>チカスイ</t>
    </rPh>
    <rPh sb="37" eb="39">
      <t>カクニン</t>
    </rPh>
    <rPh sb="42" eb="44">
      <t>バアイ</t>
    </rPh>
    <rPh sb="45" eb="47">
      <t>イカ</t>
    </rPh>
    <rPh sb="53" eb="55">
      <t>センタク</t>
    </rPh>
    <rPh sb="57" eb="59">
      <t>タイサク</t>
    </rPh>
    <rPh sb="60" eb="61">
      <t>コウ</t>
    </rPh>
    <phoneticPr fontId="32"/>
  </si>
  <si>
    <t>入力状態・情報充足</t>
    <rPh sb="5" eb="9">
      <t>ジョウホウジュウソク</t>
    </rPh>
    <phoneticPr fontId="20"/>
  </si>
  <si>
    <t>選択時は、必ず①～⑦のいずれかを選択してください。</t>
    <rPh sb="0" eb="3">
      <t>センタクジ</t>
    </rPh>
    <rPh sb="5" eb="6">
      <t>カナラ</t>
    </rPh>
    <rPh sb="16" eb="18">
      <t>センタク</t>
    </rPh>
    <phoneticPr fontId="20"/>
  </si>
  <si>
    <t>帯水層に触れるため、以下（①～⑦から選択）の対策を講じる。</t>
    <rPh sb="0" eb="3">
      <t>タイスイソウ</t>
    </rPh>
    <rPh sb="4" eb="5">
      <t>フ</t>
    </rPh>
    <rPh sb="10" eb="12">
      <t>イカ</t>
    </rPh>
    <rPh sb="22" eb="24">
      <t>タイサク</t>
    </rPh>
    <rPh sb="25" eb="26">
      <t>コウ</t>
    </rPh>
    <phoneticPr fontId="32"/>
  </si>
  <si>
    <t>①</t>
  </si>
  <si>
    <t>観測井戸を設置し、釜場排水により地下水位の管理及び地下水の水質の監視を行う。</t>
    <rPh sb="0" eb="2">
      <t>カンソク</t>
    </rPh>
    <rPh sb="2" eb="4">
      <t>イド</t>
    </rPh>
    <rPh sb="5" eb="7">
      <t>セッチ</t>
    </rPh>
    <rPh sb="9" eb="11">
      <t>カマバ</t>
    </rPh>
    <rPh sb="11" eb="13">
      <t>ハイスイ</t>
    </rPh>
    <rPh sb="16" eb="18">
      <t>チカ</t>
    </rPh>
    <rPh sb="18" eb="20">
      <t>スイイ</t>
    </rPh>
    <rPh sb="21" eb="23">
      <t>カンリ</t>
    </rPh>
    <rPh sb="23" eb="24">
      <t>オヨ</t>
    </rPh>
    <rPh sb="25" eb="28">
      <t>チカスイ</t>
    </rPh>
    <rPh sb="29" eb="31">
      <t>スイシツ</t>
    </rPh>
    <rPh sb="32" eb="34">
      <t>カンシ</t>
    </rPh>
    <rPh sb="35" eb="36">
      <t>オコナ</t>
    </rPh>
    <phoneticPr fontId="32"/>
  </si>
  <si>
    <t>①～⑦の選択時は、前提の項目を選択したうえで、必ず「工種」、「添付書類、図番号」を記入してください。</t>
    <rPh sb="4" eb="7">
      <t>センタクジ</t>
    </rPh>
    <rPh sb="9" eb="11">
      <t>ゼンテイ</t>
    </rPh>
    <rPh sb="12" eb="14">
      <t>コウモク</t>
    </rPh>
    <rPh sb="15" eb="17">
      <t>センタク</t>
    </rPh>
    <rPh sb="26" eb="27">
      <t>コウ</t>
    </rPh>
    <rPh sb="27" eb="28">
      <t>シュ</t>
    </rPh>
    <rPh sb="31" eb="33">
      <t>テンプ</t>
    </rPh>
    <rPh sb="33" eb="35">
      <t>ショルイ</t>
    </rPh>
    <rPh sb="36" eb="39">
      <t>ズバンゴウ</t>
    </rPh>
    <rPh sb="41" eb="43">
      <t>キニュウ</t>
    </rPh>
    <phoneticPr fontId="20"/>
  </si>
  <si>
    <t>②</t>
  </si>
  <si>
    <t>観測井戸を設置し、揚水井戸により地下水位の管理及び地下水の水質の監視を行う。</t>
    <rPh sb="0" eb="2">
      <t>カンソク</t>
    </rPh>
    <rPh sb="2" eb="4">
      <t>イド</t>
    </rPh>
    <rPh sb="5" eb="7">
      <t>セッチ</t>
    </rPh>
    <rPh sb="9" eb="11">
      <t>ヨウスイ</t>
    </rPh>
    <rPh sb="11" eb="13">
      <t>イド</t>
    </rPh>
    <rPh sb="16" eb="18">
      <t>チカ</t>
    </rPh>
    <rPh sb="18" eb="20">
      <t>スイイ</t>
    </rPh>
    <rPh sb="21" eb="23">
      <t>カンリ</t>
    </rPh>
    <rPh sb="23" eb="24">
      <t>オヨ</t>
    </rPh>
    <rPh sb="25" eb="28">
      <t>チカスイ</t>
    </rPh>
    <rPh sb="29" eb="31">
      <t>スイシツ</t>
    </rPh>
    <rPh sb="32" eb="34">
      <t>カンシ</t>
    </rPh>
    <rPh sb="35" eb="36">
      <t>オコナ</t>
    </rPh>
    <phoneticPr fontId="32"/>
  </si>
  <si>
    <t>③</t>
  </si>
  <si>
    <t>観測井戸を設置し、地下水位の管理を行う。（埋立地管理区域の場合）</t>
    <rPh sb="9" eb="11">
      <t>チカ</t>
    </rPh>
    <rPh sb="11" eb="13">
      <t>スイイ</t>
    </rPh>
    <rPh sb="14" eb="16">
      <t>カンリ</t>
    </rPh>
    <rPh sb="17" eb="18">
      <t>オコナ</t>
    </rPh>
    <rPh sb="21" eb="24">
      <t>ウメタテチ</t>
    </rPh>
    <rPh sb="24" eb="26">
      <t>カンリ</t>
    </rPh>
    <rPh sb="26" eb="28">
      <t>クイキ</t>
    </rPh>
    <rPh sb="29" eb="31">
      <t>バアイ</t>
    </rPh>
    <phoneticPr fontId="32"/>
  </si>
  <si>
    <t>④</t>
  </si>
  <si>
    <t>観測井戸を設置し、地下水の水質の監視を行う。（埋立地管理区域の場合）</t>
    <rPh sb="9" eb="11">
      <t>チカ</t>
    </rPh>
    <rPh sb="11" eb="12">
      <t>スイ</t>
    </rPh>
    <rPh sb="13" eb="15">
      <t>スイシツ</t>
    </rPh>
    <rPh sb="16" eb="18">
      <t>カンシ</t>
    </rPh>
    <rPh sb="19" eb="20">
      <t>オコナ</t>
    </rPh>
    <phoneticPr fontId="32"/>
  </si>
  <si>
    <t>⑤</t>
    <phoneticPr fontId="20"/>
  </si>
  <si>
    <t>準不透水層の深さまで遮水壁（鋼矢板、ケーシング等）を設置する。</t>
    <rPh sb="0" eb="1">
      <t>ジュン</t>
    </rPh>
    <rPh sb="1" eb="2">
      <t>フ</t>
    </rPh>
    <rPh sb="2" eb="3">
      <t>トウ</t>
    </rPh>
    <rPh sb="3" eb="5">
      <t>スイソウ</t>
    </rPh>
    <rPh sb="6" eb="7">
      <t>フカ</t>
    </rPh>
    <rPh sb="10" eb="12">
      <t>シャスイ</t>
    </rPh>
    <rPh sb="12" eb="13">
      <t>ヘキ</t>
    </rPh>
    <rPh sb="14" eb="17">
      <t>コウヤイタ</t>
    </rPh>
    <rPh sb="23" eb="24">
      <t>ナド</t>
    </rPh>
    <rPh sb="26" eb="28">
      <t>セッチ</t>
    </rPh>
    <phoneticPr fontId="32"/>
  </si>
  <si>
    <t>⑥</t>
    <phoneticPr fontId="20"/>
  </si>
  <si>
    <t>第二帯水層以深を掘削するため、第一帯水層直下の準不透水層まで遮水壁を設置し、かつ下位帯水層への汚染拡散防止措置を講じ、施工終了時に準不透水層の回復を行う。</t>
    <rPh sb="0" eb="2">
      <t>ダイニ</t>
    </rPh>
    <rPh sb="2" eb="5">
      <t>タイスイソウ</t>
    </rPh>
    <rPh sb="5" eb="7">
      <t>イシン</t>
    </rPh>
    <rPh sb="8" eb="10">
      <t>クッサク</t>
    </rPh>
    <rPh sb="15" eb="17">
      <t>ダイイチ</t>
    </rPh>
    <rPh sb="17" eb="20">
      <t>タイスイソウ</t>
    </rPh>
    <rPh sb="20" eb="22">
      <t>チョッカ</t>
    </rPh>
    <rPh sb="23" eb="24">
      <t>ジュン</t>
    </rPh>
    <rPh sb="24" eb="27">
      <t>フトウスイ</t>
    </rPh>
    <rPh sb="27" eb="28">
      <t>ソウ</t>
    </rPh>
    <rPh sb="30" eb="32">
      <t>シャスイ</t>
    </rPh>
    <rPh sb="32" eb="33">
      <t>カベ</t>
    </rPh>
    <rPh sb="34" eb="36">
      <t>セッチ</t>
    </rPh>
    <rPh sb="40" eb="42">
      <t>カイ</t>
    </rPh>
    <rPh sb="42" eb="45">
      <t>タイスイソウ</t>
    </rPh>
    <rPh sb="47" eb="49">
      <t>オセン</t>
    </rPh>
    <rPh sb="49" eb="51">
      <t>カクサン</t>
    </rPh>
    <rPh sb="51" eb="53">
      <t>ボウシ</t>
    </rPh>
    <rPh sb="53" eb="55">
      <t>ソチ</t>
    </rPh>
    <rPh sb="56" eb="57">
      <t>コウ</t>
    </rPh>
    <rPh sb="59" eb="61">
      <t>セコウ</t>
    </rPh>
    <rPh sb="61" eb="64">
      <t>シュウリョウジ</t>
    </rPh>
    <rPh sb="65" eb="66">
      <t>ジュン</t>
    </rPh>
    <rPh sb="66" eb="69">
      <t>フトウスイ</t>
    </rPh>
    <rPh sb="69" eb="70">
      <t>ソウ</t>
    </rPh>
    <rPh sb="71" eb="73">
      <t>カイフク</t>
    </rPh>
    <rPh sb="74" eb="75">
      <t>オコナ</t>
    </rPh>
    <phoneticPr fontId="32"/>
  </si>
  <si>
    <t>⑦</t>
    <phoneticPr fontId="20"/>
  </si>
  <si>
    <t>観測井戸設置のため、Appendix-7に従い施工を行う。</t>
    <rPh sb="0" eb="2">
      <t>カンソク</t>
    </rPh>
    <rPh sb="2" eb="4">
      <t>イド</t>
    </rPh>
    <rPh sb="4" eb="6">
      <t>セッチ</t>
    </rPh>
    <rPh sb="21" eb="22">
      <t>シタガ</t>
    </rPh>
    <rPh sb="23" eb="25">
      <t>セコウ</t>
    </rPh>
    <rPh sb="26" eb="27">
      <t>オコナ</t>
    </rPh>
    <phoneticPr fontId="32"/>
  </si>
  <si>
    <t>解除手続き中、または掘削除去後の2年間地下水モニタリング中</t>
    <rPh sb="0" eb="2">
      <t>カイジョ</t>
    </rPh>
    <rPh sb="2" eb="4">
      <t>テツヅ</t>
    </rPh>
    <rPh sb="5" eb="6">
      <t>チュウ</t>
    </rPh>
    <rPh sb="10" eb="12">
      <t>クッサク</t>
    </rPh>
    <rPh sb="12" eb="14">
      <t>ジョキョ</t>
    </rPh>
    <rPh sb="14" eb="15">
      <t>ゴ</t>
    </rPh>
    <rPh sb="17" eb="19">
      <t>ネンカン</t>
    </rPh>
    <rPh sb="19" eb="22">
      <t>チカスイ</t>
    </rPh>
    <rPh sb="28" eb="29">
      <t>チュウ</t>
    </rPh>
    <phoneticPr fontId="32"/>
  </si>
  <si>
    <t>その他（備考欄に詳細を記入すること）</t>
    <phoneticPr fontId="32"/>
  </si>
  <si>
    <t>「その他」選択時は必ず「備考」を記入してください。</t>
    <phoneticPr fontId="20"/>
  </si>
  <si>
    <t xml:space="preserve">基準不適合土壌、特定有害物質又は特定有害部室を含む液体の飛散を防止するための措置（第53条第2項）
及び周辺環境保全対策
</t>
    <rPh sb="50" eb="51">
      <t>オヨ</t>
    </rPh>
    <phoneticPr fontId="20"/>
  </si>
  <si>
    <t>お知らせ看板</t>
    <rPh sb="1" eb="2">
      <t>シ</t>
    </rPh>
    <rPh sb="4" eb="6">
      <t>カンバン</t>
    </rPh>
    <phoneticPr fontId="20"/>
  </si>
  <si>
    <t>必須・情報充足</t>
    <rPh sb="0" eb="2">
      <t>ヒッス</t>
    </rPh>
    <rPh sb="3" eb="7">
      <t>ジョウホウジュウソク</t>
    </rPh>
    <phoneticPr fontId="20"/>
  </si>
  <si>
    <t>「お知らせ看板」は必須の対策としているため、選択のうえ、「添付書類・図番号」をご記入ください。</t>
    <rPh sb="22" eb="24">
      <t>センタク</t>
    </rPh>
    <phoneticPr fontId="20"/>
  </si>
  <si>
    <t>仮囲いの設置</t>
    <rPh sb="0" eb="2">
      <t>カリガコ</t>
    </rPh>
    <rPh sb="4" eb="6">
      <t>セッチ</t>
    </rPh>
    <phoneticPr fontId="32"/>
  </si>
  <si>
    <t>散水</t>
    <rPh sb="0" eb="2">
      <t>サンスイ</t>
    </rPh>
    <phoneticPr fontId="32"/>
  </si>
  <si>
    <t>シート養生</t>
    <rPh sb="3" eb="5">
      <t>ヨウジョウ</t>
    </rPh>
    <phoneticPr fontId="32"/>
  </si>
  <si>
    <t>敷鉄板</t>
    <rPh sb="0" eb="3">
      <t>シキテッパン</t>
    </rPh>
    <phoneticPr fontId="32"/>
  </si>
  <si>
    <t>コンテナ(内袋付)やフレコンバック(内袋付)を使用した汚染土壌運搬</t>
    <rPh sb="23" eb="25">
      <t>シヨウ</t>
    </rPh>
    <rPh sb="27" eb="29">
      <t>オセン</t>
    </rPh>
    <rPh sb="29" eb="31">
      <t>ドジョウ</t>
    </rPh>
    <rPh sb="31" eb="33">
      <t>ウンパン</t>
    </rPh>
    <phoneticPr fontId="32"/>
  </si>
  <si>
    <t>防塵用フェンス・ネットの設置</t>
    <rPh sb="0" eb="3">
      <t>ボウジンヨウ</t>
    </rPh>
    <rPh sb="12" eb="14">
      <t>セッチ</t>
    </rPh>
    <phoneticPr fontId="20"/>
  </si>
  <si>
    <t>負圧テントの設置、排ガス処理</t>
    <rPh sb="0" eb="2">
      <t>フアツ</t>
    </rPh>
    <rPh sb="6" eb="8">
      <t>セッチ</t>
    </rPh>
    <rPh sb="9" eb="10">
      <t>ハイ</t>
    </rPh>
    <rPh sb="12" eb="14">
      <t>ショリ</t>
    </rPh>
    <phoneticPr fontId="20"/>
  </si>
  <si>
    <r>
      <rPr>
        <sz val="10.5"/>
        <rFont val="Meiryo UI"/>
        <family val="3"/>
        <charset val="128"/>
      </rPr>
      <t>粉塵又は有害物質濃度等の</t>
    </r>
    <r>
      <rPr>
        <sz val="10.5"/>
        <color theme="1"/>
        <rFont val="Meiryo UI"/>
        <family val="3"/>
        <charset val="128"/>
      </rPr>
      <t>周辺環境の監視（大気モニタリング）</t>
    </r>
    <rPh sb="0" eb="2">
      <t>フンジン</t>
    </rPh>
    <rPh sb="2" eb="3">
      <t>マタ</t>
    </rPh>
    <rPh sb="4" eb="6">
      <t>ユウガイ</t>
    </rPh>
    <rPh sb="6" eb="8">
      <t>ブッシツ</t>
    </rPh>
    <rPh sb="8" eb="10">
      <t>ノウド</t>
    </rPh>
    <rPh sb="10" eb="11">
      <t>ナド</t>
    </rPh>
    <rPh sb="12" eb="14">
      <t>シュウヘン</t>
    </rPh>
    <rPh sb="14" eb="16">
      <t>カンキョウ</t>
    </rPh>
    <rPh sb="17" eb="19">
      <t>カンシ</t>
    </rPh>
    <rPh sb="20" eb="22">
      <t>タイキ</t>
    </rPh>
    <phoneticPr fontId="20"/>
  </si>
  <si>
    <t>搬出車両の洗浄</t>
    <rPh sb="0" eb="2">
      <t>ハンシュツ</t>
    </rPh>
    <rPh sb="2" eb="4">
      <t>シャリョウ</t>
    </rPh>
    <rPh sb="5" eb="7">
      <t>センジョウ</t>
    </rPh>
    <phoneticPr fontId="20"/>
  </si>
  <si>
    <t>排水処理施設の設置、排水分析</t>
    <rPh sb="0" eb="2">
      <t>ハイスイ</t>
    </rPh>
    <rPh sb="2" eb="4">
      <t>ショリ</t>
    </rPh>
    <rPh sb="4" eb="6">
      <t>シセツ</t>
    </rPh>
    <rPh sb="7" eb="9">
      <t>セッチ</t>
    </rPh>
    <rPh sb="10" eb="12">
      <t>ハイスイ</t>
    </rPh>
    <rPh sb="12" eb="14">
      <t>ブンセキ</t>
    </rPh>
    <phoneticPr fontId="20"/>
  </si>
  <si>
    <t>運搬時の被覆（シート被覆等）</t>
    <rPh sb="0" eb="2">
      <t>ウンパン</t>
    </rPh>
    <rPh sb="2" eb="3">
      <t>ジ</t>
    </rPh>
    <rPh sb="4" eb="6">
      <t>ヒフク</t>
    </rPh>
    <rPh sb="10" eb="12">
      <t>ヒフク</t>
    </rPh>
    <rPh sb="12" eb="13">
      <t>ナド</t>
    </rPh>
    <phoneticPr fontId="20"/>
  </si>
  <si>
    <t>運搬時の積載状況の随時確認</t>
    <rPh sb="0" eb="2">
      <t>ウンパン</t>
    </rPh>
    <rPh sb="2" eb="3">
      <t>ジ</t>
    </rPh>
    <rPh sb="4" eb="6">
      <t>セキサイ</t>
    </rPh>
    <rPh sb="6" eb="8">
      <t>ジョウキョウ</t>
    </rPh>
    <rPh sb="9" eb="11">
      <t>ズイジ</t>
    </rPh>
    <rPh sb="11" eb="13">
      <t>カクニン</t>
    </rPh>
    <phoneticPr fontId="20"/>
  </si>
  <si>
    <t>低騒音、低振動の機械の使用</t>
    <rPh sb="0" eb="3">
      <t>テイソウオン</t>
    </rPh>
    <rPh sb="4" eb="7">
      <t>テイシンドウ</t>
    </rPh>
    <rPh sb="8" eb="10">
      <t>キカイ</t>
    </rPh>
    <rPh sb="11" eb="13">
      <t>シヨウ</t>
    </rPh>
    <phoneticPr fontId="20"/>
  </si>
  <si>
    <t>作業員の衛生管理（靴の洗浄等）</t>
    <rPh sb="0" eb="3">
      <t>サギョウイン</t>
    </rPh>
    <rPh sb="4" eb="6">
      <t>エイセイ</t>
    </rPh>
    <rPh sb="6" eb="8">
      <t>カンリ</t>
    </rPh>
    <rPh sb="9" eb="10">
      <t>クツ</t>
    </rPh>
    <rPh sb="11" eb="13">
      <t>センジョウ</t>
    </rPh>
    <rPh sb="13" eb="14">
      <t>ナド</t>
    </rPh>
    <phoneticPr fontId="20"/>
  </si>
  <si>
    <t>その他（備考欄に詳細を記入すること）</t>
    <rPh sb="4" eb="6">
      <t>ビコウ</t>
    </rPh>
    <rPh sb="6" eb="7">
      <t>ラン</t>
    </rPh>
    <rPh sb="8" eb="10">
      <t>ショウサイ</t>
    </rPh>
    <rPh sb="11" eb="13">
      <t>キニュウ</t>
    </rPh>
    <phoneticPr fontId="32"/>
  </si>
  <si>
    <t>飛び地間移動の実施の有無</t>
    <rPh sb="7" eb="9">
      <t>ジッシ</t>
    </rPh>
    <rPh sb="10" eb="12">
      <t>ウム</t>
    </rPh>
    <phoneticPr fontId="20"/>
  </si>
  <si>
    <t>※法12条の届出に限り選択してください</t>
    <phoneticPr fontId="20"/>
  </si>
  <si>
    <t>飛び地間移動により、人の健康に係る被害が生ずるおそれがないようにする措置（第53条第3項）
※飛び地間移動を行う場合のみ</t>
    <rPh sb="0" eb="1">
      <t>ト</t>
    </rPh>
    <rPh sb="2" eb="3">
      <t>チ</t>
    </rPh>
    <rPh sb="3" eb="4">
      <t>カン</t>
    </rPh>
    <rPh sb="4" eb="6">
      <t>イドウ</t>
    </rPh>
    <rPh sb="10" eb="11">
      <t>ヒト</t>
    </rPh>
    <rPh sb="12" eb="14">
      <t>ケンコウ</t>
    </rPh>
    <rPh sb="15" eb="16">
      <t>カカ</t>
    </rPh>
    <rPh sb="17" eb="19">
      <t>ヒガイ</t>
    </rPh>
    <rPh sb="20" eb="21">
      <t>ショウ</t>
    </rPh>
    <rPh sb="34" eb="36">
      <t>ソチ</t>
    </rPh>
    <rPh sb="37" eb="38">
      <t>ダイ</t>
    </rPh>
    <rPh sb="40" eb="41">
      <t>ジョウ</t>
    </rPh>
    <rPh sb="41" eb="42">
      <t>ダイ</t>
    </rPh>
    <rPh sb="43" eb="44">
      <t>コウ</t>
    </rPh>
    <rPh sb="51" eb="53">
      <t>イドウ</t>
    </rPh>
    <phoneticPr fontId="33"/>
  </si>
  <si>
    <t>飛び地間移動を行う場合のみ必ず選択してください。</t>
    <rPh sb="13" eb="14">
      <t>カナラ</t>
    </rPh>
    <rPh sb="15" eb="17">
      <t>センタク</t>
    </rPh>
    <phoneticPr fontId="20"/>
  </si>
  <si>
    <t>シート被覆</t>
    <rPh sb="3" eb="5">
      <t>ヒフク</t>
    </rPh>
    <phoneticPr fontId="32"/>
  </si>
  <si>
    <t>汚染状態の管理</t>
    <rPh sb="0" eb="2">
      <t>オセン</t>
    </rPh>
    <rPh sb="2" eb="4">
      <t>ジョウタイ</t>
    </rPh>
    <rPh sb="5" eb="7">
      <t>カンリ</t>
    </rPh>
    <phoneticPr fontId="32"/>
  </si>
  <si>
    <t>溶出量基準不適合の土壌は地下水位以深の埋戻しには利用しない</t>
    <rPh sb="5" eb="8">
      <t>フテキゴウ</t>
    </rPh>
    <phoneticPr fontId="32"/>
  </si>
  <si>
    <t>含有量基準不適合土壌を盛土するため、別途対策を行う</t>
    <rPh sb="5" eb="8">
      <t>フテキゴウ</t>
    </rPh>
    <rPh sb="18" eb="20">
      <t>ベット</t>
    </rPh>
    <rPh sb="20" eb="22">
      <t>タイサク</t>
    </rPh>
    <rPh sb="23" eb="24">
      <t>オコナ</t>
    </rPh>
    <phoneticPr fontId="32"/>
  </si>
  <si>
    <t>土地の形質の変更後、人の健康に係る被害が生ずるおそれがないようにする措置（第53条第4項）</t>
    <phoneticPr fontId="20"/>
  </si>
  <si>
    <t>※形質変更終了後、当該土地の基準不適合土壌が飛散流出しないようにしてください</t>
    <phoneticPr fontId="20"/>
  </si>
  <si>
    <t>舗装（アスファルト3cm以上又はコンクリート10cm以上）</t>
    <rPh sb="0" eb="2">
      <t>ホソウ</t>
    </rPh>
    <rPh sb="12" eb="14">
      <t>イジョウ</t>
    </rPh>
    <rPh sb="14" eb="15">
      <t>マタ</t>
    </rPh>
    <rPh sb="26" eb="28">
      <t>イジョウ</t>
    </rPh>
    <phoneticPr fontId="20"/>
  </si>
  <si>
    <t>選択時は必ず「添付書類、図番号」を記入してください。</t>
    <rPh sb="0" eb="3">
      <t>センタクジ</t>
    </rPh>
    <rPh sb="7" eb="9">
      <t>テンプ</t>
    </rPh>
    <rPh sb="9" eb="11">
      <t>ショルイ</t>
    </rPh>
    <rPh sb="12" eb="15">
      <t>ズバンゴウ</t>
    </rPh>
    <rPh sb="17" eb="19">
      <t>キニュウ</t>
    </rPh>
    <phoneticPr fontId="20"/>
  </si>
  <si>
    <t>盛土（50cm以上）</t>
    <rPh sb="0" eb="2">
      <t>モリド</t>
    </rPh>
    <phoneticPr fontId="20"/>
  </si>
  <si>
    <t>立入禁止（囲い、被覆、立札）</t>
    <rPh sb="0" eb="2">
      <t>タチイリ</t>
    </rPh>
    <rPh sb="2" eb="4">
      <t>キンシ</t>
    </rPh>
    <phoneticPr fontId="20"/>
  </si>
  <si>
    <t>基準適合土による埋戻し（50ｃｍ以上）</t>
    <phoneticPr fontId="20"/>
  </si>
  <si>
    <r>
      <t>選択時は必ず「添付書類、図番号」を記入してください。</t>
    </r>
    <r>
      <rPr>
        <sz val="10.5"/>
        <color rgb="FFFF0000"/>
        <rFont val="Meiryo UI"/>
        <family val="3"/>
        <charset val="128"/>
      </rPr>
      <t>条例単独の届出の場合には基準適合土は汚染土壌以外の土壌と読み替えてください。</t>
    </r>
    <rPh sb="0" eb="3">
      <t>センタクジ</t>
    </rPh>
    <rPh sb="7" eb="9">
      <t>テンプ</t>
    </rPh>
    <rPh sb="9" eb="11">
      <t>ショルイ</t>
    </rPh>
    <rPh sb="12" eb="15">
      <t>ズバンゴウ</t>
    </rPh>
    <rPh sb="17" eb="19">
      <t>キニュウ</t>
    </rPh>
    <phoneticPr fontId="20"/>
  </si>
  <si>
    <t>全量除去済み</t>
    <phoneticPr fontId="20"/>
  </si>
  <si>
    <t>溶出量基準超過のため非該当</t>
    <phoneticPr fontId="20"/>
  </si>
  <si>
    <t>土壌搬出の有無</t>
    <rPh sb="0" eb="2">
      <t>ドジョウ</t>
    </rPh>
    <rPh sb="2" eb="4">
      <t>ハンシュツ</t>
    </rPh>
    <rPh sb="5" eb="7">
      <t>ウム</t>
    </rPh>
    <phoneticPr fontId="20"/>
  </si>
  <si>
    <t>※条例のみの届出の場合には別途汚染土壌搬出シートを添付してください。</t>
    <phoneticPr fontId="20"/>
  </si>
  <si>
    <t>必須・チェック有無</t>
    <rPh sb="0" eb="2">
      <t>ヒッス</t>
    </rPh>
    <rPh sb="7" eb="9">
      <t>ウム</t>
    </rPh>
    <phoneticPr fontId="20"/>
  </si>
  <si>
    <t>土壌搬出を行う場合のみ必ずいずれかのを選択してください。</t>
    <rPh sb="11" eb="12">
      <t>カナラ</t>
    </rPh>
    <rPh sb="19" eb="21">
      <t>センタク</t>
    </rPh>
    <phoneticPr fontId="20"/>
  </si>
  <si>
    <t>搬出先
※「土壌搬出の有無」が「有」の場合
※区域間移動と飛び地間移動は法12条の届出の場合に選択できます。</t>
    <rPh sb="0" eb="2">
      <t>ハンシュツ</t>
    </rPh>
    <rPh sb="2" eb="3">
      <t>サキ</t>
    </rPh>
    <rPh sb="16" eb="17">
      <t>アリ</t>
    </rPh>
    <phoneticPr fontId="20"/>
  </si>
  <si>
    <t>汚染土壌処理施設</t>
    <rPh sb="0" eb="2">
      <t>オセン</t>
    </rPh>
    <rPh sb="2" eb="4">
      <t>ドジョウ</t>
    </rPh>
    <rPh sb="4" eb="6">
      <t>ショリ</t>
    </rPh>
    <rPh sb="6" eb="8">
      <t>シセツ</t>
    </rPh>
    <phoneticPr fontId="20"/>
  </si>
  <si>
    <t>（移動先：</t>
    <phoneticPr fontId="20"/>
  </si>
  <si>
    <t>）</t>
    <phoneticPr fontId="20"/>
  </si>
  <si>
    <t>選択時は必ず指定番号等の移動先を示す情報を記入してください。</t>
    <rPh sb="0" eb="3">
      <t>センタクジ</t>
    </rPh>
    <rPh sb="6" eb="8">
      <t>シテイ</t>
    </rPh>
    <rPh sb="8" eb="10">
      <t>バンゴウ</t>
    </rPh>
    <rPh sb="10" eb="11">
      <t>ナド</t>
    </rPh>
    <rPh sb="12" eb="14">
      <t>イドウ</t>
    </rPh>
    <rPh sb="14" eb="15">
      <t>サキ</t>
    </rPh>
    <rPh sb="16" eb="17">
      <t>シメ</t>
    </rPh>
    <rPh sb="18" eb="20">
      <t>ジョウホウ</t>
    </rPh>
    <rPh sb="21" eb="23">
      <t>キニュウ</t>
    </rPh>
    <phoneticPr fontId="20"/>
  </si>
  <si>
    <t>区域間移動</t>
    <phoneticPr fontId="20"/>
  </si>
  <si>
    <t>飛び地間移動</t>
  </si>
  <si>
    <t>汚染土壌処理方法
※「搬出先」が「汚染土壌処理施設」の場合</t>
    <rPh sb="0" eb="2">
      <t>オセン</t>
    </rPh>
    <rPh sb="2" eb="4">
      <t>ドジョウ</t>
    </rPh>
    <rPh sb="4" eb="6">
      <t>ショリ</t>
    </rPh>
    <rPh sb="6" eb="8">
      <t>ホウホウ</t>
    </rPh>
    <phoneticPr fontId="20"/>
  </si>
  <si>
    <t>浄化等処理施設（浄化）</t>
  </si>
  <si>
    <t>セメント製造施設</t>
  </si>
  <si>
    <t>「搬出先」で「汚染土壌処理施設」を選択した場合は必ずいずれかのを選択してください。</t>
    <rPh sb="17" eb="19">
      <t>センタク</t>
    </rPh>
    <phoneticPr fontId="20"/>
  </si>
  <si>
    <t>浄化等処理施設（融解）</t>
  </si>
  <si>
    <t>埋立処理施設</t>
  </si>
  <si>
    <t>浄化等処理施設（不溶化）</t>
  </si>
  <si>
    <t>分別等処理施設</t>
  </si>
  <si>
    <t>自然由来等土壌利用施設（自然由来等土壌構造物利用施設）</t>
  </si>
  <si>
    <t>自然由来等土壌利用施設（自然由来等土壌海面埋立施設）</t>
  </si>
  <si>
    <t xml:space="preserve">埋戻し土壌の品質管理
</t>
    <rPh sb="0" eb="2">
      <t>ウメモド</t>
    </rPh>
    <rPh sb="3" eb="5">
      <t>ドジョウ</t>
    </rPh>
    <rPh sb="6" eb="8">
      <t>ヒンシツ</t>
    </rPh>
    <rPh sb="8" eb="10">
      <t>カンリ</t>
    </rPh>
    <phoneticPr fontId="20"/>
  </si>
  <si>
    <t>添付書類、図番号等</t>
    <rPh sb="8" eb="9">
      <t>ナド</t>
    </rPh>
    <phoneticPr fontId="20"/>
  </si>
  <si>
    <t>掘削土の仮置き・埋戻し</t>
    <rPh sb="0" eb="2">
      <t>クッサク</t>
    </rPh>
    <rPh sb="2" eb="3">
      <t>ド</t>
    </rPh>
    <rPh sb="4" eb="6">
      <t>カリオ</t>
    </rPh>
    <rPh sb="8" eb="10">
      <t>ウメモド</t>
    </rPh>
    <phoneticPr fontId="32"/>
  </si>
  <si>
    <t>選択時は必ず「添付書類、図番号等」を記入してください。</t>
    <rPh sb="0" eb="3">
      <t>センタクジ</t>
    </rPh>
    <rPh sb="7" eb="9">
      <t>テンプ</t>
    </rPh>
    <rPh sb="9" eb="11">
      <t>ショルイ</t>
    </rPh>
    <rPh sb="12" eb="13">
      <t>ズ</t>
    </rPh>
    <rPh sb="13" eb="15">
      <t>バンゴウ</t>
    </rPh>
    <rPh sb="15" eb="16">
      <t>ナド</t>
    </rPh>
    <rPh sb="18" eb="20">
      <t>キニュウ</t>
    </rPh>
    <phoneticPr fontId="20"/>
  </si>
  <si>
    <t>同一契機での土壌調査(当該区域において指定を受けるに至った土壌汚染状況調査)において基準適合が確認された土壌により埋め戻す。</t>
  </si>
  <si>
    <t>区域間移動した土壌により埋め戻す（埋立地特例区域、自然由来特例区域）</t>
    <rPh sb="0" eb="2">
      <t>クイキ</t>
    </rPh>
    <rPh sb="2" eb="3">
      <t>カン</t>
    </rPh>
    <rPh sb="3" eb="5">
      <t>イドウ</t>
    </rPh>
    <rPh sb="7" eb="9">
      <t>ドジョウ</t>
    </rPh>
    <rPh sb="12" eb="13">
      <t>ウ</t>
    </rPh>
    <rPh sb="14" eb="15">
      <t>モド</t>
    </rPh>
    <rPh sb="17" eb="20">
      <t>ウメタテチ</t>
    </rPh>
    <rPh sb="20" eb="22">
      <t>トクレイ</t>
    </rPh>
    <rPh sb="22" eb="24">
      <t>クイキ</t>
    </rPh>
    <rPh sb="25" eb="27">
      <t>シゼン</t>
    </rPh>
    <rPh sb="27" eb="29">
      <t>ユライ</t>
    </rPh>
    <rPh sb="29" eb="31">
      <t>トクレイ</t>
    </rPh>
    <rPh sb="31" eb="33">
      <t>クイキ</t>
    </rPh>
    <phoneticPr fontId="32"/>
  </si>
  <si>
    <t>飛び地間移動した土壌により埋め戻す</t>
    <rPh sb="0" eb="1">
      <t>ト</t>
    </rPh>
    <rPh sb="2" eb="3">
      <t>チ</t>
    </rPh>
    <rPh sb="3" eb="4">
      <t>カン</t>
    </rPh>
    <rPh sb="4" eb="6">
      <t>イドウ</t>
    </rPh>
    <rPh sb="8" eb="10">
      <t>ドジョウ</t>
    </rPh>
    <rPh sb="13" eb="14">
      <t>ウ</t>
    </rPh>
    <rPh sb="15" eb="16">
      <t>モド</t>
    </rPh>
    <phoneticPr fontId="32"/>
  </si>
  <si>
    <t>平成31年環境省告示第６号に基づく分析で基準適合を確認した土壌により埋め戻す。</t>
    <phoneticPr fontId="32"/>
  </si>
  <si>
    <t>同一契機の地歴調査により汚染のおそれが無いことが確認された場内土により埋め戻す</t>
    <rPh sb="0" eb="2">
      <t>ドウイツ</t>
    </rPh>
    <rPh sb="2" eb="4">
      <t>ケイキ</t>
    </rPh>
    <rPh sb="24" eb="26">
      <t>カクニン</t>
    </rPh>
    <rPh sb="35" eb="36">
      <t>ウ</t>
    </rPh>
    <rPh sb="37" eb="38">
      <t>モド</t>
    </rPh>
    <phoneticPr fontId="20"/>
  </si>
  <si>
    <t>該当なし（掘削を行わない場合、埋戻しをしない場合、今後予定している新築等別工事の際に埋戻しを行う場合）</t>
    <rPh sb="0" eb="2">
      <t>ガイトウ</t>
    </rPh>
    <rPh sb="5" eb="7">
      <t>クッサク</t>
    </rPh>
    <rPh sb="8" eb="9">
      <t>オコナ</t>
    </rPh>
    <rPh sb="12" eb="14">
      <t>バアイ</t>
    </rPh>
    <rPh sb="15" eb="17">
      <t>ウメモド</t>
    </rPh>
    <rPh sb="22" eb="24">
      <t>バアイ</t>
    </rPh>
    <rPh sb="25" eb="27">
      <t>コンゴ</t>
    </rPh>
    <rPh sb="27" eb="29">
      <t>ヨテイ</t>
    </rPh>
    <rPh sb="33" eb="35">
      <t>シンチク</t>
    </rPh>
    <rPh sb="40" eb="41">
      <t>サイ</t>
    </rPh>
    <phoneticPr fontId="33"/>
  </si>
  <si>
    <t>その他（備考欄に詳細を記入すること）</t>
    <rPh sb="4" eb="6">
      <t>ビコウ</t>
    </rPh>
    <rPh sb="6" eb="7">
      <t>ラン</t>
    </rPh>
    <rPh sb="8" eb="10">
      <t>ショウサイ</t>
    </rPh>
    <rPh sb="11" eb="13">
      <t>キニュウ</t>
    </rPh>
    <phoneticPr fontId="33"/>
  </si>
  <si>
    <t>指定解除を伴わない完了時の確認事項
※「指定解除に向けた措置の実施の有無」が「無」の場合に選択が望ましい
※条例単独の届出の場合、区域設定が残る場合の完了時の確認事項</t>
    <rPh sb="0" eb="4">
      <t>シテイカイジョ</t>
    </rPh>
    <rPh sb="5" eb="6">
      <t>トモナ</t>
    </rPh>
    <rPh sb="9" eb="12">
      <t>カンリョウジ</t>
    </rPh>
    <rPh sb="13" eb="17">
      <t>カクニンジコウ</t>
    </rPh>
    <rPh sb="39" eb="40">
      <t>ナシ</t>
    </rPh>
    <rPh sb="45" eb="47">
      <t>センタク</t>
    </rPh>
    <rPh sb="48" eb="49">
      <t>ノゾ</t>
    </rPh>
    <phoneticPr fontId="20"/>
  </si>
  <si>
    <t>解除を伴わず報告を行いたい場合は必ずいずれかのを選択してください。</t>
    <rPh sb="16" eb="17">
      <t>カナラ</t>
    </rPh>
    <rPh sb="24" eb="26">
      <t>センタク</t>
    </rPh>
    <phoneticPr fontId="20"/>
  </si>
  <si>
    <t>汚染状態の変更</t>
    <rPh sb="0" eb="2">
      <t>オセン</t>
    </rPh>
    <rPh sb="2" eb="4">
      <t>ジョウタイ</t>
    </rPh>
    <rPh sb="5" eb="7">
      <t>ヘンコウ</t>
    </rPh>
    <phoneticPr fontId="20"/>
  </si>
  <si>
    <t>舗装厚等の検尺写真及び断面図（含有量基準超過が表層に残置される場合）※確認事項に記載が無い場合は要措置区域となる場合有</t>
    <rPh sb="0" eb="2">
      <t>ホソウ</t>
    </rPh>
    <rPh sb="2" eb="3">
      <t>アツ</t>
    </rPh>
    <rPh sb="3" eb="4">
      <t>トウ</t>
    </rPh>
    <rPh sb="5" eb="6">
      <t>ケン</t>
    </rPh>
    <rPh sb="6" eb="7">
      <t>ジャク</t>
    </rPh>
    <rPh sb="7" eb="9">
      <t>シャシン</t>
    </rPh>
    <rPh sb="9" eb="10">
      <t>オヨ</t>
    </rPh>
    <rPh sb="11" eb="14">
      <t>ダンメンズ</t>
    </rPh>
    <rPh sb="15" eb="18">
      <t>ガンユウリョウ</t>
    </rPh>
    <rPh sb="18" eb="20">
      <t>キジュン</t>
    </rPh>
    <rPh sb="20" eb="22">
      <t>チョウカ</t>
    </rPh>
    <rPh sb="23" eb="25">
      <t>ヒョウソウ</t>
    </rPh>
    <rPh sb="26" eb="28">
      <t>ザンチ</t>
    </rPh>
    <rPh sb="31" eb="33">
      <t>バアイ</t>
    </rPh>
    <phoneticPr fontId="20"/>
  </si>
  <si>
    <t>「措置の種類」で”舗装”、”立入禁止”、”盛土”を選択した場合は、必ず選択してください。選択時は必ず「添付書類、図番号等」を記入してください。</t>
    <rPh sb="33" eb="34">
      <t>カナラ</t>
    </rPh>
    <rPh sb="35" eb="37">
      <t>センタク</t>
    </rPh>
    <rPh sb="44" eb="47">
      <t>センタクジ</t>
    </rPh>
    <rPh sb="51" eb="53">
      <t>テンプ</t>
    </rPh>
    <rPh sb="53" eb="55">
      <t>ショルイ</t>
    </rPh>
    <rPh sb="56" eb="57">
      <t>ズ</t>
    </rPh>
    <rPh sb="57" eb="59">
      <t>バンゴウ</t>
    </rPh>
    <rPh sb="59" eb="60">
      <t>ナド</t>
    </rPh>
    <rPh sb="62" eb="64">
      <t>キニュウ</t>
    </rPh>
    <phoneticPr fontId="20"/>
  </si>
  <si>
    <t>交付者による管理票の確認</t>
    <rPh sb="0" eb="2">
      <t>コウフ</t>
    </rPh>
    <rPh sb="2" eb="3">
      <t>シャ</t>
    </rPh>
    <rPh sb="6" eb="8">
      <t>カンリ</t>
    </rPh>
    <rPh sb="8" eb="9">
      <t>ヒョウ</t>
    </rPh>
    <rPh sb="10" eb="12">
      <t>カクニン</t>
    </rPh>
    <phoneticPr fontId="20"/>
  </si>
  <si>
    <t>検尺による出来形確認（区域外土壌入れ替え等の措置を実施した場合）</t>
    <rPh sb="0" eb="2">
      <t>ケンジャク</t>
    </rPh>
    <rPh sb="5" eb="8">
      <t>デキガタ</t>
    </rPh>
    <rPh sb="8" eb="10">
      <t>カクニン</t>
    </rPh>
    <rPh sb="11" eb="14">
      <t>クイキガイ</t>
    </rPh>
    <rPh sb="14" eb="16">
      <t>ドジョウ</t>
    </rPh>
    <rPh sb="16" eb="17">
      <t>イ</t>
    </rPh>
    <rPh sb="18" eb="19">
      <t>カ</t>
    </rPh>
    <rPh sb="20" eb="21">
      <t>トウ</t>
    </rPh>
    <rPh sb="22" eb="24">
      <t>ソチ</t>
    </rPh>
    <rPh sb="25" eb="27">
      <t>ジッシ</t>
    </rPh>
    <rPh sb="29" eb="31">
      <t>バアイ</t>
    </rPh>
    <phoneticPr fontId="20"/>
  </si>
  <si>
    <t>その他（備考欄に詳細を記入すること）</t>
    <rPh sb="4" eb="6">
      <t>ビコウ</t>
    </rPh>
    <rPh sb="6" eb="7">
      <t>ラン</t>
    </rPh>
    <rPh sb="8" eb="10">
      <t>ショウサイ</t>
    </rPh>
    <rPh sb="11" eb="13">
      <t>キニュウ</t>
    </rPh>
    <phoneticPr fontId="20"/>
  </si>
  <si>
    <t>指定解除等における完了時の確認事項
※「指定解除に向けた措置の実施の有無」が「有」の場合
※条例単独の届出の場合、区域設定がなくなる際の完了時の確認事項</t>
    <rPh sb="0" eb="2">
      <t>シテイ</t>
    </rPh>
    <rPh sb="2" eb="4">
      <t>カイジョ</t>
    </rPh>
    <rPh sb="4" eb="5">
      <t>トウ</t>
    </rPh>
    <rPh sb="9" eb="11">
      <t>カンリョウ</t>
    </rPh>
    <rPh sb="11" eb="12">
      <t>ジ</t>
    </rPh>
    <rPh sb="13" eb="15">
      <t>カクニン</t>
    </rPh>
    <rPh sb="15" eb="17">
      <t>ジコウ</t>
    </rPh>
    <phoneticPr fontId="20"/>
  </si>
  <si>
    <t>「指定解除に向けた措置の実施の有無」が「有」の場合、必ずいずれかのを選択してください。</t>
  </si>
  <si>
    <t>写真</t>
    <rPh sb="0" eb="2">
      <t>シャシン</t>
    </rPh>
    <phoneticPr fontId="20"/>
  </si>
  <si>
    <t>検尺による出来形確認</t>
    <rPh sb="0" eb="2">
      <t>ケンジャク</t>
    </rPh>
    <rPh sb="5" eb="8">
      <t>デキガタ</t>
    </rPh>
    <rPh sb="8" eb="10">
      <t>カクニン</t>
    </rPh>
    <phoneticPr fontId="20"/>
  </si>
  <si>
    <t>地下水のモニタリング</t>
    <rPh sb="0" eb="3">
      <t>チカスイ</t>
    </rPh>
    <phoneticPr fontId="20"/>
  </si>
  <si>
    <t>土壌分析（原位置浄化時のチェックボーリング）</t>
    <rPh sb="0" eb="2">
      <t>ドジョウ</t>
    </rPh>
    <rPh sb="2" eb="4">
      <t>ブンセキ</t>
    </rPh>
    <rPh sb="5" eb="8">
      <t>ゲンイチ</t>
    </rPh>
    <rPh sb="8" eb="10">
      <t>ジョウカ</t>
    </rPh>
    <rPh sb="10" eb="11">
      <t>ジ</t>
    </rPh>
    <phoneticPr fontId="20"/>
  </si>
  <si>
    <t>汚染状態の変更</t>
    <phoneticPr fontId="20"/>
  </si>
  <si>
    <t>条例における地下水汚染拡大防止区域に対する対策</t>
    <phoneticPr fontId="20"/>
  </si>
  <si>
    <t>東京都土壌汚染対策指針に定める地下水汚染拡大防止区域の該当の有無</t>
    <rPh sb="0" eb="3">
      <t>トウキョウト</t>
    </rPh>
    <rPh sb="3" eb="5">
      <t>ドジョウ</t>
    </rPh>
    <rPh sb="5" eb="7">
      <t>オセン</t>
    </rPh>
    <rPh sb="7" eb="9">
      <t>タイサク</t>
    </rPh>
    <rPh sb="9" eb="11">
      <t>シシン</t>
    </rPh>
    <rPh sb="12" eb="13">
      <t>サダ</t>
    </rPh>
    <rPh sb="15" eb="18">
      <t>チカスイ</t>
    </rPh>
    <rPh sb="18" eb="20">
      <t>オセン</t>
    </rPh>
    <rPh sb="20" eb="22">
      <t>カクダイ</t>
    </rPh>
    <rPh sb="22" eb="24">
      <t>ボウシ</t>
    </rPh>
    <rPh sb="24" eb="26">
      <t>クイキ</t>
    </rPh>
    <rPh sb="27" eb="29">
      <t>ガイトウ</t>
    </rPh>
    <rPh sb="30" eb="32">
      <t>ウム</t>
    </rPh>
    <phoneticPr fontId="20"/>
  </si>
  <si>
    <t>※対象地または対象地境界において第二溶出量基準超過または第二地下水基準超過があり、
かつ、都条例規則第55条第3項に定める土地に該当しない場合は「有」を選択してください。</t>
    <rPh sb="1" eb="4">
      <t>タイショウチ</t>
    </rPh>
    <rPh sb="7" eb="10">
      <t>タイショウチ</t>
    </rPh>
    <rPh sb="10" eb="12">
      <t>キョウカイ</t>
    </rPh>
    <rPh sb="16" eb="18">
      <t>ダイニ</t>
    </rPh>
    <rPh sb="18" eb="20">
      <t>ヨウシュツ</t>
    </rPh>
    <rPh sb="20" eb="21">
      <t>リョウ</t>
    </rPh>
    <rPh sb="21" eb="23">
      <t>キジュン</t>
    </rPh>
    <rPh sb="23" eb="25">
      <t>チョウカ</t>
    </rPh>
    <rPh sb="28" eb="30">
      <t>ダイニ</t>
    </rPh>
    <rPh sb="30" eb="33">
      <t>チカスイ</t>
    </rPh>
    <rPh sb="33" eb="35">
      <t>キジュン</t>
    </rPh>
    <rPh sb="35" eb="37">
      <t>チョウカ</t>
    </rPh>
    <rPh sb="45" eb="46">
      <t>ト</t>
    </rPh>
    <rPh sb="46" eb="48">
      <t>ジョウレイ</t>
    </rPh>
    <rPh sb="48" eb="50">
      <t>キソク</t>
    </rPh>
    <rPh sb="50" eb="51">
      <t>ダイ</t>
    </rPh>
    <rPh sb="53" eb="54">
      <t>ジョウ</t>
    </rPh>
    <rPh sb="54" eb="55">
      <t>ダイ</t>
    </rPh>
    <rPh sb="56" eb="57">
      <t>コウ</t>
    </rPh>
    <rPh sb="58" eb="59">
      <t>サダ</t>
    </rPh>
    <rPh sb="61" eb="63">
      <t>トチ</t>
    </rPh>
    <rPh sb="64" eb="66">
      <t>ガイトウ</t>
    </rPh>
    <rPh sb="69" eb="71">
      <t>バアイ</t>
    </rPh>
    <rPh sb="73" eb="74">
      <t>ア</t>
    </rPh>
    <rPh sb="76" eb="78">
      <t>センタク</t>
    </rPh>
    <phoneticPr fontId="20"/>
  </si>
  <si>
    <t>リストより選択してください。</t>
    <rPh sb="5" eb="7">
      <t>センタク</t>
    </rPh>
    <phoneticPr fontId="20"/>
  </si>
  <si>
    <t>代表地点における地下水調査における地下水基準超過の有無</t>
    <rPh sb="0" eb="2">
      <t>ダイヒョウ</t>
    </rPh>
    <rPh sb="2" eb="4">
      <t>チテン</t>
    </rPh>
    <rPh sb="8" eb="11">
      <t>チカスイ</t>
    </rPh>
    <rPh sb="11" eb="13">
      <t>チョウサ</t>
    </rPh>
    <rPh sb="17" eb="20">
      <t>チカスイ</t>
    </rPh>
    <rPh sb="20" eb="22">
      <t>キジュン</t>
    </rPh>
    <rPh sb="22" eb="24">
      <t>チョウカ</t>
    </rPh>
    <rPh sb="25" eb="27">
      <t>ウム</t>
    </rPh>
    <phoneticPr fontId="20"/>
  </si>
  <si>
    <t>※「第二地下水基準超過」の場合で措置として地下水の水質の継続監視のみを選択した場合、期間の定めがなくなります。</t>
    <phoneticPr fontId="20"/>
  </si>
  <si>
    <t>地下水汚染拡大防止区域における地下水基準超過の有無</t>
    <rPh sb="0" eb="3">
      <t>チカスイ</t>
    </rPh>
    <rPh sb="3" eb="5">
      <t>オセン</t>
    </rPh>
    <rPh sb="5" eb="7">
      <t>カクダイ</t>
    </rPh>
    <rPh sb="7" eb="9">
      <t>ボウシ</t>
    </rPh>
    <rPh sb="9" eb="11">
      <t>クイキ</t>
    </rPh>
    <rPh sb="15" eb="18">
      <t>チカスイ</t>
    </rPh>
    <rPh sb="18" eb="20">
      <t>キジュン</t>
    </rPh>
    <rPh sb="20" eb="22">
      <t>チョウカ</t>
    </rPh>
    <rPh sb="23" eb="25">
      <t>ウム</t>
    </rPh>
    <phoneticPr fontId="20"/>
  </si>
  <si>
    <t>対象地境界における地下水調査での地下水基準超過の有無</t>
    <phoneticPr fontId="20"/>
  </si>
  <si>
    <t>※「第二地下水基準超過」の場合、地下水の継続監視（単独での措置）は選択できません。</t>
    <phoneticPr fontId="20"/>
  </si>
  <si>
    <t>地下水汚染拡大防止区域に対する措置</t>
    <rPh sb="0" eb="3">
      <t>チカスイ</t>
    </rPh>
    <rPh sb="3" eb="5">
      <t>オセン</t>
    </rPh>
    <rPh sb="5" eb="7">
      <t>カクダイ</t>
    </rPh>
    <rPh sb="7" eb="9">
      <t>ボウシ</t>
    </rPh>
    <rPh sb="9" eb="11">
      <t>クイキ</t>
    </rPh>
    <rPh sb="12" eb="13">
      <t>タイ</t>
    </rPh>
    <rPh sb="15" eb="17">
      <t>ソチ</t>
    </rPh>
    <phoneticPr fontId="20"/>
  </si>
  <si>
    <t>土壌汚染の除去（汚染土壌の掘削による除去）</t>
    <rPh sb="0" eb="2">
      <t>ドジョウ</t>
    </rPh>
    <rPh sb="2" eb="4">
      <t>オセン</t>
    </rPh>
    <rPh sb="5" eb="7">
      <t>ジョキョ</t>
    </rPh>
    <rPh sb="8" eb="10">
      <t>オセン</t>
    </rPh>
    <rPh sb="10" eb="12">
      <t>ドジョウ</t>
    </rPh>
    <rPh sb="13" eb="15">
      <t>クッサク</t>
    </rPh>
    <rPh sb="18" eb="20">
      <t>ジョキョ</t>
    </rPh>
    <phoneticPr fontId="20"/>
  </si>
  <si>
    <t>土壌汚染の除去（原位置での浄化による除去）</t>
    <rPh sb="0" eb="2">
      <t>ドジョウ</t>
    </rPh>
    <rPh sb="2" eb="4">
      <t>オセン</t>
    </rPh>
    <rPh sb="5" eb="7">
      <t>ジョキョ</t>
    </rPh>
    <rPh sb="8" eb="11">
      <t>ゲンイチ</t>
    </rPh>
    <rPh sb="13" eb="15">
      <t>ジョウカ</t>
    </rPh>
    <rPh sb="18" eb="20">
      <t>ジョキョ</t>
    </rPh>
    <phoneticPr fontId="20"/>
  </si>
  <si>
    <t>一定濃度を超える土壌汚染の除去（第二溶出量を超える汚染土壌の掘削による除去）</t>
    <rPh sb="0" eb="2">
      <t>イッテイ</t>
    </rPh>
    <rPh sb="2" eb="4">
      <t>ノウド</t>
    </rPh>
    <rPh sb="5" eb="6">
      <t>コ</t>
    </rPh>
    <rPh sb="8" eb="10">
      <t>ドジョウ</t>
    </rPh>
    <rPh sb="10" eb="12">
      <t>オセン</t>
    </rPh>
    <rPh sb="13" eb="15">
      <t>ジョキョ</t>
    </rPh>
    <rPh sb="16" eb="18">
      <t>ダイニ</t>
    </rPh>
    <rPh sb="18" eb="20">
      <t>ヨウシュツ</t>
    </rPh>
    <rPh sb="20" eb="21">
      <t>リョウ</t>
    </rPh>
    <rPh sb="22" eb="23">
      <t>コ</t>
    </rPh>
    <rPh sb="25" eb="27">
      <t>オセン</t>
    </rPh>
    <rPh sb="27" eb="29">
      <t>ドジョウ</t>
    </rPh>
    <rPh sb="30" eb="32">
      <t>クッサク</t>
    </rPh>
    <rPh sb="35" eb="37">
      <t>ジョキョ</t>
    </rPh>
    <phoneticPr fontId="20"/>
  </si>
  <si>
    <t>一定濃度を超える土壌汚染の除去（第二溶出量を超える汚染土壌の原位置での浄化による除去）</t>
    <rPh sb="0" eb="2">
      <t>イッテイ</t>
    </rPh>
    <rPh sb="2" eb="4">
      <t>ノウド</t>
    </rPh>
    <rPh sb="5" eb="6">
      <t>コ</t>
    </rPh>
    <rPh sb="8" eb="10">
      <t>ドジョウ</t>
    </rPh>
    <rPh sb="10" eb="12">
      <t>オセン</t>
    </rPh>
    <rPh sb="13" eb="15">
      <t>ジョキョ</t>
    </rPh>
    <rPh sb="16" eb="18">
      <t>ダイニ</t>
    </rPh>
    <rPh sb="18" eb="20">
      <t>ヨウシュツ</t>
    </rPh>
    <rPh sb="20" eb="21">
      <t>リョウ</t>
    </rPh>
    <rPh sb="22" eb="23">
      <t>コ</t>
    </rPh>
    <rPh sb="25" eb="27">
      <t>オセン</t>
    </rPh>
    <rPh sb="27" eb="29">
      <t>ドジョウ</t>
    </rPh>
    <rPh sb="30" eb="33">
      <t>ゲンイチ</t>
    </rPh>
    <rPh sb="35" eb="37">
      <t>ジョウカ</t>
    </rPh>
    <rPh sb="40" eb="42">
      <t>ジョキョ</t>
    </rPh>
    <phoneticPr fontId="20"/>
  </si>
  <si>
    <t>一定濃度を超える土壌汚染の除去（第二地下水基準を超える地下水の浄化）</t>
    <rPh sb="0" eb="2">
      <t>イッテイ</t>
    </rPh>
    <rPh sb="2" eb="4">
      <t>ノウド</t>
    </rPh>
    <rPh sb="5" eb="6">
      <t>コ</t>
    </rPh>
    <rPh sb="8" eb="10">
      <t>ドジョウ</t>
    </rPh>
    <rPh sb="10" eb="12">
      <t>オセン</t>
    </rPh>
    <rPh sb="13" eb="15">
      <t>ジョキョ</t>
    </rPh>
    <rPh sb="16" eb="18">
      <t>ダイニ</t>
    </rPh>
    <rPh sb="18" eb="21">
      <t>チカスイ</t>
    </rPh>
    <rPh sb="21" eb="23">
      <t>キジュン</t>
    </rPh>
    <rPh sb="24" eb="25">
      <t>コ</t>
    </rPh>
    <rPh sb="27" eb="30">
      <t>チカスイ</t>
    </rPh>
    <rPh sb="31" eb="33">
      <t>ジョウカ</t>
    </rPh>
    <phoneticPr fontId="20"/>
  </si>
  <si>
    <t>封じ込め（原位置封じ込め）</t>
    <rPh sb="0" eb="1">
      <t>フウ</t>
    </rPh>
    <rPh sb="2" eb="3">
      <t>コ</t>
    </rPh>
    <rPh sb="5" eb="8">
      <t>ゲンイチ</t>
    </rPh>
    <rPh sb="8" eb="9">
      <t>フウ</t>
    </rPh>
    <rPh sb="10" eb="11">
      <t>コ</t>
    </rPh>
    <phoneticPr fontId="20"/>
  </si>
  <si>
    <t>封じ込め（遮水工封じ込め）</t>
    <rPh sb="0" eb="1">
      <t>フウ</t>
    </rPh>
    <rPh sb="2" eb="3">
      <t>コ</t>
    </rPh>
    <rPh sb="5" eb="7">
      <t>シャスイ</t>
    </rPh>
    <rPh sb="7" eb="8">
      <t>コウ</t>
    </rPh>
    <rPh sb="8" eb="9">
      <t>フウ</t>
    </rPh>
    <rPh sb="10" eb="11">
      <t>コ</t>
    </rPh>
    <phoneticPr fontId="20"/>
  </si>
  <si>
    <t>封じ込め（遮断工封じ込め）</t>
    <rPh sb="0" eb="1">
      <t>フウ</t>
    </rPh>
    <rPh sb="2" eb="3">
      <t>コ</t>
    </rPh>
    <rPh sb="5" eb="7">
      <t>シャダン</t>
    </rPh>
    <rPh sb="7" eb="8">
      <t>コウ</t>
    </rPh>
    <rPh sb="8" eb="9">
      <t>フウ</t>
    </rPh>
    <rPh sb="10" eb="11">
      <t>コ</t>
    </rPh>
    <phoneticPr fontId="20"/>
  </si>
  <si>
    <t>不溶化（原位置不溶化）</t>
    <rPh sb="0" eb="2">
      <t>フヨウ</t>
    </rPh>
    <rPh sb="2" eb="3">
      <t>カ</t>
    </rPh>
    <rPh sb="4" eb="7">
      <t>ゲンイチ</t>
    </rPh>
    <phoneticPr fontId="20"/>
  </si>
  <si>
    <t>不溶化（不溶化埋戻し）</t>
    <rPh sb="0" eb="2">
      <t>フヨウ</t>
    </rPh>
    <rPh sb="2" eb="3">
      <t>カ</t>
    </rPh>
    <rPh sb="7" eb="9">
      <t>ウメモド</t>
    </rPh>
    <phoneticPr fontId="20"/>
  </si>
  <si>
    <t>地下水汚染の拡大の防止（揚水施設による地下水汚染の拡大の防止）</t>
    <rPh sb="0" eb="3">
      <t>チカスイ</t>
    </rPh>
    <rPh sb="3" eb="5">
      <t>オセン</t>
    </rPh>
    <rPh sb="6" eb="8">
      <t>カクダイ</t>
    </rPh>
    <rPh sb="9" eb="11">
      <t>ボウシ</t>
    </rPh>
    <rPh sb="12" eb="14">
      <t>ヨウスイ</t>
    </rPh>
    <rPh sb="14" eb="16">
      <t>シセツ</t>
    </rPh>
    <rPh sb="19" eb="22">
      <t>チカスイ</t>
    </rPh>
    <rPh sb="22" eb="24">
      <t>オセン</t>
    </rPh>
    <rPh sb="25" eb="27">
      <t>カクダイ</t>
    </rPh>
    <rPh sb="28" eb="30">
      <t>ボウシ</t>
    </rPh>
    <phoneticPr fontId="20"/>
  </si>
  <si>
    <t>地下水汚染の拡大の防止（透過性地下水浄化壁による地下水汚染の拡大の防止）</t>
    <rPh sb="0" eb="3">
      <t>チカスイ</t>
    </rPh>
    <rPh sb="3" eb="5">
      <t>オセン</t>
    </rPh>
    <rPh sb="6" eb="8">
      <t>カクダイ</t>
    </rPh>
    <rPh sb="9" eb="11">
      <t>ボウシ</t>
    </rPh>
    <rPh sb="12" eb="15">
      <t>トウカセイ</t>
    </rPh>
    <rPh sb="15" eb="18">
      <t>チカスイ</t>
    </rPh>
    <rPh sb="18" eb="20">
      <t>ジョウカ</t>
    </rPh>
    <rPh sb="20" eb="21">
      <t>カベ</t>
    </rPh>
    <rPh sb="24" eb="27">
      <t>チカスイ</t>
    </rPh>
    <rPh sb="27" eb="29">
      <t>オセン</t>
    </rPh>
    <rPh sb="30" eb="32">
      <t>カクダイ</t>
    </rPh>
    <rPh sb="33" eb="35">
      <t>ボウシ</t>
    </rPh>
    <phoneticPr fontId="20"/>
  </si>
  <si>
    <t>地下水の水質の継続監視（単独での措置）</t>
    <rPh sb="0" eb="3">
      <t>チカスイ</t>
    </rPh>
    <rPh sb="4" eb="6">
      <t>スイシツ</t>
    </rPh>
    <rPh sb="7" eb="9">
      <t>ケイゾク</t>
    </rPh>
    <rPh sb="9" eb="11">
      <t>カンシ</t>
    </rPh>
    <rPh sb="12" eb="14">
      <t>タンドク</t>
    </rPh>
    <rPh sb="16" eb="18">
      <t>ソチ</t>
    </rPh>
    <phoneticPr fontId="20"/>
  </si>
  <si>
    <t>地下水の水質の継続監視（単独での措置）を選択した場合、測定頻度をリストより選択してください。</t>
    <phoneticPr fontId="20"/>
  </si>
  <si>
    <t>地下水の水質の継続監視（他の措置と同時実施）</t>
    <rPh sb="0" eb="3">
      <t>チカスイ</t>
    </rPh>
    <rPh sb="4" eb="6">
      <t>スイシツ</t>
    </rPh>
    <rPh sb="7" eb="9">
      <t>ケイゾク</t>
    </rPh>
    <rPh sb="9" eb="11">
      <t>カンシ</t>
    </rPh>
    <rPh sb="12" eb="13">
      <t>タ</t>
    </rPh>
    <rPh sb="14" eb="16">
      <t>ソチ</t>
    </rPh>
    <rPh sb="17" eb="19">
      <t>ドウジ</t>
    </rPh>
    <rPh sb="19" eb="21">
      <t>ジッシ</t>
    </rPh>
    <phoneticPr fontId="20"/>
  </si>
  <si>
    <t>地下水の水質の継続監視（他の措置と同時実施）を選択した場合、年間の回数をリストより選択してください。</t>
    <phoneticPr fontId="20"/>
  </si>
  <si>
    <t>年間の回数</t>
    <rPh sb="0" eb="2">
      <t>ネンカン</t>
    </rPh>
    <rPh sb="3" eb="5">
      <t>カイスウ</t>
    </rPh>
    <phoneticPr fontId="20"/>
  </si>
  <si>
    <t>土壌入換え（区域外土壌入換え）</t>
    <rPh sb="0" eb="2">
      <t>ドジョウ</t>
    </rPh>
    <rPh sb="2" eb="4">
      <t>イレカ</t>
    </rPh>
    <rPh sb="6" eb="9">
      <t>クイキガイ</t>
    </rPh>
    <rPh sb="9" eb="11">
      <t>ドジョウ</t>
    </rPh>
    <rPh sb="11" eb="13">
      <t>イレカ</t>
    </rPh>
    <phoneticPr fontId="20"/>
  </si>
  <si>
    <t>土壌入換え（区域内土壌入換え）</t>
    <rPh sb="0" eb="2">
      <t>ドジョウ</t>
    </rPh>
    <rPh sb="2" eb="4">
      <t>イレカ</t>
    </rPh>
    <rPh sb="6" eb="8">
      <t>クイキ</t>
    </rPh>
    <rPh sb="8" eb="9">
      <t>ナイ</t>
    </rPh>
    <rPh sb="9" eb="11">
      <t>ドジョウ</t>
    </rPh>
    <rPh sb="11" eb="13">
      <t>イレカ</t>
    </rPh>
    <phoneticPr fontId="20"/>
  </si>
  <si>
    <t>その他（備考に記載する）</t>
    <rPh sb="2" eb="3">
      <t>タ</t>
    </rPh>
    <rPh sb="4" eb="6">
      <t>ビコウ</t>
    </rPh>
    <rPh sb="7" eb="9">
      <t>キサイ</t>
    </rPh>
    <phoneticPr fontId="20"/>
  </si>
  <si>
    <t>備考：</t>
    <rPh sb="0" eb="2">
      <t>ビコウ</t>
    </rPh>
    <phoneticPr fontId="20"/>
  </si>
  <si>
    <t>「その他」選択時は必ず「備考」を記入してください。</t>
    <rPh sb="3" eb="4">
      <t>タ</t>
    </rPh>
    <phoneticPr fontId="20"/>
  </si>
  <si>
    <t>措置が適切に実施されたことの確認
※条例単独の届出の場合、区域設定がなくなる際の完了時の確認事項</t>
    <rPh sb="0" eb="2">
      <t>ソチ</t>
    </rPh>
    <rPh sb="3" eb="5">
      <t>テキセツ</t>
    </rPh>
    <rPh sb="6" eb="8">
      <t>ジッシ</t>
    </rPh>
    <rPh sb="14" eb="16">
      <t>カクニン</t>
    </rPh>
    <phoneticPr fontId="20"/>
  </si>
  <si>
    <t>検尺等による出来高確認</t>
    <rPh sb="0" eb="2">
      <t>ケンジャク</t>
    </rPh>
    <rPh sb="2" eb="3">
      <t>トウ</t>
    </rPh>
    <rPh sb="6" eb="9">
      <t>デキダカ</t>
    </rPh>
    <rPh sb="9" eb="11">
      <t>カクニン</t>
    </rPh>
    <phoneticPr fontId="20"/>
  </si>
  <si>
    <t>土壌分析（原位置浄化時のチェックボーリング）</t>
    <phoneticPr fontId="20"/>
  </si>
  <si>
    <t>交付者による管理票の確認</t>
    <phoneticPr fontId="20"/>
  </si>
  <si>
    <t>構造物に囲まれた範囲に観測井を設け、地下水等の侵入がないことの確認</t>
    <rPh sb="0" eb="3">
      <t>コウゾウブツ</t>
    </rPh>
    <rPh sb="4" eb="5">
      <t>カコ</t>
    </rPh>
    <rPh sb="8" eb="10">
      <t>ハンイ</t>
    </rPh>
    <rPh sb="11" eb="13">
      <t>カンソク</t>
    </rPh>
    <rPh sb="13" eb="14">
      <t>イ</t>
    </rPh>
    <rPh sb="15" eb="16">
      <t>モウ</t>
    </rPh>
    <rPh sb="18" eb="21">
      <t>チカスイ</t>
    </rPh>
    <rPh sb="21" eb="22">
      <t>トウ</t>
    </rPh>
    <rPh sb="23" eb="25">
      <t>シンニュウ</t>
    </rPh>
    <rPh sb="31" eb="33">
      <t>カクニン</t>
    </rPh>
    <phoneticPr fontId="20"/>
  </si>
  <si>
    <t>その他（備考に記入）</t>
    <rPh sb="2" eb="3">
      <t>タ</t>
    </rPh>
    <rPh sb="4" eb="6">
      <t>ビコウ</t>
    </rPh>
    <rPh sb="7" eb="9">
      <t>キニュウ</t>
    </rPh>
    <phoneticPr fontId="20"/>
  </si>
  <si>
    <t>措置の完了の要件を満たすことの確認</t>
    <rPh sb="0" eb="2">
      <t>ソチ</t>
    </rPh>
    <rPh sb="3" eb="5">
      <t>カンリョウ</t>
    </rPh>
    <rPh sb="6" eb="8">
      <t>ヨウケン</t>
    </rPh>
    <rPh sb="9" eb="10">
      <t>ミ</t>
    </rPh>
    <rPh sb="15" eb="17">
      <t>カクニン</t>
    </rPh>
    <phoneticPr fontId="20"/>
  </si>
  <si>
    <t>①地下水測定（1年に4回以上定期的に地下水を採取し、第二地下水地下水基準以下である状態が2年間継続継続すことの確認）</t>
  </si>
  <si>
    <r>
      <t>②地下水測定（</t>
    </r>
    <r>
      <rPr>
        <sz val="10.5"/>
        <rFont val="Meiryo UI"/>
        <family val="3"/>
        <charset val="128"/>
      </rPr>
      <t>1回以上地下水を採取し、第二地下水基準以下であることの確認）</t>
    </r>
    <rPh sb="1" eb="4">
      <t>チカスイ</t>
    </rPh>
    <rPh sb="4" eb="6">
      <t>ソクテイ</t>
    </rPh>
    <rPh sb="8" eb="11">
      <t>カイイジョウ</t>
    </rPh>
    <rPh sb="11" eb="14">
      <t>チカスイ</t>
    </rPh>
    <rPh sb="15" eb="17">
      <t>サイシュ</t>
    </rPh>
    <rPh sb="19" eb="21">
      <t>ダイニ</t>
    </rPh>
    <rPh sb="21" eb="24">
      <t>チカスイ</t>
    </rPh>
    <rPh sb="24" eb="26">
      <t>キジュン</t>
    </rPh>
    <rPh sb="26" eb="28">
      <t>イカ</t>
    </rPh>
    <rPh sb="34" eb="36">
      <t>カクニン</t>
    </rPh>
    <phoneticPr fontId="52"/>
  </si>
  <si>
    <t>③地下水測定（汚染土壌を全量除去し、汚染土壌がなくなったことの確認として地下水モニタリングを実施）</t>
    <rPh sb="1" eb="4">
      <t>チカスイ</t>
    </rPh>
    <rPh sb="4" eb="6">
      <t>ソクテイ</t>
    </rPh>
    <rPh sb="7" eb="9">
      <t>オセン</t>
    </rPh>
    <rPh sb="9" eb="11">
      <t>ドジョウ</t>
    </rPh>
    <rPh sb="12" eb="14">
      <t>ゼンリョウ</t>
    </rPh>
    <rPh sb="14" eb="16">
      <t>ジョキョ</t>
    </rPh>
    <rPh sb="18" eb="20">
      <t>オセン</t>
    </rPh>
    <rPh sb="20" eb="22">
      <t>ドジョウ</t>
    </rPh>
    <rPh sb="31" eb="33">
      <t>カクニン</t>
    </rPh>
    <rPh sb="36" eb="39">
      <t>チカスイ</t>
    </rPh>
    <rPh sb="46" eb="48">
      <t>ジッシ</t>
    </rPh>
    <phoneticPr fontId="52"/>
  </si>
  <si>
    <t>上記①～③を選択した場合、地下水測定の終期に、対象地境界において地下水を採取し、第二地下水基準以下であることの確認</t>
    <rPh sb="0" eb="2">
      <t>ジョウキ</t>
    </rPh>
    <rPh sb="6" eb="8">
      <t>センタク</t>
    </rPh>
    <rPh sb="10" eb="12">
      <t>バアイ</t>
    </rPh>
    <rPh sb="13" eb="16">
      <t>チカスイ</t>
    </rPh>
    <rPh sb="16" eb="18">
      <t>ソクテイ</t>
    </rPh>
    <rPh sb="19" eb="21">
      <t>シュウキ</t>
    </rPh>
    <rPh sb="23" eb="26">
      <t>タイショウチ</t>
    </rPh>
    <rPh sb="26" eb="28">
      <t>キョウカイ</t>
    </rPh>
    <rPh sb="32" eb="35">
      <t>チカスイ</t>
    </rPh>
    <rPh sb="36" eb="38">
      <t>サイシュ</t>
    </rPh>
    <rPh sb="40" eb="42">
      <t>ダイニ</t>
    </rPh>
    <rPh sb="42" eb="45">
      <t>チカスイ</t>
    </rPh>
    <rPh sb="45" eb="47">
      <t>キジュン</t>
    </rPh>
    <rPh sb="47" eb="49">
      <t>イカ</t>
    </rPh>
    <rPh sb="55" eb="57">
      <t>カクニン</t>
    </rPh>
    <phoneticPr fontId="52"/>
  </si>
  <si>
    <t>④措置として地下水の水質の継続監視を選択したため、引き続き地下水継続監視を行う。</t>
    <rPh sb="1" eb="3">
      <t>ソチ</t>
    </rPh>
    <rPh sb="2" eb="3">
      <t>チ</t>
    </rPh>
    <rPh sb="6" eb="9">
      <t>チカスイ</t>
    </rPh>
    <rPh sb="10" eb="12">
      <t>スイシツ</t>
    </rPh>
    <rPh sb="13" eb="15">
      <t>ケイゾク</t>
    </rPh>
    <rPh sb="15" eb="17">
      <t>カンシ</t>
    </rPh>
    <rPh sb="18" eb="20">
      <t>センタク</t>
    </rPh>
    <rPh sb="25" eb="26">
      <t>ヒ</t>
    </rPh>
    <rPh sb="27" eb="28">
      <t>ツヅ</t>
    </rPh>
    <rPh sb="29" eb="32">
      <t>チカスイ</t>
    </rPh>
    <rPh sb="32" eb="34">
      <t>ケイゾク</t>
    </rPh>
    <rPh sb="34" eb="36">
      <t>カンシ</t>
    </rPh>
    <rPh sb="37" eb="38">
      <t>オコナ</t>
    </rPh>
    <phoneticPr fontId="52"/>
  </si>
  <si>
    <t>措置完了後に条例上の区域が要管理区域に設定される区画</t>
    <rPh sb="0" eb="2">
      <t>ソチ</t>
    </rPh>
    <rPh sb="2" eb="4">
      <t>カンリョウ</t>
    </rPh>
    <rPh sb="4" eb="5">
      <t>ゴ</t>
    </rPh>
    <rPh sb="6" eb="8">
      <t>ジョウレイ</t>
    </rPh>
    <rPh sb="8" eb="9">
      <t>ジョウ</t>
    </rPh>
    <rPh sb="10" eb="12">
      <t>クイキ</t>
    </rPh>
    <rPh sb="13" eb="14">
      <t>ヨウ</t>
    </rPh>
    <rPh sb="14" eb="16">
      <t>カンリ</t>
    </rPh>
    <rPh sb="16" eb="18">
      <t>クイキ</t>
    </rPh>
    <rPh sb="19" eb="21">
      <t>セッテイ</t>
    </rPh>
    <rPh sb="24" eb="26">
      <t>クカク</t>
    </rPh>
    <phoneticPr fontId="20"/>
  </si>
  <si>
    <t>区画名：</t>
    <rPh sb="0" eb="2">
      <t>クカク</t>
    </rPh>
    <rPh sb="2" eb="3">
      <t>メイ</t>
    </rPh>
    <phoneticPr fontId="20"/>
  </si>
  <si>
    <t>「有」選択時は必ず「区間名」を記入してください。</t>
    <rPh sb="1" eb="2">
      <t>ア</t>
    </rPh>
    <rPh sb="10" eb="12">
      <t>クカン</t>
    </rPh>
    <rPh sb="12" eb="13">
      <t>メイ</t>
    </rPh>
    <phoneticPr fontId="20"/>
  </si>
  <si>
    <t>措置完了後に条例上の区域設定がなくなる区画</t>
    <rPh sb="0" eb="2">
      <t>ソチ</t>
    </rPh>
    <rPh sb="2" eb="4">
      <t>カンリョウ</t>
    </rPh>
    <rPh sb="4" eb="5">
      <t>ゴ</t>
    </rPh>
    <rPh sb="6" eb="8">
      <t>ジョウレイ</t>
    </rPh>
    <rPh sb="8" eb="9">
      <t>ジョウ</t>
    </rPh>
    <rPh sb="10" eb="12">
      <t>クイキ</t>
    </rPh>
    <rPh sb="12" eb="14">
      <t>セッテイ</t>
    </rPh>
    <rPh sb="19" eb="21">
      <t>クカク</t>
    </rPh>
    <phoneticPr fontId="20"/>
  </si>
  <si>
    <t xml:space="preserve">形質変更時要届出区域所在地一覧                                                                            </t>
    <phoneticPr fontId="20"/>
  </si>
  <si>
    <t>※形質変更時要届出区域に指定されている区域のある地番の全てを記入してください。（敷地の全地番の記載は不要です。）</t>
    <rPh sb="19" eb="21">
      <t>クイキ</t>
    </rPh>
    <rPh sb="47" eb="49">
      <t>キサイ</t>
    </rPh>
    <rPh sb="50" eb="52">
      <t>フヨウ</t>
    </rPh>
    <phoneticPr fontId="20"/>
  </si>
  <si>
    <t>※形質変更対象の地番について、「届出種別」に「形質変更対象」を選択してください。</t>
    <rPh sb="16" eb="20">
      <t>トドケデシュベツ</t>
    </rPh>
    <rPh sb="31" eb="33">
      <t>センタク</t>
    </rPh>
    <phoneticPr fontId="20"/>
  </si>
  <si>
    <t>※記載行が足りない場合は30番目の行をコピーして行を追加してください。</t>
    <phoneticPr fontId="20"/>
  </si>
  <si>
    <t>連番</t>
    <rPh sb="0" eb="2">
      <t>レンバン</t>
    </rPh>
    <phoneticPr fontId="20"/>
  </si>
  <si>
    <t>届出種別</t>
    <rPh sb="0" eb="4">
      <t>トドケデシュベツ</t>
    </rPh>
    <phoneticPr fontId="20"/>
  </si>
  <si>
    <t>指定番号</t>
  </si>
  <si>
    <t>地番</t>
    <rPh sb="0" eb="2">
      <t>チバン</t>
    </rPh>
    <phoneticPr fontId="20"/>
  </si>
  <si>
    <t>無地番
道
水</t>
    <rPh sb="0" eb="1">
      <t>ム</t>
    </rPh>
    <rPh sb="1" eb="3">
      <t>チバン</t>
    </rPh>
    <rPh sb="4" eb="5">
      <t>ミチ</t>
    </rPh>
    <rPh sb="6" eb="7">
      <t>ミズ</t>
    </rPh>
    <phoneticPr fontId="20"/>
  </si>
  <si>
    <t>一部</t>
    <rPh sb="0" eb="2">
      <t>イチブ</t>
    </rPh>
    <phoneticPr fontId="20"/>
  </si>
  <si>
    <t>区市町村</t>
    <phoneticPr fontId="20"/>
  </si>
  <si>
    <t>町</t>
    <phoneticPr fontId="20"/>
  </si>
  <si>
    <t>丁目</t>
    <phoneticPr fontId="20"/>
  </si>
  <si>
    <t>番地</t>
    <phoneticPr fontId="20"/>
  </si>
  <si>
    <t>形質変更時要届出区域の指定前に本届出書を提出される場合は、「指定手続中」と記載してください。</t>
    <phoneticPr fontId="20"/>
  </si>
  <si>
    <t>左から「区市町村名」「町名」「丁目名」「番地名」を入力してください。</t>
    <phoneticPr fontId="20"/>
  </si>
  <si>
    <t>無地番、道、水の場合は、「届出種別」と「区市町村」と「無地番道水」へ記入してください。その他項目の入力は不要です。</t>
    <phoneticPr fontId="20"/>
  </si>
  <si>
    <t>一部の土地が対象となる場合は「一部」を選択してください。</t>
    <phoneticPr fontId="20"/>
  </si>
  <si>
    <t>この行より上に行を追加してください。</t>
    <phoneticPr fontId="20"/>
  </si>
  <si>
    <t>（日本産業規格Ａ列４番）</t>
    <phoneticPr fontId="20"/>
  </si>
  <si>
    <t>以下関数定義</t>
  </si>
  <si>
    <t>全体</t>
  </si>
  <si>
    <t>一部</t>
  </si>
  <si>
    <t>件数</t>
  </si>
  <si>
    <t>無地番</t>
  </si>
  <si>
    <t>道</t>
  </si>
  <si>
    <t>水</t>
  </si>
  <si>
    <t>形質変更対象</t>
    <rPh sb="4" eb="6">
      <t>タイショウ</t>
    </rPh>
    <phoneticPr fontId="20"/>
  </si>
  <si>
    <t>届出種別</t>
    <rPh sb="0" eb="2">
      <t>トドケデ</t>
    </rPh>
    <rPh sb="2" eb="4">
      <t>シュベツ</t>
    </rPh>
    <phoneticPr fontId="20"/>
  </si>
  <si>
    <t>区市町村</t>
    <rPh sb="0" eb="4">
      <t>クシチョウソン</t>
    </rPh>
    <phoneticPr fontId="20"/>
  </si>
  <si>
    <t>無地番・道・水</t>
    <rPh sb="4" eb="5">
      <t>ミチ</t>
    </rPh>
    <rPh sb="6" eb="7">
      <t>ミズ</t>
    </rPh>
    <phoneticPr fontId="20"/>
  </si>
  <si>
    <t>形質変更対象</t>
  </si>
  <si>
    <t>千代田区</t>
  </si>
  <si>
    <t>無地番</t>
    <phoneticPr fontId="20"/>
  </si>
  <si>
    <t>中央区</t>
  </si>
  <si>
    <t>道</t>
    <phoneticPr fontId="20"/>
  </si>
  <si>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</si>
  <si>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</si>
  <si>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</si>
  <si>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</si>
  <si>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</si>
  <si>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</si>
  <si>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</si>
  <si>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</si>
  <si>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</si>
  <si>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</si>
  <si>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</si>
  <si>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</si>
  <si>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</si>
  <si>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</si>
  <si>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</si>
  <si>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</si>
  <si>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</si>
  <si>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</si>
  <si>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</si>
  <si>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</si>
  <si>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</si>
  <si>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</si>
  <si>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</si>
  <si>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</si>
  <si>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</si>
  <si>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</si>
  <si>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</si>
  <si>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</si>
  <si>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</si>
  <si>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</si>
  <si>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</si>
  <si>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</si>
  <si>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</si>
  <si>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</si>
  <si>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</si>
  <si>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</si>
  <si>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</si>
  <si>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</si>
  <si>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</si>
  <si>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</si>
  <si>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</si>
  <si>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</si>
  <si>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</si>
  <si>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</si>
  <si>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</si>
  <si>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</si>
  <si>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</si>
  <si>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</si>
  <si>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</si>
  <si>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</si>
  <si>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</si>
  <si>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</si>
  <si>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</si>
  <si>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</si>
  <si>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</si>
  <si>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</si>
  <si>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</si>
  <si>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</si>
  <si>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</si>
  <si>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</si>
  <si>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入力用シート　汚染土壌の特定有害物質による汚染状態　※このシートは添付不要です。</t>
    <phoneticPr fontId="20"/>
  </si>
  <si>
    <t>最大形質変更深さより１メートルを超える深さの位置について試料採取等の対象としなかった土壌について土地の形質の変更をしようとする場合にこのシートに入力してください。</t>
    <phoneticPr fontId="20"/>
  </si>
  <si>
    <t>※基準の種類ごとに特定有害物質を選択してください。</t>
    <rPh sb="1" eb="3">
      <t>キジュン</t>
    </rPh>
    <rPh sb="4" eb="6">
      <t>シュルイ</t>
    </rPh>
    <rPh sb="9" eb="11">
      <t>トクテイ</t>
    </rPh>
    <rPh sb="11" eb="15">
      <t>ユウガイブッシツ</t>
    </rPh>
    <rPh sb="16" eb="18">
      <t>センタク</t>
    </rPh>
    <phoneticPr fontId="20"/>
  </si>
  <si>
    <t>※同一の特定有害物質について、異なる区画にてそれぞれ土壌溶出量基準と第二溶出量基準に不適合となる場合は、第二溶出量基準不適合を選択してください。</t>
  </si>
  <si>
    <t>第１種特定有害物質
（揮発性有機化合物）</t>
    <phoneticPr fontId="20"/>
  </si>
  <si>
    <t>第２種特定有害物質
（重金属等）</t>
    <phoneticPr fontId="20"/>
  </si>
  <si>
    <t>第３種特定有害物質
（農薬等）</t>
    <phoneticPr fontId="20"/>
  </si>
  <si>
    <t>クロロエチレン</t>
  </si>
  <si>
    <t>四塩化炭素</t>
  </si>
  <si>
    <t>1,2-ジクロロエタン</t>
  </si>
  <si>
    <t>1,1-ジクロロエチレン</t>
  </si>
  <si>
    <t>1,2-ジクロロエチレン</t>
  </si>
  <si>
    <t>1,3-ジクロロプロペン</t>
  </si>
  <si>
    <t>ジクロロメタン</t>
  </si>
  <si>
    <t>テトラクロロエチレン</t>
  </si>
  <si>
    <t>1,1,1-トリクロロエタン</t>
  </si>
  <si>
    <t>1,1,2-トリクロロエタン</t>
  </si>
  <si>
    <t>トリクロロエチレン</t>
  </si>
  <si>
    <t>ベンゼン</t>
  </si>
  <si>
    <t>カドミウム及びその化合物</t>
  </si>
  <si>
    <t>六価クロム化合物</t>
  </si>
  <si>
    <t>シアン化合物</t>
  </si>
  <si>
    <t>水銀及びその化合物</t>
  </si>
  <si>
    <t>セレン及びその化合物</t>
  </si>
  <si>
    <t>鉛及びその化合物</t>
  </si>
  <si>
    <t>砒素及びその化合物</t>
  </si>
  <si>
    <t>ふっ素及びその化合物</t>
  </si>
  <si>
    <t>ほう素及びその化合物</t>
  </si>
  <si>
    <t>シマジン</t>
  </si>
  <si>
    <t>チオベンカルブ</t>
  </si>
  <si>
    <t>チラウム</t>
  </si>
  <si>
    <t>ポリ塩化ビフェニル(PCB)</t>
  </si>
  <si>
    <t>有機りん化合物</t>
  </si>
  <si>
    <t>条件必須</t>
  </si>
  <si>
    <t>汚染が確認された場合は必ずいずれかの基準において不適合となる特定有害物質を選択してください。</t>
    <rPh sb="25" eb="27">
      <t>テキゴウ</t>
    </rPh>
    <phoneticPr fontId="20"/>
  </si>
  <si>
    <t>整合性</t>
    <rPh sb="0" eb="3">
      <t>セイゴウセイ</t>
    </rPh>
    <phoneticPr fontId="20"/>
  </si>
  <si>
    <t>同一の物質を土壌溶出量基準と第二溶出量基準の両方で選択しないでください。</t>
    <phoneticPr fontId="20"/>
  </si>
  <si>
    <t>土壌含有量基準及び土壌溶出量基準に不適合</t>
    <rPh sb="0" eb="2">
      <t>ドジョウ</t>
    </rPh>
    <rPh sb="2" eb="5">
      <t>ガンユウリョウ</t>
    </rPh>
    <rPh sb="5" eb="7">
      <t>キジュン</t>
    </rPh>
    <rPh sb="7" eb="8">
      <t>オヨ</t>
    </rPh>
    <phoneticPr fontId="20"/>
  </si>
  <si>
    <t>土壌含有量基準及び第二溶出量基準に不適合</t>
    <rPh sb="0" eb="2">
      <t>ドジョウ</t>
    </rPh>
    <rPh sb="2" eb="5">
      <t>ガンユウリョウ</t>
    </rPh>
    <rPh sb="5" eb="7">
      <t>キジュン</t>
    </rPh>
    <rPh sb="7" eb="8">
      <t>オヨ</t>
    </rPh>
    <phoneticPr fontId="20"/>
  </si>
  <si>
    <t>（参考）土地の形質の変更の種類</t>
    <phoneticPr fontId="20"/>
  </si>
  <si>
    <t>【措置】地下水の水質の測定（汚染あり）</t>
  </si>
  <si>
    <t>【山留工】土留壁設置工</t>
  </si>
  <si>
    <t>【措置】地下水の水質の測定（汚染なし）</t>
  </si>
  <si>
    <t>【山留工】土留壁撤去工</t>
  </si>
  <si>
    <t>【措置】原位置封じ込め</t>
  </si>
  <si>
    <t>【山留工】山留設置工</t>
  </si>
  <si>
    <t>【措置】遮水工封じ込め</t>
  </si>
  <si>
    <t>【山留工】山留撤去工</t>
  </si>
  <si>
    <t>【措置】地下水汚染の拡大の防止（揚水）</t>
  </si>
  <si>
    <t>【山留工】親杭横矢板設置工</t>
  </si>
  <si>
    <t>【措置】地下水汚染の拡大の防止（透過性浄化壁）</t>
  </si>
  <si>
    <t>【山留工】親杭横矢板撤去工</t>
  </si>
  <si>
    <t>【措置】掘削除去</t>
  </si>
  <si>
    <t>【山留工】鋼矢板打設工</t>
  </si>
  <si>
    <t>【措置】オンサイト浄化（熱処理）</t>
  </si>
  <si>
    <t>【山留工】鋼矢板撤去工</t>
  </si>
  <si>
    <t>【措置】オンサイト浄化（洗浄処理）</t>
  </si>
  <si>
    <t>【山留工】SMW打設工</t>
  </si>
  <si>
    <t>【措置】オンサイト浄化（化学処理）</t>
  </si>
  <si>
    <t>【山留工】SMW撤去工</t>
  </si>
  <si>
    <t>【措置】オンサイト浄化（生物処理）</t>
  </si>
  <si>
    <t>【山留工】既製杭柱列壁打設工</t>
  </si>
  <si>
    <t>【措置】オンサイト浄化（生石灰添加真空抽出）</t>
  </si>
  <si>
    <t>【山留工】既製杭柱列壁撤去工</t>
  </si>
  <si>
    <t>【措置】オンサイト浄化（磁力選別）</t>
  </si>
  <si>
    <t>【山留工】RC連続壁打設工</t>
  </si>
  <si>
    <t>【措置】原位置抽出（土壌ガス吸引）</t>
  </si>
  <si>
    <t>【山留工】RC連続壁撤去工</t>
  </si>
  <si>
    <t>【措置】原位置抽出（地下水揚水）</t>
  </si>
  <si>
    <t>【山留工】アースアンカー工</t>
  </si>
  <si>
    <t>【措置】原位置抽出（エアースパージング）</t>
  </si>
  <si>
    <t>【山留工】アースアンカー撤去工</t>
  </si>
  <si>
    <t>【措置】原位置分解（化学処理）</t>
  </si>
  <si>
    <t>【舗装工】アスファルト舗装工</t>
  </si>
  <si>
    <t>【措置】原位置分解（生物処理）</t>
  </si>
  <si>
    <t>【舗装工】コンクリート舗装工</t>
  </si>
  <si>
    <t>【措置】ファイトレメディエーション</t>
  </si>
  <si>
    <t>【舗装工】インターロッキング舗装工</t>
  </si>
  <si>
    <t>【措置】原位置土壌洗浄</t>
  </si>
  <si>
    <t>【舗装工】セメントコンクリート舗装工</t>
  </si>
  <si>
    <t>【措置】遮断工封じ込め</t>
  </si>
  <si>
    <t>【舗装工】セメント安定処理路盤工</t>
  </si>
  <si>
    <t>【措置】原位置不溶化</t>
  </si>
  <si>
    <t>【舗装工】アスファルト安定処理路盤工</t>
  </si>
  <si>
    <t>【措置】不溶化埋戻し</t>
  </si>
  <si>
    <t>【舗装工】砕石路盤工</t>
  </si>
  <si>
    <t>【舗装工】凍上抑制層工</t>
  </si>
  <si>
    <t>【措置】コンクリート舗装（10cm以上）</t>
  </si>
  <si>
    <t>【舗装工】コンクリートブロック舗装工</t>
  </si>
  <si>
    <t>【措置】立入禁止</t>
  </si>
  <si>
    <t>【舗装工】路上再生処理工</t>
  </si>
  <si>
    <t>【措置】区域外土壌入換え</t>
  </si>
  <si>
    <t>【舗装工】切削オーバーレイ工</t>
  </si>
  <si>
    <t>【措置】区域内土壌入換え</t>
  </si>
  <si>
    <t>【舗装工】アスファルト舗装撤去工</t>
  </si>
  <si>
    <t>【措置】盛土</t>
  </si>
  <si>
    <t>【舗装工】コンクリート舗装撤去工</t>
  </si>
  <si>
    <t>【措置】追完調査の実施</t>
    <rPh sb="4" eb="8">
      <t>ツイカンチョウサ</t>
    </rPh>
    <rPh sb="9" eb="11">
      <t>ジッシ</t>
    </rPh>
    <phoneticPr fontId="20"/>
  </si>
  <si>
    <t>【舗装工】インターロッキング舗装撤去工</t>
  </si>
  <si>
    <t>【土工】掘削工</t>
  </si>
  <si>
    <t>【舗装工】セメントコンクリート舗装撤去工</t>
  </si>
  <si>
    <t>【土工】一次掘削工</t>
  </si>
  <si>
    <t>【舗装工】コンクリートブロック舗装撤去工</t>
  </si>
  <si>
    <t>【土工】二次掘削工</t>
  </si>
  <si>
    <t>【調査】ボーリング調査</t>
  </si>
  <si>
    <t>【土工】床掘り工</t>
  </si>
  <si>
    <t>【調査】地下水調査</t>
  </si>
  <si>
    <t>【土工】盛土工</t>
  </si>
  <si>
    <t>【調査】詳細調査</t>
  </si>
  <si>
    <t>【土工】根切り工</t>
  </si>
  <si>
    <t>【調査】追完調査</t>
  </si>
  <si>
    <t>【土工】一次根切り工</t>
  </si>
  <si>
    <t>【調査】地盤調査</t>
  </si>
  <si>
    <t>【土工】二次根切り工</t>
  </si>
  <si>
    <t>【調査】埋蔵文化財調査</t>
  </si>
  <si>
    <t>【土工】鋤取り工</t>
  </si>
  <si>
    <t>【河川工】築堤工</t>
  </si>
  <si>
    <t>【土工】埋戻し工</t>
  </si>
  <si>
    <t>【河川工】護岸工</t>
  </si>
  <si>
    <t>【土工】基準適合土壌埋戻し工</t>
  </si>
  <si>
    <t>【河川工】特殊堤工</t>
  </si>
  <si>
    <t>【土工】基準不適合土壌埋戻し工</t>
  </si>
  <si>
    <t>【河川工】根固工</t>
  </si>
  <si>
    <t>【土工】流動化処理土埋戻し工</t>
  </si>
  <si>
    <t>【河川工】水路工</t>
  </si>
  <si>
    <t>【土工】仮置工（基準不適合土壌）</t>
  </si>
  <si>
    <t>【河川工】河床高水敷整正工</t>
  </si>
  <si>
    <t>【土工】仮置工（基準適合土壌）</t>
  </si>
  <si>
    <t>【河川工】堤防地盤処理工</t>
  </si>
  <si>
    <t>【土工】試掘工</t>
  </si>
  <si>
    <t>【河川工】河川構造物グラウト工</t>
  </si>
  <si>
    <t>【地業・基礎工】砂地業</t>
  </si>
  <si>
    <t>【河川工】函（管）渠工</t>
  </si>
  <si>
    <t>【地業・基礎工】砕石地業</t>
  </si>
  <si>
    <t>【河川工】側溝工</t>
  </si>
  <si>
    <t>【地業・基礎工】砂利地業</t>
  </si>
  <si>
    <t>【道路工】道路築造工</t>
  </si>
  <si>
    <t>【地業・基礎工】基礎設置工</t>
  </si>
  <si>
    <t>【道路工】外灯基礎工</t>
  </si>
  <si>
    <t>【地業・基礎工】既存基礎撤去工</t>
  </si>
  <si>
    <t>【道路工】擁壁工</t>
  </si>
  <si>
    <t>【地業・基礎工】深礎工</t>
  </si>
  <si>
    <t>【道路工】路床改良工</t>
  </si>
  <si>
    <t>【地業・基礎工】埋設物撤去工</t>
  </si>
  <si>
    <t>【道路工】法面工</t>
  </si>
  <si>
    <t>【地業・基礎工】土間基礎撤去工</t>
  </si>
  <si>
    <t>【道路工】落石防止柵工</t>
  </si>
  <si>
    <t>【管工】配管布設工</t>
  </si>
  <si>
    <t>【道路工】道路地盤処理工</t>
  </si>
  <si>
    <t>【管工】配管撤去工</t>
  </si>
  <si>
    <t>【道路工】標識工</t>
  </si>
  <si>
    <t>【管工】雨水配管工</t>
  </si>
  <si>
    <t>【道路工】防護柵</t>
  </si>
  <si>
    <t>【管工】電気配管工</t>
  </si>
  <si>
    <t>【道路工】街築工</t>
  </si>
  <si>
    <t>【管工】ガス配管工</t>
  </si>
  <si>
    <t>【道路工】法面維持工</t>
  </si>
  <si>
    <t>【管工】汚水管設置工</t>
  </si>
  <si>
    <t>【共同溝等工】共同溝工</t>
  </si>
  <si>
    <t>【管工】排水管設置工</t>
  </si>
  <si>
    <t>【共同溝等工】地下立体交差工</t>
  </si>
  <si>
    <t>【管工】開削管路設置工</t>
  </si>
  <si>
    <t>【共同溝等工】共同溝立坑工</t>
  </si>
  <si>
    <t>【管工】人孔設置工</t>
  </si>
  <si>
    <t>【共同溝等工】共同溝立坑撤去工</t>
  </si>
  <si>
    <t>【杭工】杭工</t>
  </si>
  <si>
    <t>【トンネル工】シールド工</t>
  </si>
  <si>
    <t>【杭工】PHC杭工</t>
  </si>
  <si>
    <t>【トンネル工】推進工</t>
  </si>
  <si>
    <t>【杭工】SC杭工</t>
  </si>
  <si>
    <t>【トンネル工】NATM工</t>
  </si>
  <si>
    <t>【杭工】鋼管杭工</t>
  </si>
  <si>
    <t>【トンネル工】開削トンネル工</t>
  </si>
  <si>
    <t>【杭工】鋼管ソイルセメント杭工</t>
  </si>
  <si>
    <t>【砂防・地すべり等工】堰堤工</t>
  </si>
  <si>
    <t>【杭工】プレボーリング杭工</t>
  </si>
  <si>
    <t>【砂防・地すべり等工】流路工</t>
  </si>
  <si>
    <t>【杭工】場所打ち杭工</t>
  </si>
  <si>
    <t>【砂防・地すべり等工】山腹工</t>
  </si>
  <si>
    <t>【杭工】回転杭工</t>
  </si>
  <si>
    <t>【砂防・地すべり等工】抑制工</t>
  </si>
  <si>
    <t>【杭工】Ｈ鋼打設工</t>
  </si>
  <si>
    <t>【砂防・地すべり等工】床固工</t>
  </si>
  <si>
    <t>【杭工】親杭打設工</t>
  </si>
  <si>
    <t>【砂防・地すべり等工】落石雪崩防止工</t>
  </si>
  <si>
    <t>【杭工】構台杭打設工</t>
  </si>
  <si>
    <t>【砂防・地すべり等工】集水井工</t>
  </si>
  <si>
    <t>【杭工】既存杭撤去工</t>
  </si>
  <si>
    <t>【砂防・地すべり等工】集排水井ボーリング工</t>
  </si>
  <si>
    <t>【地盤改良工】地盤改良工</t>
  </si>
  <si>
    <t>【砂防・地すべり等工】排水トンネル工</t>
  </si>
  <si>
    <t>【地盤改良工】表層地盤改良工</t>
  </si>
  <si>
    <t>【下水道工】管渠工（シールド工）</t>
  </si>
  <si>
    <t>【地盤改良工】柱状地盤改良工</t>
  </si>
  <si>
    <t>【下水道工】管渠工（推進工）</t>
  </si>
  <si>
    <t>【地盤改良工】小口径鋼管圧入工</t>
  </si>
  <si>
    <t>【下水道工】発進立坑工</t>
  </si>
  <si>
    <t>【地盤改良工】薬液注入工</t>
  </si>
  <si>
    <t>【下水道工】ポンプ場工</t>
  </si>
  <si>
    <t>【軟弱地盤対策工】サンドコンパクションパイル工</t>
  </si>
  <si>
    <t>【公園工】敷地造成工</t>
  </si>
  <si>
    <t>【軟弱地盤対策工】サンドドレーン工</t>
  </si>
  <si>
    <t>【公園工】園路広場工</t>
  </si>
  <si>
    <t>【軟弱地盤対策工】バーチカルドレーン工</t>
  </si>
  <si>
    <t>【公園工】植樹工</t>
  </si>
  <si>
    <t>【軟弱地盤対策工】ペーパードレーン工</t>
  </si>
  <si>
    <t>【公園工】除草工</t>
  </si>
  <si>
    <t>【軟弱地盤対策工】抑え盛土工</t>
  </si>
  <si>
    <t>【公園工】芝付工</t>
  </si>
  <si>
    <t>【地下水工】ウェルポイント工</t>
  </si>
  <si>
    <t>【公園工】花壇工</t>
  </si>
  <si>
    <t>【地下水工】ディープウェル工</t>
  </si>
  <si>
    <t>【公園工】日陰棚工</t>
  </si>
  <si>
    <t>【地下水工】観測井設置工</t>
  </si>
  <si>
    <t>【公園工】池工</t>
  </si>
  <si>
    <t>【地下水工】観測井撤去工</t>
  </si>
  <si>
    <t>【公園工】遊戯施設工</t>
  </si>
  <si>
    <t>【地下水工】地下水モニタリング工</t>
  </si>
  <si>
    <t>【公園工】運動施設工</t>
  </si>
  <si>
    <t>【公園工】ゴムチップ工</t>
  </si>
  <si>
    <t>【公園工】樹木伐根工</t>
  </si>
  <si>
    <t>【外構工】境石工</t>
  </si>
  <si>
    <t>【外構工】フェンス設置工</t>
  </si>
  <si>
    <t>【その他】構造物新設工</t>
  </si>
  <si>
    <t>【その他】立入禁止工</t>
  </si>
  <si>
    <t>項</t>
    <phoneticPr fontId="20"/>
  </si>
  <si>
    <t>土地の形質の変更の種類</t>
    <rPh sb="0" eb="2">
      <t>トチ</t>
    </rPh>
    <phoneticPr fontId="1"/>
  </si>
  <si>
    <t>特定有害物質</t>
    <phoneticPr fontId="20"/>
  </si>
  <si>
    <t>基準の種類</t>
  </si>
  <si>
    <t>該当選択</t>
    <rPh sb="0" eb="4">
      <t>ガイトウセンタク</t>
    </rPh>
    <phoneticPr fontId="20"/>
  </si>
  <si>
    <t>総評</t>
    <rPh sb="0" eb="2">
      <t>ソウヒョウ</t>
    </rPh>
    <phoneticPr fontId="20"/>
  </si>
  <si>
    <t>チェックボックス</t>
  </si>
  <si>
    <t>措置の種類</t>
    <rPh sb="0" eb="2">
      <t>ソチ</t>
    </rPh>
    <rPh sb="3" eb="5">
      <t>シュルイ</t>
    </rPh>
    <phoneticPr fontId="20"/>
  </si>
  <si>
    <t>第１項</t>
  </si>
  <si>
    <t>土壌含有量基準</t>
    <rPh sb="0" eb="2">
      <t>ドジョウ</t>
    </rPh>
    <rPh sb="2" eb="5">
      <t>ガンユウリョウ</t>
    </rPh>
    <rPh sb="5" eb="7">
      <t>キジュン</t>
    </rPh>
    <phoneticPr fontId="20"/>
  </si>
  <si>
    <t>●</t>
    <phoneticPr fontId="20"/>
  </si>
  <si>
    <t>汚染が確認された</t>
  </si>
  <si>
    <t>□</t>
  </si>
  <si>
    <t>第２項</t>
  </si>
  <si>
    <t>土壌溶出量基準</t>
    <rPh sb="0" eb="2">
      <t>ドジョウ</t>
    </rPh>
    <rPh sb="2" eb="4">
      <t>ヨウシュツ</t>
    </rPh>
    <rPh sb="4" eb="5">
      <t>リョウ</t>
    </rPh>
    <rPh sb="5" eb="7">
      <t>キジュン</t>
    </rPh>
    <phoneticPr fontId="20"/>
  </si>
  <si>
    <t>汚染が確認された（調査の一部省略）</t>
  </si>
  <si>
    <t>☑</t>
  </si>
  <si>
    <t>第３項</t>
  </si>
  <si>
    <t>第二溶出量基準</t>
    <rPh sb="0" eb="2">
      <t>ダイニ</t>
    </rPh>
    <rPh sb="2" eb="4">
      <t>ヨウシュツ</t>
    </rPh>
    <rPh sb="4" eb="5">
      <t>リョウ</t>
    </rPh>
    <rPh sb="5" eb="7">
      <t>キジュン</t>
    </rPh>
    <phoneticPr fontId="20"/>
  </si>
  <si>
    <t>汚染は確認されなかった</t>
  </si>
  <si>
    <t>無（旧条例下における特例適用のため）</t>
  </si>
  <si>
    <t>土壌含有量基準及び土壌溶出量基準</t>
    <rPh sb="0" eb="2">
      <t>ドジョウ</t>
    </rPh>
    <rPh sb="2" eb="5">
      <t>ガンユウリョウ</t>
    </rPh>
    <rPh sb="5" eb="7">
      <t>キジュン</t>
    </rPh>
    <rPh sb="7" eb="8">
      <t>オヨ</t>
    </rPh>
    <phoneticPr fontId="20"/>
  </si>
  <si>
    <t>土壌含有量基準及び第二溶出量基準</t>
    <rPh sb="0" eb="2">
      <t>ドジョウ</t>
    </rPh>
    <rPh sb="2" eb="5">
      <t>ガンユウリョウ</t>
    </rPh>
    <rPh sb="5" eb="7">
      <t>キジュン</t>
    </rPh>
    <rPh sb="7" eb="8">
      <t>オヨ</t>
    </rPh>
    <phoneticPr fontId="20"/>
  </si>
  <si>
    <t>土壌汚染の除去（掘削除去）</t>
  </si>
  <si>
    <t>不溶化（原位置不溶化）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</si>
</sst>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quot;@&quot;）&quot;"/>
    <numFmt numFmtId="178" formatCode="0.0"/>
  </numFmts>
  <fonts count="5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9"/>
      <color indexed="81"/>
      <name val="MS P ゴシック"/>
      <family val="3"/>
      <charset val="128"/>
    </font>
    <font>
      <sz val="11"/>
      <color theme="1"/>
      <name val="Meiryo UI"/>
      <family val="3"/>
      <charset val="128"/>
    </font>
    <font>
      <b/>
      <sz val="11"/>
      <color theme="1"/>
      <name val="Meiryo UI"/>
      <family val="3"/>
      <charset val="128"/>
    </font>
    <font>
      <sz val="10.5"/>
      <name val="ＭＳ 明朝"/>
      <family val="1"/>
      <charset val="128"/>
    </font>
    <font>
      <b/>
      <sz val="10.5"/>
      <color theme="1"/>
      <name val="ＭＳ 明朝"/>
      <family val="1"/>
      <charset val="128"/>
    </font>
    <font>
      <sz val="10.5"/>
      <color rgb="FFFF0000"/>
      <name val="ＭＳ 明朝"/>
      <family val="1"/>
      <charset val="128"/>
    </font>
    <font>
      <sz val="10.5"/>
      <color theme="1"/>
      <name val="Meiryo UI"/>
      <family val="3"/>
      <charset val="128"/>
    </font>
    <font>
      <sz val="6"/>
      <color theme="1"/>
      <name val="Meiryo UI"/>
      <family val="3"/>
      <charset val="128"/>
    </font>
    <font>
      <sz val="12"/>
      <color theme="1"/>
      <name val="Meiryo UI"/>
      <family val="3"/>
      <charset val="128"/>
    </font>
    <font>
      <sz val="11"/>
      <name val="Meiryo UI"/>
      <family val="3"/>
      <charset val="128"/>
    </font>
    <font>
      <sz val="11"/>
      <name val="ＭＳ Ｐゴシック"/>
      <family val="3"/>
      <charset val="128"/>
    </font>
    <font>
      <b/>
      <sz val="11"/>
      <color indexed="8"/>
      <name val="ＭＳ Ｐゴシック"/>
      <family val="3"/>
      <charset val="128"/>
    </font>
    <font>
      <sz val="6"/>
      <name val="ＭＳ Ｐゴシック"/>
      <family val="3"/>
      <charset val="128"/>
    </font>
    <font>
      <b/>
      <sz val="9"/>
      <color indexed="81"/>
      <name val="MS P ゴシック"/>
      <family val="3"/>
      <charset val="128"/>
    </font>
    <font>
      <b/>
      <sz val="10.5"/>
      <color theme="1"/>
      <name val="Meiryo UI"/>
      <family val="3"/>
      <charset val="128"/>
    </font>
    <font>
      <sz val="10.5"/>
      <name val="Meiryo UI"/>
      <family val="3"/>
      <charset val="128"/>
    </font>
    <font>
      <b/>
      <sz val="10.5"/>
      <color rgb="FFC00000"/>
      <name val="Meiryo UI"/>
      <family val="3"/>
      <charset val="128"/>
    </font>
    <font>
      <sz val="10.5"/>
      <color rgb="FFFF0000"/>
      <name val="Meiryo UI"/>
      <family val="3"/>
      <charset val="128"/>
    </font>
    <font>
      <sz val="10.5"/>
      <color theme="1"/>
      <name val="游ゴシック"/>
      <family val="2"/>
      <charset val="128"/>
      <scheme val="minor"/>
    </font>
    <font>
      <sz val="10.5"/>
      <color rgb="FF242424"/>
      <name val="Meiryo UI"/>
      <family val="3"/>
      <charset val="128"/>
    </font>
    <font>
      <b/>
      <sz val="10.5"/>
      <name val="Meiryo UI"/>
      <family val="3"/>
      <charset val="128"/>
    </font>
    <font>
      <sz val="14"/>
      <name val="Meiryo UI"/>
      <family val="3"/>
      <charset val="128"/>
    </font>
    <font>
      <sz val="10"/>
      <color theme="1"/>
      <name val="Meiryo UI"/>
      <family val="3"/>
      <charset val="128"/>
    </font>
    <font>
      <b/>
      <sz val="11"/>
      <color theme="1"/>
      <name val="游ゴシック"/>
      <family val="3"/>
      <charset val="128"/>
      <scheme val="minor"/>
    </font>
    <font>
      <b/>
      <sz val="10.5"/>
      <name val="ＭＳ 明朝"/>
      <family val="1"/>
      <charset val="128"/>
    </font>
    <font>
      <b/>
      <sz val="11"/>
      <name val="游ゴシック"/>
      <family val="3"/>
      <charset val="128"/>
      <scheme val="minor"/>
    </font>
    <font>
      <sz val="11"/>
      <name val="游ゴシック"/>
      <family val="3"/>
      <charset val="128"/>
      <scheme val="minor"/>
    </font>
    <font>
      <sz val="11"/>
      <name val="游ゴシック"/>
      <family val="3"/>
      <charset val="128"/>
    </font>
    <font>
      <b/>
      <sz val="10.5"/>
      <color rgb="FFFF0000"/>
      <name val="Meiryo UI"/>
      <family val="3"/>
      <charset val="128"/>
    </font>
    <font>
      <sz val="10.5"/>
      <name val="Meiryo UI"/>
      <family val="3"/>
    </font>
    <font>
      <sz val="14"/>
      <color theme="1"/>
      <name val="Meiryo UI"/>
      <family val="3"/>
      <charset val="128"/>
    </font>
    <font>
      <sz val="14"/>
      <name val="游ゴシック"/>
      <family val="3"/>
      <charset val="128"/>
      <scheme val="minor"/>
    </font>
    <font>
      <b/>
      <sz val="14"/>
      <color rgb="FF000000"/>
      <name val="Meiryo UI"/>
      <family val="3"/>
      <charset val="128"/>
    </font>
    <font>
      <b/>
      <sz val="14"/>
      <color theme="1"/>
      <name val="Meiryo UI"/>
      <family val="3"/>
      <charset val="128"/>
    </font>
    <font>
      <sz val="11"/>
      <name val="ＭＳ Ｐ明朝"/>
      <family val="1"/>
      <charset val="128"/>
    </font>
    <font>
      <sz val="14"/>
      <name val="ＭＳ Ｐ明朝"/>
      <family val="1"/>
      <charset val="128"/>
    </font>
    <font>
      <b/>
      <sz val="14"/>
      <name val="Meiryo UI"/>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7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s>
  <cellStyleXfs count="48">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31" fillId="0" borderId="0">
      <alignment vertical="center"/>
    </xf>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cellStyleXfs>
  <cellXfs count="623">
    <xf numFmtId="0" fontId="0" fillId="0" borderId="0" xfId="0">
      <alignment vertical="center"/>
    </xf>
    <xf numFmtId="0" fontId="18" fillId="0" borderId="0" xfId="0" applyFont="1" applyAlignment="1">
      <alignment horizontal="left" vertical="center"/>
    </xf>
    <xf numFmtId="0" fontId="19" fillId="0" borderId="0" xfId="0" applyFont="1" applyAlignment="1">
      <alignment horizontal="left" vertical="center"/>
    </xf>
    <xf numFmtId="0" fontId="18" fillId="0" borderId="14" xfId="0" applyFont="1" applyBorder="1" applyAlignment="1">
      <alignment vertical="center" wrapText="1"/>
    </xf>
    <xf numFmtId="0" fontId="18" fillId="0" borderId="15" xfId="0" applyFont="1" applyBorder="1" applyAlignment="1">
      <alignment vertical="center" wrapText="1"/>
    </xf>
    <xf numFmtId="0" fontId="19" fillId="0" borderId="0" xfId="0" applyFont="1" applyAlignment="1">
      <alignment horizontal="center"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lignment vertical="center"/>
    </xf>
    <xf numFmtId="0" fontId="18" fillId="0" borderId="0" xfId="0" applyFont="1" applyAlignment="1">
      <alignment vertical="center" wrapText="1"/>
    </xf>
    <xf numFmtId="0" fontId="18" fillId="0" borderId="18" xfId="0" applyFont="1" applyBorder="1" applyAlignment="1">
      <alignment vertical="top" wrapText="1"/>
    </xf>
    <xf numFmtId="0" fontId="18" fillId="0" borderId="29" xfId="0" applyFont="1" applyBorder="1" applyAlignment="1">
      <alignment horizontal="center" vertical="center" wrapText="1"/>
    </xf>
    <xf numFmtId="0" fontId="18" fillId="0" borderId="14" xfId="0" applyFont="1" applyBorder="1" applyAlignment="1">
      <alignment horizontal="center" vertical="top" wrapText="1"/>
    </xf>
    <xf numFmtId="0" fontId="18" fillId="0" borderId="15" xfId="0" applyFont="1" applyBorder="1" applyAlignment="1">
      <alignment horizontal="center" vertical="top" wrapText="1"/>
    </xf>
    <xf numFmtId="0" fontId="18" fillId="0" borderId="1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4" xfId="0" applyFont="1" applyBorder="1" applyAlignment="1">
      <alignment horizontal="right" vertical="center" wrapText="1"/>
    </xf>
    <xf numFmtId="0" fontId="18" fillId="0" borderId="16" xfId="0" applyFont="1" applyBorder="1" applyAlignment="1">
      <alignment horizontal="right" vertical="center" wrapText="1"/>
    </xf>
    <xf numFmtId="0" fontId="19" fillId="0" borderId="14" xfId="0" applyFont="1" applyBorder="1" applyAlignment="1">
      <alignment vertical="top" wrapText="1"/>
    </xf>
    <xf numFmtId="0" fontId="19" fillId="0" borderId="15" xfId="0" applyFont="1" applyBorder="1" applyAlignment="1">
      <alignment vertical="top" wrapText="1"/>
    </xf>
    <xf numFmtId="0" fontId="18" fillId="35" borderId="0" xfId="0" applyFont="1" applyFill="1" applyAlignment="1">
      <alignment horizontal="center" vertical="center" wrapText="1"/>
    </xf>
    <xf numFmtId="0" fontId="18" fillId="33" borderId="0" xfId="0" applyFont="1" applyFill="1" applyAlignment="1" applyProtection="1">
      <alignment vertical="center" wrapText="1"/>
      <protection locked="0"/>
    </xf>
    <xf numFmtId="0" fontId="18" fillId="33" borderId="0" xfId="0" applyFont="1" applyFill="1" applyAlignment="1" applyProtection="1">
      <alignment horizontal="center" vertical="center" wrapText="1"/>
      <protection locked="0"/>
    </xf>
    <xf numFmtId="0" fontId="18" fillId="33" borderId="11" xfId="0" applyFont="1" applyFill="1" applyBorder="1" applyAlignment="1" applyProtection="1">
      <alignment vertical="center" wrapText="1"/>
      <protection locked="0"/>
    </xf>
    <xf numFmtId="0" fontId="18" fillId="33" borderId="12" xfId="0" applyFont="1" applyFill="1" applyBorder="1" applyAlignment="1" applyProtection="1">
      <alignment vertical="center" wrapText="1"/>
      <protection locked="0"/>
    </xf>
    <xf numFmtId="0" fontId="18" fillId="33" borderId="14" xfId="0" applyFont="1" applyFill="1" applyBorder="1" applyAlignment="1" applyProtection="1">
      <alignment vertical="center" wrapText="1"/>
      <protection locked="0"/>
    </xf>
    <xf numFmtId="0" fontId="18" fillId="34" borderId="14" xfId="0" applyFont="1" applyFill="1" applyBorder="1" applyAlignment="1" applyProtection="1">
      <alignment vertical="center" wrapText="1"/>
      <protection locked="0"/>
    </xf>
    <xf numFmtId="0" fontId="18" fillId="34" borderId="16" xfId="0" applyFont="1" applyFill="1" applyBorder="1" applyAlignment="1" applyProtection="1">
      <alignment vertical="center" wrapText="1"/>
      <protection locked="0"/>
    </xf>
    <xf numFmtId="0" fontId="18" fillId="34" borderId="11" xfId="0" applyFont="1" applyFill="1" applyBorder="1" applyAlignment="1" applyProtection="1">
      <alignment horizontal="left" vertical="center" wrapText="1"/>
      <protection locked="0"/>
    </xf>
    <xf numFmtId="0" fontId="18" fillId="34" borderId="14" xfId="0" applyFont="1" applyFill="1" applyBorder="1" applyAlignment="1" applyProtection="1">
      <alignment horizontal="left" vertical="center" wrapText="1"/>
      <protection locked="0"/>
    </xf>
    <xf numFmtId="0" fontId="18" fillId="34" borderId="12" xfId="0" applyFont="1" applyFill="1" applyBorder="1" applyAlignment="1" applyProtection="1">
      <alignment horizontal="left" vertical="center" wrapText="1"/>
      <protection locked="0"/>
    </xf>
    <xf numFmtId="177" fontId="18" fillId="34" borderId="0" xfId="0" applyNumberFormat="1" applyFont="1" applyFill="1" applyAlignment="1" applyProtection="1">
      <alignment horizontal="center" vertical="center" wrapText="1"/>
      <protection locked="0"/>
    </xf>
    <xf numFmtId="0" fontId="18" fillId="34" borderId="0" xfId="0" applyFont="1" applyFill="1" applyAlignment="1" applyProtection="1">
      <alignment horizontal="left" vertical="center" wrapText="1"/>
      <protection locked="0"/>
    </xf>
    <xf numFmtId="0" fontId="18" fillId="34" borderId="0" xfId="0" applyFont="1" applyFill="1" applyAlignment="1" applyProtection="1">
      <alignment horizontal="center" vertical="center" wrapText="1"/>
      <protection locked="0"/>
    </xf>
    <xf numFmtId="0" fontId="18" fillId="34" borderId="17" xfId="0" applyFont="1" applyFill="1" applyBorder="1" applyAlignment="1" applyProtection="1">
      <alignment horizontal="center" vertical="center" wrapText="1"/>
      <protection locked="0"/>
    </xf>
    <xf numFmtId="0" fontId="18" fillId="34" borderId="25" xfId="0" applyFont="1" applyFill="1" applyBorder="1" applyAlignment="1" applyProtection="1">
      <alignment vertical="center" wrapText="1"/>
      <protection locked="0"/>
    </xf>
    <xf numFmtId="177" fontId="18" fillId="37" borderId="0" xfId="0" applyNumberFormat="1" applyFont="1" applyFill="1" applyAlignment="1" applyProtection="1">
      <alignment vertical="center" wrapText="1"/>
      <protection locked="0"/>
    </xf>
    <xf numFmtId="0" fontId="18" fillId="0" borderId="16" xfId="0" applyFont="1" applyBorder="1" applyAlignment="1">
      <alignment vertical="top" wrapText="1"/>
    </xf>
    <xf numFmtId="0" fontId="18" fillId="34" borderId="11" xfId="0" applyFont="1" applyFill="1" applyBorder="1" applyAlignment="1" applyProtection="1">
      <alignment vertical="center" wrapText="1"/>
      <protection locked="0"/>
    </xf>
    <xf numFmtId="0" fontId="18" fillId="0" borderId="21" xfId="0" applyFont="1" applyBorder="1" applyAlignment="1">
      <alignment vertical="top" wrapText="1"/>
    </xf>
    <xf numFmtId="0" fontId="19" fillId="0" borderId="0" xfId="0" applyFont="1" applyAlignment="1">
      <alignment vertical="top" wrapText="1"/>
    </xf>
    <xf numFmtId="0" fontId="19" fillId="0" borderId="0" xfId="0" applyFont="1" applyAlignment="1" applyProtection="1">
      <alignment vertical="top" wrapText="1"/>
      <protection locked="0"/>
    </xf>
    <xf numFmtId="0" fontId="27" fillId="0" borderId="0" xfId="0" applyFont="1">
      <alignment vertical="center"/>
    </xf>
    <xf numFmtId="0" fontId="18" fillId="33" borderId="27" xfId="0" applyFont="1" applyFill="1" applyBorder="1" applyAlignment="1" applyProtection="1">
      <alignment vertical="center" wrapText="1"/>
      <protection locked="0"/>
    </xf>
    <xf numFmtId="178" fontId="0" fillId="0" borderId="0" xfId="0" applyNumberFormat="1">
      <alignment vertical="center"/>
    </xf>
    <xf numFmtId="0" fontId="35" fillId="0" borderId="0" xfId="0" applyFont="1" applyAlignment="1">
      <alignment horizontal="center" vertical="center"/>
    </xf>
    <xf numFmtId="0" fontId="35" fillId="0" borderId="0" xfId="0" applyFont="1">
      <alignment vertical="center"/>
    </xf>
    <xf numFmtId="0" fontId="35" fillId="0" borderId="0" xfId="0" applyFont="1" applyAlignment="1">
      <alignment vertical="center" shrinkToFit="1"/>
    </xf>
    <xf numFmtId="0" fontId="35" fillId="0" borderId="0" xfId="0" applyFont="1" applyAlignment="1">
      <alignment horizontal="center" vertical="center" shrinkToFit="1"/>
    </xf>
    <xf numFmtId="0" fontId="37"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49" fontId="18" fillId="33" borderId="27" xfId="0" applyNumberFormat="1" applyFont="1" applyFill="1" applyBorder="1" applyAlignment="1" applyProtection="1">
      <alignment vertical="center" wrapText="1"/>
      <protection locked="0"/>
    </xf>
    <xf numFmtId="49" fontId="18" fillId="34" borderId="25" xfId="0" applyNumberFormat="1" applyFont="1" applyFill="1" applyBorder="1" applyAlignment="1" applyProtection="1">
      <alignment vertical="center" wrapText="1"/>
      <protection locked="0"/>
    </xf>
    <xf numFmtId="0" fontId="27" fillId="0" borderId="0" xfId="0" applyFont="1" applyAlignment="1">
      <alignment vertical="center" shrinkToFit="1"/>
    </xf>
    <xf numFmtId="0" fontId="19" fillId="0" borderId="14" xfId="0" applyFont="1" applyBorder="1" applyAlignment="1">
      <alignment horizontal="left" vertical="top" shrinkToFit="1"/>
    </xf>
    <xf numFmtId="0" fontId="44" fillId="0" borderId="0" xfId="0" applyFont="1">
      <alignment vertical="center"/>
    </xf>
    <xf numFmtId="176" fontId="35" fillId="33" borderId="0" xfId="0" applyNumberFormat="1" applyFont="1" applyFill="1" applyAlignment="1">
      <alignment horizontal="left" vertical="center" shrinkToFit="1"/>
    </xf>
    <xf numFmtId="0" fontId="44" fillId="0" borderId="0" xfId="43" applyFont="1">
      <alignment vertical="center"/>
    </xf>
    <xf numFmtId="0" fontId="35" fillId="0" borderId="0" xfId="43" applyFont="1" applyAlignment="1">
      <alignment horizontal="center" vertical="center" shrinkToFit="1"/>
    </xf>
    <xf numFmtId="0" fontId="1" fillId="0" borderId="0" xfId="43">
      <alignment vertical="center"/>
    </xf>
    <xf numFmtId="0" fontId="37" fillId="0" borderId="0" xfId="43" applyFont="1">
      <alignment vertical="center"/>
    </xf>
    <xf numFmtId="0" fontId="35" fillId="0" borderId="0" xfId="43" applyFont="1" applyAlignment="1">
      <alignment vertical="center" shrinkToFit="1"/>
    </xf>
    <xf numFmtId="0" fontId="27" fillId="0" borderId="0" xfId="43" applyFont="1">
      <alignment vertical="center"/>
    </xf>
    <xf numFmtId="0" fontId="35" fillId="0" borderId="0" xfId="43" applyFont="1">
      <alignment vertical="center"/>
    </xf>
    <xf numFmtId="0" fontId="36" fillId="0" borderId="21" xfId="44" applyFont="1" applyBorder="1" applyAlignment="1">
      <alignment horizontal="center" vertical="center" wrapText="1"/>
    </xf>
    <xf numFmtId="0" fontId="36" fillId="34" borderId="32" xfId="44" applyFont="1" applyFill="1" applyBorder="1" applyAlignment="1" applyProtection="1">
      <alignment horizontal="left" vertical="center" wrapText="1"/>
      <protection locked="0"/>
    </xf>
    <xf numFmtId="0" fontId="36" fillId="34" borderId="35" xfId="44" applyFont="1" applyFill="1" applyBorder="1" applyAlignment="1" applyProtection="1">
      <alignment horizontal="left" vertical="center" wrapText="1"/>
      <protection locked="0"/>
    </xf>
    <xf numFmtId="0" fontId="36" fillId="0" borderId="40" xfId="44" applyFont="1" applyBorder="1" applyAlignment="1">
      <alignment horizontal="center" vertical="center" wrapText="1"/>
    </xf>
    <xf numFmtId="0" fontId="36" fillId="0" borderId="46" xfId="44" applyFont="1" applyBorder="1" applyAlignment="1">
      <alignment horizontal="center" vertical="center" wrapText="1"/>
    </xf>
    <xf numFmtId="0" fontId="36" fillId="0" borderId="34" xfId="44" applyFont="1" applyBorder="1" applyAlignment="1">
      <alignment horizontal="center" vertical="center" wrapText="1"/>
    </xf>
    <xf numFmtId="0" fontId="36" fillId="34" borderId="36" xfId="44" applyFont="1" applyFill="1" applyBorder="1" applyAlignment="1" applyProtection="1">
      <alignment horizontal="left" vertical="center" wrapText="1"/>
      <protection locked="0"/>
    </xf>
    <xf numFmtId="0" fontId="36" fillId="34" borderId="42" xfId="44" applyFont="1" applyFill="1" applyBorder="1" applyAlignment="1" applyProtection="1">
      <alignment horizontal="left" vertical="center" wrapText="1"/>
      <protection locked="0"/>
    </xf>
    <xf numFmtId="0" fontId="36" fillId="0" borderId="18" xfId="44" applyFont="1" applyBorder="1" applyAlignment="1">
      <alignment horizontal="center" vertical="center" wrapText="1"/>
    </xf>
    <xf numFmtId="0" fontId="36" fillId="0" borderId="10" xfId="44" applyFont="1" applyBorder="1" applyAlignment="1">
      <alignment horizontal="center" vertical="center" wrapText="1"/>
    </xf>
    <xf numFmtId="0" fontId="36" fillId="34" borderId="44" xfId="44" applyFont="1" applyFill="1" applyBorder="1" applyAlignment="1" applyProtection="1">
      <alignment horizontal="left" vertical="center" wrapText="1"/>
      <protection locked="0"/>
    </xf>
    <xf numFmtId="0" fontId="36" fillId="0" borderId="33" xfId="44" applyFont="1" applyBorder="1" applyAlignment="1">
      <alignment vertical="center" wrapText="1"/>
    </xf>
    <xf numFmtId="0" fontId="36" fillId="0" borderId="36" xfId="44" applyFont="1" applyBorder="1" applyAlignment="1">
      <alignment vertical="center" wrapText="1"/>
    </xf>
    <xf numFmtId="0" fontId="38" fillId="0" borderId="36" xfId="44" applyFont="1" applyBorder="1" applyAlignment="1">
      <alignment vertical="center" wrapText="1"/>
    </xf>
    <xf numFmtId="0" fontId="38" fillId="0" borderId="42" xfId="44" applyFont="1" applyBorder="1" applyAlignment="1">
      <alignment vertical="center" wrapText="1"/>
    </xf>
    <xf numFmtId="0" fontId="36" fillId="0" borderId="11" xfId="44" applyFont="1" applyBorder="1" applyAlignment="1">
      <alignment vertical="top" wrapText="1"/>
    </xf>
    <xf numFmtId="0" fontId="36" fillId="0" borderId="41" xfId="44" applyFont="1" applyBorder="1" applyAlignment="1">
      <alignment horizontal="center" vertical="center" wrapText="1"/>
    </xf>
    <xf numFmtId="0" fontId="24" fillId="0" borderId="17" xfId="43" applyFont="1" applyBorder="1" applyAlignment="1">
      <alignment horizontal="left" vertical="center"/>
    </xf>
    <xf numFmtId="0" fontId="19" fillId="0" borderId="17" xfId="43" applyFont="1" applyBorder="1">
      <alignment vertical="center"/>
    </xf>
    <xf numFmtId="0" fontId="19" fillId="0" borderId="0" xfId="43" applyFont="1">
      <alignment vertical="center"/>
    </xf>
    <xf numFmtId="0" fontId="27" fillId="0" borderId="0" xfId="43" applyFont="1" applyAlignment="1">
      <alignment horizontal="center" vertical="center"/>
    </xf>
    <xf numFmtId="0" fontId="19" fillId="0" borderId="14" xfId="43" applyFont="1" applyBorder="1" applyAlignment="1">
      <alignment vertical="center" wrapText="1"/>
    </xf>
    <xf numFmtId="0" fontId="19" fillId="0" borderId="0" xfId="43" applyFont="1" applyAlignment="1">
      <alignment vertical="center" wrapText="1"/>
    </xf>
    <xf numFmtId="0" fontId="19" fillId="0" borderId="15" xfId="43" applyFont="1" applyBorder="1" applyAlignment="1">
      <alignment vertical="center" wrapText="1"/>
    </xf>
    <xf numFmtId="0" fontId="25" fillId="0" borderId="0" xfId="43" applyFont="1">
      <alignment vertical="center"/>
    </xf>
    <xf numFmtId="0" fontId="19" fillId="0" borderId="0" xfId="43" applyFont="1" applyAlignment="1">
      <alignment vertical="center" shrinkToFit="1"/>
    </xf>
    <xf numFmtId="0" fontId="19" fillId="0" borderId="15" xfId="43" applyFont="1" applyBorder="1">
      <alignment vertical="center"/>
    </xf>
    <xf numFmtId="0" fontId="23" fillId="0" borderId="0" xfId="43" applyFont="1" applyAlignment="1">
      <alignment horizontal="center" vertical="center"/>
    </xf>
    <xf numFmtId="0" fontId="19" fillId="0" borderId="10" xfId="43" applyFont="1" applyBorder="1" applyAlignment="1">
      <alignment horizontal="center" vertical="center" wrapText="1"/>
    </xf>
    <xf numFmtId="0" fontId="19" fillId="37" borderId="10" xfId="43" applyFont="1" applyFill="1" applyBorder="1" applyAlignment="1" applyProtection="1">
      <alignment horizontal="center" vertical="center" wrapText="1"/>
      <protection locked="0"/>
    </xf>
    <xf numFmtId="0" fontId="19" fillId="33" borderId="10" xfId="43" applyFont="1" applyFill="1" applyBorder="1" applyAlignment="1" applyProtection="1">
      <alignment horizontal="center" vertical="center" wrapText="1"/>
      <protection locked="0"/>
    </xf>
    <xf numFmtId="0" fontId="19" fillId="33" borderId="10" xfId="43" applyFont="1" applyFill="1" applyBorder="1" applyAlignment="1" applyProtection="1">
      <alignment vertical="center" wrapText="1"/>
      <protection locked="0"/>
    </xf>
    <xf numFmtId="0" fontId="19" fillId="34" borderId="10" xfId="43" applyFont="1" applyFill="1" applyBorder="1" applyAlignment="1" applyProtection="1">
      <alignment vertical="center" wrapText="1"/>
      <protection locked="0"/>
    </xf>
    <xf numFmtId="49" fontId="19" fillId="34" borderId="10" xfId="43" applyNumberFormat="1" applyFont="1" applyFill="1" applyBorder="1" applyAlignment="1" applyProtection="1">
      <alignment vertical="center" wrapText="1"/>
      <protection locked="0"/>
    </xf>
    <xf numFmtId="0" fontId="19" fillId="34" borderId="10" xfId="43" applyFont="1" applyFill="1" applyBorder="1" applyAlignment="1" applyProtection="1">
      <alignment horizontal="center" vertical="center" wrapText="1"/>
      <protection locked="0"/>
    </xf>
    <xf numFmtId="0" fontId="36" fillId="0" borderId="0" xfId="43" applyFont="1">
      <alignment vertical="center"/>
    </xf>
    <xf numFmtId="0" fontId="19" fillId="35" borderId="20" xfId="43" applyFont="1" applyFill="1" applyBorder="1" applyProtection="1">
      <alignment vertical="center"/>
      <protection locked="0"/>
    </xf>
    <xf numFmtId="0" fontId="19" fillId="35" borderId="21" xfId="43" applyFont="1" applyFill="1" applyBorder="1" applyAlignment="1" applyProtection="1">
      <alignment vertical="center" wrapText="1"/>
      <protection locked="0"/>
    </xf>
    <xf numFmtId="0" fontId="19" fillId="35" borderId="22" xfId="43" applyFont="1" applyFill="1" applyBorder="1" applyAlignment="1" applyProtection="1">
      <alignment vertical="center" wrapText="1"/>
      <protection locked="0"/>
    </xf>
    <xf numFmtId="0" fontId="19" fillId="0" borderId="16" xfId="43" applyFont="1" applyBorder="1">
      <alignment vertical="center"/>
    </xf>
    <xf numFmtId="0" fontId="19" fillId="0" borderId="18" xfId="43" applyFont="1" applyBorder="1">
      <alignment vertical="center"/>
    </xf>
    <xf numFmtId="0" fontId="19" fillId="0" borderId="0" xfId="43" applyFont="1" applyAlignment="1">
      <alignment horizontal="justify" vertical="center" wrapText="1"/>
    </xf>
    <xf numFmtId="0" fontId="19" fillId="0" borderId="0" xfId="43" applyFont="1" applyAlignment="1">
      <alignment horizontal="left" vertical="center"/>
    </xf>
    <xf numFmtId="0" fontId="25" fillId="0" borderId="0" xfId="43" applyFont="1" applyAlignment="1">
      <alignment vertical="center" shrinkToFit="1"/>
    </xf>
    <xf numFmtId="0" fontId="19" fillId="0" borderId="0" xfId="45" applyFont="1">
      <alignment vertical="center"/>
    </xf>
    <xf numFmtId="0" fontId="27" fillId="0" borderId="0" xfId="45" applyFont="1">
      <alignment vertical="center"/>
    </xf>
    <xf numFmtId="0" fontId="19" fillId="0" borderId="11" xfId="45" applyFont="1" applyBorder="1">
      <alignment vertical="center"/>
    </xf>
    <xf numFmtId="0" fontId="45" fillId="0" borderId="12" xfId="45" applyFont="1" applyBorder="1">
      <alignment vertical="center"/>
    </xf>
    <xf numFmtId="0" fontId="19" fillId="0" borderId="12" xfId="45" applyFont="1" applyBorder="1">
      <alignment vertical="center"/>
    </xf>
    <xf numFmtId="0" fontId="19" fillId="0" borderId="13" xfId="45" applyFont="1" applyBorder="1">
      <alignment vertical="center"/>
    </xf>
    <xf numFmtId="0" fontId="35" fillId="0" borderId="0" xfId="45" applyFont="1" applyAlignment="1">
      <alignment horizontal="center" vertical="center" shrinkToFit="1"/>
    </xf>
    <xf numFmtId="0" fontId="19" fillId="0" borderId="14" xfId="45" applyFont="1" applyBorder="1">
      <alignment vertical="center"/>
    </xf>
    <xf numFmtId="0" fontId="19" fillId="0" borderId="15" xfId="45" applyFont="1" applyBorder="1">
      <alignment vertical="center"/>
    </xf>
    <xf numFmtId="0" fontId="19" fillId="0" borderId="17" xfId="45" applyFont="1" applyBorder="1">
      <alignment vertical="center"/>
    </xf>
    <xf numFmtId="0" fontId="19" fillId="0" borderId="10" xfId="45" applyFont="1" applyBorder="1">
      <alignment vertical="center"/>
    </xf>
    <xf numFmtId="0" fontId="35" fillId="0" borderId="0" xfId="45" applyFont="1" applyAlignment="1">
      <alignment vertical="center" shrinkToFit="1"/>
    </xf>
    <xf numFmtId="0" fontId="25" fillId="0" borderId="20" xfId="45" applyFont="1" applyBorder="1">
      <alignment vertical="center"/>
    </xf>
    <xf numFmtId="0" fontId="19" fillId="0" borderId="10" xfId="45" applyFont="1" applyBorder="1" applyAlignment="1">
      <alignment vertical="center" textRotation="255"/>
    </xf>
    <xf numFmtId="0" fontId="19" fillId="36" borderId="10" xfId="45" applyFont="1" applyFill="1" applyBorder="1" applyAlignment="1">
      <alignment horizontal="center" vertical="center"/>
    </xf>
    <xf numFmtId="0" fontId="19" fillId="34" borderId="10" xfId="45" applyFont="1" applyFill="1" applyBorder="1" applyAlignment="1" applyProtection="1">
      <alignment horizontal="center" vertical="center"/>
      <protection locked="0"/>
    </xf>
    <xf numFmtId="0" fontId="35" fillId="0" borderId="0" xfId="45" applyFont="1">
      <alignment vertical="center"/>
    </xf>
    <xf numFmtId="0" fontId="27" fillId="0" borderId="0" xfId="45" applyFont="1" applyAlignment="1">
      <alignment vertical="center" shrinkToFit="1"/>
    </xf>
    <xf numFmtId="0" fontId="19" fillId="0" borderId="16" xfId="45" applyFont="1" applyBorder="1">
      <alignment vertical="center"/>
    </xf>
    <xf numFmtId="0" fontId="19" fillId="0" borderId="18" xfId="45" applyFont="1" applyBorder="1">
      <alignment vertical="center"/>
    </xf>
    <xf numFmtId="0" fontId="19" fillId="0" borderId="0" xfId="45" applyFont="1" applyAlignment="1">
      <alignment vertical="center" shrinkToFit="1"/>
    </xf>
    <xf numFmtId="0" fontId="36" fillId="0" borderId="12" xfId="44" applyFont="1" applyBorder="1" applyAlignment="1">
      <alignment horizontal="center" vertical="center" wrapText="1"/>
    </xf>
    <xf numFmtId="0" fontId="35" fillId="0" borderId="0" xfId="43" applyFont="1" applyAlignment="1">
      <alignment horizontal="center" vertical="center"/>
    </xf>
    <xf numFmtId="0" fontId="35" fillId="0" borderId="0" xfId="45" applyFont="1" applyAlignment="1">
      <alignment horizontal="center" vertical="center"/>
    </xf>
    <xf numFmtId="0" fontId="53" fillId="0" borderId="0" xfId="0" applyFont="1">
      <alignment vertical="center"/>
    </xf>
    <xf numFmtId="0" fontId="27" fillId="0" borderId="0" xfId="0" applyFont="1" applyAlignment="1">
      <alignment vertical="center" wrapText="1"/>
    </xf>
    <xf numFmtId="0" fontId="27" fillId="0" borderId="0" xfId="0" applyFont="1" applyAlignment="1">
      <alignment horizontal="center" vertical="center" wrapText="1"/>
    </xf>
    <xf numFmtId="0" fontId="54" fillId="0" borderId="0" xfId="0" applyFont="1">
      <alignment vertical="center"/>
    </xf>
    <xf numFmtId="0" fontId="27" fillId="0" borderId="0" xfId="0" applyFont="1" applyAlignment="1">
      <alignment horizontal="left" vertical="center"/>
    </xf>
    <xf numFmtId="0" fontId="27" fillId="0" borderId="0" xfId="0" applyFont="1" applyAlignment="1">
      <alignment horizontal="left" vertical="center" wrapText="1"/>
    </xf>
    <xf numFmtId="0" fontId="35" fillId="0" borderId="59" xfId="0" applyFont="1" applyBorder="1" applyAlignment="1">
      <alignment horizontal="left" vertical="center"/>
    </xf>
    <xf numFmtId="0" fontId="41" fillId="0" borderId="60" xfId="0" applyFont="1" applyBorder="1" applyAlignment="1">
      <alignment horizontal="left" vertical="center" wrapText="1"/>
    </xf>
    <xf numFmtId="0" fontId="35" fillId="0" borderId="61" xfId="0" applyFont="1" applyBorder="1" applyAlignment="1">
      <alignment horizontal="center" vertical="center" wrapText="1"/>
    </xf>
    <xf numFmtId="0" fontId="35" fillId="0" borderId="62" xfId="0" applyFont="1" applyBorder="1" applyAlignment="1">
      <alignment horizontal="center" vertical="center"/>
    </xf>
    <xf numFmtId="0" fontId="38" fillId="0" borderId="0" xfId="0" applyFont="1">
      <alignment vertical="center"/>
    </xf>
    <xf numFmtId="0" fontId="55" fillId="0" borderId="0" xfId="0" applyFont="1">
      <alignment vertical="center"/>
    </xf>
    <xf numFmtId="0" fontId="27" fillId="0" borderId="63" xfId="0" applyFont="1" applyBorder="1" applyAlignment="1">
      <alignment horizontal="left" vertical="center"/>
    </xf>
    <xf numFmtId="0" fontId="36" fillId="0" borderId="0" xfId="0" applyFont="1" applyAlignment="1">
      <alignment horizontal="left" vertical="center" wrapText="1"/>
    </xf>
    <xf numFmtId="0" fontId="27" fillId="0" borderId="24" xfId="0" applyFont="1" applyBorder="1" applyAlignment="1">
      <alignment horizontal="center" vertical="center" wrapText="1"/>
    </xf>
    <xf numFmtId="0" fontId="56" fillId="37" borderId="64" xfId="0" applyFont="1" applyFill="1" applyBorder="1" applyAlignment="1">
      <alignment horizontal="center" vertical="center"/>
    </xf>
    <xf numFmtId="0" fontId="27" fillId="0" borderId="64" xfId="0" applyFont="1" applyBorder="1" applyAlignment="1">
      <alignment horizontal="center" vertical="center" wrapText="1"/>
    </xf>
    <xf numFmtId="0" fontId="27" fillId="0" borderId="65" xfId="0" applyFont="1" applyBorder="1" applyAlignment="1">
      <alignment horizontal="left" vertical="center"/>
    </xf>
    <xf numFmtId="0" fontId="36" fillId="0" borderId="41" xfId="0" applyFont="1" applyBorder="1" applyAlignment="1">
      <alignment horizontal="left" vertical="center" wrapText="1"/>
    </xf>
    <xf numFmtId="0" fontId="27" fillId="0" borderId="45" xfId="0" applyFont="1" applyBorder="1" applyAlignment="1">
      <alignment horizontal="center" vertical="center" wrapText="1"/>
    </xf>
    <xf numFmtId="0" fontId="56" fillId="37" borderId="66" xfId="0" applyFont="1" applyFill="1" applyBorder="1" applyAlignment="1">
      <alignment horizontal="center" vertical="center"/>
    </xf>
    <xf numFmtId="0" fontId="35" fillId="0" borderId="67" xfId="0" applyFont="1" applyBorder="1" applyAlignment="1">
      <alignment horizontal="left" vertical="center"/>
    </xf>
    <xf numFmtId="0" fontId="41" fillId="0" borderId="21" xfId="0" applyFont="1" applyBorder="1" applyAlignment="1">
      <alignment horizontal="left" vertical="center" wrapText="1"/>
    </xf>
    <xf numFmtId="0" fontId="35" fillId="0" borderId="10" xfId="0" applyFont="1" applyBorder="1" applyAlignment="1">
      <alignment horizontal="center" vertical="center" wrapText="1"/>
    </xf>
    <xf numFmtId="0" fontId="35" fillId="0" borderId="68" xfId="0" applyFont="1" applyBorder="1" applyAlignment="1">
      <alignment horizontal="center" vertical="center"/>
    </xf>
    <xf numFmtId="0" fontId="27" fillId="0" borderId="69" xfId="0" applyFont="1" applyBorder="1" applyAlignment="1">
      <alignment horizontal="left" vertical="center"/>
    </xf>
    <xf numFmtId="0" fontId="36" fillId="0" borderId="12" xfId="0" applyFont="1" applyBorder="1" applyAlignment="1">
      <alignment horizontal="left" vertical="center" wrapText="1"/>
    </xf>
    <xf numFmtId="0" fontId="27" fillId="0" borderId="23" xfId="0" applyFont="1" applyBorder="1" applyAlignment="1">
      <alignment horizontal="center" vertical="center" wrapText="1"/>
    </xf>
    <xf numFmtId="0" fontId="56" fillId="37" borderId="70" xfId="0" applyFont="1" applyFill="1" applyBorder="1" applyAlignment="1">
      <alignment horizontal="center" vertical="center"/>
    </xf>
    <xf numFmtId="0" fontId="27" fillId="0" borderId="64" xfId="0" applyFont="1" applyBorder="1">
      <alignment vertical="center"/>
    </xf>
    <xf numFmtId="0" fontId="27" fillId="0" borderId="71" xfId="0" applyFont="1" applyBorder="1">
      <alignment vertical="center"/>
    </xf>
    <xf numFmtId="0" fontId="36" fillId="0" borderId="52" xfId="0" applyFont="1" applyBorder="1" applyAlignment="1">
      <alignment vertical="center" wrapText="1"/>
    </xf>
    <xf numFmtId="0" fontId="27" fillId="0" borderId="46" xfId="0" applyFont="1" applyBorder="1" applyAlignment="1">
      <alignment horizontal="center" vertical="center" wrapText="1"/>
    </xf>
    <xf numFmtId="0" fontId="56" fillId="39" borderId="72" xfId="0" applyFont="1" applyFill="1" applyBorder="1">
      <alignment vertical="center"/>
    </xf>
    <xf numFmtId="0" fontId="27" fillId="0" borderId="63" xfId="0" applyFont="1" applyBorder="1">
      <alignment vertical="center"/>
    </xf>
    <xf numFmtId="0" fontId="36" fillId="0" borderId="0" xfId="0" applyFont="1" applyAlignment="1">
      <alignment vertical="center" wrapText="1"/>
    </xf>
    <xf numFmtId="0" fontId="36" fillId="0" borderId="24" xfId="0" applyFont="1" applyBorder="1" applyAlignment="1">
      <alignment horizontal="center" vertical="center" wrapText="1"/>
    </xf>
    <xf numFmtId="0" fontId="27" fillId="0" borderId="73" xfId="0" applyFont="1" applyBorder="1">
      <alignment vertical="center"/>
    </xf>
    <xf numFmtId="0" fontId="36" fillId="0" borderId="35" xfId="0" applyFont="1" applyBorder="1" applyAlignment="1">
      <alignment vertical="center" wrapText="1"/>
    </xf>
    <xf numFmtId="0" fontId="36" fillId="0" borderId="44" xfId="0" applyFont="1" applyBorder="1" applyAlignment="1">
      <alignment horizontal="center" vertical="center" wrapText="1"/>
    </xf>
    <xf numFmtId="0" fontId="56" fillId="37" borderId="74" xfId="0" applyFont="1" applyFill="1" applyBorder="1" applyAlignment="1">
      <alignment horizontal="center" vertical="center"/>
    </xf>
    <xf numFmtId="0" fontId="27" fillId="0" borderId="72" xfId="0" applyFont="1" applyBorder="1">
      <alignment vertical="center"/>
    </xf>
    <xf numFmtId="0" fontId="27" fillId="0" borderId="44" xfId="0" applyFont="1" applyBorder="1" applyAlignment="1">
      <alignment horizontal="center" vertical="center" wrapText="1"/>
    </xf>
    <xf numFmtId="0" fontId="36" fillId="0" borderId="47" xfId="0" applyFont="1" applyBorder="1" applyAlignment="1">
      <alignment vertical="center" wrapText="1"/>
    </xf>
    <xf numFmtId="0" fontId="36" fillId="0" borderId="46" xfId="0" applyFont="1" applyBorder="1" applyAlignment="1">
      <alignment horizontal="center" vertical="center" wrapText="1"/>
    </xf>
    <xf numFmtId="0" fontId="56" fillId="37" borderId="72" xfId="0" applyFont="1" applyFill="1" applyBorder="1" applyAlignment="1">
      <alignment horizontal="center" vertical="center"/>
    </xf>
    <xf numFmtId="0" fontId="41" fillId="0" borderId="21" xfId="0" applyFont="1" applyBorder="1" applyAlignment="1">
      <alignment vertical="center" wrapText="1"/>
    </xf>
    <xf numFmtId="0" fontId="27" fillId="0" borderId="65" xfId="0" applyFont="1" applyBorder="1">
      <alignment vertical="center"/>
    </xf>
    <xf numFmtId="0" fontId="36" fillId="0" borderId="42" xfId="0" applyFont="1" applyBorder="1" applyAlignment="1">
      <alignment vertical="center" wrapText="1"/>
    </xf>
    <xf numFmtId="0" fontId="36" fillId="0" borderId="15" xfId="0" applyFont="1" applyBorder="1" applyAlignment="1">
      <alignment vertical="center" wrapText="1"/>
    </xf>
    <xf numFmtId="0" fontId="27" fillId="0" borderId="75" xfId="0" applyFont="1" applyBorder="1">
      <alignment vertical="center"/>
    </xf>
    <xf numFmtId="0" fontId="36" fillId="0" borderId="76" xfId="0" applyFont="1" applyBorder="1" applyAlignment="1">
      <alignment vertical="center" wrapText="1"/>
    </xf>
    <xf numFmtId="0" fontId="36" fillId="0" borderId="77" xfId="0" applyFont="1" applyBorder="1" applyAlignment="1">
      <alignment horizontal="center" vertical="center" wrapText="1"/>
    </xf>
    <xf numFmtId="0" fontId="56" fillId="37" borderId="78" xfId="0" applyFont="1" applyFill="1" applyBorder="1" applyAlignment="1">
      <alignment horizontal="center" vertical="center"/>
    </xf>
    <xf numFmtId="0" fontId="27" fillId="0" borderId="0" xfId="0" applyFont="1" applyAlignment="1">
      <alignment vertical="top"/>
    </xf>
    <xf numFmtId="0" fontId="27" fillId="0" borderId="0" xfId="0" applyFont="1" applyAlignment="1">
      <alignment vertical="top" wrapText="1"/>
    </xf>
    <xf numFmtId="0" fontId="27" fillId="0" borderId="0" xfId="0" applyFont="1" applyAlignment="1">
      <alignment horizontal="center" vertical="top" wrapText="1"/>
    </xf>
    <xf numFmtId="0" fontId="35" fillId="0" borderId="0" xfId="47" applyFont="1" applyAlignment="1">
      <alignment vertical="center" shrinkToFit="1"/>
    </xf>
    <xf numFmtId="0" fontId="22" fillId="0" borderId="0" xfId="47" applyFont="1">
      <alignment vertical="center"/>
    </xf>
    <xf numFmtId="0" fontId="22" fillId="0" borderId="0" xfId="47" applyFont="1" applyAlignment="1">
      <alignment horizontal="center" vertical="center"/>
    </xf>
    <xf numFmtId="0" fontId="35" fillId="0" borderId="0" xfId="47" applyFont="1" applyAlignment="1">
      <alignment horizontal="center" vertical="center"/>
    </xf>
    <xf numFmtId="0" fontId="35" fillId="0" borderId="0" xfId="47" applyFont="1" applyAlignment="1">
      <alignment horizontal="left" vertical="center"/>
    </xf>
    <xf numFmtId="0" fontId="44" fillId="0" borderId="0" xfId="47" applyFont="1">
      <alignment vertical="center"/>
    </xf>
    <xf numFmtId="0" fontId="30" fillId="0" borderId="0" xfId="47" applyFont="1">
      <alignment vertical="center"/>
    </xf>
    <xf numFmtId="0" fontId="28" fillId="35" borderId="0" xfId="47" applyFont="1" applyFill="1">
      <alignment vertical="center"/>
    </xf>
    <xf numFmtId="0" fontId="35" fillId="0" borderId="0" xfId="47" applyFont="1" applyAlignment="1">
      <alignment horizontal="center" vertical="center" shrinkToFit="1"/>
    </xf>
    <xf numFmtId="0" fontId="46" fillId="0" borderId="0" xfId="47" applyFont="1">
      <alignment vertical="center"/>
    </xf>
    <xf numFmtId="0" fontId="29" fillId="0" borderId="0" xfId="47" applyFont="1">
      <alignment vertical="center"/>
    </xf>
    <xf numFmtId="0" fontId="1" fillId="0" borderId="0" xfId="47">
      <alignment vertical="center"/>
    </xf>
    <xf numFmtId="0" fontId="47" fillId="0" borderId="0" xfId="47" applyFont="1">
      <alignment vertical="center"/>
    </xf>
    <xf numFmtId="0" fontId="36" fillId="0" borderId="12" xfId="47" applyFont="1" applyBorder="1">
      <alignment vertical="center"/>
    </xf>
    <xf numFmtId="0" fontId="36" fillId="0" borderId="12" xfId="47" applyFont="1" applyBorder="1" applyAlignment="1">
      <alignment horizontal="center" vertical="center"/>
    </xf>
    <xf numFmtId="0" fontId="27" fillId="0" borderId="12" xfId="47" applyFont="1" applyBorder="1" applyAlignment="1">
      <alignment horizontal="center" vertical="center"/>
    </xf>
    <xf numFmtId="0" fontId="37" fillId="0" borderId="0" xfId="47" applyFont="1">
      <alignment vertical="center"/>
    </xf>
    <xf numFmtId="0" fontId="27" fillId="0" borderId="0" xfId="47" applyFont="1">
      <alignment vertical="center"/>
    </xf>
    <xf numFmtId="0" fontId="36" fillId="0" borderId="17" xfId="47" applyFont="1" applyBorder="1">
      <alignment vertical="center"/>
    </xf>
    <xf numFmtId="0" fontId="27" fillId="0" borderId="17" xfId="47" applyFont="1" applyBorder="1" applyAlignment="1">
      <alignment horizontal="center" vertical="center"/>
    </xf>
    <xf numFmtId="0" fontId="27" fillId="0" borderId="18" xfId="47" applyFont="1" applyBorder="1">
      <alignment vertical="center"/>
    </xf>
    <xf numFmtId="0" fontId="42" fillId="34" borderId="31" xfId="47" applyFont="1" applyFill="1" applyBorder="1" applyAlignment="1">
      <alignment horizontal="center" vertical="center"/>
    </xf>
    <xf numFmtId="0" fontId="36" fillId="0" borderId="32" xfId="47" applyFont="1" applyBorder="1">
      <alignment vertical="center"/>
    </xf>
    <xf numFmtId="0" fontId="42" fillId="34" borderId="32" xfId="47" applyFont="1" applyFill="1" applyBorder="1" applyAlignment="1">
      <alignment horizontal="center" vertical="center"/>
    </xf>
    <xf numFmtId="0" fontId="27" fillId="0" borderId="32" xfId="47" applyFont="1" applyBorder="1" applyAlignment="1">
      <alignment horizontal="center" vertical="center"/>
    </xf>
    <xf numFmtId="0" fontId="27" fillId="0" borderId="33" xfId="47" applyFont="1" applyBorder="1">
      <alignment vertical="center"/>
    </xf>
    <xf numFmtId="0" fontId="28" fillId="35" borderId="0" xfId="47" applyFont="1" applyFill="1" applyProtection="1">
      <alignment vertical="center"/>
      <protection locked="0"/>
    </xf>
    <xf numFmtId="0" fontId="35" fillId="0" borderId="0" xfId="47" applyFont="1">
      <alignment vertical="center"/>
    </xf>
    <xf numFmtId="0" fontId="42" fillId="34" borderId="34" xfId="47" applyFont="1" applyFill="1" applyBorder="1" applyAlignment="1">
      <alignment horizontal="center" vertical="center"/>
    </xf>
    <xf numFmtId="0" fontId="36" fillId="0" borderId="35" xfId="47" applyFont="1" applyBorder="1" applyAlignment="1">
      <alignment horizontal="center" vertical="center"/>
    </xf>
    <xf numFmtId="0" fontId="42" fillId="34" borderId="35" xfId="47" applyFont="1" applyFill="1" applyBorder="1" applyAlignment="1">
      <alignment horizontal="center" vertical="center"/>
    </xf>
    <xf numFmtId="0" fontId="36" fillId="0" borderId="35" xfId="47" applyFont="1" applyBorder="1">
      <alignment vertical="center"/>
    </xf>
    <xf numFmtId="0" fontId="27" fillId="0" borderId="35" xfId="47" applyFont="1" applyBorder="1" applyAlignment="1">
      <alignment horizontal="center" vertical="center"/>
    </xf>
    <xf numFmtId="0" fontId="27" fillId="0" borderId="36" xfId="47" applyFont="1" applyBorder="1">
      <alignment vertical="center"/>
    </xf>
    <xf numFmtId="0" fontId="42" fillId="34" borderId="37" xfId="47" applyFont="1" applyFill="1" applyBorder="1" applyAlignment="1">
      <alignment horizontal="center" vertical="center"/>
    </xf>
    <xf numFmtId="0" fontId="36" fillId="0" borderId="38" xfId="47" applyFont="1" applyBorder="1" applyAlignment="1">
      <alignment horizontal="left" vertical="center"/>
    </xf>
    <xf numFmtId="0" fontId="36" fillId="0" borderId="38" xfId="47" applyFont="1" applyBorder="1" applyAlignment="1">
      <alignment horizontal="center" vertical="center"/>
    </xf>
    <xf numFmtId="0" fontId="27" fillId="0" borderId="38" xfId="47" applyFont="1" applyBorder="1" applyAlignment="1">
      <alignment horizontal="center" vertical="center"/>
    </xf>
    <xf numFmtId="0" fontId="27" fillId="0" borderId="39" xfId="47" applyFont="1" applyBorder="1">
      <alignment vertical="center"/>
    </xf>
    <xf numFmtId="0" fontId="35" fillId="0" borderId="0" xfId="47" applyFont="1" applyAlignment="1">
      <alignment vertical="center" wrapText="1"/>
    </xf>
    <xf numFmtId="0" fontId="27" fillId="0" borderId="21" xfId="47" applyFont="1" applyBorder="1">
      <alignment vertical="center"/>
    </xf>
    <xf numFmtId="0" fontId="27" fillId="0" borderId="21" xfId="47" applyFont="1" applyBorder="1" applyAlignment="1">
      <alignment horizontal="center" vertical="center"/>
    </xf>
    <xf numFmtId="0" fontId="27" fillId="0" borderId="22" xfId="47" applyFont="1" applyBorder="1">
      <alignment vertical="center"/>
    </xf>
    <xf numFmtId="0" fontId="27" fillId="0" borderId="24" xfId="47" applyFont="1" applyBorder="1" applyAlignment="1">
      <alignment vertical="top"/>
    </xf>
    <xf numFmtId="0" fontId="27" fillId="0" borderId="14" xfId="47" applyFont="1" applyBorder="1" applyAlignment="1">
      <alignment vertical="top"/>
    </xf>
    <xf numFmtId="0" fontId="42" fillId="34" borderId="40" xfId="47" applyFont="1" applyFill="1" applyBorder="1" applyAlignment="1">
      <alignment horizontal="center" vertical="center"/>
    </xf>
    <xf numFmtId="0" fontId="36" fillId="0" borderId="41" xfId="47" applyFont="1" applyBorder="1" applyAlignment="1">
      <alignment horizontal="center" vertical="center"/>
    </xf>
    <xf numFmtId="0" fontId="36" fillId="0" borderId="41" xfId="47" applyFont="1" applyBorder="1" applyAlignment="1">
      <alignment vertical="center" wrapText="1"/>
    </xf>
    <xf numFmtId="0" fontId="36" fillId="0" borderId="42" xfId="47" applyFont="1" applyBorder="1" applyAlignment="1">
      <alignment horizontal="center" vertical="center"/>
    </xf>
    <xf numFmtId="0" fontId="27" fillId="0" borderId="16" xfId="47" applyFont="1" applyBorder="1" applyAlignment="1">
      <alignment vertical="top"/>
    </xf>
    <xf numFmtId="0" fontId="27" fillId="0" borderId="22" xfId="47" applyFont="1" applyBorder="1" applyAlignment="1">
      <alignment vertical="top"/>
    </xf>
    <xf numFmtId="0" fontId="36" fillId="0" borderId="21" xfId="47" applyFont="1" applyBorder="1">
      <alignment vertical="center"/>
    </xf>
    <xf numFmtId="0" fontId="27" fillId="0" borderId="10" xfId="47" applyFont="1" applyBorder="1" applyAlignment="1">
      <alignment horizontal="center" vertical="center"/>
    </xf>
    <xf numFmtId="0" fontId="27" fillId="34" borderId="43" xfId="47" applyFont="1" applyFill="1" applyBorder="1" applyAlignment="1" applyProtection="1">
      <alignment horizontal="left" vertical="center"/>
      <protection locked="0"/>
    </xf>
    <xf numFmtId="0" fontId="36" fillId="34" borderId="44" xfId="47" applyFont="1" applyFill="1" applyBorder="1" applyAlignment="1" applyProtection="1">
      <alignment horizontal="left" vertical="center"/>
      <protection locked="0"/>
    </xf>
    <xf numFmtId="0" fontId="36" fillId="0" borderId="45" xfId="47" applyFont="1" applyBorder="1" applyAlignment="1">
      <alignment horizontal="center" vertical="center"/>
    </xf>
    <xf numFmtId="0" fontId="36" fillId="0" borderId="47" xfId="47" applyFont="1" applyBorder="1" applyAlignment="1">
      <alignment horizontal="center" vertical="center"/>
    </xf>
    <xf numFmtId="0" fontId="42" fillId="36" borderId="35" xfId="47" applyFont="1" applyFill="1" applyBorder="1" applyAlignment="1">
      <alignment horizontal="center" vertical="center"/>
    </xf>
    <xf numFmtId="0" fontId="27" fillId="34" borderId="36" xfId="47" applyFont="1" applyFill="1" applyBorder="1" applyAlignment="1" applyProtection="1">
      <alignment horizontal="left" vertical="center"/>
      <protection locked="0"/>
    </xf>
    <xf numFmtId="0" fontId="27" fillId="34" borderId="42" xfId="47" applyFont="1" applyFill="1" applyBorder="1" applyAlignment="1" applyProtection="1">
      <alignment horizontal="left" vertical="center"/>
      <protection locked="0"/>
    </xf>
    <xf numFmtId="0" fontId="42" fillId="33" borderId="31" xfId="47" applyFont="1" applyFill="1" applyBorder="1" applyAlignment="1">
      <alignment horizontal="center" vertical="center"/>
    </xf>
    <xf numFmtId="0" fontId="27" fillId="0" borderId="32" xfId="47" applyFont="1" applyBorder="1" applyAlignment="1">
      <alignment horizontal="left" vertical="center"/>
    </xf>
    <xf numFmtId="0" fontId="27" fillId="0" borderId="23" xfId="47" applyFont="1" applyBorder="1" applyAlignment="1">
      <alignment horizontal="center" vertical="center" wrapText="1"/>
    </xf>
    <xf numFmtId="0" fontId="27" fillId="33" borderId="44" xfId="47" applyFont="1" applyFill="1" applyBorder="1" applyProtection="1">
      <alignment vertical="center"/>
      <protection locked="0"/>
    </xf>
    <xf numFmtId="0" fontId="27" fillId="0" borderId="35" xfId="47" applyFont="1" applyBorder="1">
      <alignment vertical="center"/>
    </xf>
    <xf numFmtId="0" fontId="27" fillId="0" borderId="24" xfId="47" applyFont="1" applyBorder="1" applyAlignment="1">
      <alignment horizontal="center" vertical="center" wrapText="1"/>
    </xf>
    <xf numFmtId="0" fontId="27" fillId="0" borderId="23" xfId="47" applyFont="1" applyBorder="1" applyAlignment="1">
      <alignment horizontal="center" vertical="center"/>
    </xf>
    <xf numFmtId="0" fontId="27" fillId="0" borderId="24" xfId="47" applyFont="1" applyBorder="1" applyAlignment="1">
      <alignment horizontal="center" vertical="center"/>
    </xf>
    <xf numFmtId="0" fontId="43" fillId="0" borderId="35" xfId="47" applyFont="1" applyBorder="1">
      <alignment vertical="center"/>
    </xf>
    <xf numFmtId="0" fontId="27" fillId="0" borderId="35" xfId="47" applyFont="1" applyBorder="1" applyAlignment="1">
      <alignment horizontal="left" vertical="center"/>
    </xf>
    <xf numFmtId="0" fontId="27" fillId="0" borderId="41" xfId="47" applyFont="1" applyBorder="1" applyAlignment="1">
      <alignment horizontal="left" vertical="center"/>
    </xf>
    <xf numFmtId="0" fontId="27" fillId="0" borderId="41" xfId="47" applyFont="1" applyBorder="1" applyAlignment="1">
      <alignment horizontal="center" vertical="center"/>
    </xf>
    <xf numFmtId="0" fontId="27" fillId="0" borderId="19" xfId="47" applyFont="1" applyBorder="1" applyAlignment="1">
      <alignment horizontal="center" vertical="center"/>
    </xf>
    <xf numFmtId="0" fontId="27" fillId="0" borderId="19" xfId="47" applyFont="1" applyBorder="1">
      <alignment vertical="center"/>
    </xf>
    <xf numFmtId="0" fontId="27" fillId="0" borderId="10" xfId="47" applyFont="1" applyBorder="1" applyAlignment="1">
      <alignment vertical="top"/>
    </xf>
    <xf numFmtId="0" fontId="27" fillId="0" borderId="32" xfId="47" applyFont="1" applyBorder="1" applyAlignment="1">
      <alignment vertical="center" wrapText="1"/>
    </xf>
    <xf numFmtId="0" fontId="27" fillId="0" borderId="32" xfId="47" applyFont="1" applyBorder="1" applyAlignment="1">
      <alignment horizontal="center" vertical="center" wrapText="1"/>
    </xf>
    <xf numFmtId="0" fontId="27" fillId="0" borderId="33" xfId="47" applyFont="1" applyBorder="1" applyAlignment="1">
      <alignment vertical="center" wrapText="1"/>
    </xf>
    <xf numFmtId="0" fontId="27" fillId="0" borderId="35" xfId="47" applyFont="1" applyBorder="1" applyAlignment="1">
      <alignment horizontal="center" vertical="center" wrapText="1"/>
    </xf>
    <xf numFmtId="0" fontId="27" fillId="0" borderId="36" xfId="47" applyFont="1" applyBorder="1" applyAlignment="1">
      <alignment vertical="center" wrapText="1"/>
    </xf>
    <xf numFmtId="0" fontId="27" fillId="34" borderId="44" xfId="47" applyFont="1" applyFill="1" applyBorder="1" applyAlignment="1" applyProtection="1">
      <alignment horizontal="left" vertical="center"/>
      <protection locked="0"/>
    </xf>
    <xf numFmtId="0" fontId="36" fillId="0" borderId="35" xfId="47" applyFont="1" applyBorder="1" applyAlignment="1">
      <alignment horizontal="center" vertical="center" wrapText="1"/>
    </xf>
    <xf numFmtId="0" fontId="27" fillId="0" borderId="35" xfId="47" applyFont="1" applyBorder="1" applyAlignment="1">
      <alignment vertical="center" wrapText="1"/>
    </xf>
    <xf numFmtId="0" fontId="27" fillId="0" borderId="41" xfId="47" applyFont="1" applyBorder="1">
      <alignment vertical="center"/>
    </xf>
    <xf numFmtId="0" fontId="38" fillId="0" borderId="41" xfId="47" applyFont="1" applyBorder="1">
      <alignment vertical="center"/>
    </xf>
    <xf numFmtId="0" fontId="27" fillId="0" borderId="32" xfId="47" applyFont="1" applyBorder="1">
      <alignment vertical="center"/>
    </xf>
    <xf numFmtId="0" fontId="27" fillId="0" borderId="11" xfId="47" applyFont="1" applyBorder="1" applyAlignment="1">
      <alignment horizontal="center" vertical="center" wrapText="1"/>
    </xf>
    <xf numFmtId="0" fontId="42" fillId="33" borderId="34" xfId="47" applyFont="1" applyFill="1" applyBorder="1" applyAlignment="1">
      <alignment horizontal="center" vertical="center"/>
    </xf>
    <xf numFmtId="0" fontId="27" fillId="0" borderId="14" xfId="47" applyFont="1" applyBorder="1" applyAlignment="1">
      <alignment horizontal="center" vertical="center"/>
    </xf>
    <xf numFmtId="0" fontId="27" fillId="0" borderId="14" xfId="47" applyFont="1" applyBorder="1" applyAlignment="1">
      <alignment horizontal="center" vertical="center" wrapText="1"/>
    </xf>
    <xf numFmtId="0" fontId="38" fillId="0" borderId="35" xfId="47" applyFont="1" applyBorder="1">
      <alignment vertical="center"/>
    </xf>
    <xf numFmtId="0" fontId="36" fillId="0" borderId="41" xfId="47" applyFont="1" applyBorder="1">
      <alignment vertical="center"/>
    </xf>
    <xf numFmtId="0" fontId="27" fillId="34" borderId="45" xfId="47" applyFont="1" applyFill="1" applyBorder="1" applyAlignment="1" applyProtection="1">
      <alignment horizontal="left" vertical="center"/>
      <protection locked="0"/>
    </xf>
    <xf numFmtId="0" fontId="27" fillId="40" borderId="45" xfId="47" applyFont="1" applyFill="1" applyBorder="1" applyAlignment="1" applyProtection="1">
      <alignment horizontal="left" vertical="center"/>
      <protection locked="0"/>
    </xf>
    <xf numFmtId="0" fontId="49" fillId="0" borderId="0" xfId="47" applyFont="1">
      <alignment vertical="center"/>
    </xf>
    <xf numFmtId="0" fontId="42" fillId="33" borderId="40" xfId="47" applyFont="1" applyFill="1" applyBorder="1" applyAlignment="1">
      <alignment horizontal="center" vertical="center"/>
    </xf>
    <xf numFmtId="0" fontId="27" fillId="0" borderId="42" xfId="47" applyFont="1" applyBorder="1" applyAlignment="1">
      <alignment horizontal="center" vertical="center"/>
    </xf>
    <xf numFmtId="0" fontId="36" fillId="0" borderId="17" xfId="47" applyFont="1" applyBorder="1" applyAlignment="1">
      <alignment horizontal="left" vertical="center"/>
    </xf>
    <xf numFmtId="0" fontId="38" fillId="0" borderId="17" xfId="47" applyFont="1" applyBorder="1" applyAlignment="1">
      <alignment horizontal="center" vertical="center"/>
    </xf>
    <xf numFmtId="0" fontId="38" fillId="0" borderId="17" xfId="47" applyFont="1" applyBorder="1">
      <alignment vertical="center"/>
    </xf>
    <xf numFmtId="0" fontId="38" fillId="0" borderId="32" xfId="47" applyFont="1" applyBorder="1" applyAlignment="1">
      <alignment horizontal="center" vertical="center"/>
    </xf>
    <xf numFmtId="0" fontId="36" fillId="0" borderId="35" xfId="47" applyFont="1" applyBorder="1" applyAlignment="1">
      <alignment horizontal="right" vertical="center"/>
    </xf>
    <xf numFmtId="0" fontId="36" fillId="0" borderId="36" xfId="47" applyFont="1" applyBorder="1">
      <alignment vertical="center"/>
    </xf>
    <xf numFmtId="0" fontId="38" fillId="0" borderId="35" xfId="47" applyFont="1" applyBorder="1" applyAlignment="1">
      <alignment horizontal="center" vertical="center"/>
    </xf>
    <xf numFmtId="0" fontId="27" fillId="0" borderId="42" xfId="47" applyFont="1" applyBorder="1">
      <alignment vertical="center"/>
    </xf>
    <xf numFmtId="0" fontId="36" fillId="0" borderId="32" xfId="47" applyFont="1" applyBorder="1" applyAlignment="1">
      <alignment horizontal="center" vertical="center"/>
    </xf>
    <xf numFmtId="0" fontId="36" fillId="0" borderId="38" xfId="47" applyFont="1" applyBorder="1">
      <alignment vertical="center"/>
    </xf>
    <xf numFmtId="0" fontId="30" fillId="0" borderId="0" xfId="47" applyFont="1" applyAlignment="1">
      <alignment vertical="center" wrapText="1"/>
    </xf>
    <xf numFmtId="0" fontId="27" fillId="0" borderId="15" xfId="47" applyFont="1" applyBorder="1">
      <alignment vertical="center"/>
    </xf>
    <xf numFmtId="0" fontId="27" fillId="0" borderId="16" xfId="47" applyFont="1" applyBorder="1" applyAlignment="1">
      <alignment horizontal="center" vertical="center"/>
    </xf>
    <xf numFmtId="0" fontId="35" fillId="0" borderId="0" xfId="47" applyFont="1" applyAlignment="1">
      <alignment vertical="top"/>
    </xf>
    <xf numFmtId="0" fontId="27" fillId="0" borderId="12" xfId="47" applyFont="1" applyBorder="1" applyAlignment="1">
      <alignment vertical="top" wrapText="1"/>
    </xf>
    <xf numFmtId="0" fontId="27" fillId="0" borderId="12" xfId="47" applyFont="1" applyBorder="1" applyProtection="1">
      <alignment vertical="center"/>
      <protection locked="0"/>
    </xf>
    <xf numFmtId="0" fontId="23" fillId="0" borderId="0" xfId="47" applyFont="1">
      <alignment vertical="center"/>
    </xf>
    <xf numFmtId="0" fontId="22" fillId="0" borderId="0" xfId="47" applyFont="1" applyAlignment="1">
      <alignment vertical="center" shrinkToFit="1"/>
    </xf>
    <xf numFmtId="0" fontId="51" fillId="34" borderId="31" xfId="47" applyFont="1" applyFill="1" applyBorder="1" applyAlignment="1">
      <alignment horizontal="center" vertical="center"/>
    </xf>
    <xf numFmtId="0" fontId="51" fillId="34" borderId="34" xfId="47" applyFont="1" applyFill="1" applyBorder="1" applyAlignment="1">
      <alignment horizontal="center" vertical="center"/>
    </xf>
    <xf numFmtId="0" fontId="51" fillId="34" borderId="40" xfId="47" applyFont="1" applyFill="1" applyBorder="1" applyAlignment="1">
      <alignment horizontal="center" vertical="center"/>
    </xf>
    <xf numFmtId="0" fontId="22" fillId="0" borderId="51" xfId="47" applyFont="1" applyBorder="1">
      <alignment vertical="center"/>
    </xf>
    <xf numFmtId="0" fontId="22" fillId="0" borderId="47" xfId="47" applyFont="1" applyBorder="1" applyAlignment="1">
      <alignment vertical="center" wrapText="1"/>
    </xf>
    <xf numFmtId="0" fontId="22" fillId="0" borderId="52" xfId="47" applyFont="1" applyBorder="1" applyAlignment="1">
      <alignment horizontal="center" vertical="center"/>
    </xf>
    <xf numFmtId="0" fontId="22" fillId="0" borderId="37" xfId="47" applyFont="1" applyBorder="1" applyAlignment="1">
      <alignment horizontal="center" vertical="center"/>
    </xf>
    <xf numFmtId="0" fontId="22" fillId="0" borderId="39" xfId="47" applyFont="1" applyBorder="1">
      <alignment vertical="center"/>
    </xf>
    <xf numFmtId="0" fontId="22" fillId="0" borderId="37" xfId="47" applyFont="1" applyBorder="1">
      <alignment vertical="center"/>
    </xf>
    <xf numFmtId="0" fontId="22" fillId="0" borderId="50" xfId="47" applyFont="1" applyBorder="1">
      <alignment vertical="center"/>
    </xf>
    <xf numFmtId="0" fontId="22" fillId="0" borderId="58" xfId="47" applyFont="1" applyBorder="1">
      <alignment vertical="center"/>
    </xf>
    <xf numFmtId="0" fontId="22" fillId="0" borderId="22" xfId="47" applyFont="1" applyBorder="1">
      <alignment vertical="center"/>
    </xf>
    <xf numFmtId="0" fontId="22" fillId="0" borderId="20" xfId="47" applyFont="1" applyBorder="1">
      <alignment vertical="center"/>
    </xf>
    <xf numFmtId="0" fontId="27" fillId="0" borderId="12" xfId="47" applyFont="1" applyBorder="1">
      <alignment vertical="center"/>
    </xf>
    <xf numFmtId="0" fontId="27" fillId="0" borderId="13" xfId="47" applyFont="1" applyBorder="1">
      <alignment vertical="center"/>
    </xf>
    <xf numFmtId="0" fontId="36" fillId="0" borderId="0" xfId="0" applyFont="1" applyAlignment="1">
      <alignment horizontal="left" vertical="center"/>
    </xf>
    <xf numFmtId="0" fontId="36" fillId="0" borderId="14" xfId="47" applyFont="1" applyBorder="1" applyAlignment="1">
      <alignment vertical="top"/>
    </xf>
    <xf numFmtId="0" fontId="36" fillId="0" borderId="18" xfId="47" applyFont="1" applyBorder="1" applyAlignment="1">
      <alignment vertical="top"/>
    </xf>
    <xf numFmtId="0" fontId="28" fillId="35" borderId="0" xfId="47" applyFont="1" applyFill="1" applyAlignment="1">
      <alignment horizontal="center" vertical="center"/>
    </xf>
    <xf numFmtId="0" fontId="36" fillId="0" borderId="35" xfId="47" applyFont="1" applyBorder="1" applyAlignment="1">
      <alignment vertical="center" wrapText="1"/>
    </xf>
    <xf numFmtId="0" fontId="36" fillId="0" borderId="36" xfId="47" applyFont="1" applyBorder="1" applyAlignment="1">
      <alignment vertical="center" wrapText="1"/>
    </xf>
    <xf numFmtId="0" fontId="36" fillId="0" borderId="17" xfId="47" applyFont="1" applyBorder="1" applyAlignment="1">
      <alignment horizontal="center" vertical="center"/>
    </xf>
    <xf numFmtId="0" fontId="36" fillId="0" borderId="16" xfId="44" applyFont="1" applyBorder="1" applyAlignment="1">
      <alignment horizontal="center" vertical="center" wrapText="1"/>
    </xf>
    <xf numFmtId="0" fontId="36" fillId="0" borderId="32" xfId="47" applyFont="1" applyBorder="1" applyAlignment="1">
      <alignment horizontal="left" vertical="center"/>
    </xf>
    <xf numFmtId="0" fontId="36" fillId="0" borderId="35" xfId="47" applyFont="1" applyBorder="1" applyAlignment="1">
      <alignment horizontal="left" vertical="center"/>
    </xf>
    <xf numFmtId="0" fontId="36" fillId="0" borderId="41" xfId="47" applyFont="1" applyBorder="1" applyAlignment="1">
      <alignment horizontal="left" vertical="center"/>
    </xf>
    <xf numFmtId="0" fontId="22" fillId="0" borderId="51" xfId="47" applyFont="1" applyBorder="1" applyAlignment="1">
      <alignment horizontal="center" vertical="center"/>
    </xf>
    <xf numFmtId="0" fontId="27" fillId="0" borderId="0" xfId="0" applyFont="1" applyAlignment="1">
      <alignment horizontal="left" vertical="center" wrapText="1"/>
    </xf>
    <xf numFmtId="0" fontId="18" fillId="0" borderId="23" xfId="0" applyFont="1" applyBorder="1" applyAlignment="1">
      <alignment vertical="top" wrapText="1"/>
    </xf>
    <xf numFmtId="0" fontId="18" fillId="0" borderId="24" xfId="0" applyFont="1" applyBorder="1" applyAlignment="1">
      <alignment vertical="top" wrapText="1"/>
    </xf>
    <xf numFmtId="0" fontId="18" fillId="0" borderId="19" xfId="0" applyFont="1" applyBorder="1" applyAlignment="1">
      <alignment vertical="top" wrapText="1"/>
    </xf>
    <xf numFmtId="0" fontId="18" fillId="0" borderId="11" xfId="0" applyFont="1" applyBorder="1" applyAlignment="1">
      <alignment vertical="top" wrapText="1"/>
    </xf>
    <xf numFmtId="0" fontId="18" fillId="0" borderId="12" xfId="0" applyFont="1" applyBorder="1" applyAlignment="1">
      <alignment vertical="top" wrapText="1"/>
    </xf>
    <xf numFmtId="0" fontId="18" fillId="0" borderId="13" xfId="0" applyFont="1" applyBorder="1" applyAlignment="1">
      <alignment vertical="top" wrapText="1"/>
    </xf>
    <xf numFmtId="0" fontId="18" fillId="0" borderId="16" xfId="0" applyFont="1" applyBorder="1" applyAlignment="1">
      <alignment vertical="top" wrapText="1"/>
    </xf>
    <xf numFmtId="0" fontId="18" fillId="0" borderId="17" xfId="0" applyFont="1" applyBorder="1" applyAlignment="1">
      <alignment vertical="top" wrapText="1"/>
    </xf>
    <xf numFmtId="0" fontId="18" fillId="0" borderId="18" xfId="0" applyFont="1" applyBorder="1" applyAlignment="1">
      <alignment vertical="top"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0" borderId="10" xfId="0" applyFont="1" applyBorder="1" applyAlignment="1">
      <alignment horizontal="justify" vertical="top" wrapText="1"/>
    </xf>
    <xf numFmtId="0" fontId="18" fillId="35" borderId="0" xfId="0" applyFont="1" applyFill="1" applyAlignment="1">
      <alignment vertical="center" wrapText="1"/>
    </xf>
    <xf numFmtId="0" fontId="18" fillId="35" borderId="15" xfId="0" applyFont="1" applyFill="1" applyBorder="1" applyAlignment="1">
      <alignment vertical="center" wrapText="1"/>
    </xf>
    <xf numFmtId="177" fontId="18" fillId="34" borderId="0" xfId="0" applyNumberFormat="1" applyFont="1" applyFill="1" applyAlignment="1" applyProtection="1">
      <alignment vertical="center" wrapText="1"/>
      <protection locked="0"/>
    </xf>
    <xf numFmtId="177" fontId="18" fillId="34" borderId="15" xfId="0" applyNumberFormat="1" applyFont="1" applyFill="1" applyBorder="1" applyAlignment="1" applyProtection="1">
      <alignment vertical="center" wrapText="1"/>
      <protection locked="0"/>
    </xf>
    <xf numFmtId="0" fontId="19" fillId="34" borderId="11" xfId="0" applyFont="1" applyFill="1" applyBorder="1" applyAlignment="1" applyProtection="1">
      <alignment vertical="center" wrapText="1"/>
      <protection locked="0"/>
    </xf>
    <xf numFmtId="0" fontId="19" fillId="34" borderId="12" xfId="0" applyFont="1" applyFill="1" applyBorder="1" applyAlignment="1" applyProtection="1">
      <alignment vertical="center" wrapText="1"/>
      <protection locked="0"/>
    </xf>
    <xf numFmtId="0" fontId="19" fillId="34" borderId="13" xfId="0" applyFont="1" applyFill="1" applyBorder="1" applyAlignment="1" applyProtection="1">
      <alignment vertical="center" wrapText="1"/>
      <protection locked="0"/>
    </xf>
    <xf numFmtId="177" fontId="18" fillId="34" borderId="12" xfId="0" applyNumberFormat="1" applyFont="1" applyFill="1" applyBorder="1" applyAlignment="1" applyProtection="1">
      <alignment vertical="center" wrapText="1"/>
      <protection locked="0"/>
    </xf>
    <xf numFmtId="177" fontId="18" fillId="34" borderId="13" xfId="0" applyNumberFormat="1" applyFont="1" applyFill="1" applyBorder="1" applyAlignment="1" applyProtection="1">
      <alignment vertical="center" wrapText="1"/>
      <protection locked="0"/>
    </xf>
    <xf numFmtId="176" fontId="19" fillId="33" borderId="0" xfId="0" applyNumberFormat="1" applyFont="1" applyFill="1" applyAlignment="1" applyProtection="1">
      <alignment horizontal="right" vertical="center" wrapText="1"/>
      <protection locked="0"/>
    </xf>
    <xf numFmtId="0" fontId="18" fillId="0" borderId="14"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5" xfId="0" applyFont="1" applyBorder="1" applyAlignment="1">
      <alignment horizontal="left" vertical="center" wrapText="1" indent="2"/>
    </xf>
    <xf numFmtId="0" fontId="35"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18" fillId="0" borderId="13" xfId="0" applyFont="1" applyBorder="1" applyAlignment="1">
      <alignment horizontal="left" vertical="top"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15" xfId="0" applyFont="1" applyBorder="1" applyAlignment="1">
      <alignment horizontal="left" vertical="top"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14" xfId="0" applyFont="1" applyBorder="1" applyAlignment="1">
      <alignment vertical="center" wrapText="1"/>
    </xf>
    <xf numFmtId="0" fontId="18" fillId="33" borderId="0" xfId="0" applyFont="1" applyFill="1" applyAlignment="1" applyProtection="1">
      <alignment horizontal="left" vertical="center" wrapText="1"/>
      <protection locked="0"/>
    </xf>
    <xf numFmtId="0" fontId="18" fillId="34" borderId="0" xfId="0" applyFont="1" applyFill="1" applyAlignment="1" applyProtection="1">
      <alignment horizontal="left" vertical="center" wrapText="1"/>
      <protection locked="0"/>
    </xf>
    <xf numFmtId="0" fontId="18" fillId="0" borderId="14" xfId="0" applyFont="1" applyBorder="1" applyAlignment="1">
      <alignment horizontal="left" vertical="top" wrapText="1"/>
    </xf>
    <xf numFmtId="177" fontId="18" fillId="34" borderId="17" xfId="0" applyNumberFormat="1" applyFont="1" applyFill="1" applyBorder="1" applyAlignment="1" applyProtection="1">
      <alignment vertical="center" wrapText="1"/>
      <protection locked="0"/>
    </xf>
    <xf numFmtId="177" fontId="18" fillId="34" borderId="18" xfId="0" applyNumberFormat="1" applyFont="1" applyFill="1" applyBorder="1" applyAlignment="1" applyProtection="1">
      <alignment vertical="center" wrapText="1"/>
      <protection locked="0"/>
    </xf>
    <xf numFmtId="0" fontId="18" fillId="0" borderId="14" xfId="0" applyFont="1" applyBorder="1" applyAlignment="1">
      <alignment vertical="top" wrapText="1"/>
    </xf>
    <xf numFmtId="0" fontId="18" fillId="0" borderId="0" xfId="0" applyFont="1" applyAlignment="1">
      <alignment vertical="top" wrapText="1"/>
    </xf>
    <xf numFmtId="0" fontId="18" fillId="0" borderId="15" xfId="0" applyFont="1" applyBorder="1" applyAlignment="1">
      <alignment vertical="top" wrapText="1"/>
    </xf>
    <xf numFmtId="0" fontId="18" fillId="0" borderId="16" xfId="0" applyFont="1" applyBorder="1" applyAlignment="1">
      <alignment vertical="center" wrapText="1"/>
    </xf>
    <xf numFmtId="0" fontId="18" fillId="0" borderId="17" xfId="0" applyFont="1" applyBorder="1" applyAlignment="1">
      <alignment vertical="center" wrapText="1"/>
    </xf>
    <xf numFmtId="0" fontId="18" fillId="0" borderId="18" xfId="0" applyFont="1" applyBorder="1" applyAlignment="1">
      <alignment vertical="center" wrapText="1"/>
    </xf>
    <xf numFmtId="176" fontId="18" fillId="33" borderId="20" xfId="0" applyNumberFormat="1" applyFont="1" applyFill="1" applyBorder="1" applyAlignment="1" applyProtection="1">
      <alignment horizontal="left" vertical="center" wrapText="1"/>
      <protection locked="0"/>
    </xf>
    <xf numFmtId="176" fontId="18" fillId="33" borderId="21" xfId="0" applyNumberFormat="1" applyFont="1" applyFill="1" applyBorder="1" applyAlignment="1" applyProtection="1">
      <alignment horizontal="left" vertical="center" wrapText="1"/>
      <protection locked="0"/>
    </xf>
    <xf numFmtId="176" fontId="18" fillId="33" borderId="22" xfId="0" applyNumberFormat="1" applyFont="1" applyFill="1" applyBorder="1" applyAlignment="1" applyProtection="1">
      <alignment horizontal="left" vertical="center" wrapText="1"/>
      <protection locked="0"/>
    </xf>
    <xf numFmtId="0" fontId="18" fillId="35" borderId="14" xfId="0" applyFont="1" applyFill="1" applyBorder="1" applyAlignment="1">
      <alignment vertical="center" wrapText="1"/>
    </xf>
    <xf numFmtId="0" fontId="18" fillId="35" borderId="11" xfId="0" applyFont="1" applyFill="1" applyBorder="1" applyAlignment="1">
      <alignment vertical="center" wrapText="1"/>
    </xf>
    <xf numFmtId="0" fontId="18" fillId="35" borderId="12" xfId="0" applyFont="1" applyFill="1" applyBorder="1" applyAlignment="1">
      <alignment vertical="center" wrapText="1"/>
    </xf>
    <xf numFmtId="0" fontId="18"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34" borderId="25" xfId="0" applyFont="1" applyFill="1" applyBorder="1" applyAlignment="1" applyProtection="1">
      <alignment vertical="center" wrapText="1"/>
      <protection locked="0"/>
    </xf>
    <xf numFmtId="0" fontId="18" fillId="34" borderId="26" xfId="0" applyFont="1" applyFill="1" applyBorder="1" applyAlignment="1" applyProtection="1">
      <alignment vertical="center" wrapText="1"/>
      <protection locked="0"/>
    </xf>
    <xf numFmtId="0" fontId="18" fillId="33" borderId="27" xfId="0" applyFont="1" applyFill="1" applyBorder="1" applyAlignment="1" applyProtection="1">
      <alignment vertical="center" wrapText="1"/>
      <protection locked="0"/>
    </xf>
    <xf numFmtId="0" fontId="18" fillId="33" borderId="28" xfId="0" applyFont="1" applyFill="1" applyBorder="1" applyAlignment="1" applyProtection="1">
      <alignment vertical="center" wrapText="1"/>
      <protection locked="0"/>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5" xfId="0" applyFont="1" applyBorder="1" applyAlignment="1">
      <alignment horizontal="left" vertical="top" wrapText="1"/>
    </xf>
    <xf numFmtId="0" fontId="18" fillId="0" borderId="14" xfId="0" applyFont="1" applyBorder="1" applyAlignment="1">
      <alignment horizontal="center" vertical="top"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24" fillId="0" borderId="16" xfId="0" applyFont="1" applyBorder="1" applyAlignment="1">
      <alignment vertical="center" wrapText="1"/>
    </xf>
    <xf numFmtId="0" fontId="26" fillId="0" borderId="17" xfId="0" applyFont="1" applyBorder="1" applyAlignment="1">
      <alignment vertical="center" wrapText="1"/>
    </xf>
    <xf numFmtId="0" fontId="26" fillId="0" borderId="18" xfId="0" applyFont="1" applyBorder="1" applyAlignment="1">
      <alignment vertical="center" wrapText="1"/>
    </xf>
    <xf numFmtId="176" fontId="18" fillId="33" borderId="11" xfId="0" applyNumberFormat="1" applyFont="1" applyFill="1" applyBorder="1" applyAlignment="1" applyProtection="1">
      <alignment horizontal="left" vertical="center" wrapText="1"/>
      <protection locked="0"/>
    </xf>
    <xf numFmtId="176" fontId="18" fillId="33" borderId="12" xfId="0" applyNumberFormat="1" applyFont="1" applyFill="1" applyBorder="1" applyAlignment="1" applyProtection="1">
      <alignment horizontal="left" vertical="center" wrapText="1"/>
      <protection locked="0"/>
    </xf>
    <xf numFmtId="176" fontId="18" fillId="33" borderId="13" xfId="0" applyNumberFormat="1" applyFont="1" applyFill="1" applyBorder="1" applyAlignment="1" applyProtection="1">
      <alignment horizontal="left" vertical="center" wrapText="1"/>
      <protection locked="0"/>
    </xf>
    <xf numFmtId="176" fontId="18" fillId="33" borderId="16" xfId="0" applyNumberFormat="1" applyFont="1" applyFill="1" applyBorder="1" applyAlignment="1" applyProtection="1">
      <alignment horizontal="left" vertical="center" wrapText="1"/>
      <protection locked="0"/>
    </xf>
    <xf numFmtId="176" fontId="18" fillId="33" borderId="17" xfId="0" applyNumberFormat="1" applyFont="1" applyFill="1" applyBorder="1" applyAlignment="1" applyProtection="1">
      <alignment horizontal="left" vertical="center" wrapText="1"/>
      <protection locked="0"/>
    </xf>
    <xf numFmtId="176" fontId="18" fillId="33" borderId="18" xfId="0" applyNumberFormat="1" applyFont="1" applyFill="1" applyBorder="1" applyAlignment="1" applyProtection="1">
      <alignment horizontal="left" vertical="center" wrapText="1"/>
      <protection locked="0"/>
    </xf>
    <xf numFmtId="0" fontId="18" fillId="0" borderId="11"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48" xfId="0" applyFont="1" applyBorder="1" applyAlignment="1">
      <alignment horizontal="center" vertical="center" wrapText="1"/>
    </xf>
    <xf numFmtId="0" fontId="18" fillId="33" borderId="31" xfId="0" applyFont="1" applyFill="1" applyBorder="1" applyAlignment="1" applyProtection="1">
      <alignment vertical="center" wrapText="1"/>
      <protection locked="0"/>
    </xf>
    <xf numFmtId="0" fontId="18" fillId="33" borderId="49" xfId="0" applyFont="1" applyFill="1" applyBorder="1" applyAlignment="1" applyProtection="1">
      <alignment vertical="center" wrapText="1"/>
      <protection locked="0"/>
    </xf>
    <xf numFmtId="0" fontId="18" fillId="34" borderId="37" xfId="0" applyFont="1" applyFill="1" applyBorder="1" applyAlignment="1" applyProtection="1">
      <alignment vertical="center" wrapText="1"/>
      <protection locked="0"/>
    </xf>
    <xf numFmtId="0" fontId="18" fillId="34" borderId="50" xfId="0" applyFont="1" applyFill="1" applyBorder="1" applyAlignment="1" applyProtection="1">
      <alignment vertical="center" wrapText="1"/>
      <protection locked="0"/>
    </xf>
    <xf numFmtId="0" fontId="27" fillId="39" borderId="10" xfId="47" applyFont="1" applyFill="1" applyBorder="1" applyAlignment="1">
      <alignment vertical="top" wrapText="1"/>
    </xf>
    <xf numFmtId="0" fontId="27" fillId="37" borderId="20" xfId="47" applyFont="1" applyFill="1" applyBorder="1" applyAlignment="1" applyProtection="1">
      <alignment horizontal="left" vertical="top" wrapText="1"/>
      <protection locked="0"/>
    </xf>
    <xf numFmtId="0" fontId="27" fillId="37" borderId="21" xfId="47" applyFont="1" applyFill="1" applyBorder="1" applyAlignment="1" applyProtection="1">
      <alignment horizontal="left" vertical="top" wrapText="1"/>
      <protection locked="0"/>
    </xf>
    <xf numFmtId="0" fontId="27" fillId="37" borderId="22" xfId="47" applyFont="1" applyFill="1" applyBorder="1" applyAlignment="1" applyProtection="1">
      <alignment horizontal="left" vertical="top" wrapText="1"/>
      <protection locked="0"/>
    </xf>
    <xf numFmtId="0" fontId="30" fillId="0" borderId="10" xfId="47" applyFont="1" applyBorder="1" applyAlignment="1">
      <alignment horizontal="left" vertical="center" wrapText="1"/>
    </xf>
    <xf numFmtId="0" fontId="30" fillId="0" borderId="20" xfId="47" applyFont="1" applyBorder="1" applyAlignment="1">
      <alignment horizontal="left" vertical="center" wrapText="1"/>
    </xf>
    <xf numFmtId="0" fontId="22" fillId="34" borderId="20" xfId="47" applyFont="1" applyFill="1" applyBorder="1" applyAlignment="1">
      <alignment horizontal="left" vertical="center" wrapText="1"/>
    </xf>
    <xf numFmtId="0" fontId="22" fillId="34" borderId="21" xfId="47" applyFont="1" applyFill="1" applyBorder="1" applyAlignment="1">
      <alignment horizontal="left" vertical="center" wrapText="1"/>
    </xf>
    <xf numFmtId="0" fontId="22" fillId="34" borderId="21" xfId="47" applyFont="1" applyFill="1" applyBorder="1" applyAlignment="1">
      <alignment horizontal="left" vertical="center"/>
    </xf>
    <xf numFmtId="0" fontId="22" fillId="34" borderId="22" xfId="47" applyFont="1" applyFill="1" applyBorder="1" applyAlignment="1">
      <alignment horizontal="left" vertical="center"/>
    </xf>
    <xf numFmtId="0" fontId="22" fillId="0" borderId="55" xfId="47" applyFont="1" applyBorder="1" applyAlignment="1">
      <alignment horizontal="left" vertical="center"/>
    </xf>
    <xf numFmtId="0" fontId="22" fillId="0" borderId="56" xfId="47" applyFont="1" applyBorder="1" applyAlignment="1">
      <alignment horizontal="left" vertical="center"/>
    </xf>
    <xf numFmtId="0" fontId="22" fillId="0" borderId="57" xfId="47" applyFont="1" applyBorder="1" applyAlignment="1">
      <alignment horizontal="left" vertical="center"/>
    </xf>
    <xf numFmtId="0" fontId="22" fillId="34" borderId="38" xfId="47" applyFont="1" applyFill="1" applyBorder="1" applyAlignment="1">
      <alignment horizontal="left" vertical="center"/>
    </xf>
    <xf numFmtId="0" fontId="22" fillId="34" borderId="39" xfId="47" applyFont="1" applyFill="1" applyBorder="1" applyAlignment="1">
      <alignment horizontal="left" vertical="center"/>
    </xf>
    <xf numFmtId="0" fontId="22" fillId="0" borderId="11" xfId="47" applyFont="1" applyBorder="1" applyAlignment="1">
      <alignment horizontal="left" vertical="top"/>
    </xf>
    <xf numFmtId="0" fontId="22" fillId="0" borderId="13" xfId="47" applyFont="1" applyBorder="1" applyAlignment="1">
      <alignment horizontal="left" vertical="top"/>
    </xf>
    <xf numFmtId="0" fontId="22" fillId="0" borderId="14" xfId="47" applyFont="1" applyBorder="1" applyAlignment="1">
      <alignment horizontal="left" vertical="top"/>
    </xf>
    <xf numFmtId="0" fontId="22" fillId="0" borderId="15" xfId="47" applyFont="1" applyBorder="1" applyAlignment="1">
      <alignment horizontal="left" vertical="top"/>
    </xf>
    <xf numFmtId="0" fontId="30" fillId="0" borderId="32" xfId="47" applyFont="1" applyBorder="1" applyAlignment="1">
      <alignment horizontal="left" vertical="center" wrapText="1"/>
    </xf>
    <xf numFmtId="0" fontId="30" fillId="0" borderId="33" xfId="47" applyFont="1" applyBorder="1" applyAlignment="1">
      <alignment horizontal="left" vertical="center" wrapText="1"/>
    </xf>
    <xf numFmtId="0" fontId="30" fillId="0" borderId="35" xfId="47" applyFont="1" applyBorder="1" applyAlignment="1">
      <alignment horizontal="left" vertical="center" wrapText="1"/>
    </xf>
    <xf numFmtId="0" fontId="30" fillId="0" borderId="36" xfId="47" applyFont="1" applyBorder="1" applyAlignment="1">
      <alignment horizontal="left" vertical="center" wrapText="1"/>
    </xf>
    <xf numFmtId="0" fontId="30" fillId="0" borderId="35" xfId="47" applyFont="1" applyBorder="1" applyAlignment="1">
      <alignment horizontal="left" vertical="center"/>
    </xf>
    <xf numFmtId="0" fontId="30" fillId="0" borderId="36" xfId="47" applyFont="1" applyBorder="1" applyAlignment="1">
      <alignment horizontal="left" vertical="center"/>
    </xf>
    <xf numFmtId="0" fontId="22" fillId="0" borderId="36" xfId="47" applyFont="1" applyBorder="1" applyAlignment="1">
      <alignment horizontal="left" vertical="center"/>
    </xf>
    <xf numFmtId="0" fontId="22" fillId="0" borderId="44" xfId="47" applyFont="1" applyBorder="1" applyAlignment="1">
      <alignment horizontal="left" vertical="center"/>
    </xf>
    <xf numFmtId="0" fontId="30" fillId="0" borderId="11" xfId="47" applyFont="1" applyBorder="1" applyAlignment="1">
      <alignment horizontal="left" vertical="top" wrapText="1"/>
    </xf>
    <xf numFmtId="0" fontId="30" fillId="0" borderId="13" xfId="47" applyFont="1" applyBorder="1" applyAlignment="1">
      <alignment horizontal="left" vertical="top"/>
    </xf>
    <xf numFmtId="0" fontId="30" fillId="0" borderId="14" xfId="47" applyFont="1" applyBorder="1" applyAlignment="1">
      <alignment horizontal="left" vertical="top"/>
    </xf>
    <xf numFmtId="0" fontId="30" fillId="0" borderId="15" xfId="47" applyFont="1" applyBorder="1" applyAlignment="1">
      <alignment horizontal="left" vertical="top"/>
    </xf>
    <xf numFmtId="0" fontId="22" fillId="0" borderId="49" xfId="47" applyFont="1" applyBorder="1" applyAlignment="1">
      <alignment horizontal="left" vertical="center"/>
    </xf>
    <xf numFmtId="0" fontId="22" fillId="0" borderId="53" xfId="47" applyFont="1" applyBorder="1" applyAlignment="1">
      <alignment horizontal="left" vertical="center"/>
    </xf>
    <xf numFmtId="0" fontId="22" fillId="0" borderId="54" xfId="47" applyFont="1" applyBorder="1" applyAlignment="1">
      <alignment horizontal="left" vertical="center"/>
    </xf>
    <xf numFmtId="0" fontId="22" fillId="0" borderId="10" xfId="47" applyFont="1" applyBorder="1" applyAlignment="1">
      <alignment horizontal="left" vertical="center" wrapText="1"/>
    </xf>
    <xf numFmtId="0" fontId="22" fillId="34" borderId="11" xfId="47" applyFont="1" applyFill="1" applyBorder="1" applyAlignment="1">
      <alignment horizontal="left" vertical="center" wrapText="1"/>
    </xf>
    <xf numFmtId="0" fontId="22" fillId="34" borderId="12" xfId="47" applyFont="1" applyFill="1" applyBorder="1" applyAlignment="1">
      <alignment horizontal="left" vertical="center" wrapText="1"/>
    </xf>
    <xf numFmtId="0" fontId="22" fillId="34" borderId="13" xfId="47" applyFont="1" applyFill="1" applyBorder="1" applyAlignment="1">
      <alignment horizontal="left" vertical="center" wrapText="1"/>
    </xf>
    <xf numFmtId="0" fontId="22" fillId="34" borderId="16" xfId="47" applyFont="1" applyFill="1" applyBorder="1" applyAlignment="1">
      <alignment horizontal="left" vertical="center" wrapText="1"/>
    </xf>
    <xf numFmtId="0" fontId="22" fillId="34" borderId="17" xfId="47" applyFont="1" applyFill="1" applyBorder="1" applyAlignment="1">
      <alignment horizontal="left" vertical="center" wrapText="1"/>
    </xf>
    <xf numFmtId="0" fontId="22" fillId="34" borderId="18" xfId="47" applyFont="1" applyFill="1" applyBorder="1" applyAlignment="1">
      <alignment horizontal="left" vertical="center" wrapText="1"/>
    </xf>
    <xf numFmtId="0" fontId="30" fillId="0" borderId="11" xfId="47" applyFont="1" applyBorder="1" applyAlignment="1">
      <alignment horizontal="left" vertical="center" wrapText="1"/>
    </xf>
    <xf numFmtId="0" fontId="30" fillId="0" borderId="12" xfId="47" applyFont="1" applyBorder="1" applyAlignment="1">
      <alignment horizontal="left" vertical="center" wrapText="1"/>
    </xf>
    <xf numFmtId="0" fontId="30" fillId="0" borderId="13" xfId="47" applyFont="1" applyBorder="1" applyAlignment="1">
      <alignment horizontal="left" vertical="center" wrapText="1"/>
    </xf>
    <xf numFmtId="0" fontId="30" fillId="0" borderId="16" xfId="47" applyFont="1" applyBorder="1" applyAlignment="1">
      <alignment horizontal="left" vertical="center" wrapText="1"/>
    </xf>
    <xf numFmtId="0" fontId="30" fillId="0" borderId="17" xfId="47" applyFont="1" applyBorder="1" applyAlignment="1">
      <alignment horizontal="left" vertical="center" wrapText="1"/>
    </xf>
    <xf numFmtId="0" fontId="30" fillId="0" borderId="18" xfId="47" applyFont="1" applyBorder="1" applyAlignment="1">
      <alignment horizontal="left" vertical="center" wrapText="1"/>
    </xf>
    <xf numFmtId="0" fontId="22" fillId="0" borderId="33" xfId="47" applyFont="1" applyBorder="1" applyAlignment="1">
      <alignment horizontal="left" vertical="center"/>
    </xf>
    <xf numFmtId="0" fontId="22" fillId="0" borderId="43" xfId="47" applyFont="1" applyBorder="1" applyAlignment="1">
      <alignment horizontal="left" vertical="center"/>
    </xf>
    <xf numFmtId="0" fontId="22" fillId="0" borderId="42" xfId="47" applyFont="1" applyBorder="1" applyAlignment="1">
      <alignment horizontal="left" vertical="center"/>
    </xf>
    <xf numFmtId="0" fontId="22" fillId="0" borderId="45" xfId="47" applyFont="1" applyBorder="1" applyAlignment="1">
      <alignment horizontal="left" vertical="center"/>
    </xf>
    <xf numFmtId="0" fontId="30" fillId="0" borderId="47" xfId="47" applyFont="1" applyBorder="1" applyAlignment="1">
      <alignment horizontal="center" vertical="center"/>
    </xf>
    <xf numFmtId="0" fontId="30" fillId="0" borderId="46" xfId="47" applyFont="1" applyBorder="1" applyAlignment="1">
      <alignment horizontal="center" vertical="center"/>
    </xf>
    <xf numFmtId="0" fontId="30" fillId="0" borderId="51" xfId="47" applyFont="1" applyBorder="1" applyAlignment="1">
      <alignment horizontal="center" vertical="center"/>
    </xf>
    <xf numFmtId="0" fontId="22" fillId="34" borderId="52" xfId="47" applyFont="1" applyFill="1" applyBorder="1" applyAlignment="1">
      <alignment horizontal="left" vertical="center" wrapText="1"/>
    </xf>
    <xf numFmtId="0" fontId="22" fillId="0" borderId="47" xfId="47" applyFont="1" applyBorder="1" applyAlignment="1">
      <alignment horizontal="center" vertical="center"/>
    </xf>
    <xf numFmtId="0" fontId="22" fillId="0" borderId="46" xfId="47" applyFont="1" applyBorder="1" applyAlignment="1">
      <alignment horizontal="center" vertical="center"/>
    </xf>
    <xf numFmtId="0" fontId="22" fillId="0" borderId="51" xfId="47" applyFont="1" applyBorder="1" applyAlignment="1">
      <alignment horizontal="center" vertical="center"/>
    </xf>
    <xf numFmtId="0" fontId="43" fillId="0" borderId="52" xfId="47" applyFont="1" applyBorder="1" applyAlignment="1">
      <alignment horizontal="left" vertical="center" wrapText="1"/>
    </xf>
    <xf numFmtId="0" fontId="43" fillId="0" borderId="47" xfId="47" applyFont="1" applyBorder="1" applyAlignment="1">
      <alignment horizontal="left" vertical="center" wrapText="1"/>
    </xf>
    <xf numFmtId="0" fontId="30" fillId="0" borderId="11" xfId="47" applyFont="1" applyBorder="1" applyAlignment="1">
      <alignment horizontal="left" vertical="center"/>
    </xf>
    <xf numFmtId="0" fontId="30" fillId="0" borderId="12" xfId="47" applyFont="1" applyBorder="1" applyAlignment="1">
      <alignment horizontal="left" vertical="center"/>
    </xf>
    <xf numFmtId="0" fontId="30" fillId="0" borderId="13" xfId="47" applyFont="1" applyBorder="1" applyAlignment="1">
      <alignment horizontal="left" vertical="center"/>
    </xf>
    <xf numFmtId="0" fontId="30" fillId="0" borderId="16" xfId="47" applyFont="1" applyBorder="1" applyAlignment="1">
      <alignment horizontal="left" vertical="center"/>
    </xf>
    <xf numFmtId="0" fontId="30" fillId="0" borderId="17" xfId="47" applyFont="1" applyBorder="1" applyAlignment="1">
      <alignment horizontal="left" vertical="center"/>
    </xf>
    <xf numFmtId="0" fontId="30" fillId="0" borderId="18" xfId="47" applyFont="1" applyBorder="1" applyAlignment="1">
      <alignment horizontal="left" vertical="center"/>
    </xf>
    <xf numFmtId="0" fontId="50" fillId="39" borderId="10" xfId="47" applyFont="1" applyFill="1" applyBorder="1" applyAlignment="1">
      <alignment vertical="top" wrapText="1"/>
    </xf>
    <xf numFmtId="0" fontId="36" fillId="39" borderId="20" xfId="47" applyFont="1" applyFill="1" applyBorder="1" applyAlignment="1">
      <alignment horizontal="left" vertical="top" wrapText="1"/>
    </xf>
    <xf numFmtId="0" fontId="36" fillId="39" borderId="21" xfId="47" applyFont="1" applyFill="1" applyBorder="1" applyAlignment="1">
      <alignment horizontal="left" vertical="top" wrapText="1"/>
    </xf>
    <xf numFmtId="0" fontId="36" fillId="39" borderId="22" xfId="47" applyFont="1" applyFill="1" applyBorder="1" applyAlignment="1">
      <alignment horizontal="left" vertical="top" wrapText="1"/>
    </xf>
    <xf numFmtId="0" fontId="22" fillId="33" borderId="11" xfId="47" applyFont="1" applyFill="1" applyBorder="1" applyAlignment="1">
      <alignment horizontal="left" vertical="center" wrapText="1"/>
    </xf>
    <xf numFmtId="0" fontId="22" fillId="33" borderId="12" xfId="47" applyFont="1" applyFill="1" applyBorder="1" applyAlignment="1">
      <alignment horizontal="left" vertical="center" wrapText="1"/>
    </xf>
    <xf numFmtId="0" fontId="22" fillId="33" borderId="13" xfId="47" applyFont="1" applyFill="1" applyBorder="1" applyAlignment="1">
      <alignment horizontal="left" vertical="center" wrapText="1"/>
    </xf>
    <xf numFmtId="0" fontId="22" fillId="33" borderId="14" xfId="47" applyFont="1" applyFill="1" applyBorder="1" applyAlignment="1">
      <alignment horizontal="left" vertical="center" wrapText="1"/>
    </xf>
    <xf numFmtId="0" fontId="22" fillId="33" borderId="0" xfId="47" applyFont="1" applyFill="1" applyAlignment="1">
      <alignment horizontal="left" vertical="center" wrapText="1"/>
    </xf>
    <xf numFmtId="0" fontId="22" fillId="33" borderId="15" xfId="47" applyFont="1" applyFill="1" applyBorder="1" applyAlignment="1">
      <alignment horizontal="left" vertical="center" wrapText="1"/>
    </xf>
    <xf numFmtId="0" fontId="22" fillId="33" borderId="16" xfId="47" applyFont="1" applyFill="1" applyBorder="1" applyAlignment="1">
      <alignment horizontal="left" vertical="center" wrapText="1"/>
    </xf>
    <xf numFmtId="0" fontId="22" fillId="33" borderId="17" xfId="47" applyFont="1" applyFill="1" applyBorder="1" applyAlignment="1">
      <alignment horizontal="left" vertical="center" wrapText="1"/>
    </xf>
    <xf numFmtId="0" fontId="22" fillId="33" borderId="18" xfId="47" applyFont="1" applyFill="1" applyBorder="1" applyAlignment="1">
      <alignment horizontal="left" vertical="center" wrapText="1"/>
    </xf>
    <xf numFmtId="0" fontId="30" fillId="0" borderId="14" xfId="47" applyFont="1" applyBorder="1" applyAlignment="1">
      <alignment horizontal="left" vertical="center" wrapText="1"/>
    </xf>
    <xf numFmtId="0" fontId="30" fillId="0" borderId="0" xfId="47" applyFont="1" applyAlignment="1">
      <alignment horizontal="left" vertical="center" wrapText="1"/>
    </xf>
    <xf numFmtId="0" fontId="30" fillId="0" borderId="15" xfId="47" applyFont="1" applyBorder="1" applyAlignment="1">
      <alignment horizontal="left" vertical="center" wrapText="1"/>
    </xf>
    <xf numFmtId="0" fontId="36" fillId="34" borderId="40" xfId="44" applyFont="1" applyFill="1" applyBorder="1" applyAlignment="1" applyProtection="1">
      <alignment vertical="center" wrapText="1"/>
      <protection locked="0"/>
    </xf>
    <xf numFmtId="0" fontId="36" fillId="38" borderId="42" xfId="44" applyFont="1" applyFill="1" applyBorder="1" applyAlignment="1" applyProtection="1">
      <alignment vertical="center" wrapText="1"/>
      <protection locked="0"/>
    </xf>
    <xf numFmtId="0" fontId="36" fillId="0" borderId="16" xfId="44" applyFont="1" applyBorder="1" applyAlignment="1">
      <alignment horizontal="center" vertical="center" wrapText="1"/>
    </xf>
    <xf numFmtId="0" fontId="36" fillId="0" borderId="17" xfId="44" applyFont="1" applyBorder="1" applyAlignment="1">
      <alignment horizontal="center" vertical="center" wrapText="1"/>
    </xf>
    <xf numFmtId="0" fontId="27" fillId="34" borderId="17" xfId="47" applyFont="1" applyFill="1" applyBorder="1" applyAlignment="1" applyProtection="1">
      <alignment horizontal="left" vertical="center"/>
      <protection locked="0"/>
    </xf>
    <xf numFmtId="0" fontId="27" fillId="38" borderId="17" xfId="47" applyFont="1" applyFill="1" applyBorder="1" applyAlignment="1" applyProtection="1">
      <alignment horizontal="left" vertical="center"/>
      <protection locked="0"/>
    </xf>
    <xf numFmtId="0" fontId="27" fillId="38" borderId="18" xfId="47" applyFont="1" applyFill="1" applyBorder="1" applyAlignment="1" applyProtection="1">
      <alignment horizontal="left" vertical="center"/>
      <protection locked="0"/>
    </xf>
    <xf numFmtId="0" fontId="36" fillId="0" borderId="35" xfId="47" applyFont="1" applyBorder="1" applyAlignment="1">
      <alignment horizontal="left" vertical="center"/>
    </xf>
    <xf numFmtId="0" fontId="27" fillId="34" borderId="34" xfId="47" applyFont="1" applyFill="1" applyBorder="1" applyProtection="1">
      <alignment vertical="center"/>
      <protection locked="0"/>
    </xf>
    <xf numFmtId="0" fontId="27" fillId="38" borderId="36" xfId="47" applyFont="1" applyFill="1" applyBorder="1" applyProtection="1">
      <alignment vertical="center"/>
      <protection locked="0"/>
    </xf>
    <xf numFmtId="0" fontId="36" fillId="34" borderId="34" xfId="44" applyFont="1" applyFill="1" applyBorder="1" applyAlignment="1" applyProtection="1">
      <alignment vertical="center" wrapText="1"/>
      <protection locked="0"/>
    </xf>
    <xf numFmtId="0" fontId="36" fillId="38" borderId="36" xfId="44" applyFont="1" applyFill="1" applyBorder="1" applyAlignment="1" applyProtection="1">
      <alignment vertical="center" wrapText="1"/>
      <protection locked="0"/>
    </xf>
    <xf numFmtId="0" fontId="36" fillId="34" borderId="34" xfId="44" applyFont="1" applyFill="1" applyBorder="1" applyAlignment="1" applyProtection="1">
      <alignment horizontal="left" vertical="center" wrapText="1"/>
      <protection locked="0"/>
    </xf>
    <xf numFmtId="0" fontId="36" fillId="38" borderId="36" xfId="44" applyFont="1" applyFill="1" applyBorder="1" applyAlignment="1" applyProtection="1">
      <alignment horizontal="left" vertical="center" wrapText="1"/>
      <protection locked="0"/>
    </xf>
    <xf numFmtId="0" fontId="36" fillId="0" borderId="41" xfId="47" applyFont="1" applyBorder="1" applyAlignment="1">
      <alignment horizontal="left" vertical="center" wrapText="1"/>
    </xf>
    <xf numFmtId="0" fontId="36" fillId="34" borderId="40" xfId="44" applyFont="1" applyFill="1" applyBorder="1" applyAlignment="1" applyProtection="1">
      <alignment horizontal="left" vertical="center" wrapText="1"/>
      <protection locked="0"/>
    </xf>
    <xf numFmtId="0" fontId="36" fillId="38" borderId="42" xfId="44" applyFont="1" applyFill="1" applyBorder="1" applyAlignment="1" applyProtection="1">
      <alignment horizontal="left" vertical="center" wrapText="1"/>
      <protection locked="0"/>
    </xf>
    <xf numFmtId="0" fontId="36" fillId="39" borderId="11" xfId="47" applyFont="1" applyFill="1" applyBorder="1" applyAlignment="1">
      <alignment vertical="top" wrapText="1"/>
    </xf>
    <xf numFmtId="0" fontId="36" fillId="39" borderId="13" xfId="47" applyFont="1" applyFill="1" applyBorder="1" applyAlignment="1">
      <alignment vertical="top" wrapText="1"/>
    </xf>
    <xf numFmtId="0" fontId="36" fillId="39" borderId="14" xfId="47" applyFont="1" applyFill="1" applyBorder="1" applyAlignment="1">
      <alignment vertical="top" wrapText="1"/>
    </xf>
    <xf numFmtId="0" fontId="36" fillId="39" borderId="15" xfId="47" applyFont="1" applyFill="1" applyBorder="1" applyAlignment="1">
      <alignment vertical="top" wrapText="1"/>
    </xf>
    <xf numFmtId="0" fontId="36" fillId="39" borderId="16" xfId="47" applyFont="1" applyFill="1" applyBorder="1" applyAlignment="1">
      <alignment vertical="top" wrapText="1"/>
    </xf>
    <xf numFmtId="0" fontId="36" fillId="39" borderId="18" xfId="47" applyFont="1" applyFill="1" applyBorder="1" applyAlignment="1">
      <alignment vertical="top" wrapText="1"/>
    </xf>
    <xf numFmtId="0" fontId="36" fillId="0" borderId="20" xfId="47" applyFont="1" applyBorder="1" applyAlignment="1">
      <alignment horizontal="center" vertical="center"/>
    </xf>
    <xf numFmtId="0" fontId="36" fillId="0" borderId="21" xfId="47" applyFont="1" applyBorder="1" applyAlignment="1">
      <alignment horizontal="center" vertical="center"/>
    </xf>
    <xf numFmtId="0" fontId="36" fillId="0" borderId="22" xfId="47" applyFont="1" applyBorder="1" applyAlignment="1">
      <alignment horizontal="center" vertical="center"/>
    </xf>
    <xf numFmtId="0" fontId="27" fillId="0" borderId="20" xfId="47" applyFont="1" applyBorder="1" applyAlignment="1">
      <alignment horizontal="center" vertical="center"/>
    </xf>
    <xf numFmtId="0" fontId="27" fillId="0" borderId="22" xfId="47" applyFont="1" applyBorder="1" applyAlignment="1">
      <alignment horizontal="center" vertical="center"/>
    </xf>
    <xf numFmtId="0" fontId="36" fillId="0" borderId="32" xfId="47" applyFont="1" applyBorder="1" applyAlignment="1">
      <alignment horizontal="left" vertical="center"/>
    </xf>
    <xf numFmtId="0" fontId="36" fillId="0" borderId="32" xfId="47" applyFont="1" applyBorder="1" applyAlignment="1">
      <alignment horizontal="left" vertical="center" wrapText="1"/>
    </xf>
    <xf numFmtId="0" fontId="36" fillId="0" borderId="35" xfId="47" applyFont="1" applyBorder="1" applyAlignment="1">
      <alignment horizontal="left" vertical="center" wrapText="1"/>
    </xf>
    <xf numFmtId="0" fontId="27" fillId="34" borderId="34" xfId="47" applyFont="1" applyFill="1" applyBorder="1" applyAlignment="1" applyProtection="1">
      <alignment horizontal="left" vertical="center"/>
      <protection locked="0"/>
    </xf>
    <xf numFmtId="0" fontId="27" fillId="38" borderId="36" xfId="47" applyFont="1" applyFill="1" applyBorder="1" applyAlignment="1" applyProtection="1">
      <alignment horizontal="left" vertical="center"/>
      <protection locked="0"/>
    </xf>
    <xf numFmtId="0" fontId="36" fillId="0" borderId="41" xfId="47" applyFont="1" applyBorder="1" applyAlignment="1">
      <alignment horizontal="left" vertical="center"/>
    </xf>
    <xf numFmtId="0" fontId="27" fillId="39" borderId="11" xfId="47" applyFont="1" applyFill="1" applyBorder="1" applyAlignment="1">
      <alignment vertical="top" wrapText="1"/>
    </xf>
    <xf numFmtId="0" fontId="27" fillId="39" borderId="13" xfId="47" applyFont="1" applyFill="1" applyBorder="1" applyAlignment="1">
      <alignment vertical="top" wrapText="1"/>
    </xf>
    <xf numFmtId="0" fontId="27" fillId="39" borderId="14" xfId="47" applyFont="1" applyFill="1" applyBorder="1" applyAlignment="1">
      <alignment vertical="top" wrapText="1"/>
    </xf>
    <xf numFmtId="0" fontId="27" fillId="39" borderId="15" xfId="47" applyFont="1" applyFill="1" applyBorder="1" applyAlignment="1">
      <alignment vertical="top" wrapText="1"/>
    </xf>
    <xf numFmtId="0" fontId="27" fillId="39" borderId="16" xfId="47" applyFont="1" applyFill="1" applyBorder="1" applyAlignment="1">
      <alignment vertical="top" wrapText="1"/>
    </xf>
    <xf numFmtId="0" fontId="27" fillId="39" borderId="18" xfId="47" applyFont="1" applyFill="1" applyBorder="1" applyAlignment="1">
      <alignment vertical="top" wrapText="1"/>
    </xf>
    <xf numFmtId="0" fontId="36" fillId="0" borderId="32" xfId="44" applyFont="1" applyBorder="1" applyAlignment="1">
      <alignment horizontal="left" vertical="center" wrapText="1"/>
    </xf>
    <xf numFmtId="0" fontId="36" fillId="34" borderId="31" xfId="44" applyFont="1" applyFill="1" applyBorder="1" applyAlignment="1" applyProtection="1">
      <alignment vertical="center" wrapText="1"/>
      <protection locked="0"/>
    </xf>
    <xf numFmtId="0" fontId="36" fillId="38" borderId="33" xfId="44" applyFont="1" applyFill="1" applyBorder="1" applyAlignment="1" applyProtection="1">
      <alignment vertical="center" wrapText="1"/>
      <protection locked="0"/>
    </xf>
    <xf numFmtId="0" fontId="36" fillId="0" borderId="35" xfId="44" applyFont="1" applyBorder="1" applyAlignment="1">
      <alignment horizontal="left" vertical="center" wrapText="1"/>
    </xf>
    <xf numFmtId="0" fontId="36" fillId="0" borderId="41" xfId="44" applyFont="1" applyBorder="1" applyAlignment="1">
      <alignment horizontal="left" vertical="center" wrapText="1"/>
    </xf>
    <xf numFmtId="0" fontId="27" fillId="34" borderId="17" xfId="47" applyFont="1" applyFill="1" applyBorder="1" applyProtection="1">
      <alignment vertical="center"/>
      <protection locked="0"/>
    </xf>
    <xf numFmtId="0" fontId="27" fillId="38" borderId="17" xfId="47" applyFont="1" applyFill="1" applyBorder="1" applyProtection="1">
      <alignment vertical="center"/>
      <protection locked="0"/>
    </xf>
    <xf numFmtId="0" fontId="27" fillId="38" borderId="18" xfId="47" applyFont="1" applyFill="1" applyBorder="1" applyProtection="1">
      <alignment vertical="center"/>
      <protection locked="0"/>
    </xf>
    <xf numFmtId="0" fontId="36" fillId="0" borderId="36" xfId="44" applyFont="1" applyBorder="1" applyAlignment="1">
      <alignment horizontal="left" vertical="center" wrapText="1"/>
    </xf>
    <xf numFmtId="0" fontId="27" fillId="39" borderId="23" xfId="47" applyFont="1" applyFill="1" applyBorder="1" applyAlignment="1">
      <alignment horizontal="center" vertical="top" textRotation="255" wrapText="1"/>
    </xf>
    <xf numFmtId="0" fontId="27" fillId="39" borderId="24" xfId="47" applyFont="1" applyFill="1" applyBorder="1" applyAlignment="1">
      <alignment horizontal="center" vertical="top" textRotation="255" wrapText="1"/>
    </xf>
    <xf numFmtId="0" fontId="27" fillId="39" borderId="19" xfId="47" applyFont="1" applyFill="1" applyBorder="1" applyAlignment="1">
      <alignment horizontal="center" vertical="top" textRotation="255" wrapText="1"/>
    </xf>
    <xf numFmtId="0" fontId="36" fillId="33" borderId="20" xfId="47" applyFont="1" applyFill="1" applyBorder="1" applyAlignment="1" applyProtection="1">
      <alignment horizontal="center" vertical="center"/>
      <protection locked="0"/>
    </xf>
    <xf numFmtId="0" fontId="36" fillId="33" borderId="21" xfId="47" applyFont="1" applyFill="1" applyBorder="1" applyAlignment="1" applyProtection="1">
      <alignment horizontal="center" vertical="center"/>
      <protection locked="0"/>
    </xf>
    <xf numFmtId="0" fontId="36" fillId="0" borderId="23" xfId="44" applyFont="1" applyBorder="1" applyAlignment="1">
      <alignment vertical="top" wrapText="1"/>
    </xf>
    <xf numFmtId="0" fontId="36" fillId="0" borderId="24" xfId="44" applyFont="1" applyBorder="1" applyAlignment="1">
      <alignment vertical="top" wrapText="1"/>
    </xf>
    <xf numFmtId="0" fontId="36" fillId="0" borderId="19" xfId="44" applyFont="1" applyBorder="1" applyAlignment="1">
      <alignment vertical="top" wrapText="1"/>
    </xf>
    <xf numFmtId="0" fontId="38" fillId="0" borderId="20" xfId="44" applyFont="1" applyBorder="1" applyAlignment="1">
      <alignment horizontal="center" vertical="center" wrapText="1"/>
    </xf>
    <xf numFmtId="0" fontId="38" fillId="0" borderId="21" xfId="44" applyFont="1" applyBorder="1" applyAlignment="1">
      <alignment horizontal="center" vertical="center" wrapText="1"/>
    </xf>
    <xf numFmtId="0" fontId="38" fillId="0" borderId="21" xfId="44" applyFont="1" applyBorder="1" applyAlignment="1">
      <alignment horizontal="left" vertical="center" wrapText="1"/>
    </xf>
    <xf numFmtId="0" fontId="38" fillId="0" borderId="22" xfId="44" applyFont="1" applyBorder="1" applyAlignment="1">
      <alignment horizontal="left" vertical="center" wrapText="1"/>
    </xf>
    <xf numFmtId="0" fontId="36" fillId="33" borderId="20" xfId="47" applyFont="1" applyFill="1" applyBorder="1" applyAlignment="1" applyProtection="1">
      <alignment horizontal="left" vertical="center"/>
      <protection locked="0"/>
    </xf>
    <xf numFmtId="0" fontId="36" fillId="33" borderId="21" xfId="47" applyFont="1" applyFill="1" applyBorder="1" applyAlignment="1" applyProtection="1">
      <alignment horizontal="left" vertical="center"/>
      <protection locked="0"/>
    </xf>
    <xf numFmtId="0" fontId="36" fillId="34" borderId="32" xfId="47" applyFont="1" applyFill="1" applyBorder="1" applyAlignment="1" applyProtection="1">
      <alignment horizontal="left" vertical="center"/>
      <protection locked="0"/>
    </xf>
    <xf numFmtId="0" fontId="36" fillId="38" borderId="32" xfId="47" applyFont="1" applyFill="1" applyBorder="1" applyAlignment="1" applyProtection="1">
      <alignment horizontal="left" vertical="center"/>
      <protection locked="0"/>
    </xf>
    <xf numFmtId="0" fontId="36" fillId="34" borderId="35" xfId="47" applyFont="1" applyFill="1" applyBorder="1" applyAlignment="1" applyProtection="1">
      <alignment horizontal="left" vertical="center"/>
      <protection locked="0"/>
    </xf>
    <xf numFmtId="0" fontId="36" fillId="38" borderId="35" xfId="47" applyFont="1" applyFill="1" applyBorder="1" applyAlignment="1" applyProtection="1">
      <alignment horizontal="left" vertical="center"/>
      <protection locked="0"/>
    </xf>
    <xf numFmtId="0" fontId="36" fillId="0" borderId="20" xfId="44" applyFont="1" applyBorder="1" applyAlignment="1">
      <alignment horizontal="left" vertical="center" wrapText="1"/>
    </xf>
    <xf numFmtId="0" fontId="36" fillId="0" borderId="21" xfId="44" applyFont="1" applyBorder="1" applyAlignment="1">
      <alignment horizontal="left" vertical="center" wrapText="1"/>
    </xf>
    <xf numFmtId="0" fontId="36" fillId="0" borderId="22" xfId="44" applyFont="1" applyBorder="1" applyAlignment="1">
      <alignment horizontal="left" vertical="center" wrapText="1"/>
    </xf>
    <xf numFmtId="0" fontId="42" fillId="33" borderId="34" xfId="44" applyFont="1" applyFill="1" applyBorder="1" applyAlignment="1">
      <alignment horizontal="center" vertical="center" wrapText="1"/>
    </xf>
    <xf numFmtId="0" fontId="42" fillId="33" borderId="35" xfId="44" applyFont="1" applyFill="1" applyBorder="1" applyAlignment="1">
      <alignment horizontal="center" vertical="center" wrapText="1"/>
    </xf>
    <xf numFmtId="0" fontId="42" fillId="33" borderId="31" xfId="44" applyFont="1" applyFill="1" applyBorder="1" applyAlignment="1">
      <alignment horizontal="center" vertical="center" wrapText="1"/>
    </xf>
    <xf numFmtId="0" fontId="42" fillId="33" borderId="32" xfId="44" applyFont="1" applyFill="1" applyBorder="1" applyAlignment="1">
      <alignment horizontal="center" vertical="center" wrapText="1"/>
    </xf>
    <xf numFmtId="0" fontId="36" fillId="0" borderId="33" xfId="44" applyFont="1" applyBorder="1" applyAlignment="1">
      <alignment horizontal="left" vertical="center" wrapText="1"/>
    </xf>
    <xf numFmtId="0" fontId="42" fillId="33" borderId="40" xfId="44" applyFont="1" applyFill="1" applyBorder="1" applyAlignment="1">
      <alignment horizontal="center" vertical="center" wrapText="1"/>
    </xf>
    <xf numFmtId="0" fontId="42" fillId="33" borderId="41" xfId="44" applyFont="1" applyFill="1" applyBorder="1" applyAlignment="1">
      <alignment horizontal="center" vertical="center" wrapText="1"/>
    </xf>
    <xf numFmtId="0" fontId="36" fillId="0" borderId="42" xfId="44" applyFont="1" applyBorder="1" applyAlignment="1">
      <alignment horizontal="left" vertical="center" wrapText="1"/>
    </xf>
    <xf numFmtId="0" fontId="36" fillId="0" borderId="23" xfId="47" applyFont="1" applyBorder="1" applyAlignment="1">
      <alignment vertical="top" wrapText="1"/>
    </xf>
    <xf numFmtId="0" fontId="36" fillId="0" borderId="24" xfId="47" applyFont="1" applyBorder="1" applyAlignment="1">
      <alignment vertical="top" wrapText="1"/>
    </xf>
    <xf numFmtId="0" fontId="36" fillId="0" borderId="19" xfId="47" applyFont="1" applyBorder="1" applyAlignment="1">
      <alignment vertical="top" wrapText="1"/>
    </xf>
    <xf numFmtId="0" fontId="36" fillId="0" borderId="32" xfId="47" applyFont="1" applyBorder="1" applyAlignment="1">
      <alignment vertical="center" wrapText="1"/>
    </xf>
    <xf numFmtId="0" fontId="36" fillId="0" borderId="33" xfId="47" applyFont="1" applyBorder="1" applyAlignment="1">
      <alignment vertical="center" wrapText="1"/>
    </xf>
    <xf numFmtId="0" fontId="36" fillId="0" borderId="35" xfId="47" applyFont="1" applyBorder="1" applyAlignment="1">
      <alignment vertical="center" wrapText="1"/>
    </xf>
    <xf numFmtId="0" fontId="36" fillId="0" borderId="36" xfId="47" applyFont="1" applyBorder="1" applyAlignment="1">
      <alignment vertical="center" wrapText="1"/>
    </xf>
    <xf numFmtId="0" fontId="36" fillId="0" borderId="16" xfId="47" applyFont="1" applyBorder="1" applyAlignment="1">
      <alignment horizontal="center" vertical="center"/>
    </xf>
    <xf numFmtId="0" fontId="36" fillId="0" borderId="17" xfId="47" applyFont="1" applyBorder="1" applyAlignment="1">
      <alignment horizontal="center" vertical="center"/>
    </xf>
    <xf numFmtId="0" fontId="36" fillId="34" borderId="17" xfId="47" applyFont="1" applyFill="1" applyBorder="1" applyAlignment="1" applyProtection="1">
      <alignment vertical="center" wrapText="1"/>
      <protection locked="0"/>
    </xf>
    <xf numFmtId="0" fontId="36" fillId="38" borderId="17" xfId="47" applyFont="1" applyFill="1" applyBorder="1" applyAlignment="1" applyProtection="1">
      <alignment vertical="center" wrapText="1"/>
      <protection locked="0"/>
    </xf>
    <xf numFmtId="0" fontId="36" fillId="38" borderId="18" xfId="47" applyFont="1" applyFill="1" applyBorder="1" applyAlignment="1" applyProtection="1">
      <alignment vertical="center" wrapText="1"/>
      <protection locked="0"/>
    </xf>
    <xf numFmtId="0" fontId="36" fillId="0" borderId="11" xfId="47" applyFont="1" applyBorder="1" applyAlignment="1">
      <alignment vertical="top" wrapText="1"/>
    </xf>
    <xf numFmtId="0" fontId="36" fillId="0" borderId="13" xfId="47" applyFont="1" applyBorder="1" applyAlignment="1">
      <alignment vertical="top"/>
    </xf>
    <xf numFmtId="0" fontId="36" fillId="0" borderId="14" xfId="47" applyFont="1" applyBorder="1" applyAlignment="1">
      <alignment vertical="top"/>
    </xf>
    <xf numFmtId="0" fontId="36" fillId="0" borderId="15" xfId="47" applyFont="1" applyBorder="1" applyAlignment="1">
      <alignment vertical="top"/>
    </xf>
    <xf numFmtId="0" fontId="36" fillId="0" borderId="16" xfId="47" applyFont="1" applyBorder="1" applyAlignment="1">
      <alignment vertical="top"/>
    </xf>
    <xf numFmtId="0" fontId="36" fillId="0" borderId="18" xfId="47" applyFont="1" applyBorder="1" applyAlignment="1">
      <alignment vertical="top"/>
    </xf>
    <xf numFmtId="0" fontId="36" fillId="0" borderId="11" xfId="47" applyFont="1" applyBorder="1" applyAlignment="1">
      <alignment vertical="top"/>
    </xf>
    <xf numFmtId="0" fontId="36" fillId="34" borderId="11" xfId="47" applyFont="1" applyFill="1" applyBorder="1" applyAlignment="1" applyProtection="1">
      <alignment horizontal="center" vertical="center"/>
      <protection locked="0"/>
    </xf>
    <xf numFmtId="0" fontId="36" fillId="34" borderId="12" xfId="47" applyFont="1" applyFill="1" applyBorder="1" applyAlignment="1" applyProtection="1">
      <alignment horizontal="center" vertical="center"/>
      <protection locked="0"/>
    </xf>
    <xf numFmtId="0" fontId="36" fillId="34" borderId="16" xfId="47" applyFont="1" applyFill="1" applyBorder="1" applyAlignment="1" applyProtection="1">
      <alignment horizontal="center" vertical="center"/>
      <protection locked="0"/>
    </xf>
    <xf numFmtId="0" fontId="36" fillId="34" borderId="17" xfId="47" applyFont="1" applyFill="1" applyBorder="1" applyAlignment="1" applyProtection="1">
      <alignment horizontal="center" vertical="center"/>
      <protection locked="0"/>
    </xf>
    <xf numFmtId="0" fontId="27" fillId="0" borderId="12" xfId="47" applyFont="1" applyBorder="1">
      <alignment vertical="center"/>
    </xf>
    <xf numFmtId="0" fontId="27" fillId="0" borderId="13" xfId="47" applyFont="1" applyBorder="1">
      <alignment vertical="center"/>
    </xf>
    <xf numFmtId="0" fontId="27" fillId="0" borderId="17" xfId="47" applyFont="1" applyBorder="1" applyAlignment="1">
      <alignment vertical="center" wrapText="1"/>
    </xf>
    <xf numFmtId="0" fontId="27" fillId="0" borderId="18" xfId="47" applyFont="1" applyBorder="1" applyAlignment="1">
      <alignment vertical="center" wrapText="1"/>
    </xf>
    <xf numFmtId="0" fontId="28" fillId="35" borderId="0" xfId="47" applyFont="1" applyFill="1" applyAlignment="1">
      <alignment horizontal="center" vertical="center"/>
    </xf>
    <xf numFmtId="0" fontId="57" fillId="0" borderId="0" xfId="44" applyFont="1" applyAlignment="1">
      <alignment horizontal="left" vertical="center" wrapText="1"/>
    </xf>
    <xf numFmtId="0" fontId="29" fillId="0" borderId="10" xfId="47" applyFont="1" applyBorder="1" applyAlignment="1">
      <alignment horizontal="center" vertical="center"/>
    </xf>
    <xf numFmtId="0" fontId="36" fillId="33" borderId="11" xfId="47" applyFont="1" applyFill="1" applyBorder="1" applyAlignment="1" applyProtection="1">
      <alignment horizontal="center" vertical="center"/>
      <protection locked="0"/>
    </xf>
    <xf numFmtId="0" fontId="36" fillId="33" borderId="12" xfId="47" applyFont="1" applyFill="1" applyBorder="1" applyAlignment="1" applyProtection="1">
      <alignment horizontal="center" vertical="center"/>
      <protection locked="0"/>
    </xf>
    <xf numFmtId="0" fontId="36" fillId="33" borderId="16" xfId="47" applyFont="1" applyFill="1" applyBorder="1" applyAlignment="1" applyProtection="1">
      <alignment horizontal="center" vertical="center"/>
      <protection locked="0"/>
    </xf>
    <xf numFmtId="0" fontId="36" fillId="33" borderId="17" xfId="47" applyFont="1" applyFill="1" applyBorder="1" applyAlignment="1" applyProtection="1">
      <alignment horizontal="center" vertical="center"/>
      <protection locked="0"/>
    </xf>
    <xf numFmtId="0" fontId="19" fillId="0" borderId="23" xfId="43" applyFont="1" applyBorder="1" applyAlignment="1">
      <alignment horizontal="center" vertical="center" wrapText="1"/>
    </xf>
    <xf numFmtId="0" fontId="19" fillId="0" borderId="19" xfId="43" applyFont="1" applyBorder="1" applyAlignment="1">
      <alignment horizontal="center" vertical="center" wrapText="1"/>
    </xf>
    <xf numFmtId="0" fontId="35" fillId="0" borderId="0" xfId="43" applyFont="1" applyAlignment="1">
      <alignment horizontal="center" vertical="center"/>
    </xf>
    <xf numFmtId="0" fontId="19" fillId="0" borderId="20" xfId="43" applyFont="1" applyBorder="1" applyAlignment="1">
      <alignment horizontal="center" vertical="center" wrapText="1"/>
    </xf>
    <xf numFmtId="0" fontId="19" fillId="0" borderId="21" xfId="43" applyFont="1" applyBorder="1" applyAlignment="1">
      <alignment horizontal="center" vertical="center" wrapText="1"/>
    </xf>
    <xf numFmtId="0" fontId="19" fillId="0" borderId="22" xfId="43" applyFont="1" applyBorder="1" applyAlignment="1">
      <alignment horizontal="center" vertical="center" wrapText="1"/>
    </xf>
    <xf numFmtId="0" fontId="35" fillId="0" borderId="0" xfId="45" applyFont="1" applyAlignment="1">
      <alignment horizontal="center" vertical="center"/>
    </xf>
    <xf numFmtId="0" fontId="19" fillId="0" borderId="10" xfId="45" applyFont="1" applyBorder="1" applyAlignment="1">
      <alignment horizontal="center" vertical="center" wrapText="1"/>
    </xf>
    <xf numFmtId="0" fontId="19" fillId="0" borderId="10" xfId="45" applyFont="1" applyBorder="1" applyAlignment="1">
      <alignment horizontal="center" vertical="center"/>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標準 2 3" xfId="44" xr:uid="{57034118-0FAA-48FB-B8E5-91538B5C4F70}"/>
    <cellStyle name="標準 9" xfId="43" xr:uid="{2C627CD1-180D-49BF-872E-644727C68420}"/>
    <cellStyle name="標準 9 2" xfId="45" xr:uid="{D07F5D19-0070-4A3C-BB09-8FC7AAFA6B44}"/>
    <cellStyle name="標準 9 3" xfId="46" xr:uid="{266430E5-A760-44B8-B4F5-49B7DF3BFDBC}"/>
    <cellStyle name="標準 9 3 2" xfId="47" xr:uid="{C31C0029-10CE-4290-BE70-74E02134FB57}"/>
    <cellStyle name="良い" xfId="6" builtinId="26" customBuiltin="1"/>
  </cellStyles>
  <dxfs count="80">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theme="7" tint="-0.499984740745262"/>
      </font>
      <fill>
        <patternFill>
          <bgColor theme="7"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ill>
        <patternFill>
          <bgColor theme="7" tint="0.79998168889431442"/>
        </patternFill>
      </fill>
    </dxf>
    <dxf>
      <fill>
        <patternFill>
          <bgColor theme="0" tint="-0.24994659260841701"/>
        </patternFill>
      </fill>
    </dxf>
    <dxf>
      <font>
        <b/>
        <i val="0"/>
        <color rgb="FFFF0000"/>
      </font>
    </dxf>
    <dxf>
      <fill>
        <patternFill>
          <bgColor theme="0" tint="-0.24994659260841701"/>
        </patternFill>
      </fill>
    </dxf>
    <dxf>
      <fill>
        <patternFill>
          <bgColor theme="0" tint="-0.24994659260841701"/>
        </patternFill>
      </fill>
    </dxf>
    <dxf>
      <font>
        <color rgb="FF9C0006"/>
      </font>
      <fill>
        <patternFill>
          <bgColor rgb="FFFFC7CE"/>
        </patternFill>
      </fill>
    </dxf>
    <dxf>
      <font>
        <color rgb="FF006100"/>
      </font>
      <fill>
        <patternFill>
          <bgColor rgb="FFC6EFCE"/>
        </patternFill>
      </fill>
    </dxf>
    <dxf>
      <font>
        <color theme="7" tint="-0.499984740745262"/>
      </font>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32</xdr:row>
      <xdr:rowOff>0</xdr:rowOff>
    </xdr:from>
    <xdr:to>
      <xdr:col>14</xdr:col>
      <xdr:colOff>1027642</xdr:colOff>
      <xdr:row>33</xdr:row>
      <xdr:rowOff>236008</xdr:rowOff>
    </xdr:to>
    <xdr:cxnSp macro="">
      <xdr:nvCxnSpPr>
        <xdr:cNvPr id="2" name="直線コネクタ 1">
          <a:extLst>
            <a:ext uri="{FF2B5EF4-FFF2-40B4-BE49-F238E27FC236}">
              <a16:creationId xmlns:a16="http://schemas.microsoft.com/office/drawing/2014/main" id="{A3F15DF2-0FFE-454D-9CD9-8AF5ED7676D3}"/>
            </a:ext>
          </a:extLst>
        </xdr:cNvPr>
        <xdr:cNvCxnSpPr/>
      </xdr:nvCxnSpPr>
      <xdr:spPr>
        <a:xfrm flipH="1">
          <a:off x="7038975" y="8953500"/>
          <a:ext cx="1027642" cy="820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xdr:colOff>
      <xdr:row>32</xdr:row>
      <xdr:rowOff>0</xdr:rowOff>
    </xdr:from>
    <xdr:to>
      <xdr:col>15</xdr:col>
      <xdr:colOff>1097493</xdr:colOff>
      <xdr:row>34</xdr:row>
      <xdr:rowOff>9525</xdr:rowOff>
    </xdr:to>
    <xdr:cxnSp macro="">
      <xdr:nvCxnSpPr>
        <xdr:cNvPr id="3" name="直線コネクタ 2">
          <a:extLst>
            <a:ext uri="{FF2B5EF4-FFF2-40B4-BE49-F238E27FC236}">
              <a16:creationId xmlns:a16="http://schemas.microsoft.com/office/drawing/2014/main" id="{145859BB-2771-4866-AC0B-61C0EB9D8FA1}"/>
            </a:ext>
          </a:extLst>
        </xdr:cNvPr>
        <xdr:cNvCxnSpPr/>
      </xdr:nvCxnSpPr>
      <xdr:spPr>
        <a:xfrm flipH="1">
          <a:off x="8083550" y="8953500"/>
          <a:ext cx="1087968" cy="835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46</xdr:row>
      <xdr:rowOff>0</xdr:rowOff>
    </xdr:from>
    <xdr:to>
      <xdr:col>14</xdr:col>
      <xdr:colOff>1027642</xdr:colOff>
      <xdr:row>63</xdr:row>
      <xdr:rowOff>0</xdr:rowOff>
    </xdr:to>
    <xdr:cxnSp macro="">
      <xdr:nvCxnSpPr>
        <xdr:cNvPr id="4" name="直線コネクタ 3">
          <a:extLst>
            <a:ext uri="{FF2B5EF4-FFF2-40B4-BE49-F238E27FC236}">
              <a16:creationId xmlns:a16="http://schemas.microsoft.com/office/drawing/2014/main" id="{1A07FCCF-6AB1-4AAA-B863-28A9E0379844}"/>
            </a:ext>
          </a:extLst>
        </xdr:cNvPr>
        <xdr:cNvCxnSpPr/>
      </xdr:nvCxnSpPr>
      <xdr:spPr>
        <a:xfrm flipH="1">
          <a:off x="7045325" y="13687425"/>
          <a:ext cx="1021292" cy="421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73</xdr:row>
      <xdr:rowOff>0</xdr:rowOff>
    </xdr:from>
    <xdr:to>
      <xdr:col>15</xdr:col>
      <xdr:colOff>13138</xdr:colOff>
      <xdr:row>80</xdr:row>
      <xdr:rowOff>244475</xdr:rowOff>
    </xdr:to>
    <xdr:cxnSp macro="">
      <xdr:nvCxnSpPr>
        <xdr:cNvPr id="5" name="直線コネクタ 4">
          <a:extLst>
            <a:ext uri="{FF2B5EF4-FFF2-40B4-BE49-F238E27FC236}">
              <a16:creationId xmlns:a16="http://schemas.microsoft.com/office/drawing/2014/main" id="{92C331FC-B88A-4387-8898-456961C70219}"/>
            </a:ext>
          </a:extLst>
        </xdr:cNvPr>
        <xdr:cNvCxnSpPr/>
      </xdr:nvCxnSpPr>
      <xdr:spPr>
        <a:xfrm flipH="1">
          <a:off x="7038975" y="20469225"/>
          <a:ext cx="1048188" cy="1978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B87F0-DB52-4EFD-9C77-85CE7F55253A}">
  <sheetPr>
    <pageSetUpPr fitToPage="1"/>
  </sheetPr>
  <dimension ref="A1:G38"/>
  <sheetViews>
    <sheetView showGridLines="0" tabSelected="1" zoomScaleNormal="100" zoomScaleSheetLayoutView="100" workbookViewId="0"/>
  </sheetViews>
  <sheetFormatPr defaultColWidth="9" defaultRowHeight="15"/>
  <cols>
    <col min="1" max="1" width="4.5" style="42" customWidth="1"/>
    <col min="2" max="2" width="5.59765625" style="42" customWidth="1"/>
    <col min="3" max="3" width="88.796875" style="135" customWidth="1"/>
    <col min="4" max="4" width="14.796875" style="136" customWidth="1"/>
    <col min="5" max="5" width="8.09765625" style="42" customWidth="1"/>
    <col min="6" max="6" width="3.59765625" style="42" customWidth="1"/>
    <col min="7" max="7" width="35.796875" style="42" customWidth="1"/>
    <col min="8" max="16384" width="9" style="42"/>
  </cols>
  <sheetData>
    <row r="1" spans="1:7" ht="18.600000000000001">
      <c r="A1" s="134" t="s">
        <v>0</v>
      </c>
    </row>
    <row r="2" spans="1:7" ht="8.1" customHeight="1">
      <c r="A2" s="137"/>
    </row>
    <row r="3" spans="1:7" ht="60" customHeight="1">
      <c r="A3" s="137"/>
      <c r="B3" s="333" t="s">
        <v>1</v>
      </c>
      <c r="C3" s="333"/>
      <c r="D3" s="333"/>
      <c r="E3" s="333"/>
    </row>
    <row r="4" spans="1:7" ht="12.6" customHeight="1" thickBot="1">
      <c r="B4" s="138"/>
      <c r="C4" s="139"/>
    </row>
    <row r="5" spans="1:7" ht="24" customHeight="1">
      <c r="B5" s="140" t="s">
        <v>2</v>
      </c>
      <c r="C5" s="141"/>
      <c r="D5" s="142" t="s">
        <v>3</v>
      </c>
      <c r="E5" s="143" t="s">
        <v>4</v>
      </c>
      <c r="G5" s="144"/>
    </row>
    <row r="6" spans="1:7" s="145" customFormat="1" ht="24" customHeight="1">
      <c r="B6" s="146"/>
      <c r="C6" s="147" t="s">
        <v>5</v>
      </c>
      <c r="D6" s="148" t="s">
        <v>6</v>
      </c>
      <c r="E6" s="149"/>
      <c r="G6" s="138" t="s">
        <v>7</v>
      </c>
    </row>
    <row r="7" spans="1:7" s="145" customFormat="1" ht="36" customHeight="1">
      <c r="B7" s="146"/>
      <c r="C7" s="147" t="s">
        <v>8</v>
      </c>
      <c r="D7" s="148"/>
      <c r="E7" s="150"/>
    </row>
    <row r="8" spans="1:7" s="145" customFormat="1" ht="24" customHeight="1">
      <c r="B8" s="151"/>
      <c r="C8" s="152" t="s">
        <v>9</v>
      </c>
      <c r="D8" s="153" t="s">
        <v>6</v>
      </c>
      <c r="E8" s="154"/>
      <c r="G8" s="138" t="s">
        <v>10</v>
      </c>
    </row>
    <row r="9" spans="1:7" s="145" customFormat="1" ht="36" customHeight="1">
      <c r="B9" s="146"/>
      <c r="C9" s="147" t="s">
        <v>11</v>
      </c>
      <c r="D9" s="148"/>
      <c r="E9" s="150"/>
    </row>
    <row r="10" spans="1:7" s="145" customFormat="1" ht="24" customHeight="1">
      <c r="B10" s="151"/>
      <c r="C10" s="152" t="s">
        <v>12</v>
      </c>
      <c r="D10" s="153" t="s">
        <v>6</v>
      </c>
      <c r="E10" s="154"/>
      <c r="G10" s="321" t="s">
        <v>13</v>
      </c>
    </row>
    <row r="11" spans="1:7" s="145" customFormat="1" ht="24" customHeight="1">
      <c r="B11" s="146"/>
      <c r="C11" s="147" t="s">
        <v>14</v>
      </c>
      <c r="D11" s="148"/>
      <c r="E11" s="150"/>
    </row>
    <row r="12" spans="1:7" s="145" customFormat="1" ht="24" customHeight="1">
      <c r="B12" s="146"/>
      <c r="C12" s="147" t="s">
        <v>15</v>
      </c>
      <c r="D12" s="148"/>
      <c r="E12" s="150"/>
    </row>
    <row r="13" spans="1:7" s="145" customFormat="1" ht="24" customHeight="1">
      <c r="B13" s="155" t="s">
        <v>16</v>
      </c>
      <c r="C13" s="156"/>
      <c r="D13" s="157" t="s">
        <v>17</v>
      </c>
      <c r="E13" s="158" t="s">
        <v>4</v>
      </c>
    </row>
    <row r="14" spans="1:7" s="145" customFormat="1" ht="24" customHeight="1">
      <c r="B14" s="159"/>
      <c r="C14" s="160" t="s">
        <v>18</v>
      </c>
      <c r="D14" s="161" t="s">
        <v>19</v>
      </c>
      <c r="E14" s="162"/>
    </row>
    <row r="15" spans="1:7" s="145" customFormat="1" ht="24.75" customHeight="1">
      <c r="B15" s="146"/>
      <c r="C15" s="147" t="s">
        <v>20</v>
      </c>
      <c r="D15" s="148"/>
      <c r="E15" s="163"/>
    </row>
    <row r="16" spans="1:7" s="145" customFormat="1" ht="24" customHeight="1">
      <c r="B16" s="151"/>
      <c r="C16" s="152" t="s">
        <v>21</v>
      </c>
      <c r="D16" s="153" t="s">
        <v>19</v>
      </c>
      <c r="E16" s="154"/>
    </row>
    <row r="17" spans="2:7" ht="65.25" customHeight="1">
      <c r="B17" s="164"/>
      <c r="C17" s="165" t="s">
        <v>22</v>
      </c>
      <c r="D17" s="166"/>
      <c r="E17" s="167"/>
    </row>
    <row r="18" spans="2:7" ht="24" customHeight="1">
      <c r="B18" s="168"/>
      <c r="C18" s="169" t="s">
        <v>23</v>
      </c>
      <c r="D18" s="170" t="s">
        <v>19</v>
      </c>
      <c r="E18" s="154"/>
    </row>
    <row r="19" spans="2:7" ht="24" customHeight="1">
      <c r="B19" s="168"/>
      <c r="C19" s="169" t="s">
        <v>24</v>
      </c>
      <c r="D19" s="170"/>
      <c r="E19" s="163"/>
    </row>
    <row r="20" spans="2:7" ht="36" customHeight="1">
      <c r="B20" s="168"/>
      <c r="C20" s="169" t="s">
        <v>25</v>
      </c>
      <c r="D20" s="170"/>
      <c r="E20" s="163"/>
    </row>
    <row r="21" spans="2:7" ht="36.75" customHeight="1">
      <c r="B21" s="168"/>
      <c r="C21" s="169" t="s">
        <v>26</v>
      </c>
      <c r="D21" s="148"/>
      <c r="E21" s="163"/>
    </row>
    <row r="22" spans="2:7" ht="36" customHeight="1">
      <c r="B22" s="171"/>
      <c r="C22" s="172" t="s">
        <v>27</v>
      </c>
      <c r="D22" s="173" t="s">
        <v>28</v>
      </c>
      <c r="E22" s="174"/>
      <c r="G22" s="42" t="s">
        <v>29</v>
      </c>
    </row>
    <row r="23" spans="2:7" ht="24" customHeight="1">
      <c r="B23" s="168"/>
      <c r="C23" s="169" t="s">
        <v>30</v>
      </c>
      <c r="D23" s="170" t="s">
        <v>19</v>
      </c>
      <c r="E23" s="149"/>
    </row>
    <row r="24" spans="2:7" ht="24" customHeight="1">
      <c r="B24" s="168"/>
      <c r="C24" s="169" t="s">
        <v>31</v>
      </c>
      <c r="D24" s="170"/>
      <c r="E24" s="163"/>
    </row>
    <row r="25" spans="2:7" ht="60" customHeight="1">
      <c r="B25" s="164"/>
      <c r="C25" s="165" t="s">
        <v>32</v>
      </c>
      <c r="D25" s="166"/>
      <c r="E25" s="175"/>
    </row>
    <row r="26" spans="2:7" ht="24" customHeight="1">
      <c r="B26" s="171"/>
      <c r="C26" s="172" t="s">
        <v>33</v>
      </c>
      <c r="D26" s="176" t="s">
        <v>19</v>
      </c>
      <c r="E26" s="174"/>
    </row>
    <row r="27" spans="2:7" ht="24" customHeight="1">
      <c r="B27" s="164"/>
      <c r="C27" s="177" t="s">
        <v>34</v>
      </c>
      <c r="D27" s="178" t="s">
        <v>19</v>
      </c>
      <c r="E27" s="179"/>
    </row>
    <row r="28" spans="2:7" ht="24" customHeight="1">
      <c r="B28" s="164"/>
      <c r="C28" s="177" t="s">
        <v>35</v>
      </c>
      <c r="D28" s="178" t="s">
        <v>19</v>
      </c>
      <c r="E28" s="179"/>
    </row>
    <row r="29" spans="2:7" ht="24" customHeight="1">
      <c r="B29" s="168"/>
      <c r="C29" s="169" t="s">
        <v>36</v>
      </c>
      <c r="D29" s="148" t="s">
        <v>19</v>
      </c>
      <c r="E29" s="149"/>
    </row>
    <row r="30" spans="2:7" ht="24" customHeight="1">
      <c r="B30" s="155" t="s">
        <v>37</v>
      </c>
      <c r="C30" s="180"/>
      <c r="D30" s="157" t="s">
        <v>17</v>
      </c>
      <c r="E30" s="158" t="s">
        <v>4</v>
      </c>
    </row>
    <row r="31" spans="2:7" ht="24" customHeight="1">
      <c r="B31" s="168"/>
      <c r="C31" s="169" t="s">
        <v>38</v>
      </c>
      <c r="D31" s="148" t="s">
        <v>19</v>
      </c>
      <c r="E31" s="149"/>
    </row>
    <row r="32" spans="2:7" ht="48" customHeight="1">
      <c r="B32" s="164"/>
      <c r="C32" s="165" t="s">
        <v>39</v>
      </c>
      <c r="D32" s="166"/>
      <c r="E32" s="175"/>
    </row>
    <row r="33" spans="2:7" ht="24" customHeight="1">
      <c r="B33" s="181"/>
      <c r="C33" s="182" t="s">
        <v>40</v>
      </c>
      <c r="D33" s="148"/>
      <c r="E33" s="163"/>
    </row>
    <row r="34" spans="2:7" ht="24" customHeight="1">
      <c r="B34" s="168"/>
      <c r="C34" s="183" t="s">
        <v>41</v>
      </c>
      <c r="D34" s="176" t="s">
        <v>19</v>
      </c>
      <c r="E34" s="174"/>
    </row>
    <row r="35" spans="2:7" ht="24" customHeight="1">
      <c r="B35" s="168"/>
      <c r="C35" s="183" t="s">
        <v>42</v>
      </c>
      <c r="D35" s="173" t="s">
        <v>28</v>
      </c>
      <c r="E35" s="179"/>
      <c r="G35" s="42" t="s">
        <v>43</v>
      </c>
    </row>
    <row r="36" spans="2:7" ht="24" customHeight="1" thickBot="1">
      <c r="B36" s="184"/>
      <c r="C36" s="185" t="s">
        <v>44</v>
      </c>
      <c r="D36" s="186" t="s">
        <v>28</v>
      </c>
      <c r="E36" s="187"/>
      <c r="G36" s="42" t="s">
        <v>45</v>
      </c>
    </row>
    <row r="37" spans="2:7" ht="24" customHeight="1"/>
    <row r="38" spans="2:7">
      <c r="B38" s="188"/>
      <c r="C38" s="189"/>
      <c r="D38" s="190"/>
    </row>
  </sheetData>
  <mergeCells count="1">
    <mergeCell ref="B3:E3"/>
  </mergeCells>
  <phoneticPr fontId="20"/>
  <dataValidations count="1">
    <dataValidation type="list" allowBlank="1" showInputMessage="1" showErrorMessage="1" sqref="E16 E10 E18 E31 E6 E8 E14 E22:E23 E26:E29 E34:E36" xr:uid="{64241E84-051E-4303-95F9-6A8619B7BD3C}">
      <formula1>"●"</formula1>
    </dataValidation>
  </dataValidations>
  <printOptions horizontalCentered="1"/>
  <pageMargins left="0.19685039370078741" right="0.19685039370078741" top="0.19685039370078741" bottom="0.19685039370078741" header="0.11811023622047245" footer="0"/>
  <pageSetup paperSize="9" scale="73" fitToHeight="0" orientation="portrait" r:id="rId1"/>
  <headerFooter>
    <oddFooter>&amp;C&amp;"メイリオ,レギュラー"&amp;10&amp;P／&amp;Nページ</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63"/>
  <sheetViews>
    <sheetView showGridLines="0" zoomScaleNormal="100" zoomScaleSheetLayoutView="100" workbookViewId="0"/>
  </sheetViews>
  <sheetFormatPr defaultRowHeight="18" outlineLevelRow="1"/>
  <cols>
    <col min="1" max="1" width="2.59765625" customWidth="1"/>
    <col min="2" max="2" width="2.796875" customWidth="1"/>
    <col min="3" max="3" width="7.796875" customWidth="1"/>
    <col min="4" max="4" width="13.59765625" customWidth="1"/>
    <col min="5" max="5" width="14.59765625" customWidth="1"/>
    <col min="6" max="7" width="22.59765625" customWidth="1"/>
    <col min="8" max="8" width="8.5" bestFit="1" customWidth="1"/>
    <col min="9" max="9" width="2.5" customWidth="1"/>
    <col min="10" max="10" width="2.59765625" customWidth="1"/>
    <col min="11" max="11" width="2.796875" customWidth="1"/>
    <col min="12" max="12" width="17.59765625" style="46" customWidth="1"/>
    <col min="13" max="13" width="30.59765625" style="47" customWidth="1"/>
    <col min="14" max="14" width="42.09765625" style="42" customWidth="1"/>
    <col min="15" max="15" width="9" style="50"/>
  </cols>
  <sheetData>
    <row r="1" spans="2:14">
      <c r="B1" s="1" t="s">
        <v>46</v>
      </c>
      <c r="I1" s="8"/>
      <c r="L1" s="360" t="s">
        <v>47</v>
      </c>
      <c r="M1" s="360"/>
      <c r="N1" s="360" t="s">
        <v>48</v>
      </c>
    </row>
    <row r="2" spans="2:14" ht="15" customHeight="1">
      <c r="B2" s="363"/>
      <c r="C2" s="364"/>
      <c r="D2" s="364"/>
      <c r="E2" s="364"/>
      <c r="F2" s="364"/>
      <c r="G2" s="364"/>
      <c r="H2" s="364"/>
      <c r="I2" s="365"/>
      <c r="L2" s="45" t="s">
        <v>49</v>
      </c>
      <c r="M2" s="48" t="s">
        <v>50</v>
      </c>
      <c r="N2" s="360"/>
    </row>
    <row r="3" spans="2:14">
      <c r="B3" s="3"/>
      <c r="C3" s="361" t="s">
        <v>51</v>
      </c>
      <c r="D3" s="361"/>
      <c r="E3" s="361"/>
      <c r="F3" s="361"/>
      <c r="G3" s="36"/>
      <c r="H3" s="9"/>
      <c r="I3" s="4"/>
      <c r="L3" s="46" t="s">
        <v>52</v>
      </c>
      <c r="N3" s="42" t="s">
        <v>53</v>
      </c>
    </row>
    <row r="4" spans="2:14" ht="7.5" customHeight="1">
      <c r="B4" s="18"/>
      <c r="C4" s="40"/>
      <c r="D4" s="40"/>
      <c r="E4" s="40"/>
      <c r="F4" s="40"/>
      <c r="G4" s="41"/>
      <c r="H4" s="40"/>
      <c r="I4" s="4"/>
    </row>
    <row r="5" spans="2:14">
      <c r="B5" s="366"/>
      <c r="C5" s="367"/>
      <c r="D5" s="367"/>
      <c r="E5" s="367"/>
      <c r="F5" s="5"/>
      <c r="G5" s="356"/>
      <c r="H5" s="356"/>
      <c r="I5" s="4"/>
      <c r="L5" s="49" t="s">
        <v>54</v>
      </c>
      <c r="M5" s="47" t="str">
        <f>IF(G5="","（エラー）未入力","（正常）入力済み")</f>
        <v>（エラー）未入力</v>
      </c>
      <c r="N5" s="42" t="s">
        <v>55</v>
      </c>
    </row>
    <row r="6" spans="2:14" ht="7.5" customHeight="1">
      <c r="B6" s="357"/>
      <c r="C6" s="358"/>
      <c r="D6" s="358"/>
      <c r="E6" s="358"/>
      <c r="F6" s="358"/>
      <c r="G6" s="358"/>
      <c r="H6" s="358"/>
      <c r="I6" s="359"/>
    </row>
    <row r="7" spans="2:14">
      <c r="B7" s="371" t="s">
        <v>56</v>
      </c>
      <c r="C7" s="372"/>
      <c r="D7" s="372"/>
      <c r="E7" s="9"/>
      <c r="F7" s="9"/>
      <c r="G7" s="9"/>
      <c r="H7" s="9"/>
      <c r="I7" s="4"/>
    </row>
    <row r="8" spans="2:14">
      <c r="B8" s="373"/>
      <c r="C8" s="362"/>
      <c r="D8" s="362"/>
      <c r="E8" s="361" t="s">
        <v>57</v>
      </c>
      <c r="F8" s="374"/>
      <c r="G8" s="374"/>
      <c r="H8" s="374"/>
      <c r="I8" s="4"/>
      <c r="L8" s="49" t="s">
        <v>54</v>
      </c>
      <c r="M8" s="47" t="str">
        <f>IF(F8="","（エラー）未入力","（正常）入力済み")</f>
        <v>（エラー）未入力</v>
      </c>
      <c r="N8" s="42" t="s">
        <v>58</v>
      </c>
    </row>
    <row r="9" spans="2:14">
      <c r="B9" s="373"/>
      <c r="C9" s="362"/>
      <c r="D9" s="362"/>
      <c r="E9" s="361"/>
      <c r="F9" s="375"/>
      <c r="G9" s="375"/>
      <c r="H9" s="375"/>
      <c r="I9" s="4"/>
      <c r="L9" s="46" t="s">
        <v>59</v>
      </c>
      <c r="M9" s="47" t="str">
        <f>IF(F9="","（注意）未入力","（正常）入力済み")</f>
        <v>（注意）未入力</v>
      </c>
      <c r="N9" s="42" t="s">
        <v>60</v>
      </c>
    </row>
    <row r="10" spans="2:14">
      <c r="B10" s="373"/>
      <c r="C10" s="362"/>
      <c r="D10" s="362"/>
      <c r="E10" s="361"/>
      <c r="F10" s="374"/>
      <c r="G10" s="374"/>
      <c r="H10" s="374"/>
      <c r="I10" s="4"/>
      <c r="L10" s="49" t="s">
        <v>54</v>
      </c>
      <c r="M10" s="47" t="str">
        <f>IF(F10="","（エラー）未入力","（正常）入力済み")</f>
        <v>（エラー）未入力</v>
      </c>
      <c r="N10" s="42" t="s">
        <v>61</v>
      </c>
    </row>
    <row r="11" spans="2:14" ht="7.5" customHeight="1">
      <c r="B11" s="368"/>
      <c r="C11" s="369"/>
      <c r="D11" s="369"/>
      <c r="E11" s="369"/>
      <c r="F11" s="369"/>
      <c r="G11" s="369"/>
      <c r="H11" s="369"/>
      <c r="I11" s="370"/>
      <c r="N11" s="51"/>
    </row>
    <row r="12" spans="2:14">
      <c r="B12" s="3"/>
      <c r="C12" s="361" t="s">
        <v>62</v>
      </c>
      <c r="D12" s="361"/>
      <c r="E12" s="22"/>
      <c r="F12" s="362" t="s">
        <v>63</v>
      </c>
      <c r="G12" s="362"/>
      <c r="H12" s="362"/>
      <c r="I12" s="4"/>
      <c r="L12" s="49" t="s">
        <v>54</v>
      </c>
      <c r="M12" s="47" t="str">
        <f>IF(E12="","（エラー）未入力","（正常）入力済み")</f>
        <v>（エラー）未入力</v>
      </c>
      <c r="N12" s="42" t="s">
        <v>64</v>
      </c>
    </row>
    <row r="13" spans="2:14">
      <c r="B13" s="6"/>
      <c r="C13" s="362" t="s">
        <v>65</v>
      </c>
      <c r="D13" s="362"/>
      <c r="E13" s="362"/>
      <c r="F13" s="362"/>
      <c r="G13" s="362"/>
      <c r="H13" s="362"/>
      <c r="I13" s="7"/>
    </row>
    <row r="14" spans="2:14" ht="7.5" customHeight="1">
      <c r="B14" s="400"/>
      <c r="C14" s="401"/>
      <c r="D14" s="401"/>
      <c r="E14" s="401"/>
      <c r="F14" s="401"/>
      <c r="G14" s="401"/>
      <c r="H14" s="401"/>
      <c r="I14" s="402"/>
    </row>
    <row r="15" spans="2:14">
      <c r="B15" s="12"/>
      <c r="C15" s="337" t="s">
        <v>66</v>
      </c>
      <c r="D15" s="338"/>
      <c r="E15" s="338"/>
      <c r="F15" s="389" t="str">
        <f>形質変更時要届出区域所在地一覧!U44&amp;""</f>
        <v/>
      </c>
      <c r="G15" s="390"/>
      <c r="H15" s="14" t="s">
        <v>67</v>
      </c>
      <c r="I15" s="13"/>
      <c r="L15" s="46" t="s">
        <v>68</v>
      </c>
      <c r="N15" s="42" t="s">
        <v>69</v>
      </c>
    </row>
    <row r="16" spans="2:14">
      <c r="B16" s="12"/>
      <c r="C16" s="379"/>
      <c r="D16" s="380"/>
      <c r="E16" s="380"/>
      <c r="F16" s="16" t="s">
        <v>70</v>
      </c>
      <c r="G16" s="20" t="str">
        <f>形質変更時要届出区域所在地一覧!H44&amp;""</f>
        <v/>
      </c>
      <c r="H16" s="7" t="s">
        <v>71</v>
      </c>
      <c r="I16" s="13"/>
      <c r="L16" s="46" t="s">
        <v>68</v>
      </c>
      <c r="N16" s="42" t="s">
        <v>69</v>
      </c>
    </row>
    <row r="17" spans="2:14" hidden="1" outlineLevel="1">
      <c r="B17" s="12"/>
      <c r="C17" s="379"/>
      <c r="D17" s="380"/>
      <c r="E17" s="380"/>
      <c r="F17" s="388" t="str">
        <f>形質変更時要届出区域所在地一覧!U45&amp;""</f>
        <v/>
      </c>
      <c r="G17" s="347"/>
      <c r="H17" s="7" t="s">
        <v>67</v>
      </c>
      <c r="I17" s="13"/>
      <c r="L17" s="46" t="s">
        <v>68</v>
      </c>
    </row>
    <row r="18" spans="2:14" hidden="1" outlineLevel="1">
      <c r="B18" s="12"/>
      <c r="C18" s="379"/>
      <c r="D18" s="380"/>
      <c r="E18" s="380"/>
      <c r="F18" s="16" t="s">
        <v>70</v>
      </c>
      <c r="G18" s="20" t="str">
        <f>形質変更時要届出区域所在地一覧!H45&amp;""</f>
        <v/>
      </c>
      <c r="H18" s="7" t="s">
        <v>71</v>
      </c>
      <c r="I18" s="13"/>
      <c r="L18" s="46" t="s">
        <v>68</v>
      </c>
    </row>
    <row r="19" spans="2:14" hidden="1" outlineLevel="1">
      <c r="B19" s="12"/>
      <c r="C19" s="379"/>
      <c r="D19" s="380"/>
      <c r="E19" s="380"/>
      <c r="F19" s="388" t="str">
        <f>形質変更時要届出区域所在地一覧!U46&amp;""</f>
        <v/>
      </c>
      <c r="G19" s="347"/>
      <c r="H19" s="7" t="s">
        <v>67</v>
      </c>
      <c r="I19" s="13"/>
      <c r="L19" s="46" t="s">
        <v>68</v>
      </c>
    </row>
    <row r="20" spans="2:14" hidden="1" outlineLevel="1">
      <c r="B20" s="12"/>
      <c r="C20" s="379"/>
      <c r="D20" s="380"/>
      <c r="E20" s="380"/>
      <c r="F20" s="16" t="s">
        <v>70</v>
      </c>
      <c r="G20" s="20" t="str">
        <f>形質変更時要届出区域所在地一覧!H46&amp;""</f>
        <v/>
      </c>
      <c r="H20" s="7" t="s">
        <v>71</v>
      </c>
      <c r="I20" s="13"/>
      <c r="L20" s="46" t="s">
        <v>68</v>
      </c>
    </row>
    <row r="21" spans="2:14" collapsed="1">
      <c r="B21" s="18"/>
      <c r="C21" s="340"/>
      <c r="D21" s="341"/>
      <c r="E21" s="341"/>
      <c r="F21" s="403" t="s">
        <v>72</v>
      </c>
      <c r="G21" s="404"/>
      <c r="H21" s="405"/>
      <c r="I21" s="19"/>
      <c r="L21" s="42"/>
      <c r="M21" s="55"/>
      <c r="N21" s="50"/>
    </row>
    <row r="22" spans="2:14">
      <c r="B22" s="376"/>
      <c r="C22" s="337" t="s">
        <v>73</v>
      </c>
      <c r="D22" s="338"/>
      <c r="E22" s="339"/>
      <c r="F22" s="23"/>
      <c r="G22" s="24"/>
      <c r="H22" s="391"/>
      <c r="I22" s="399"/>
      <c r="L22" s="49" t="s">
        <v>54</v>
      </c>
      <c r="M22" s="47" t="str">
        <f>IF(COUNTA(F22:G26)&lt;1,"（エラー）未入力","（正常）入力済み")</f>
        <v>（正常）入力済み</v>
      </c>
      <c r="N22" s="42" t="s">
        <v>74</v>
      </c>
    </row>
    <row r="23" spans="2:14" ht="26.4" hidden="1" outlineLevel="1">
      <c r="B23" s="376"/>
      <c r="C23" s="379"/>
      <c r="D23" s="380"/>
      <c r="E23" s="381"/>
      <c r="F23" s="25" t="s">
        <v>75</v>
      </c>
      <c r="G23" s="21"/>
      <c r="H23" s="392"/>
      <c r="I23" s="399"/>
      <c r="L23" s="46" t="s">
        <v>76</v>
      </c>
    </row>
    <row r="24" spans="2:14" hidden="1" outlineLevel="1">
      <c r="B24" s="376"/>
      <c r="C24" s="379"/>
      <c r="D24" s="380"/>
      <c r="E24" s="381"/>
      <c r="F24" s="25"/>
      <c r="G24" s="21"/>
      <c r="H24" s="392"/>
      <c r="I24" s="399"/>
      <c r="L24" s="46" t="s">
        <v>76</v>
      </c>
    </row>
    <row r="25" spans="2:14" hidden="1" outlineLevel="1">
      <c r="B25" s="376"/>
      <c r="C25" s="379"/>
      <c r="D25" s="380"/>
      <c r="E25" s="381"/>
      <c r="F25" s="25"/>
      <c r="G25" s="21"/>
      <c r="H25" s="392"/>
      <c r="I25" s="399"/>
      <c r="L25" s="46" t="s">
        <v>76</v>
      </c>
    </row>
    <row r="26" spans="2:14" hidden="1" outlineLevel="1">
      <c r="B26" s="376"/>
      <c r="C26" s="379"/>
      <c r="D26" s="380"/>
      <c r="E26" s="381"/>
      <c r="F26" s="25"/>
      <c r="G26" s="21"/>
      <c r="H26" s="392"/>
      <c r="I26" s="399"/>
      <c r="L26" s="46" t="s">
        <v>76</v>
      </c>
    </row>
    <row r="27" spans="2:14" collapsed="1">
      <c r="B27" s="376"/>
      <c r="C27" s="337" t="s">
        <v>77</v>
      </c>
      <c r="D27" s="338"/>
      <c r="E27" s="339"/>
      <c r="F27" s="389" t="str">
        <f>形質変更時要届出区域所在地一覧!U49&amp;""</f>
        <v/>
      </c>
      <c r="G27" s="390"/>
      <c r="H27" s="14" t="s">
        <v>67</v>
      </c>
      <c r="I27" s="399"/>
      <c r="L27" s="46" t="s">
        <v>68</v>
      </c>
      <c r="N27" s="42" t="s">
        <v>69</v>
      </c>
    </row>
    <row r="28" spans="2:14">
      <c r="B28" s="376"/>
      <c r="C28" s="379"/>
      <c r="D28" s="380"/>
      <c r="E28" s="381"/>
      <c r="F28" s="16" t="s">
        <v>70</v>
      </c>
      <c r="G28" s="20" t="str">
        <f>形質変更時要届出区域所在地一覧!H49&amp;""</f>
        <v/>
      </c>
      <c r="H28" s="7" t="s">
        <v>71</v>
      </c>
      <c r="I28" s="399"/>
      <c r="L28" s="46" t="s">
        <v>68</v>
      </c>
      <c r="N28" s="42" t="s">
        <v>69</v>
      </c>
    </row>
    <row r="29" spans="2:14" hidden="1" outlineLevel="1">
      <c r="B29" s="376"/>
      <c r="C29" s="379"/>
      <c r="D29" s="380"/>
      <c r="E29" s="381"/>
      <c r="F29" s="388" t="str">
        <f>形質変更時要届出区域所在地一覧!U50&amp;""</f>
        <v/>
      </c>
      <c r="G29" s="347"/>
      <c r="H29" s="7" t="s">
        <v>67</v>
      </c>
      <c r="I29" s="399"/>
      <c r="L29" s="46" t="s">
        <v>68</v>
      </c>
    </row>
    <row r="30" spans="2:14" hidden="1" outlineLevel="1">
      <c r="B30" s="376"/>
      <c r="C30" s="379"/>
      <c r="D30" s="380"/>
      <c r="E30" s="381"/>
      <c r="F30" s="16" t="s">
        <v>70</v>
      </c>
      <c r="G30" s="20" t="str">
        <f>形質変更時要届出区域所在地一覧!H50&amp;""</f>
        <v/>
      </c>
      <c r="H30" s="7" t="s">
        <v>71</v>
      </c>
      <c r="I30" s="399"/>
      <c r="L30" s="46" t="s">
        <v>68</v>
      </c>
    </row>
    <row r="31" spans="2:14" hidden="1" outlineLevel="1">
      <c r="B31" s="376"/>
      <c r="C31" s="379"/>
      <c r="D31" s="380"/>
      <c r="E31" s="381"/>
      <c r="F31" s="388" t="str">
        <f>形質変更時要届出区域所在地一覧!U51&amp;""</f>
        <v/>
      </c>
      <c r="G31" s="347"/>
      <c r="H31" s="7" t="s">
        <v>67</v>
      </c>
      <c r="I31" s="399"/>
      <c r="L31" s="46" t="s">
        <v>68</v>
      </c>
    </row>
    <row r="32" spans="2:14" hidden="1" outlineLevel="1">
      <c r="B32" s="376"/>
      <c r="C32" s="379"/>
      <c r="D32" s="380"/>
      <c r="E32" s="381"/>
      <c r="F32" s="16" t="s">
        <v>70</v>
      </c>
      <c r="G32" s="20" t="str">
        <f>形質変更時要届出区域所在地一覧!H51&amp;""</f>
        <v/>
      </c>
      <c r="H32" s="7" t="s">
        <v>71</v>
      </c>
      <c r="I32" s="399"/>
      <c r="L32" s="46" t="s">
        <v>68</v>
      </c>
    </row>
    <row r="33" spans="2:14" ht="30" customHeight="1" collapsed="1">
      <c r="B33" s="376"/>
      <c r="C33" s="340"/>
      <c r="D33" s="341"/>
      <c r="E33" s="342"/>
      <c r="F33" s="382" t="s">
        <v>78</v>
      </c>
      <c r="G33" s="383"/>
      <c r="H33" s="384"/>
      <c r="I33" s="399"/>
    </row>
    <row r="34" spans="2:14" ht="30" customHeight="1">
      <c r="B34" s="376"/>
      <c r="C34" s="346" t="s">
        <v>79</v>
      </c>
      <c r="D34" s="346"/>
      <c r="E34" s="346"/>
      <c r="F34" s="343" t="s">
        <v>80</v>
      </c>
      <c r="G34" s="344"/>
      <c r="H34" s="345"/>
      <c r="I34" s="399"/>
    </row>
    <row r="35" spans="2:14">
      <c r="B35" s="376"/>
      <c r="C35" s="337" t="s">
        <v>81</v>
      </c>
      <c r="D35" s="338"/>
      <c r="E35" s="339"/>
      <c r="F35" s="406"/>
      <c r="G35" s="407"/>
      <c r="H35" s="408"/>
      <c r="I35" s="399"/>
      <c r="L35" s="46" t="s">
        <v>82</v>
      </c>
      <c r="M35" s="58">
        <f>F35-15</f>
        <v>-15</v>
      </c>
      <c r="N35" s="42" t="s">
        <v>83</v>
      </c>
    </row>
    <row r="36" spans="2:14">
      <c r="B36" s="376"/>
      <c r="C36" s="340"/>
      <c r="D36" s="341"/>
      <c r="E36" s="342"/>
      <c r="F36" s="409"/>
      <c r="G36" s="410"/>
      <c r="H36" s="411"/>
      <c r="I36" s="399"/>
      <c r="L36" s="49" t="s">
        <v>54</v>
      </c>
      <c r="M36" s="47" t="str">
        <f>IF(F35="","（エラー）未入力","（正常）入力済み")</f>
        <v>（エラー）未入力</v>
      </c>
    </row>
    <row r="37" spans="2:14">
      <c r="B37" s="376"/>
      <c r="C37" s="346" t="s">
        <v>84</v>
      </c>
      <c r="D37" s="346"/>
      <c r="E37" s="346"/>
      <c r="F37" s="385"/>
      <c r="G37" s="386"/>
      <c r="H37" s="387"/>
      <c r="I37" s="399"/>
      <c r="L37" s="49" t="s">
        <v>54</v>
      </c>
      <c r="M37" s="47" t="str">
        <f>IF(F37="","（エラー）未入力","（正常）入力済み")</f>
        <v>（エラー）未入力</v>
      </c>
    </row>
    <row r="38" spans="2:14" ht="30" customHeight="1">
      <c r="B38" s="376"/>
      <c r="C38" s="346" t="s">
        <v>85</v>
      </c>
      <c r="D38" s="346"/>
      <c r="E38" s="346"/>
      <c r="F38" s="343" t="s">
        <v>86</v>
      </c>
      <c r="G38" s="344"/>
      <c r="H38" s="345"/>
      <c r="I38" s="399"/>
    </row>
    <row r="39" spans="2:14" ht="30" customHeight="1">
      <c r="B39" s="376"/>
      <c r="C39" s="346" t="s">
        <v>87</v>
      </c>
      <c r="D39" s="346"/>
      <c r="E39" s="346"/>
      <c r="F39" s="343" t="s">
        <v>88</v>
      </c>
      <c r="G39" s="344"/>
      <c r="H39" s="345"/>
      <c r="I39" s="399"/>
    </row>
    <row r="40" spans="2:14">
      <c r="B40" s="376"/>
      <c r="C40" s="337" t="s">
        <v>89</v>
      </c>
      <c r="D40" s="339"/>
      <c r="E40" s="334" t="s">
        <v>90</v>
      </c>
      <c r="F40" s="351"/>
      <c r="G40" s="352"/>
      <c r="H40" s="353"/>
      <c r="I40" s="399"/>
      <c r="L40" s="52" t="s">
        <v>91</v>
      </c>
      <c r="M40" s="47" t="str">
        <f>IF(F40="","未入力",IF(COUNTIF('（入力用シート）汚染状態一覧_様式第15'!AH:AH,"*エラー*")&lt;1,"（正常）入力用シートエラーなし","（エラー）入力用シートエラーあり"))</f>
        <v>未入力</v>
      </c>
      <c r="N40" s="42" t="s">
        <v>92</v>
      </c>
    </row>
    <row r="41" spans="2:14">
      <c r="B41" s="376"/>
      <c r="C41" s="379"/>
      <c r="D41" s="381"/>
      <c r="E41" s="335"/>
      <c r="F41" s="56" t="s">
        <v>93</v>
      </c>
      <c r="G41" s="347" t="str">
        <f>IF($F$40="汚染は確認されなかった","該当なし",IF('（入力用シート）汚染状態一覧_様式第15'!AD14="",
IF(OR('（入力用シート）汚染状態一覧_様式第15'!$AE$8&lt;&gt;0,'（入力用シート）汚染状態一覧_様式第15'!$AE$9&lt;&gt;0),"該当なし",""),'（入力用シート）汚染状態一覧_様式第15'!AD14))</f>
        <v/>
      </c>
      <c r="H41" s="348"/>
      <c r="I41" s="399"/>
      <c r="L41" s="46" t="s">
        <v>68</v>
      </c>
      <c r="N41" s="42" t="s">
        <v>94</v>
      </c>
    </row>
    <row r="42" spans="2:14">
      <c r="B42" s="376"/>
      <c r="C42" s="379"/>
      <c r="D42" s="381"/>
      <c r="E42" s="335"/>
      <c r="F42" s="56" t="s">
        <v>95</v>
      </c>
      <c r="G42" s="347" t="str">
        <f>IF($F$40="汚染は確認されなかった","該当なし",IF('（入力用シート）汚染状態一覧_様式第15'!AD15="",
IF(OR('（入力用シート）汚染状態一覧_様式第15'!$AE$7&lt;&gt;0,'（入力用シート）汚染状態一覧_様式第15'!$AE$9&lt;&gt;0),"該当なし",""),'（入力用シート）汚染状態一覧_様式第15'!AD15))</f>
        <v/>
      </c>
      <c r="H42" s="348"/>
      <c r="I42" s="399"/>
      <c r="L42" s="46" t="s">
        <v>68</v>
      </c>
      <c r="N42" s="42" t="s">
        <v>94</v>
      </c>
    </row>
    <row r="43" spans="2:14">
      <c r="B43" s="376"/>
      <c r="C43" s="379"/>
      <c r="D43" s="381"/>
      <c r="E43" s="335"/>
      <c r="F43" s="56" t="s">
        <v>96</v>
      </c>
      <c r="G43" s="347" t="str">
        <f>IF($F$40="汚染は確認されなかった","該当なし",IF('（入力用シート）汚染状態一覧_様式第15'!AD16="",
IF(OR('（入力用シート）汚染状態一覧_様式第15'!$AE$7&lt;&gt;0,'（入力用シート）汚染状態一覧_様式第15'!$AE$8&lt;&gt;0),"該当なし",""),'（入力用シート）汚染状態一覧_様式第15'!AD16))</f>
        <v/>
      </c>
      <c r="H43" s="348"/>
      <c r="I43" s="399"/>
      <c r="L43" s="46" t="s">
        <v>68</v>
      </c>
      <c r="N43" s="42" t="s">
        <v>94</v>
      </c>
    </row>
    <row r="44" spans="2:14" ht="56.25" customHeight="1">
      <c r="B44" s="376"/>
      <c r="C44" s="379"/>
      <c r="D44" s="381"/>
      <c r="E44" s="334" t="s">
        <v>97</v>
      </c>
      <c r="F44" s="38"/>
      <c r="G44" s="354"/>
      <c r="H44" s="355"/>
      <c r="I44" s="399"/>
      <c r="L44" s="46" t="s">
        <v>59</v>
      </c>
      <c r="M44" s="47" t="str">
        <f>IF(OR($F$40="汚染が確認された",$F$40="汚染が確認された（調査の一部省略）",$F$40="汚染は確認されなかった"),IF(OR(F44="",G44=""),"（エラー）未入力","（正常）入力済み"),"分析実施対象外")</f>
        <v>分析実施対象外</v>
      </c>
      <c r="N44" s="42" t="s">
        <v>98</v>
      </c>
    </row>
    <row r="45" spans="2:14" hidden="1" outlineLevel="1">
      <c r="B45" s="376"/>
      <c r="C45" s="379"/>
      <c r="D45" s="381"/>
      <c r="E45" s="335"/>
      <c r="F45" s="26"/>
      <c r="G45" s="349"/>
      <c r="H45" s="350"/>
      <c r="I45" s="399"/>
      <c r="L45" s="46" t="s">
        <v>59</v>
      </c>
      <c r="M45" s="47" t="str">
        <f>IF(OR($F$40="汚染が確認された",$F$40="汚染が確認された（調査の一部省略）",$F$40="汚染は確認されなかった"),IF(OR(F45="",G45=""),"（複数入力）未入力","（正常）入力済み"),"分析実施対象外")</f>
        <v>分析実施対象外</v>
      </c>
    </row>
    <row r="46" spans="2:14" hidden="1" outlineLevel="1">
      <c r="B46" s="376"/>
      <c r="C46" s="379"/>
      <c r="D46" s="381"/>
      <c r="E46" s="335"/>
      <c r="F46" s="26"/>
      <c r="G46" s="349"/>
      <c r="H46" s="350"/>
      <c r="I46" s="399"/>
      <c r="L46" s="46" t="s">
        <v>59</v>
      </c>
      <c r="M46" s="47" t="str">
        <f>IF(OR($F$40="汚染が確認された",$F$40="汚染が確認された（調査の一部省略）",$F$40="汚染は確認されなかった"),IF(OR(F46="",G46=""),"（複数入力）未入力","（正常）入力済み"),"分析実施対象外")</f>
        <v>分析実施対象外</v>
      </c>
    </row>
    <row r="47" spans="2:14" hidden="1" outlineLevel="1">
      <c r="B47" s="376"/>
      <c r="C47" s="379"/>
      <c r="D47" s="381"/>
      <c r="E47" s="335"/>
      <c r="F47" s="26"/>
      <c r="G47" s="349"/>
      <c r="H47" s="350"/>
      <c r="I47" s="399"/>
      <c r="L47" s="46" t="s">
        <v>59</v>
      </c>
      <c r="M47" s="47" t="str">
        <f>IF(OR($F$40="汚染が確認された",$F$40="汚染が確認された（調査の一部省略）",$F$40="汚染は確認されなかった"),IF(OR(F47="",G47=""),"（複数入力）未入力","（正常）入力済み"),"分析実施対象外")</f>
        <v>分析実施対象外</v>
      </c>
    </row>
    <row r="48" spans="2:14" hidden="1" outlineLevel="1">
      <c r="B48" s="376"/>
      <c r="C48" s="340"/>
      <c r="D48" s="342"/>
      <c r="E48" s="336"/>
      <c r="F48" s="27"/>
      <c r="G48" s="377"/>
      <c r="H48" s="378"/>
      <c r="I48" s="399"/>
      <c r="L48" s="46" t="s">
        <v>59</v>
      </c>
      <c r="M48" s="47" t="str">
        <f>IF(OR($F$40="汚染が確認された",$F$40="汚染が確認された（調査の一部省略）",$F$40="汚染は確認されなかった"),IF(OR(F48="",G48=""),"（複数入力）未入力","（正常）入力済み"),"分析実施対象外")</f>
        <v>分析実施対象外</v>
      </c>
    </row>
    <row r="49" spans="2:14" ht="26.25" customHeight="1" collapsed="1">
      <c r="B49" s="376"/>
      <c r="C49" s="337" t="s">
        <v>99</v>
      </c>
      <c r="D49" s="338"/>
      <c r="E49" s="339"/>
      <c r="F49" s="28"/>
      <c r="G49" s="30"/>
      <c r="H49" s="14" t="s">
        <v>67</v>
      </c>
      <c r="I49" s="399"/>
      <c r="L49" s="46" t="s">
        <v>100</v>
      </c>
      <c r="M49" s="47" t="str">
        <f>IF(OR(F49="",G49=""),"未入力","（正常）入力済み")</f>
        <v>未入力</v>
      </c>
      <c r="N49" s="42" t="s">
        <v>101</v>
      </c>
    </row>
    <row r="50" spans="2:14" ht="26.25" customHeight="1">
      <c r="B50" s="376"/>
      <c r="C50" s="379"/>
      <c r="D50" s="380"/>
      <c r="E50" s="381"/>
      <c r="F50" s="16"/>
      <c r="G50" s="31"/>
      <c r="H50" s="7"/>
      <c r="I50" s="399"/>
      <c r="L50" s="46" t="s">
        <v>100</v>
      </c>
      <c r="M50" s="47" t="str">
        <f>IF(F50="","未入力","（正常）入力済み")</f>
        <v>未入力</v>
      </c>
      <c r="N50" s="42" t="s">
        <v>102</v>
      </c>
    </row>
    <row r="51" spans="2:14" hidden="1" outlineLevel="1">
      <c r="B51" s="376"/>
      <c r="C51" s="379"/>
      <c r="D51" s="380"/>
      <c r="E51" s="381"/>
      <c r="F51" s="29"/>
      <c r="G51" s="32"/>
      <c r="H51" s="7" t="s">
        <v>67</v>
      </c>
      <c r="I51" s="399"/>
      <c r="L51" s="46" t="s">
        <v>100</v>
      </c>
      <c r="M51" s="47" t="str">
        <f>IF(OR(F51="",G51=""),"未入力","（正常）入力済み")</f>
        <v>未入力</v>
      </c>
    </row>
    <row r="52" spans="2:14" hidden="1" outlineLevel="1">
      <c r="B52" s="376"/>
      <c r="C52" s="379"/>
      <c r="D52" s="380"/>
      <c r="E52" s="381"/>
      <c r="F52" s="16"/>
      <c r="G52" s="33"/>
      <c r="H52" s="7"/>
      <c r="I52" s="399"/>
      <c r="L52" s="46" t="s">
        <v>100</v>
      </c>
      <c r="M52" s="47" t="str">
        <f>IF(F52="","未入力","（正常）入力済み")</f>
        <v>未入力</v>
      </c>
    </row>
    <row r="53" spans="2:14" hidden="1" outlineLevel="1">
      <c r="B53" s="376"/>
      <c r="C53" s="379"/>
      <c r="D53" s="380"/>
      <c r="E53" s="381"/>
      <c r="F53" s="29"/>
      <c r="G53" s="32"/>
      <c r="H53" s="7" t="s">
        <v>67</v>
      </c>
      <c r="I53" s="399"/>
      <c r="L53" s="46" t="s">
        <v>100</v>
      </c>
      <c r="M53" s="47" t="str">
        <f>IF(OR(F53="",G53=""),"未入力","（正常）入力済み")</f>
        <v>未入力</v>
      </c>
    </row>
    <row r="54" spans="2:14" hidden="1" outlineLevel="1">
      <c r="B54" s="376"/>
      <c r="C54" s="379"/>
      <c r="D54" s="380"/>
      <c r="E54" s="381"/>
      <c r="F54" s="16"/>
      <c r="G54" s="33"/>
      <c r="H54" s="7"/>
      <c r="I54" s="399"/>
      <c r="L54" s="46" t="s">
        <v>100</v>
      </c>
      <c r="M54" s="47" t="str">
        <f>IF(F54="","未入力","（正常）入力済み")</f>
        <v>未入力</v>
      </c>
    </row>
    <row r="55" spans="2:14" hidden="1" outlineLevel="1">
      <c r="B55" s="376"/>
      <c r="C55" s="379"/>
      <c r="D55" s="380"/>
      <c r="E55" s="381"/>
      <c r="F55" s="29"/>
      <c r="G55" s="32"/>
      <c r="H55" s="7" t="s">
        <v>67</v>
      </c>
      <c r="I55" s="399"/>
      <c r="L55" s="46" t="s">
        <v>100</v>
      </c>
      <c r="M55" s="47" t="str">
        <f>IF(OR(F55="",G55=""),"未入力","（正常）入力済み")</f>
        <v>未入力</v>
      </c>
    </row>
    <row r="56" spans="2:14" hidden="1" outlineLevel="1">
      <c r="B56" s="376"/>
      <c r="C56" s="379"/>
      <c r="D56" s="380"/>
      <c r="E56" s="381"/>
      <c r="F56" s="16"/>
      <c r="G56" s="33"/>
      <c r="H56" s="7"/>
      <c r="I56" s="399"/>
      <c r="L56" s="46" t="s">
        <v>100</v>
      </c>
      <c r="M56" s="47" t="str">
        <f>IF(F56="","未入力","（正常）入力済み")</f>
        <v>未入力</v>
      </c>
    </row>
    <row r="57" spans="2:14" hidden="1" outlineLevel="1">
      <c r="B57" s="376"/>
      <c r="C57" s="379"/>
      <c r="D57" s="380"/>
      <c r="E57" s="381"/>
      <c r="F57" s="29"/>
      <c r="G57" s="32"/>
      <c r="H57" s="7" t="s">
        <v>67</v>
      </c>
      <c r="I57" s="399"/>
      <c r="L57" s="46" t="s">
        <v>100</v>
      </c>
      <c r="M57" s="47" t="str">
        <f>IF(OR(F57="",G57=""),"未入力","（正常）入力済み")</f>
        <v>未入力</v>
      </c>
    </row>
    <row r="58" spans="2:14" hidden="1" outlineLevel="1">
      <c r="B58" s="376"/>
      <c r="C58" s="379"/>
      <c r="D58" s="380"/>
      <c r="E58" s="381"/>
      <c r="F58" s="17"/>
      <c r="G58" s="34"/>
      <c r="H58" s="15"/>
      <c r="I58" s="399"/>
      <c r="L58" s="46" t="s">
        <v>100</v>
      </c>
      <c r="M58" s="47" t="str">
        <f>IF(F58="","未入力","（正常）入力済み")</f>
        <v>未入力</v>
      </c>
    </row>
    <row r="59" spans="2:14" ht="18.3" customHeight="1" collapsed="1">
      <c r="B59" s="37"/>
      <c r="C59" s="39"/>
      <c r="D59" s="39"/>
      <c r="E59" s="39"/>
      <c r="F59" s="39"/>
      <c r="G59" s="39"/>
      <c r="H59" s="39"/>
      <c r="I59" s="10"/>
    </row>
    <row r="60" spans="2:14" ht="18.75" customHeight="1">
      <c r="B60" s="412" t="s">
        <v>103</v>
      </c>
      <c r="C60" s="414" t="s">
        <v>104</v>
      </c>
      <c r="D60" s="415"/>
      <c r="E60" s="11" t="s">
        <v>105</v>
      </c>
      <c r="F60" s="11" t="s">
        <v>106</v>
      </c>
      <c r="G60" s="397" t="s">
        <v>107</v>
      </c>
      <c r="H60" s="397"/>
      <c r="I60" s="398"/>
    </row>
    <row r="61" spans="2:14">
      <c r="B61" s="371"/>
      <c r="C61" s="416"/>
      <c r="D61" s="417"/>
      <c r="E61" s="43"/>
      <c r="F61" s="53"/>
      <c r="G61" s="395"/>
      <c r="H61" s="395"/>
      <c r="I61" s="396"/>
      <c r="L61" s="46" t="s">
        <v>100</v>
      </c>
      <c r="M61" s="47" t="str">
        <f>IF(E61="","（エラー）氏名未入力",IF(F61&amp;G61="","（エラー）電話番号又はメールアドレス未入力",IF($F$9&lt;&gt;"",IF(C61="","（エラー）所属未入力","（正常）入力済み"),"（正常）入力済み")))</f>
        <v>（エラー）氏名未入力</v>
      </c>
      <c r="N61" s="42" t="s">
        <v>108</v>
      </c>
    </row>
    <row r="62" spans="2:14">
      <c r="B62" s="413"/>
      <c r="C62" s="418"/>
      <c r="D62" s="419"/>
      <c r="E62" s="35"/>
      <c r="F62" s="54"/>
      <c r="G62" s="393"/>
      <c r="H62" s="393"/>
      <c r="I62" s="394"/>
      <c r="L62" s="46" t="s">
        <v>100</v>
      </c>
      <c r="M62" s="47" t="str">
        <f>IF(E62="","（複数入力）氏名未入力",IF(F62&amp;G62="","（エラー）電話番号又はメールアドレス未入力",IF($F$9&lt;&gt;"",IF(C62="","（エラー）所属未入力","（正常）入力済み"),"（正常）入力済み")))</f>
        <v>（複数入力）氏名未入力</v>
      </c>
      <c r="N62" s="42" t="s">
        <v>109</v>
      </c>
    </row>
    <row r="63" spans="2:14">
      <c r="B63" s="2" t="s">
        <v>110</v>
      </c>
      <c r="N63" s="42" t="s">
        <v>111</v>
      </c>
    </row>
  </sheetData>
  <sheetProtection formatRows="0"/>
  <mergeCells count="62">
    <mergeCell ref="G62:I62"/>
    <mergeCell ref="G61:I61"/>
    <mergeCell ref="G60:I60"/>
    <mergeCell ref="I22:I58"/>
    <mergeCell ref="C13:H13"/>
    <mergeCell ref="B14:I14"/>
    <mergeCell ref="C15:E21"/>
    <mergeCell ref="F15:G15"/>
    <mergeCell ref="F17:G17"/>
    <mergeCell ref="F19:G19"/>
    <mergeCell ref="F21:H21"/>
    <mergeCell ref="F35:H36"/>
    <mergeCell ref="B60:B62"/>
    <mergeCell ref="C60:D60"/>
    <mergeCell ref="C61:D61"/>
    <mergeCell ref="C62:D62"/>
    <mergeCell ref="B22:B58"/>
    <mergeCell ref="G48:H48"/>
    <mergeCell ref="G46:H46"/>
    <mergeCell ref="C27:E33"/>
    <mergeCell ref="G47:H47"/>
    <mergeCell ref="G43:H43"/>
    <mergeCell ref="C49:E58"/>
    <mergeCell ref="C22:E26"/>
    <mergeCell ref="F33:H33"/>
    <mergeCell ref="F37:H37"/>
    <mergeCell ref="C38:E38"/>
    <mergeCell ref="F29:G29"/>
    <mergeCell ref="F31:G31"/>
    <mergeCell ref="F27:G27"/>
    <mergeCell ref="H22:H26"/>
    <mergeCell ref="C40:D48"/>
    <mergeCell ref="G5:H5"/>
    <mergeCell ref="B6:I6"/>
    <mergeCell ref="N1:N2"/>
    <mergeCell ref="C3:F3"/>
    <mergeCell ref="C12:D12"/>
    <mergeCell ref="F12:H12"/>
    <mergeCell ref="B2:I2"/>
    <mergeCell ref="B5:E5"/>
    <mergeCell ref="L1:M1"/>
    <mergeCell ref="B11:I11"/>
    <mergeCell ref="B7:D7"/>
    <mergeCell ref="B8:D10"/>
    <mergeCell ref="E8:E10"/>
    <mergeCell ref="F8:H8"/>
    <mergeCell ref="F9:H9"/>
    <mergeCell ref="F10:H10"/>
    <mergeCell ref="E44:E48"/>
    <mergeCell ref="C35:E36"/>
    <mergeCell ref="E40:E43"/>
    <mergeCell ref="F34:H34"/>
    <mergeCell ref="C39:E39"/>
    <mergeCell ref="F38:H38"/>
    <mergeCell ref="C34:E34"/>
    <mergeCell ref="G42:H42"/>
    <mergeCell ref="C37:E37"/>
    <mergeCell ref="G41:H41"/>
    <mergeCell ref="F39:H39"/>
    <mergeCell ref="G45:H45"/>
    <mergeCell ref="F40:H40"/>
    <mergeCell ref="G44:H44"/>
  </mergeCells>
  <phoneticPr fontId="20"/>
  <conditionalFormatting sqref="M1:M1048576">
    <cfRule type="containsText" dxfId="79" priority="1" operator="containsText" text="（注意）">
      <formula>NOT(ISERROR(SEARCH("（注意）",M1)))</formula>
    </cfRule>
    <cfRule type="containsText" dxfId="78" priority="2" operator="containsText" text="（正常）">
      <formula>NOT(ISERROR(SEARCH("（正常）",M1)))</formula>
    </cfRule>
    <cfRule type="containsText" dxfId="77" priority="3" operator="containsText" text="（エラー）">
      <formula>NOT(ISERROR(SEARCH("（エラー）",M1)))</formula>
    </cfRule>
  </conditionalFormatting>
  <dataValidations count="1">
    <dataValidation type="list" allowBlank="1" showInputMessage="1" showErrorMessage="1" sqref="F51 F55 F57 F53" xr:uid="{00000000-0002-0000-0000-000000000000}">
      <formula1>区市町村</formula1>
    </dataValidation>
  </dataValidations>
  <printOptions horizontalCentered="1"/>
  <pageMargins left="0.19685039370078741" right="0.19685039370078741" top="0.19685039370078741" bottom="0.19685039370078741" header="0.11811023622047245" footer="0.11811023622047245"/>
  <pageSetup paperSize="9" scale="97"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マスタ!$B$2:$B$4</xm:f>
          </x14:formula1>
          <xm:sqref>E12</xm:sqref>
        </x14:dataValidation>
        <x14:dataValidation type="list" allowBlank="1" showInputMessage="1" showErrorMessage="1" xr:uid="{00000000-0002-0000-0000-000002000000}">
          <x14:formula1>
            <xm:f>マスタ!$J$2:$J$4</xm:f>
          </x14:formula1>
          <xm:sqref>F40:H40</xm:sqref>
        </x14:dataValidation>
        <x14:dataValidation type="list" allowBlank="1" showInputMessage="1" xr:uid="{00000000-0002-0000-0000-000003000000}">
          <x14:formula1>
            <xm:f>マスタ!$D$2:$D$187</xm:f>
          </x14:formula1>
          <xm:sqref>F22:G26</xm:sqref>
        </x14:dataValidation>
        <x14:dataValidation type="list" allowBlank="1" showInputMessage="1" showErrorMessage="1" xr:uid="{A11987FE-6D8B-4389-9E26-E970FB3FB6D7}">
          <x14:formula1>
            <xm:f>マスタ!$C$2:$C$63</xm:f>
          </x14:formula1>
          <xm:sqref>F49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01A43-D0CF-40BA-BBD2-5B4134B2D5FC}">
  <sheetPr>
    <pageSetUpPr fitToPage="1"/>
  </sheetPr>
  <dimension ref="B1:AD168"/>
  <sheetViews>
    <sheetView showGridLines="0" zoomScaleNormal="100" zoomScaleSheetLayoutView="100" workbookViewId="0"/>
  </sheetViews>
  <sheetFormatPr defaultColWidth="8.69921875" defaultRowHeight="15"/>
  <cols>
    <col min="1" max="1" width="2.69921875" style="192" customWidth="1"/>
    <col min="2" max="2" width="3.296875" style="192" customWidth="1"/>
    <col min="3" max="3" width="31" style="192" customWidth="1"/>
    <col min="4" max="4" width="4.296875" style="193" customWidth="1"/>
    <col min="5" max="13" width="4.5" style="193" customWidth="1"/>
    <col min="14" max="14" width="10.296875" style="192" customWidth="1"/>
    <col min="15" max="15" width="13.59765625" style="193" customWidth="1"/>
    <col min="16" max="16" width="14.59765625" style="192" customWidth="1"/>
    <col min="17" max="17" width="2.59765625" style="304" customWidth="1"/>
    <col min="18" max="18" width="4.09765625" style="305" hidden="1" customWidth="1"/>
    <col min="19" max="20" width="4.09765625" style="192" hidden="1" customWidth="1"/>
    <col min="21" max="21" width="3.796875" style="192" customWidth="1"/>
    <col min="22" max="22" width="17.59765625" style="208" customWidth="1"/>
    <col min="23" max="23" width="30.59765625" style="191" customWidth="1"/>
    <col min="24" max="24" width="220.59765625" style="208" customWidth="1"/>
    <col min="25" max="26" width="0" style="192" hidden="1" customWidth="1"/>
    <col min="27" max="27" width="29.09765625" style="192" hidden="1" customWidth="1"/>
    <col min="28" max="28" width="17.5" style="192" hidden="1" customWidth="1"/>
    <col min="29" max="29" width="46.59765625" style="192" hidden="1" customWidth="1"/>
    <col min="30" max="30" width="15.59765625" style="192" hidden="1" customWidth="1"/>
    <col min="31" max="16384" width="8.69921875" style="192"/>
  </cols>
  <sheetData>
    <row r="1" spans="2:30" ht="8.1" customHeight="1">
      <c r="Q1" s="192"/>
      <c r="R1" s="607" t="s">
        <v>112</v>
      </c>
      <c r="S1" s="607"/>
      <c r="T1" s="324"/>
      <c r="V1" s="194" t="s">
        <v>47</v>
      </c>
      <c r="W1" s="194"/>
      <c r="X1" s="195" t="s">
        <v>48</v>
      </c>
      <c r="Y1" s="196" t="s">
        <v>113</v>
      </c>
    </row>
    <row r="2" spans="2:30" ht="40.049999999999997" customHeight="1">
      <c r="B2" s="608" t="s">
        <v>114</v>
      </c>
      <c r="C2" s="608"/>
      <c r="D2" s="608"/>
      <c r="E2" s="608"/>
      <c r="F2" s="608"/>
      <c r="G2" s="608"/>
      <c r="H2" s="608"/>
      <c r="I2" s="608"/>
      <c r="J2" s="608"/>
      <c r="K2" s="608"/>
      <c r="L2" s="608"/>
      <c r="M2" s="608"/>
      <c r="N2" s="608"/>
      <c r="O2" s="608"/>
      <c r="P2" s="608"/>
      <c r="Q2" s="192"/>
      <c r="R2" s="198"/>
      <c r="S2" s="198"/>
      <c r="T2" s="198"/>
      <c r="V2" s="194" t="s">
        <v>49</v>
      </c>
      <c r="W2" s="199" t="s">
        <v>50</v>
      </c>
      <c r="X2" s="194"/>
      <c r="Y2" s="196" t="s">
        <v>115</v>
      </c>
      <c r="Z2" s="196" t="s">
        <v>116</v>
      </c>
      <c r="AA2" s="200" t="s">
        <v>117</v>
      </c>
      <c r="AB2" s="196" t="s">
        <v>118</v>
      </c>
      <c r="AC2" s="196" t="s">
        <v>119</v>
      </c>
      <c r="AD2" s="196" t="s">
        <v>120</v>
      </c>
    </row>
    <row r="3" spans="2:30" ht="7.5" customHeight="1">
      <c r="B3" s="201"/>
      <c r="Q3" s="192"/>
      <c r="R3" s="198"/>
      <c r="S3" s="198"/>
      <c r="T3" s="198"/>
      <c r="V3" s="194"/>
      <c r="W3" s="199"/>
      <c r="X3" s="194"/>
      <c r="Y3" s="202" t="s">
        <v>121</v>
      </c>
      <c r="Z3" s="202" t="s">
        <v>122</v>
      </c>
      <c r="AA3" s="203" t="s">
        <v>123</v>
      </c>
      <c r="AB3" s="202" t="s">
        <v>124</v>
      </c>
      <c r="AC3" s="202" t="s">
        <v>125</v>
      </c>
      <c r="AD3" s="202" t="s">
        <v>126</v>
      </c>
    </row>
    <row r="4" spans="2:30" ht="18">
      <c r="B4" s="201" t="s">
        <v>127</v>
      </c>
      <c r="Q4" s="192"/>
      <c r="R4" s="198"/>
      <c r="S4" s="198"/>
      <c r="T4" s="198"/>
      <c r="V4" s="194"/>
      <c r="W4" s="199"/>
      <c r="X4" s="194"/>
      <c r="Y4" s="202" t="s">
        <v>128</v>
      </c>
      <c r="Z4" s="202" t="s">
        <v>129</v>
      </c>
      <c r="AA4" s="203" t="s">
        <v>130</v>
      </c>
      <c r="AB4" s="202" t="s">
        <v>131</v>
      </c>
      <c r="AC4" s="202" t="s">
        <v>132</v>
      </c>
      <c r="AD4" s="202" t="s">
        <v>133</v>
      </c>
    </row>
    <row r="5" spans="2:30" ht="18">
      <c r="B5" s="609" t="s">
        <v>134</v>
      </c>
      <c r="C5" s="609"/>
      <c r="D5" s="609" t="s">
        <v>135</v>
      </c>
      <c r="E5" s="609"/>
      <c r="F5" s="609"/>
      <c r="G5" s="609"/>
      <c r="H5" s="609"/>
      <c r="I5" s="609"/>
      <c r="J5" s="609"/>
      <c r="K5" s="609"/>
      <c r="L5" s="609"/>
      <c r="M5" s="609"/>
      <c r="N5" s="609"/>
      <c r="O5" s="609"/>
      <c r="P5" s="609"/>
      <c r="Q5" s="192"/>
      <c r="R5" s="198"/>
      <c r="S5" s="198"/>
      <c r="T5" s="198"/>
      <c r="V5" s="194"/>
      <c r="W5" s="199"/>
      <c r="X5" s="194"/>
      <c r="Z5" s="202" t="s">
        <v>128</v>
      </c>
      <c r="AA5" s="203" t="s">
        <v>136</v>
      </c>
      <c r="AB5" s="202" t="s">
        <v>137</v>
      </c>
      <c r="AC5" s="202" t="s">
        <v>138</v>
      </c>
      <c r="AD5" s="202" t="s">
        <v>139</v>
      </c>
    </row>
    <row r="6" spans="2:30" ht="18">
      <c r="B6" s="598" t="s">
        <v>140</v>
      </c>
      <c r="C6" s="593"/>
      <c r="D6" s="610"/>
      <c r="E6" s="611"/>
      <c r="F6" s="611"/>
      <c r="G6" s="611"/>
      <c r="H6" s="611"/>
      <c r="I6" s="204" t="s">
        <v>141</v>
      </c>
      <c r="J6" s="205"/>
      <c r="K6" s="205"/>
      <c r="L6" s="205"/>
      <c r="M6" s="205"/>
      <c r="N6" s="204"/>
      <c r="O6" s="206"/>
      <c r="P6" s="320"/>
      <c r="Q6" s="192"/>
      <c r="R6" s="198"/>
      <c r="S6" s="198"/>
      <c r="T6" s="198"/>
      <c r="V6" s="207" t="s">
        <v>54</v>
      </c>
      <c r="W6" s="191" t="str">
        <f>IF(D6="","（エラー）未選択","（正常）選択済み")</f>
        <v>（エラー）未選択</v>
      </c>
      <c r="X6" s="208" t="s">
        <v>142</v>
      </c>
      <c r="AA6" s="203" t="s">
        <v>143</v>
      </c>
      <c r="AC6" s="202"/>
    </row>
    <row r="7" spans="2:30">
      <c r="B7" s="596"/>
      <c r="C7" s="597"/>
      <c r="D7" s="612"/>
      <c r="E7" s="613"/>
      <c r="F7" s="613"/>
      <c r="G7" s="613"/>
      <c r="H7" s="613"/>
      <c r="I7" s="209" t="s">
        <v>144</v>
      </c>
      <c r="J7" s="327"/>
      <c r="K7" s="327"/>
      <c r="L7" s="327"/>
      <c r="M7" s="327"/>
      <c r="N7" s="209"/>
      <c r="O7" s="210"/>
      <c r="P7" s="211"/>
      <c r="Q7" s="192"/>
      <c r="R7" s="198"/>
      <c r="S7" s="198"/>
      <c r="T7" s="198"/>
      <c r="V7" s="207"/>
    </row>
    <row r="8" spans="2:30" ht="18.600000000000001">
      <c r="B8" s="592" t="s">
        <v>145</v>
      </c>
      <c r="C8" s="593"/>
      <c r="D8" s="212"/>
      <c r="E8" s="329" t="s">
        <v>146</v>
      </c>
      <c r="F8" s="213"/>
      <c r="G8" s="213"/>
      <c r="H8" s="213"/>
      <c r="I8" s="213"/>
      <c r="J8" s="213"/>
      <c r="K8" s="213"/>
      <c r="L8" s="213"/>
      <c r="M8" s="214"/>
      <c r="N8" s="213" t="s">
        <v>147</v>
      </c>
      <c r="O8" s="215"/>
      <c r="P8" s="216"/>
      <c r="Q8" s="192"/>
      <c r="R8" s="217" t="b">
        <f t="shared" ref="R8:R16" si="0">IF(D8="●",TRUE,FALSE)</f>
        <v>0</v>
      </c>
      <c r="S8" s="217" t="b">
        <f>IF(M8="●",TRUE,FALSE)</f>
        <v>0</v>
      </c>
      <c r="T8" s="217"/>
      <c r="V8" s="218" t="s">
        <v>100</v>
      </c>
      <c r="W8" s="191" t="str">
        <f>IF(D6="無","（注意）入力無効",IF(COUNTIF(R8:S16,"TRUE")&lt;1,"（エラー）未選択","（正常）選択済み"))</f>
        <v>（エラー）未選択</v>
      </c>
      <c r="X8" s="208" t="s">
        <v>148</v>
      </c>
    </row>
    <row r="9" spans="2:30" ht="18.600000000000001">
      <c r="B9" s="594"/>
      <c r="C9" s="595"/>
      <c r="D9" s="219"/>
      <c r="E9" s="330" t="s">
        <v>149</v>
      </c>
      <c r="F9" s="220"/>
      <c r="G9" s="220"/>
      <c r="H9" s="220"/>
      <c r="I9" s="220"/>
      <c r="J9" s="220"/>
      <c r="K9" s="220"/>
      <c r="L9" s="220"/>
      <c r="M9" s="221"/>
      <c r="N9" s="222" t="s">
        <v>150</v>
      </c>
      <c r="O9" s="223"/>
      <c r="P9" s="224"/>
      <c r="Q9" s="192"/>
      <c r="R9" s="217" t="b">
        <f t="shared" si="0"/>
        <v>0</v>
      </c>
      <c r="S9" s="217" t="b">
        <f t="shared" ref="S9:S15" si="1">IF(M9="●",TRUE,FALSE)</f>
        <v>0</v>
      </c>
      <c r="T9" s="217"/>
      <c r="V9" s="218"/>
    </row>
    <row r="10" spans="2:30" ht="18.600000000000001">
      <c r="B10" s="594"/>
      <c r="C10" s="595"/>
      <c r="D10" s="219"/>
      <c r="E10" s="330" t="s">
        <v>151</v>
      </c>
      <c r="F10" s="220"/>
      <c r="G10" s="220"/>
      <c r="H10" s="220"/>
      <c r="I10" s="220"/>
      <c r="J10" s="220"/>
      <c r="K10" s="220"/>
      <c r="L10" s="220"/>
      <c r="M10" s="221"/>
      <c r="N10" s="222" t="s">
        <v>152</v>
      </c>
      <c r="O10" s="223"/>
      <c r="P10" s="224"/>
      <c r="Q10" s="192"/>
      <c r="R10" s="217" t="b">
        <f t="shared" si="0"/>
        <v>0</v>
      </c>
      <c r="S10" s="217" t="b">
        <f t="shared" si="1"/>
        <v>0</v>
      </c>
      <c r="T10" s="217"/>
      <c r="V10" s="218"/>
    </row>
    <row r="11" spans="2:30" ht="18.600000000000001">
      <c r="B11" s="594"/>
      <c r="C11" s="595"/>
      <c r="D11" s="219"/>
      <c r="E11" s="330" t="s">
        <v>153</v>
      </c>
      <c r="F11" s="220"/>
      <c r="G11" s="220"/>
      <c r="H11" s="220"/>
      <c r="I11" s="220"/>
      <c r="J11" s="220"/>
      <c r="K11" s="220"/>
      <c r="L11" s="220"/>
      <c r="M11" s="221"/>
      <c r="N11" s="222" t="s">
        <v>154</v>
      </c>
      <c r="O11" s="223"/>
      <c r="P11" s="224"/>
      <c r="Q11" s="192"/>
      <c r="R11" s="217" t="b">
        <f t="shared" si="0"/>
        <v>0</v>
      </c>
      <c r="S11" s="217" t="b">
        <f t="shared" si="1"/>
        <v>0</v>
      </c>
      <c r="T11" s="217"/>
      <c r="V11" s="218"/>
    </row>
    <row r="12" spans="2:30" ht="18.600000000000001">
      <c r="B12" s="594"/>
      <c r="C12" s="595"/>
      <c r="D12" s="219"/>
      <c r="E12" s="330" t="s">
        <v>155</v>
      </c>
      <c r="F12" s="220"/>
      <c r="G12" s="220"/>
      <c r="H12" s="220"/>
      <c r="I12" s="220"/>
      <c r="J12" s="220"/>
      <c r="K12" s="220"/>
      <c r="L12" s="220"/>
      <c r="M12" s="221"/>
      <c r="N12" s="222" t="s">
        <v>156</v>
      </c>
      <c r="O12" s="223"/>
      <c r="P12" s="224"/>
      <c r="Q12" s="192"/>
      <c r="R12" s="217" t="b">
        <f t="shared" si="0"/>
        <v>0</v>
      </c>
      <c r="S12" s="217" t="b">
        <f>IF(M12="●",TRUE,FALSE)</f>
        <v>0</v>
      </c>
      <c r="T12" s="217"/>
      <c r="V12" s="218"/>
    </row>
    <row r="13" spans="2:30" ht="18.600000000000001">
      <c r="B13" s="594"/>
      <c r="C13" s="595"/>
      <c r="D13" s="219"/>
      <c r="E13" s="330" t="s">
        <v>157</v>
      </c>
      <c r="F13" s="220"/>
      <c r="G13" s="220"/>
      <c r="H13" s="220"/>
      <c r="I13" s="220"/>
      <c r="J13" s="220"/>
      <c r="K13" s="220"/>
      <c r="L13" s="220"/>
      <c r="M13" s="221"/>
      <c r="N13" s="222" t="s">
        <v>158</v>
      </c>
      <c r="O13" s="223"/>
      <c r="P13" s="224"/>
      <c r="Q13" s="192"/>
      <c r="R13" s="217" t="b">
        <f t="shared" si="0"/>
        <v>0</v>
      </c>
      <c r="S13" s="217" t="b">
        <f t="shared" si="1"/>
        <v>0</v>
      </c>
      <c r="T13" s="217"/>
      <c r="V13" s="218"/>
    </row>
    <row r="14" spans="2:30" ht="18.600000000000001">
      <c r="B14" s="594"/>
      <c r="C14" s="595"/>
      <c r="D14" s="219"/>
      <c r="E14" s="330" t="s">
        <v>159</v>
      </c>
      <c r="F14" s="220"/>
      <c r="G14" s="220"/>
      <c r="H14" s="220"/>
      <c r="I14" s="220"/>
      <c r="J14" s="220"/>
      <c r="K14" s="220"/>
      <c r="L14" s="220"/>
      <c r="M14" s="221"/>
      <c r="N14" s="222" t="s">
        <v>160</v>
      </c>
      <c r="O14" s="223"/>
      <c r="P14" s="224"/>
      <c r="Q14" s="192"/>
      <c r="R14" s="217" t="b">
        <f t="shared" si="0"/>
        <v>0</v>
      </c>
      <c r="S14" s="217" t="b">
        <f t="shared" si="1"/>
        <v>0</v>
      </c>
      <c r="T14" s="217"/>
      <c r="V14" s="218"/>
    </row>
    <row r="15" spans="2:30" ht="18.600000000000001">
      <c r="B15" s="594"/>
      <c r="C15" s="595"/>
      <c r="D15" s="219"/>
      <c r="E15" s="330" t="s">
        <v>161</v>
      </c>
      <c r="F15" s="220"/>
      <c r="G15" s="220"/>
      <c r="H15" s="220"/>
      <c r="I15" s="220"/>
      <c r="J15" s="220"/>
      <c r="K15" s="220"/>
      <c r="L15" s="220"/>
      <c r="M15" s="221"/>
      <c r="N15" s="222" t="s">
        <v>162</v>
      </c>
      <c r="O15" s="223"/>
      <c r="P15" s="224"/>
      <c r="Q15" s="192"/>
      <c r="R15" s="217" t="b">
        <f t="shared" si="0"/>
        <v>0</v>
      </c>
      <c r="S15" s="217" t="b">
        <f t="shared" si="1"/>
        <v>0</v>
      </c>
      <c r="T15" s="217"/>
      <c r="V15" s="218"/>
    </row>
    <row r="16" spans="2:30" ht="18.600000000000001">
      <c r="B16" s="596"/>
      <c r="C16" s="597"/>
      <c r="D16" s="225"/>
      <c r="E16" s="226" t="s">
        <v>163</v>
      </c>
      <c r="F16" s="227"/>
      <c r="G16" s="227"/>
      <c r="H16" s="227"/>
      <c r="I16" s="227"/>
      <c r="J16" s="227"/>
      <c r="K16" s="227"/>
      <c r="L16" s="227"/>
      <c r="M16" s="221"/>
      <c r="N16" s="222" t="s">
        <v>164</v>
      </c>
      <c r="O16" s="228"/>
      <c r="P16" s="229"/>
      <c r="Q16" s="192"/>
      <c r="R16" s="217" t="b">
        <f t="shared" si="0"/>
        <v>0</v>
      </c>
      <c r="S16" s="198"/>
      <c r="T16" s="198"/>
      <c r="V16" s="218"/>
    </row>
    <row r="17" spans="2:24" ht="18.75" customHeight="1">
      <c r="B17" s="598" t="s">
        <v>165</v>
      </c>
      <c r="C17" s="593"/>
      <c r="D17" s="599"/>
      <c r="E17" s="600"/>
      <c r="F17" s="600"/>
      <c r="G17" s="600"/>
      <c r="H17" s="603" t="s">
        <v>166</v>
      </c>
      <c r="I17" s="603"/>
      <c r="J17" s="603"/>
      <c r="K17" s="603"/>
      <c r="L17" s="603"/>
      <c r="M17" s="603"/>
      <c r="N17" s="603"/>
      <c r="O17" s="603"/>
      <c r="P17" s="604"/>
      <c r="Q17" s="192"/>
      <c r="R17" s="198"/>
      <c r="S17" s="198"/>
      <c r="T17" s="198"/>
      <c r="V17" s="230" t="s">
        <v>100</v>
      </c>
      <c r="W17" s="191" t="str">
        <f>IF(D17="",IF(COUNTIF(R14:R15,"TRUE")&lt;1,"未選択","（エラー）未選択"),IF(COUNTIF(R14:R15,"TRUE")&lt;1,IF(D17="無","（正常）選択済み","（エラー）「措置の種類」にて「土壌汚染の除去」の選択が必須"),"（正常）選択済み"))</f>
        <v>未選択</v>
      </c>
      <c r="X17" s="208" t="s">
        <v>167</v>
      </c>
    </row>
    <row r="18" spans="2:24" ht="50.1" customHeight="1">
      <c r="B18" s="596"/>
      <c r="C18" s="597"/>
      <c r="D18" s="601"/>
      <c r="E18" s="602"/>
      <c r="F18" s="602"/>
      <c r="G18" s="602"/>
      <c r="H18" s="605" t="s">
        <v>168</v>
      </c>
      <c r="I18" s="605"/>
      <c r="J18" s="605"/>
      <c r="K18" s="605"/>
      <c r="L18" s="605"/>
      <c r="M18" s="605"/>
      <c r="N18" s="605"/>
      <c r="O18" s="605"/>
      <c r="P18" s="606"/>
      <c r="Q18" s="192"/>
      <c r="R18" s="198"/>
      <c r="S18" s="198"/>
      <c r="T18" s="198"/>
      <c r="V18" s="230" t="s">
        <v>169</v>
      </c>
      <c r="W18" s="191" t="str">
        <f>IF(D17="","未選択",IF(COUNTIF(D17,"有*")&gt;0,IF(COUNTIF(W110:W118,"*エラー*")&lt;1,"（正常）「指定解除等における完了時の確認事項」選択済み","（エラー）「指定解除等における完了時の確認事項」エラーあり"),IF(COUNTIF(W103:W109,"*エラー*")+COUNTIF(W103:W109,"*注意*")&lt;1,"（正常）「指定解除を伴わない完了時の確認事項」選択済み","（注意）「指定解除を伴わない完了時の確認事項」注意・エラーあり")))</f>
        <v>未選択</v>
      </c>
    </row>
    <row r="19" spans="2:24" ht="21.75" customHeight="1">
      <c r="B19" s="322" t="s">
        <v>170</v>
      </c>
      <c r="C19" s="323"/>
      <c r="D19" s="563"/>
      <c r="E19" s="564"/>
      <c r="F19" s="564"/>
      <c r="G19" s="564"/>
      <c r="H19" s="564"/>
      <c r="I19" s="564"/>
      <c r="J19" s="564"/>
      <c r="K19" s="564"/>
      <c r="L19" s="564"/>
      <c r="M19" s="564"/>
      <c r="N19" s="231"/>
      <c r="O19" s="232"/>
      <c r="P19" s="233"/>
      <c r="Q19" s="192"/>
      <c r="R19" s="198"/>
      <c r="S19" s="217" t="b">
        <f>IF(COUNTA(D122:F130,D131:D143,D145,H144,H146,O144,O146,D147:D149,G150,D151:D156,G157,G164,D158:D163,D166:E166,H166:P166,D165,H165,D167)&gt;0,TRUE,FALSE)</f>
        <v>0</v>
      </c>
      <c r="T19" s="217" t="b">
        <f>IF(COUNTIF(D19,"*有*"),TRUE,FALSE)</f>
        <v>0</v>
      </c>
      <c r="V19" s="207" t="s">
        <v>171</v>
      </c>
      <c r="W19" s="191" t="str">
        <f>IF(D19="","（エラー）未選択",
IF(S19=T19,"（正常）選択済み","（エラー）整合エラー"))</f>
        <v>（エラー）未選択</v>
      </c>
      <c r="X19" s="208" t="s">
        <v>172</v>
      </c>
    </row>
    <row r="20" spans="2:24" ht="30" customHeight="1">
      <c r="B20" s="234"/>
      <c r="C20" s="580" t="s">
        <v>173</v>
      </c>
      <c r="D20" s="212"/>
      <c r="E20" s="583" t="s">
        <v>174</v>
      </c>
      <c r="F20" s="583"/>
      <c r="G20" s="583"/>
      <c r="H20" s="583"/>
      <c r="I20" s="583"/>
      <c r="J20" s="583"/>
      <c r="K20" s="583"/>
      <c r="L20" s="583"/>
      <c r="M20" s="583"/>
      <c r="N20" s="583"/>
      <c r="O20" s="583"/>
      <c r="P20" s="584"/>
      <c r="Q20" s="192"/>
      <c r="R20" s="217" t="b">
        <f t="shared" ref="R20:R27" si="2">IF(D20="●",TRUE,FALSE)</f>
        <v>0</v>
      </c>
      <c r="S20" s="198"/>
      <c r="T20" s="198"/>
      <c r="V20" s="218" t="s">
        <v>100</v>
      </c>
      <c r="W20" s="191" t="str">
        <f>IF(D19="有",IF(COUNTIF(R20:R27,"TRUE")&lt;1,"（エラー）未選択","（正常）選択済み"),"（注意）入力無効")</f>
        <v>（注意）入力無効</v>
      </c>
      <c r="X20" s="208" t="s">
        <v>175</v>
      </c>
    </row>
    <row r="21" spans="2:24" ht="30" customHeight="1">
      <c r="B21" s="234"/>
      <c r="C21" s="581"/>
      <c r="D21" s="219"/>
      <c r="E21" s="585" t="s">
        <v>176</v>
      </c>
      <c r="F21" s="585"/>
      <c r="G21" s="585"/>
      <c r="H21" s="585"/>
      <c r="I21" s="585"/>
      <c r="J21" s="585"/>
      <c r="K21" s="585"/>
      <c r="L21" s="585"/>
      <c r="M21" s="585"/>
      <c r="N21" s="585"/>
      <c r="O21" s="585"/>
      <c r="P21" s="586"/>
      <c r="Q21" s="192"/>
      <c r="R21" s="217" t="b">
        <f t="shared" si="2"/>
        <v>0</v>
      </c>
      <c r="S21" s="198"/>
      <c r="T21" s="198"/>
      <c r="V21" s="218"/>
    </row>
    <row r="22" spans="2:24" ht="30" customHeight="1">
      <c r="B22" s="234"/>
      <c r="C22" s="581"/>
      <c r="D22" s="219"/>
      <c r="E22" s="585" t="s">
        <v>177</v>
      </c>
      <c r="F22" s="585"/>
      <c r="G22" s="585"/>
      <c r="H22" s="585"/>
      <c r="I22" s="585"/>
      <c r="J22" s="585"/>
      <c r="K22" s="585"/>
      <c r="L22" s="585"/>
      <c r="M22" s="585"/>
      <c r="N22" s="585"/>
      <c r="O22" s="585"/>
      <c r="P22" s="586"/>
      <c r="Q22" s="192"/>
      <c r="R22" s="217" t="b">
        <f t="shared" si="2"/>
        <v>0</v>
      </c>
      <c r="S22" s="198"/>
      <c r="T22" s="198"/>
      <c r="V22" s="218"/>
    </row>
    <row r="23" spans="2:24" ht="30" customHeight="1">
      <c r="B23" s="234"/>
      <c r="C23" s="581"/>
      <c r="D23" s="219"/>
      <c r="E23" s="585" t="s">
        <v>178</v>
      </c>
      <c r="F23" s="585"/>
      <c r="G23" s="585"/>
      <c r="H23" s="585"/>
      <c r="I23" s="585"/>
      <c r="J23" s="585"/>
      <c r="K23" s="585"/>
      <c r="L23" s="585"/>
      <c r="M23" s="585"/>
      <c r="N23" s="585"/>
      <c r="O23" s="585"/>
      <c r="P23" s="586"/>
      <c r="Q23" s="192"/>
      <c r="R23" s="217" t="b">
        <f t="shared" si="2"/>
        <v>0</v>
      </c>
      <c r="S23" s="198"/>
      <c r="T23" s="198"/>
      <c r="V23" s="218"/>
    </row>
    <row r="24" spans="2:24" ht="30" customHeight="1">
      <c r="B24" s="234"/>
      <c r="C24" s="581"/>
      <c r="D24" s="219"/>
      <c r="E24" s="585" t="s">
        <v>179</v>
      </c>
      <c r="F24" s="585"/>
      <c r="G24" s="585"/>
      <c r="H24" s="585"/>
      <c r="I24" s="585"/>
      <c r="J24" s="585"/>
      <c r="K24" s="585"/>
      <c r="L24" s="585"/>
      <c r="M24" s="585"/>
      <c r="N24" s="585"/>
      <c r="O24" s="585"/>
      <c r="P24" s="586"/>
      <c r="Q24" s="192"/>
      <c r="R24" s="217" t="b">
        <f t="shared" si="2"/>
        <v>0</v>
      </c>
      <c r="S24" s="198"/>
      <c r="T24" s="198"/>
      <c r="V24" s="218"/>
    </row>
    <row r="25" spans="2:24" ht="30" customHeight="1">
      <c r="B25" s="234"/>
      <c r="C25" s="581"/>
      <c r="D25" s="219"/>
      <c r="E25" s="585" t="s">
        <v>180</v>
      </c>
      <c r="F25" s="585"/>
      <c r="G25" s="585"/>
      <c r="H25" s="585"/>
      <c r="I25" s="585"/>
      <c r="J25" s="585"/>
      <c r="K25" s="585"/>
      <c r="L25" s="585"/>
      <c r="M25" s="585"/>
      <c r="N25" s="585"/>
      <c r="O25" s="585"/>
      <c r="P25" s="586"/>
      <c r="Q25" s="192"/>
      <c r="R25" s="217" t="b">
        <f t="shared" si="2"/>
        <v>0</v>
      </c>
      <c r="S25" s="198"/>
      <c r="T25" s="198"/>
      <c r="V25" s="218"/>
    </row>
    <row r="26" spans="2:24" ht="30" customHeight="1">
      <c r="B26" s="234"/>
      <c r="C26" s="581"/>
      <c r="D26" s="219"/>
      <c r="E26" s="585" t="s">
        <v>181</v>
      </c>
      <c r="F26" s="585"/>
      <c r="G26" s="585"/>
      <c r="H26" s="585"/>
      <c r="I26" s="585"/>
      <c r="J26" s="585"/>
      <c r="K26" s="585"/>
      <c r="L26" s="585"/>
      <c r="M26" s="585"/>
      <c r="N26" s="585"/>
      <c r="O26" s="585"/>
      <c r="P26" s="586"/>
      <c r="Q26" s="192"/>
      <c r="R26" s="217" t="b">
        <f t="shared" si="2"/>
        <v>0</v>
      </c>
      <c r="S26" s="198"/>
      <c r="T26" s="198"/>
      <c r="V26" s="218"/>
    </row>
    <row r="27" spans="2:24" ht="18.600000000000001">
      <c r="B27" s="235"/>
      <c r="C27" s="581"/>
      <c r="D27" s="236"/>
      <c r="E27" s="331" t="s">
        <v>182</v>
      </c>
      <c r="F27" s="237"/>
      <c r="G27" s="238"/>
      <c r="H27" s="238"/>
      <c r="I27" s="238"/>
      <c r="J27" s="238"/>
      <c r="K27" s="238"/>
      <c r="L27" s="238"/>
      <c r="M27" s="238"/>
      <c r="N27" s="238"/>
      <c r="O27" s="238"/>
      <c r="P27" s="239"/>
      <c r="Q27" s="192"/>
      <c r="R27" s="217" t="b">
        <f t="shared" si="2"/>
        <v>0</v>
      </c>
      <c r="S27" s="198"/>
      <c r="T27" s="198"/>
      <c r="V27" s="218"/>
    </row>
    <row r="28" spans="2:24" ht="19.5" customHeight="1">
      <c r="B28" s="240"/>
      <c r="C28" s="582"/>
      <c r="D28" s="587" t="s">
        <v>183</v>
      </c>
      <c r="E28" s="588"/>
      <c r="F28" s="588"/>
      <c r="G28" s="589"/>
      <c r="H28" s="590"/>
      <c r="I28" s="590"/>
      <c r="J28" s="590"/>
      <c r="K28" s="590"/>
      <c r="L28" s="590"/>
      <c r="M28" s="590"/>
      <c r="N28" s="590"/>
      <c r="O28" s="590"/>
      <c r="P28" s="591"/>
      <c r="Q28" s="192"/>
      <c r="R28" s="198"/>
      <c r="S28" s="198"/>
      <c r="T28" s="198"/>
      <c r="V28" s="218" t="s">
        <v>184</v>
      </c>
      <c r="W28" s="191" t="str">
        <f>IF(R27,IF(G28="","（エラー）備考入力なし","（正常）備考入力済み"),"備考選択なし")</f>
        <v>備考選択なし</v>
      </c>
      <c r="X28" s="208" t="s">
        <v>185</v>
      </c>
    </row>
    <row r="29" spans="2:24">
      <c r="B29" s="240" t="s">
        <v>186</v>
      </c>
      <c r="C29" s="241"/>
      <c r="D29" s="554"/>
      <c r="E29" s="555"/>
      <c r="F29" s="555"/>
      <c r="G29" s="555"/>
      <c r="H29" s="555"/>
      <c r="I29" s="242" t="s">
        <v>187</v>
      </c>
      <c r="J29" s="210"/>
      <c r="K29" s="210"/>
      <c r="L29" s="210"/>
      <c r="M29" s="210"/>
      <c r="N29" s="242"/>
      <c r="O29" s="210"/>
      <c r="P29" s="211"/>
      <c r="Q29" s="192"/>
      <c r="R29" s="198"/>
      <c r="S29" s="198"/>
      <c r="T29" s="198"/>
      <c r="V29" s="207" t="s">
        <v>54</v>
      </c>
      <c r="W29" s="191" t="str">
        <f>IF(D29="","（エラー）未選択","（正常）選択済み")</f>
        <v>（エラー）未選択</v>
      </c>
      <c r="X29" s="208" t="s">
        <v>188</v>
      </c>
    </row>
    <row r="30" spans="2:24" ht="18.600000000000001" customHeight="1">
      <c r="B30" s="551" t="s">
        <v>189</v>
      </c>
      <c r="C30" s="556" t="s">
        <v>190</v>
      </c>
      <c r="D30" s="559"/>
      <c r="E30" s="560"/>
      <c r="F30" s="561"/>
      <c r="G30" s="561"/>
      <c r="H30" s="561"/>
      <c r="I30" s="561"/>
      <c r="J30" s="561"/>
      <c r="K30" s="561"/>
      <c r="L30" s="561"/>
      <c r="M30" s="561"/>
      <c r="N30" s="562"/>
      <c r="O30" s="66" t="s">
        <v>191</v>
      </c>
      <c r="P30" s="243" t="s">
        <v>192</v>
      </c>
      <c r="Q30" s="192"/>
      <c r="R30" s="198"/>
      <c r="S30" s="198"/>
      <c r="T30" s="198"/>
      <c r="V30" s="207" t="s">
        <v>54</v>
      </c>
      <c r="W30" s="191" t="str">
        <f>IF(COUNTIF(R31:R44,"TRUE")&lt;1,"（エラー）未選択",IF(COUNTIF(R31:R44,"TRUE")&gt;0,"（正常）選択済み"))</f>
        <v>（エラー）未選択</v>
      </c>
      <c r="X30" s="208" t="s">
        <v>193</v>
      </c>
    </row>
    <row r="31" spans="2:24" ht="18.600000000000001">
      <c r="B31" s="552"/>
      <c r="C31" s="557"/>
      <c r="D31" s="574"/>
      <c r="E31" s="575"/>
      <c r="F31" s="542" t="s">
        <v>194</v>
      </c>
      <c r="G31" s="542"/>
      <c r="H31" s="542"/>
      <c r="I31" s="542"/>
      <c r="J31" s="542"/>
      <c r="K31" s="542"/>
      <c r="L31" s="542"/>
      <c r="M31" s="542"/>
      <c r="N31" s="576"/>
      <c r="O31" s="67"/>
      <c r="P31" s="244"/>
      <c r="Q31" s="192"/>
      <c r="R31" s="217" t="b">
        <f>IF(D31="●",TRUE,FALSE)</f>
        <v>0</v>
      </c>
      <c r="S31" s="198"/>
      <c r="T31" s="198"/>
      <c r="V31" s="218" t="s">
        <v>195</v>
      </c>
      <c r="W31" s="191" t="str">
        <f>IF(R31,IF(COUNTA(O31:P31)&lt;2,"（エラー）記入不足",IF(COUNTA(O31:P31)&gt;1,"（正常）記入充足")),"未選択")</f>
        <v>未選択</v>
      </c>
      <c r="X31" s="208" t="s">
        <v>196</v>
      </c>
    </row>
    <row r="32" spans="2:24" ht="18.600000000000001">
      <c r="B32" s="552"/>
      <c r="C32" s="557"/>
      <c r="D32" s="572"/>
      <c r="E32" s="573"/>
      <c r="F32" s="545" t="s">
        <v>197</v>
      </c>
      <c r="G32" s="545"/>
      <c r="H32" s="545"/>
      <c r="I32" s="545"/>
      <c r="J32" s="545"/>
      <c r="K32" s="545"/>
      <c r="L32" s="545"/>
      <c r="M32" s="545"/>
      <c r="N32" s="550"/>
      <c r="O32" s="68"/>
      <c r="P32" s="245"/>
      <c r="Q32" s="192"/>
      <c r="R32" s="217" t="b">
        <f>IF(D32="●",TRUE,FALSE)</f>
        <v>0</v>
      </c>
      <c r="S32" s="198"/>
      <c r="T32" s="198"/>
      <c r="V32" s="218" t="s">
        <v>195</v>
      </c>
      <c r="W32" s="191" t="str">
        <f>IF(R32,IF(COUNTA(O32:P32)&lt;2,"（エラー）記入不足",IF(COUNTA(O32:P32)&gt;1,"（正常）記入充足")),"未選択")</f>
        <v>未選択</v>
      </c>
      <c r="X32" s="208" t="s">
        <v>196</v>
      </c>
    </row>
    <row r="33" spans="2:24" ht="45.75" customHeight="1">
      <c r="B33" s="552"/>
      <c r="C33" s="557"/>
      <c r="D33" s="572"/>
      <c r="E33" s="573"/>
      <c r="F33" s="545" t="s">
        <v>198</v>
      </c>
      <c r="G33" s="545"/>
      <c r="H33" s="545"/>
      <c r="I33" s="545"/>
      <c r="J33" s="545"/>
      <c r="K33" s="545"/>
      <c r="L33" s="545"/>
      <c r="M33" s="545"/>
      <c r="N33" s="550"/>
      <c r="O33" s="69"/>
      <c r="P33" s="246"/>
      <c r="Q33" s="192"/>
      <c r="R33" s="217" t="b">
        <f>IF(D33="●",TRUE,FALSE)</f>
        <v>0</v>
      </c>
      <c r="S33" s="198"/>
      <c r="T33" s="198"/>
      <c r="V33" s="218" t="s">
        <v>199</v>
      </c>
      <c r="W33" s="191" t="str">
        <f>IF(R33,IF(COUNTIF(R35:R41,TRUE)&gt;0,"（正常）選択済み","（エラー）①～⑦未選択"),"未選択")</f>
        <v>未選択</v>
      </c>
      <c r="X33" s="208" t="s">
        <v>200</v>
      </c>
    </row>
    <row r="34" spans="2:24" ht="19.5" customHeight="1">
      <c r="B34" s="552"/>
      <c r="C34" s="557"/>
      <c r="D34" s="572"/>
      <c r="E34" s="573"/>
      <c r="F34" s="545" t="s">
        <v>201</v>
      </c>
      <c r="G34" s="545"/>
      <c r="H34" s="545"/>
      <c r="I34" s="545"/>
      <c r="J34" s="545"/>
      <c r="K34" s="545"/>
      <c r="L34" s="545"/>
      <c r="M34" s="545"/>
      <c r="N34" s="550"/>
      <c r="O34" s="70"/>
      <c r="P34" s="247"/>
      <c r="Q34" s="192"/>
      <c r="R34" s="217" t="b">
        <f>IF(D34="●",TRUE,FALSE)</f>
        <v>0</v>
      </c>
      <c r="S34" s="198"/>
      <c r="T34" s="198"/>
      <c r="V34" s="218" t="s">
        <v>199</v>
      </c>
      <c r="W34" s="191" t="str">
        <f>IF(R34,IF(COUNTIF(R35:R41,TRUE)&gt;0,"（正常）選択済み","（エラー）①～⑦未選択"),"未選択")</f>
        <v>未選択</v>
      </c>
      <c r="X34" s="208" t="s">
        <v>200</v>
      </c>
    </row>
    <row r="35" spans="2:24" ht="30" customHeight="1">
      <c r="B35" s="552"/>
      <c r="C35" s="557"/>
      <c r="D35" s="71" t="s">
        <v>202</v>
      </c>
      <c r="E35" s="248"/>
      <c r="F35" s="545" t="s">
        <v>203</v>
      </c>
      <c r="G35" s="545"/>
      <c r="H35" s="545"/>
      <c r="I35" s="545"/>
      <c r="J35" s="545"/>
      <c r="K35" s="545"/>
      <c r="L35" s="545"/>
      <c r="M35" s="545"/>
      <c r="N35" s="550"/>
      <c r="O35" s="68"/>
      <c r="P35" s="245"/>
      <c r="Q35" s="192"/>
      <c r="R35" s="217" t="b">
        <f t="shared" ref="R35:R41" si="3">IF(E35="●",TRUE,FALSE)</f>
        <v>0</v>
      </c>
      <c r="S35" s="198"/>
      <c r="T35" s="198"/>
      <c r="V35" s="218" t="s">
        <v>199</v>
      </c>
      <c r="W35" s="191" t="str">
        <f>IF(R35,IF(OR($R$33,$R$34),IF(COUNTA(O35:P35)&lt;2,"（エラー）記入不足","（正常）記入充足"),"（エラー）前提項目が未選択"),"未選択")</f>
        <v>未選択</v>
      </c>
      <c r="X35" s="208" t="s">
        <v>204</v>
      </c>
    </row>
    <row r="36" spans="2:24" ht="30" customHeight="1">
      <c r="B36" s="552"/>
      <c r="C36" s="557"/>
      <c r="D36" s="71" t="s">
        <v>205</v>
      </c>
      <c r="E36" s="248"/>
      <c r="F36" s="545" t="s">
        <v>206</v>
      </c>
      <c r="G36" s="545"/>
      <c r="H36" s="545"/>
      <c r="I36" s="545"/>
      <c r="J36" s="545"/>
      <c r="K36" s="545"/>
      <c r="L36" s="545"/>
      <c r="M36" s="545"/>
      <c r="N36" s="550"/>
      <c r="O36" s="68"/>
      <c r="P36" s="245"/>
      <c r="Q36" s="192"/>
      <c r="R36" s="217" t="b">
        <f t="shared" si="3"/>
        <v>0</v>
      </c>
      <c r="S36" s="198"/>
      <c r="T36" s="198"/>
      <c r="V36" s="218" t="s">
        <v>199</v>
      </c>
      <c r="W36" s="191" t="str">
        <f t="shared" ref="W36:W41" si="4">IF(R36,IF(OR($R$33,$R$34),IF(COUNTA(O36:P36)&lt;2,"（エラー）記入不足","（正常）記入充足"),"（エラー）前提項目が未選択"),"未選択")</f>
        <v>未選択</v>
      </c>
      <c r="X36" s="208" t="s">
        <v>204</v>
      </c>
    </row>
    <row r="37" spans="2:24" ht="30" customHeight="1">
      <c r="B37" s="552"/>
      <c r="C37" s="557"/>
      <c r="D37" s="71" t="s">
        <v>207</v>
      </c>
      <c r="E37" s="248"/>
      <c r="F37" s="545" t="s">
        <v>208</v>
      </c>
      <c r="G37" s="545"/>
      <c r="H37" s="545"/>
      <c r="I37" s="545"/>
      <c r="J37" s="545"/>
      <c r="K37" s="545"/>
      <c r="L37" s="545"/>
      <c r="M37" s="545"/>
      <c r="N37" s="550"/>
      <c r="O37" s="68"/>
      <c r="P37" s="245"/>
      <c r="Q37" s="192"/>
      <c r="R37" s="217" t="b">
        <f t="shared" si="3"/>
        <v>0</v>
      </c>
      <c r="S37" s="198"/>
      <c r="T37" s="198"/>
      <c r="V37" s="218" t="s">
        <v>199</v>
      </c>
      <c r="W37" s="191" t="str">
        <f t="shared" si="4"/>
        <v>未選択</v>
      </c>
      <c r="X37" s="208" t="s">
        <v>204</v>
      </c>
    </row>
    <row r="38" spans="2:24" ht="30" customHeight="1">
      <c r="B38" s="552"/>
      <c r="C38" s="557"/>
      <c r="D38" s="71" t="s">
        <v>209</v>
      </c>
      <c r="E38" s="248"/>
      <c r="F38" s="545" t="s">
        <v>210</v>
      </c>
      <c r="G38" s="545"/>
      <c r="H38" s="545"/>
      <c r="I38" s="545"/>
      <c r="J38" s="545"/>
      <c r="K38" s="545"/>
      <c r="L38" s="545"/>
      <c r="M38" s="545"/>
      <c r="N38" s="550"/>
      <c r="O38" s="68"/>
      <c r="P38" s="245"/>
      <c r="Q38" s="192"/>
      <c r="R38" s="217" t="b">
        <f t="shared" si="3"/>
        <v>0</v>
      </c>
      <c r="S38" s="198"/>
      <c r="T38" s="198"/>
      <c r="V38" s="218" t="s">
        <v>199</v>
      </c>
      <c r="W38" s="191" t="str">
        <f t="shared" si="4"/>
        <v>未選択</v>
      </c>
      <c r="X38" s="208" t="s">
        <v>204</v>
      </c>
    </row>
    <row r="39" spans="2:24" ht="30" customHeight="1">
      <c r="B39" s="552"/>
      <c r="C39" s="557"/>
      <c r="D39" s="71" t="s">
        <v>211</v>
      </c>
      <c r="E39" s="248"/>
      <c r="F39" s="545" t="s">
        <v>212</v>
      </c>
      <c r="G39" s="545"/>
      <c r="H39" s="545"/>
      <c r="I39" s="545"/>
      <c r="J39" s="545"/>
      <c r="K39" s="545"/>
      <c r="L39" s="545"/>
      <c r="M39" s="545"/>
      <c r="N39" s="550"/>
      <c r="O39" s="68"/>
      <c r="P39" s="245"/>
      <c r="Q39" s="192"/>
      <c r="R39" s="217" t="b">
        <f t="shared" si="3"/>
        <v>0</v>
      </c>
      <c r="S39" s="198"/>
      <c r="T39" s="198"/>
      <c r="V39" s="218" t="s">
        <v>199</v>
      </c>
      <c r="W39" s="191" t="str">
        <f t="shared" si="4"/>
        <v>未選択</v>
      </c>
      <c r="X39" s="208" t="s">
        <v>204</v>
      </c>
    </row>
    <row r="40" spans="2:24" ht="42.75" customHeight="1">
      <c r="B40" s="552"/>
      <c r="C40" s="557"/>
      <c r="D40" s="71" t="s">
        <v>213</v>
      </c>
      <c r="E40" s="248"/>
      <c r="F40" s="545" t="s">
        <v>214</v>
      </c>
      <c r="G40" s="545"/>
      <c r="H40" s="545"/>
      <c r="I40" s="545"/>
      <c r="J40" s="545"/>
      <c r="K40" s="545"/>
      <c r="L40" s="545"/>
      <c r="M40" s="545"/>
      <c r="N40" s="550"/>
      <c r="O40" s="72"/>
      <c r="P40" s="249"/>
      <c r="Q40" s="192"/>
      <c r="R40" s="217" t="b">
        <f t="shared" si="3"/>
        <v>0</v>
      </c>
      <c r="S40" s="198"/>
      <c r="T40" s="198"/>
      <c r="V40" s="218" t="s">
        <v>199</v>
      </c>
      <c r="W40" s="191" t="str">
        <f t="shared" si="4"/>
        <v>未選択</v>
      </c>
      <c r="X40" s="208" t="s">
        <v>204</v>
      </c>
    </row>
    <row r="41" spans="2:24" ht="18" customHeight="1">
      <c r="B41" s="552"/>
      <c r="C41" s="557"/>
      <c r="D41" s="71" t="s">
        <v>215</v>
      </c>
      <c r="E41" s="248"/>
      <c r="F41" s="545" t="s">
        <v>182</v>
      </c>
      <c r="G41" s="545"/>
      <c r="H41" s="545"/>
      <c r="I41" s="545"/>
      <c r="J41" s="545"/>
      <c r="K41" s="545"/>
      <c r="L41" s="545"/>
      <c r="M41" s="545"/>
      <c r="N41" s="550"/>
      <c r="O41" s="72"/>
      <c r="P41" s="249"/>
      <c r="Q41" s="192"/>
      <c r="R41" s="217" t="b">
        <f t="shared" si="3"/>
        <v>0</v>
      </c>
      <c r="S41" s="198"/>
      <c r="T41" s="198"/>
      <c r="V41" s="218" t="s">
        <v>199</v>
      </c>
      <c r="W41" s="191" t="str">
        <f t="shared" si="4"/>
        <v>未選択</v>
      </c>
      <c r="X41" s="208" t="s">
        <v>204</v>
      </c>
    </row>
    <row r="42" spans="2:24" ht="18.600000000000001">
      <c r="B42" s="552"/>
      <c r="C42" s="557"/>
      <c r="D42" s="572"/>
      <c r="E42" s="573"/>
      <c r="F42" s="545" t="s">
        <v>216</v>
      </c>
      <c r="G42" s="545"/>
      <c r="H42" s="545"/>
      <c r="I42" s="545"/>
      <c r="J42" s="545"/>
      <c r="K42" s="545"/>
      <c r="L42" s="545"/>
      <c r="M42" s="545"/>
      <c r="N42" s="550"/>
      <c r="O42" s="72"/>
      <c r="P42" s="249"/>
      <c r="Q42" s="192"/>
      <c r="R42" s="217" t="b">
        <f>IF(D42="●",TRUE,FALSE)</f>
        <v>0</v>
      </c>
      <c r="S42" s="198"/>
      <c r="T42" s="198"/>
      <c r="V42" s="218" t="s">
        <v>195</v>
      </c>
      <c r="W42" s="191" t="str">
        <f>IF(R42,IF(COUNTA(O42:P42)&lt;2,"（エラー）記入不足",IF(COUNTA(O42:P42)&gt;1,"（正常）記入充足")),"未選択")</f>
        <v>未選択</v>
      </c>
      <c r="X42" s="208" t="s">
        <v>196</v>
      </c>
    </row>
    <row r="43" spans="2:24" ht="19.5" customHeight="1">
      <c r="B43" s="552"/>
      <c r="C43" s="557"/>
      <c r="D43" s="572"/>
      <c r="E43" s="573"/>
      <c r="F43" s="545" t="s">
        <v>217</v>
      </c>
      <c r="G43" s="545"/>
      <c r="H43" s="545"/>
      <c r="I43" s="545"/>
      <c r="J43" s="545"/>
      <c r="K43" s="545"/>
      <c r="L43" s="545"/>
      <c r="M43" s="545"/>
      <c r="N43" s="550"/>
      <c r="O43" s="72"/>
      <c r="P43" s="249"/>
      <c r="Q43" s="192"/>
      <c r="R43" s="217" t="b">
        <f>IF(D43="●",TRUE,FALSE)</f>
        <v>0</v>
      </c>
      <c r="S43" s="198"/>
      <c r="T43" s="198"/>
      <c r="V43" s="218" t="s">
        <v>195</v>
      </c>
      <c r="W43" s="191" t="str">
        <f>IF(R43,IF(COUNTA(O43:P43)&lt;2,"（エラー）記入不足",IF(COUNTA(O43:P43)&gt;1,"（正常）記入充足")),"未選択")</f>
        <v>未選択</v>
      </c>
      <c r="X43" s="208" t="s">
        <v>196</v>
      </c>
    </row>
    <row r="44" spans="2:24" ht="18.600000000000001">
      <c r="B44" s="552"/>
      <c r="C44" s="557"/>
      <c r="D44" s="577"/>
      <c r="E44" s="578"/>
      <c r="F44" s="546" t="s">
        <v>218</v>
      </c>
      <c r="G44" s="546"/>
      <c r="H44" s="546"/>
      <c r="I44" s="546"/>
      <c r="J44" s="546"/>
      <c r="K44" s="546"/>
      <c r="L44" s="546"/>
      <c r="M44" s="546"/>
      <c r="N44" s="579"/>
      <c r="O44" s="73"/>
      <c r="P44" s="250"/>
      <c r="Q44" s="192"/>
      <c r="R44" s="217" t="b">
        <f>IF(D44="●",TRUE,FALSE)</f>
        <v>0</v>
      </c>
      <c r="S44" s="198"/>
      <c r="T44" s="198"/>
      <c r="V44" s="218" t="s">
        <v>195</v>
      </c>
      <c r="W44" s="191" t="str">
        <f>IF(R44,IF(COUNTA(O44:P44)&lt;2,"（エラー）記入不足",IF(COUNTA(O44:P44)&gt;1,"（正常）記入充足")),"未選択")</f>
        <v>未選択</v>
      </c>
      <c r="X44" s="208" t="s">
        <v>196</v>
      </c>
    </row>
    <row r="45" spans="2:24" ht="19.5" customHeight="1">
      <c r="B45" s="552"/>
      <c r="C45" s="558"/>
      <c r="D45" s="504" t="s">
        <v>183</v>
      </c>
      <c r="E45" s="505"/>
      <c r="F45" s="505"/>
      <c r="G45" s="547"/>
      <c r="H45" s="548"/>
      <c r="I45" s="548"/>
      <c r="J45" s="548"/>
      <c r="K45" s="548"/>
      <c r="L45" s="548"/>
      <c r="M45" s="548"/>
      <c r="N45" s="549"/>
      <c r="O45" s="74"/>
      <c r="P45" s="211"/>
      <c r="Q45" s="192"/>
      <c r="R45" s="198"/>
      <c r="S45" s="198"/>
      <c r="T45" s="198"/>
      <c r="V45" s="218" t="s">
        <v>184</v>
      </c>
      <c r="W45" s="191" t="str">
        <f>IF(OR(R44,R41),IF(G45="","（エラー）備考入力なし","（正常）備考入力済み"),"備考選択なし")</f>
        <v>備考選択なし</v>
      </c>
      <c r="X45" s="208" t="s">
        <v>219</v>
      </c>
    </row>
    <row r="46" spans="2:24" ht="18.600000000000001" customHeight="1">
      <c r="B46" s="552"/>
      <c r="C46" s="556" t="s">
        <v>220</v>
      </c>
      <c r="D46" s="559"/>
      <c r="E46" s="560"/>
      <c r="F46" s="561"/>
      <c r="G46" s="561"/>
      <c r="H46" s="561"/>
      <c r="I46" s="561"/>
      <c r="J46" s="561"/>
      <c r="K46" s="561"/>
      <c r="L46" s="561"/>
      <c r="M46" s="561"/>
      <c r="N46" s="561"/>
      <c r="O46" s="75" t="s">
        <v>191</v>
      </c>
      <c r="P46" s="243" t="s">
        <v>192</v>
      </c>
      <c r="Q46" s="192"/>
      <c r="R46" s="198"/>
      <c r="S46" s="198"/>
      <c r="T46" s="198"/>
      <c r="V46" s="207" t="s">
        <v>54</v>
      </c>
      <c r="W46" s="191" t="str">
        <f>IF(COUNTIF(R47:R62,"TRUE")&lt;1,"（エラー）未選択",IF(COUNTIF(R47:R62,"TRUE")&gt;0,"選択済み"))</f>
        <v>（エラー）未選択</v>
      </c>
    </row>
    <row r="47" spans="2:24" ht="18.600000000000001">
      <c r="B47" s="552"/>
      <c r="C47" s="557"/>
      <c r="D47" s="251"/>
      <c r="E47" s="252" t="s">
        <v>221</v>
      </c>
      <c r="F47" s="215"/>
      <c r="G47" s="215"/>
      <c r="H47" s="215"/>
      <c r="I47" s="215"/>
      <c r="J47" s="215"/>
      <c r="K47" s="215"/>
      <c r="L47" s="215"/>
      <c r="M47" s="215"/>
      <c r="N47" s="215"/>
      <c r="O47" s="253"/>
      <c r="P47" s="254"/>
      <c r="Q47" s="192"/>
      <c r="R47" s="217" t="b">
        <f t="shared" ref="R47:R62" si="5">IF(D47="●",TRUE,FALSE)</f>
        <v>0</v>
      </c>
      <c r="S47" s="198"/>
      <c r="T47" s="198"/>
      <c r="V47" s="207" t="s">
        <v>222</v>
      </c>
      <c r="W47" s="191" t="str">
        <f>IF(R47,IF(P47="","（エラー）記入不足","（正常）記入済み"),"（エラー）未選択")</f>
        <v>（エラー）未選択</v>
      </c>
      <c r="X47" s="208" t="s">
        <v>223</v>
      </c>
    </row>
    <row r="48" spans="2:24" ht="18.600000000000001">
      <c r="B48" s="552"/>
      <c r="C48" s="557"/>
      <c r="D48" s="219"/>
      <c r="E48" s="255" t="s">
        <v>224</v>
      </c>
      <c r="F48" s="255"/>
      <c r="G48" s="255"/>
      <c r="H48" s="255"/>
      <c r="I48" s="255"/>
      <c r="J48" s="255"/>
      <c r="K48" s="255"/>
      <c r="L48" s="255"/>
      <c r="M48" s="255"/>
      <c r="N48" s="255"/>
      <c r="O48" s="256"/>
      <c r="P48" s="257"/>
      <c r="Q48" s="192"/>
      <c r="R48" s="217" t="b">
        <f t="shared" si="5"/>
        <v>0</v>
      </c>
      <c r="S48" s="198"/>
      <c r="T48" s="198"/>
      <c r="V48" s="218"/>
    </row>
    <row r="49" spans="2:24" ht="18.600000000000001">
      <c r="B49" s="552"/>
      <c r="C49" s="557"/>
      <c r="D49" s="219"/>
      <c r="E49" s="255" t="s">
        <v>225</v>
      </c>
      <c r="F49" s="255"/>
      <c r="G49" s="255"/>
      <c r="H49" s="255"/>
      <c r="I49" s="255"/>
      <c r="J49" s="255"/>
      <c r="K49" s="255"/>
      <c r="L49" s="255"/>
      <c r="M49" s="255"/>
      <c r="N49" s="255"/>
      <c r="O49" s="256"/>
      <c r="P49" s="258"/>
      <c r="Q49" s="192"/>
      <c r="R49" s="217" t="b">
        <f t="shared" si="5"/>
        <v>0</v>
      </c>
      <c r="S49" s="198"/>
      <c r="T49" s="198"/>
      <c r="V49" s="218"/>
    </row>
    <row r="50" spans="2:24" ht="18.600000000000001">
      <c r="B50" s="552"/>
      <c r="C50" s="557"/>
      <c r="D50" s="219"/>
      <c r="E50" s="255" t="s">
        <v>226</v>
      </c>
      <c r="F50" s="255"/>
      <c r="G50" s="255"/>
      <c r="H50" s="255"/>
      <c r="I50" s="255"/>
      <c r="J50" s="255"/>
      <c r="K50" s="255"/>
      <c r="L50" s="255"/>
      <c r="M50" s="255"/>
      <c r="N50" s="255"/>
      <c r="O50" s="256"/>
      <c r="P50" s="258"/>
      <c r="Q50" s="192"/>
      <c r="R50" s="217" t="b">
        <f t="shared" si="5"/>
        <v>0</v>
      </c>
      <c r="S50" s="198"/>
      <c r="T50" s="198"/>
      <c r="V50" s="218"/>
    </row>
    <row r="51" spans="2:24" ht="18.600000000000001">
      <c r="B51" s="552"/>
      <c r="C51" s="557"/>
      <c r="D51" s="219"/>
      <c r="E51" s="255" t="s">
        <v>227</v>
      </c>
      <c r="F51" s="255"/>
      <c r="G51" s="255"/>
      <c r="H51" s="255"/>
      <c r="I51" s="255"/>
      <c r="J51" s="255"/>
      <c r="K51" s="255"/>
      <c r="L51" s="255"/>
      <c r="M51" s="255"/>
      <c r="N51" s="255"/>
      <c r="O51" s="256"/>
      <c r="P51" s="258"/>
      <c r="Q51" s="192"/>
      <c r="R51" s="217" t="b">
        <f t="shared" si="5"/>
        <v>0</v>
      </c>
      <c r="S51" s="198"/>
      <c r="T51" s="198"/>
      <c r="V51" s="218"/>
    </row>
    <row r="52" spans="2:24" ht="18.600000000000001">
      <c r="B52" s="552"/>
      <c r="C52" s="557"/>
      <c r="D52" s="219"/>
      <c r="E52" s="259" t="s">
        <v>228</v>
      </c>
      <c r="F52" s="255"/>
      <c r="G52" s="255"/>
      <c r="H52" s="255"/>
      <c r="I52" s="255"/>
      <c r="J52" s="255"/>
      <c r="K52" s="255"/>
      <c r="L52" s="255"/>
      <c r="M52" s="255"/>
      <c r="N52" s="255"/>
      <c r="O52" s="256"/>
      <c r="P52" s="258"/>
      <c r="Q52" s="192"/>
      <c r="R52" s="217" t="b">
        <f t="shared" si="5"/>
        <v>0</v>
      </c>
      <c r="S52" s="198"/>
      <c r="T52" s="198"/>
      <c r="V52" s="218"/>
    </row>
    <row r="53" spans="2:24" ht="18.600000000000001">
      <c r="B53" s="552"/>
      <c r="C53" s="557"/>
      <c r="D53" s="219"/>
      <c r="E53" s="260" t="s">
        <v>229</v>
      </c>
      <c r="F53" s="223"/>
      <c r="G53" s="223"/>
      <c r="H53" s="223"/>
      <c r="I53" s="223"/>
      <c r="J53" s="223"/>
      <c r="K53" s="223"/>
      <c r="L53" s="223"/>
      <c r="M53" s="223"/>
      <c r="N53" s="223"/>
      <c r="O53" s="256"/>
      <c r="P53" s="258"/>
      <c r="Q53" s="192"/>
      <c r="R53" s="217" t="b">
        <f t="shared" si="5"/>
        <v>0</v>
      </c>
      <c r="S53" s="198"/>
      <c r="T53" s="198"/>
      <c r="V53" s="218"/>
    </row>
    <row r="54" spans="2:24" ht="18.600000000000001">
      <c r="B54" s="552"/>
      <c r="C54" s="557"/>
      <c r="D54" s="219"/>
      <c r="E54" s="260" t="s">
        <v>230</v>
      </c>
      <c r="F54" s="223"/>
      <c r="G54" s="223"/>
      <c r="H54" s="223"/>
      <c r="I54" s="223"/>
      <c r="J54" s="223"/>
      <c r="K54" s="223"/>
      <c r="L54" s="223"/>
      <c r="M54" s="223"/>
      <c r="N54" s="223"/>
      <c r="O54" s="256"/>
      <c r="P54" s="258"/>
      <c r="Q54" s="192"/>
      <c r="R54" s="217" t="b">
        <f t="shared" si="5"/>
        <v>0</v>
      </c>
      <c r="S54" s="198"/>
      <c r="T54" s="198"/>
      <c r="V54" s="218"/>
    </row>
    <row r="55" spans="2:24" ht="18.600000000000001">
      <c r="B55" s="552"/>
      <c r="C55" s="557"/>
      <c r="D55" s="219"/>
      <c r="E55" s="260" t="s">
        <v>231</v>
      </c>
      <c r="F55" s="223"/>
      <c r="G55" s="223"/>
      <c r="H55" s="223"/>
      <c r="I55" s="223"/>
      <c r="J55" s="223"/>
      <c r="K55" s="223"/>
      <c r="L55" s="223"/>
      <c r="M55" s="223"/>
      <c r="N55" s="223"/>
      <c r="O55" s="256"/>
      <c r="P55" s="258"/>
      <c r="Q55" s="192"/>
      <c r="R55" s="217" t="b">
        <f t="shared" si="5"/>
        <v>0</v>
      </c>
      <c r="S55" s="198"/>
      <c r="T55" s="198"/>
      <c r="V55" s="218"/>
    </row>
    <row r="56" spans="2:24" ht="18.600000000000001">
      <c r="B56" s="552"/>
      <c r="C56" s="557"/>
      <c r="D56" s="219"/>
      <c r="E56" s="260" t="s">
        <v>232</v>
      </c>
      <c r="F56" s="223"/>
      <c r="G56" s="223"/>
      <c r="H56" s="223"/>
      <c r="I56" s="223"/>
      <c r="J56" s="223"/>
      <c r="K56" s="223"/>
      <c r="L56" s="223"/>
      <c r="M56" s="223"/>
      <c r="N56" s="223"/>
      <c r="O56" s="256"/>
      <c r="P56" s="258"/>
      <c r="Q56" s="192"/>
      <c r="R56" s="217" t="b">
        <f t="shared" si="5"/>
        <v>0</v>
      </c>
      <c r="S56" s="198"/>
      <c r="T56" s="198"/>
      <c r="V56" s="218"/>
    </row>
    <row r="57" spans="2:24" ht="18.600000000000001">
      <c r="B57" s="552"/>
      <c r="C57" s="557"/>
      <c r="D57" s="219"/>
      <c r="E57" s="260" t="s">
        <v>233</v>
      </c>
      <c r="F57" s="223"/>
      <c r="G57" s="223"/>
      <c r="H57" s="223"/>
      <c r="I57" s="223"/>
      <c r="J57" s="223"/>
      <c r="K57" s="223"/>
      <c r="L57" s="223"/>
      <c r="M57" s="223"/>
      <c r="N57" s="223"/>
      <c r="O57" s="256"/>
      <c r="P57" s="258"/>
      <c r="Q57" s="192"/>
      <c r="R57" s="217" t="b">
        <f t="shared" si="5"/>
        <v>0</v>
      </c>
      <c r="S57" s="198"/>
      <c r="T57" s="198"/>
      <c r="V57" s="218"/>
    </row>
    <row r="58" spans="2:24" ht="18.600000000000001">
      <c r="B58" s="552"/>
      <c r="C58" s="557"/>
      <c r="D58" s="219"/>
      <c r="E58" s="260" t="s">
        <v>234</v>
      </c>
      <c r="F58" s="223"/>
      <c r="G58" s="223"/>
      <c r="H58" s="223"/>
      <c r="I58" s="223"/>
      <c r="J58" s="223"/>
      <c r="K58" s="223"/>
      <c r="L58" s="223"/>
      <c r="M58" s="223"/>
      <c r="N58" s="223"/>
      <c r="O58" s="256"/>
      <c r="P58" s="258"/>
      <c r="Q58" s="192"/>
      <c r="R58" s="217" t="b">
        <f t="shared" si="5"/>
        <v>0</v>
      </c>
      <c r="S58" s="198"/>
      <c r="T58" s="198"/>
      <c r="V58" s="218"/>
    </row>
    <row r="59" spans="2:24" ht="18.600000000000001">
      <c r="B59" s="552"/>
      <c r="C59" s="557"/>
      <c r="D59" s="219"/>
      <c r="E59" s="260" t="s">
        <v>235</v>
      </c>
      <c r="F59" s="223"/>
      <c r="G59" s="223"/>
      <c r="H59" s="223"/>
      <c r="I59" s="223"/>
      <c r="J59" s="223"/>
      <c r="K59" s="223"/>
      <c r="L59" s="223"/>
      <c r="M59" s="223"/>
      <c r="N59" s="223"/>
      <c r="O59" s="256"/>
      <c r="P59" s="258"/>
      <c r="Q59" s="192"/>
      <c r="R59" s="217" t="b">
        <f t="shared" si="5"/>
        <v>0</v>
      </c>
      <c r="S59" s="198"/>
      <c r="T59" s="198"/>
      <c r="V59" s="218"/>
    </row>
    <row r="60" spans="2:24" ht="18.600000000000001">
      <c r="B60" s="552"/>
      <c r="C60" s="557"/>
      <c r="D60" s="219"/>
      <c r="E60" s="260" t="s">
        <v>236</v>
      </c>
      <c r="F60" s="223"/>
      <c r="G60" s="223"/>
      <c r="H60" s="223"/>
      <c r="I60" s="223"/>
      <c r="J60" s="223"/>
      <c r="K60" s="223"/>
      <c r="L60" s="223"/>
      <c r="M60" s="223"/>
      <c r="N60" s="223"/>
      <c r="O60" s="256"/>
      <c r="P60" s="258"/>
      <c r="Q60" s="192"/>
      <c r="R60" s="217" t="b">
        <f t="shared" si="5"/>
        <v>0</v>
      </c>
      <c r="S60" s="198"/>
      <c r="T60" s="198"/>
      <c r="V60" s="218"/>
    </row>
    <row r="61" spans="2:24" ht="18.600000000000001">
      <c r="B61" s="552"/>
      <c r="C61" s="557"/>
      <c r="D61" s="219"/>
      <c r="E61" s="260" t="s">
        <v>237</v>
      </c>
      <c r="F61" s="223"/>
      <c r="G61" s="223"/>
      <c r="H61" s="223"/>
      <c r="I61" s="223"/>
      <c r="J61" s="223"/>
      <c r="K61" s="223"/>
      <c r="L61" s="223"/>
      <c r="M61" s="223"/>
      <c r="N61" s="223"/>
      <c r="O61" s="256"/>
      <c r="P61" s="258"/>
      <c r="Q61" s="192"/>
      <c r="R61" s="217" t="b">
        <f t="shared" si="5"/>
        <v>0</v>
      </c>
      <c r="S61" s="198"/>
      <c r="T61" s="198"/>
      <c r="V61" s="207"/>
    </row>
    <row r="62" spans="2:24" ht="18.600000000000001">
      <c r="B62" s="552"/>
      <c r="C62" s="557"/>
      <c r="D62" s="236"/>
      <c r="E62" s="261" t="s">
        <v>238</v>
      </c>
      <c r="F62" s="262"/>
      <c r="G62" s="262"/>
      <c r="H62" s="262"/>
      <c r="I62" s="262"/>
      <c r="J62" s="262"/>
      <c r="K62" s="262"/>
      <c r="L62" s="262"/>
      <c r="M62" s="262"/>
      <c r="N62" s="262"/>
      <c r="O62" s="256"/>
      <c r="P62" s="258"/>
      <c r="Q62" s="192"/>
      <c r="R62" s="217" t="b">
        <f t="shared" si="5"/>
        <v>0</v>
      </c>
      <c r="S62" s="198"/>
      <c r="T62" s="198"/>
      <c r="V62" s="218"/>
    </row>
    <row r="63" spans="2:24" ht="19.5" customHeight="1">
      <c r="B63" s="553"/>
      <c r="C63" s="558"/>
      <c r="D63" s="504" t="s">
        <v>183</v>
      </c>
      <c r="E63" s="505"/>
      <c r="F63" s="505"/>
      <c r="G63" s="547"/>
      <c r="H63" s="548"/>
      <c r="I63" s="548"/>
      <c r="J63" s="548"/>
      <c r="K63" s="548"/>
      <c r="L63" s="548"/>
      <c r="M63" s="548"/>
      <c r="N63" s="548"/>
      <c r="O63" s="263"/>
      <c r="P63" s="264"/>
      <c r="Q63" s="192"/>
      <c r="R63" s="198"/>
      <c r="S63" s="198"/>
      <c r="T63" s="198"/>
      <c r="V63" s="218" t="s">
        <v>184</v>
      </c>
      <c r="W63" s="191" t="str">
        <f>IF(R62,IF(G63="","（エラー）備考入力なし","（正常）備考入力済み"),"備考選択なし")</f>
        <v>備考選択なし</v>
      </c>
      <c r="X63" s="208" t="s">
        <v>219</v>
      </c>
    </row>
    <row r="64" spans="2:24">
      <c r="B64" s="551" t="s">
        <v>189</v>
      </c>
      <c r="C64" s="265" t="s">
        <v>239</v>
      </c>
      <c r="D64" s="554"/>
      <c r="E64" s="555"/>
      <c r="F64" s="555"/>
      <c r="G64" s="555"/>
      <c r="H64" s="555"/>
      <c r="I64" s="242" t="s">
        <v>240</v>
      </c>
      <c r="J64" s="210"/>
      <c r="K64" s="210"/>
      <c r="L64" s="210"/>
      <c r="M64" s="210"/>
      <c r="N64" s="242"/>
      <c r="O64" s="210"/>
      <c r="P64" s="211"/>
      <c r="Q64" s="192"/>
      <c r="R64" s="198"/>
      <c r="S64" s="198"/>
      <c r="T64" s="198"/>
      <c r="V64" s="207" t="s">
        <v>54</v>
      </c>
      <c r="W64" s="191" t="str">
        <f>IF(D64="","（エラー）未選択","（正常）選択済み")</f>
        <v>（エラー）未選択</v>
      </c>
    </row>
    <row r="65" spans="2:24" ht="18.600000000000001" customHeight="1">
      <c r="B65" s="552"/>
      <c r="C65" s="556" t="s">
        <v>241</v>
      </c>
      <c r="D65" s="559"/>
      <c r="E65" s="560"/>
      <c r="F65" s="561"/>
      <c r="G65" s="561"/>
      <c r="H65" s="561"/>
      <c r="I65" s="561"/>
      <c r="J65" s="561"/>
      <c r="K65" s="561"/>
      <c r="L65" s="561"/>
      <c r="M65" s="561"/>
      <c r="N65" s="562"/>
      <c r="O65" s="66" t="s">
        <v>191</v>
      </c>
      <c r="P65" s="243" t="s">
        <v>192</v>
      </c>
      <c r="Q65" s="192"/>
      <c r="R65" s="198"/>
      <c r="S65" s="198"/>
      <c r="T65" s="198"/>
      <c r="V65" s="218" t="s">
        <v>100</v>
      </c>
      <c r="W65" s="191" t="str">
        <f>IF(D64="有",IF(COUNTIF(R66:R70,"TRUE")&lt;1,"（エラー）未選択","（正常）選択済み"),"（注意）選択無効")</f>
        <v>（注意）選択無効</v>
      </c>
      <c r="X65" s="208" t="s">
        <v>242</v>
      </c>
    </row>
    <row r="66" spans="2:24" ht="18.600000000000001">
      <c r="B66" s="552"/>
      <c r="C66" s="557"/>
      <c r="D66" s="212"/>
      <c r="E66" s="261" t="s">
        <v>225</v>
      </c>
      <c r="F66" s="266"/>
      <c r="G66" s="267"/>
      <c r="H66" s="267"/>
      <c r="I66" s="267"/>
      <c r="J66" s="267"/>
      <c r="K66" s="267"/>
      <c r="L66" s="267"/>
      <c r="M66" s="267"/>
      <c r="N66" s="268"/>
      <c r="O66" s="72"/>
      <c r="P66" s="244"/>
      <c r="Q66" s="192"/>
      <c r="R66" s="217" t="b">
        <f t="shared" ref="R66:R71" si="6">IF(D66="●",TRUE,FALSE)</f>
        <v>0</v>
      </c>
      <c r="S66" s="198"/>
      <c r="T66" s="198"/>
      <c r="V66" s="218" t="s">
        <v>195</v>
      </c>
      <c r="W66" s="191" t="str">
        <f t="shared" ref="W66:W71" si="7">IF(R66,IF(COUNTA(O66:P66)&lt;2,"（エラー）記入不足",IF(COUNTA(O66:P66)&gt;1,"（正常）記入充足")),"未選択")</f>
        <v>未選択</v>
      </c>
      <c r="X66" s="208" t="s">
        <v>196</v>
      </c>
    </row>
    <row r="67" spans="2:24" ht="18.600000000000001">
      <c r="B67" s="552"/>
      <c r="C67" s="557"/>
      <c r="D67" s="219"/>
      <c r="E67" s="261" t="s">
        <v>243</v>
      </c>
      <c r="F67" s="269"/>
      <c r="G67" s="269"/>
      <c r="H67" s="269"/>
      <c r="I67" s="269"/>
      <c r="J67" s="269"/>
      <c r="K67" s="269"/>
      <c r="L67" s="269"/>
      <c r="M67" s="269"/>
      <c r="N67" s="270"/>
      <c r="O67" s="72"/>
      <c r="P67" s="271"/>
      <c r="Q67" s="192"/>
      <c r="R67" s="217" t="b">
        <f t="shared" si="6"/>
        <v>0</v>
      </c>
      <c r="S67" s="198"/>
      <c r="T67" s="198"/>
      <c r="V67" s="218" t="s">
        <v>195</v>
      </c>
      <c r="W67" s="191" t="str">
        <f t="shared" si="7"/>
        <v>未選択</v>
      </c>
      <c r="X67" s="208" t="s">
        <v>196</v>
      </c>
    </row>
    <row r="68" spans="2:24" ht="18.600000000000001">
      <c r="B68" s="552"/>
      <c r="C68" s="557"/>
      <c r="D68" s="219"/>
      <c r="E68" s="261" t="s">
        <v>244</v>
      </c>
      <c r="F68" s="269"/>
      <c r="G68" s="269"/>
      <c r="H68" s="269"/>
      <c r="I68" s="269"/>
      <c r="J68" s="269"/>
      <c r="K68" s="269"/>
      <c r="L68" s="269"/>
      <c r="M68" s="269"/>
      <c r="N68" s="270"/>
      <c r="O68" s="72"/>
      <c r="P68" s="271"/>
      <c r="Q68" s="192"/>
      <c r="R68" s="217" t="b">
        <f t="shared" si="6"/>
        <v>0</v>
      </c>
      <c r="S68" s="198"/>
      <c r="T68" s="198"/>
      <c r="V68" s="218" t="s">
        <v>195</v>
      </c>
      <c r="W68" s="191" t="str">
        <f t="shared" si="7"/>
        <v>未選択</v>
      </c>
      <c r="X68" s="208" t="s">
        <v>196</v>
      </c>
    </row>
    <row r="69" spans="2:24" ht="18.600000000000001">
      <c r="B69" s="552"/>
      <c r="C69" s="557"/>
      <c r="D69" s="219"/>
      <c r="E69" s="261" t="s">
        <v>245</v>
      </c>
      <c r="F69" s="325"/>
      <c r="G69" s="272"/>
      <c r="H69" s="272"/>
      <c r="I69" s="272"/>
      <c r="J69" s="272"/>
      <c r="K69" s="272"/>
      <c r="L69" s="272"/>
      <c r="M69" s="272"/>
      <c r="N69" s="326"/>
      <c r="O69" s="72"/>
      <c r="P69" s="271"/>
      <c r="Q69" s="192"/>
      <c r="R69" s="217" t="b">
        <f t="shared" si="6"/>
        <v>0</v>
      </c>
      <c r="S69" s="198"/>
      <c r="T69" s="198"/>
      <c r="V69" s="218" t="s">
        <v>195</v>
      </c>
      <c r="W69" s="191" t="str">
        <f t="shared" si="7"/>
        <v>未選択</v>
      </c>
      <c r="X69" s="208" t="s">
        <v>196</v>
      </c>
    </row>
    <row r="70" spans="2:24" ht="18.600000000000001">
      <c r="B70" s="552"/>
      <c r="C70" s="557"/>
      <c r="D70" s="219"/>
      <c r="E70" s="260" t="s">
        <v>246</v>
      </c>
      <c r="F70" s="273"/>
      <c r="G70" s="269"/>
      <c r="H70" s="269"/>
      <c r="I70" s="269"/>
      <c r="J70" s="269"/>
      <c r="K70" s="269"/>
      <c r="L70" s="269"/>
      <c r="M70" s="269"/>
      <c r="N70" s="270"/>
      <c r="O70" s="72"/>
      <c r="P70" s="271"/>
      <c r="Q70" s="192"/>
      <c r="R70" s="217" t="b">
        <f t="shared" si="6"/>
        <v>0</v>
      </c>
      <c r="S70" s="198"/>
      <c r="T70" s="198"/>
      <c r="V70" s="218" t="s">
        <v>195</v>
      </c>
      <c r="W70" s="191" t="str">
        <f t="shared" si="7"/>
        <v>未選択</v>
      </c>
      <c r="X70" s="208" t="s">
        <v>196</v>
      </c>
    </row>
    <row r="71" spans="2:24" ht="18.600000000000001">
      <c r="B71" s="552"/>
      <c r="C71" s="557"/>
      <c r="D71" s="236"/>
      <c r="E71" s="261" t="s">
        <v>238</v>
      </c>
      <c r="F71" s="274"/>
      <c r="G71" s="274"/>
      <c r="H71" s="274"/>
      <c r="I71" s="274"/>
      <c r="J71" s="274"/>
      <c r="K71" s="274"/>
      <c r="L71" s="274"/>
      <c r="M71" s="274"/>
      <c r="N71" s="275"/>
      <c r="O71" s="76"/>
      <c r="P71" s="271"/>
      <c r="Q71" s="192"/>
      <c r="R71" s="217" t="b">
        <f t="shared" si="6"/>
        <v>0</v>
      </c>
      <c r="S71" s="198"/>
      <c r="T71" s="198"/>
      <c r="V71" s="218" t="s">
        <v>195</v>
      </c>
      <c r="W71" s="191" t="str">
        <f t="shared" si="7"/>
        <v>未選択</v>
      </c>
      <c r="X71" s="208" t="s">
        <v>196</v>
      </c>
    </row>
    <row r="72" spans="2:24" ht="19.5" customHeight="1">
      <c r="B72" s="552"/>
      <c r="C72" s="558"/>
      <c r="D72" s="504" t="s">
        <v>183</v>
      </c>
      <c r="E72" s="505"/>
      <c r="F72" s="505"/>
      <c r="G72" s="547"/>
      <c r="H72" s="548"/>
      <c r="I72" s="548"/>
      <c r="J72" s="548"/>
      <c r="K72" s="548"/>
      <c r="L72" s="548"/>
      <c r="M72" s="548"/>
      <c r="N72" s="549"/>
      <c r="O72" s="74"/>
      <c r="P72" s="211"/>
      <c r="Q72" s="192"/>
      <c r="R72" s="198"/>
      <c r="S72" s="198"/>
      <c r="T72" s="198"/>
      <c r="V72" s="218" t="s">
        <v>184</v>
      </c>
      <c r="W72" s="191" t="str">
        <f>IF(R71,IF(G72="","（エラー）備考入力なし","（正常）備考入力済み"),"備考選択なし")</f>
        <v>備考選択なし</v>
      </c>
      <c r="X72" s="208" t="s">
        <v>219</v>
      </c>
    </row>
    <row r="73" spans="2:24" ht="32.25" customHeight="1">
      <c r="B73" s="552"/>
      <c r="C73" s="556" t="s">
        <v>247</v>
      </c>
      <c r="D73" s="569" t="s">
        <v>248</v>
      </c>
      <c r="E73" s="570"/>
      <c r="F73" s="570"/>
      <c r="G73" s="570"/>
      <c r="H73" s="570"/>
      <c r="I73" s="570"/>
      <c r="J73" s="570"/>
      <c r="K73" s="570"/>
      <c r="L73" s="570"/>
      <c r="M73" s="570"/>
      <c r="N73" s="571"/>
      <c r="O73" s="66" t="s">
        <v>191</v>
      </c>
      <c r="P73" s="243" t="s">
        <v>192</v>
      </c>
      <c r="Q73" s="192"/>
      <c r="R73" s="198"/>
      <c r="S73" s="198"/>
      <c r="T73" s="198"/>
      <c r="V73" s="207" t="s">
        <v>54</v>
      </c>
      <c r="W73" s="191" t="str">
        <f>IF(COUNTIF(R74:R80,"TRUE")&lt;1,"（エラー）未選択","（正常）選択済み")</f>
        <v>（エラー）未選択</v>
      </c>
    </row>
    <row r="74" spans="2:24" ht="18.600000000000001">
      <c r="B74" s="552"/>
      <c r="C74" s="557"/>
      <c r="D74" s="251"/>
      <c r="E74" s="276" t="s">
        <v>249</v>
      </c>
      <c r="F74" s="276"/>
      <c r="G74" s="276"/>
      <c r="H74" s="276"/>
      <c r="I74" s="276"/>
      <c r="J74" s="276"/>
      <c r="K74" s="276"/>
      <c r="L74" s="276"/>
      <c r="M74" s="276"/>
      <c r="N74" s="77"/>
      <c r="O74" s="277"/>
      <c r="P74" s="244"/>
      <c r="Q74" s="192"/>
      <c r="R74" s="217" t="b">
        <f t="shared" ref="R74:R80" si="8">IF(D74="●",TRUE,FALSE)</f>
        <v>0</v>
      </c>
      <c r="S74" s="198"/>
      <c r="T74" s="198"/>
      <c r="V74" s="218" t="s">
        <v>195</v>
      </c>
      <c r="W74" s="191" t="str">
        <f>IF(R74,IF(P74="","（エラー）記入不足","（正常）記入済み"),"未選択")</f>
        <v>未選択</v>
      </c>
      <c r="X74" s="208" t="s">
        <v>250</v>
      </c>
    </row>
    <row r="75" spans="2:24" ht="18.600000000000001">
      <c r="B75" s="552"/>
      <c r="C75" s="557"/>
      <c r="D75" s="278"/>
      <c r="E75" s="255" t="s">
        <v>251</v>
      </c>
      <c r="F75" s="255"/>
      <c r="G75" s="255"/>
      <c r="H75" s="255"/>
      <c r="I75" s="255"/>
      <c r="J75" s="255"/>
      <c r="K75" s="255"/>
      <c r="L75" s="255"/>
      <c r="M75" s="255"/>
      <c r="N75" s="78"/>
      <c r="O75" s="279"/>
      <c r="P75" s="271"/>
      <c r="Q75" s="192"/>
      <c r="R75" s="217" t="b">
        <f t="shared" si="8"/>
        <v>0</v>
      </c>
      <c r="S75" s="198"/>
      <c r="T75" s="198"/>
      <c r="V75" s="218" t="s">
        <v>195</v>
      </c>
      <c r="W75" s="191" t="str">
        <f t="shared" ref="W75:W80" si="9">IF(R75,IF(P75="","（エラー）記入不足","（正常）記入済み"),"未選択")</f>
        <v>未選択</v>
      </c>
      <c r="X75" s="208" t="s">
        <v>250</v>
      </c>
    </row>
    <row r="76" spans="2:24" ht="18.600000000000001">
      <c r="B76" s="552"/>
      <c r="C76" s="557"/>
      <c r="D76" s="278"/>
      <c r="E76" s="222" t="s">
        <v>252</v>
      </c>
      <c r="F76" s="222"/>
      <c r="G76" s="222"/>
      <c r="H76" s="222"/>
      <c r="I76" s="222"/>
      <c r="J76" s="222"/>
      <c r="K76" s="222"/>
      <c r="L76" s="222"/>
      <c r="M76" s="222"/>
      <c r="N76" s="78"/>
      <c r="O76" s="280"/>
      <c r="P76" s="271"/>
      <c r="Q76" s="192"/>
      <c r="R76" s="217" t="b">
        <f t="shared" si="8"/>
        <v>0</v>
      </c>
      <c r="S76" s="198"/>
      <c r="T76" s="198"/>
      <c r="V76" s="218" t="s">
        <v>195</v>
      </c>
      <c r="W76" s="191" t="str">
        <f t="shared" si="9"/>
        <v>未選択</v>
      </c>
      <c r="X76" s="208" t="s">
        <v>250</v>
      </c>
    </row>
    <row r="77" spans="2:24" ht="18.600000000000001">
      <c r="B77" s="552"/>
      <c r="C77" s="557"/>
      <c r="D77" s="278"/>
      <c r="E77" s="222" t="s">
        <v>253</v>
      </c>
      <c r="F77" s="281"/>
      <c r="G77" s="281"/>
      <c r="H77" s="281"/>
      <c r="I77" s="281"/>
      <c r="J77" s="281"/>
      <c r="K77" s="281"/>
      <c r="L77" s="281"/>
      <c r="M77" s="281"/>
      <c r="N77" s="79"/>
      <c r="O77" s="280"/>
      <c r="P77" s="271"/>
      <c r="Q77" s="192"/>
      <c r="R77" s="217" t="b">
        <f t="shared" si="8"/>
        <v>0</v>
      </c>
      <c r="S77" s="198"/>
      <c r="T77" s="198"/>
      <c r="V77" s="218" t="s">
        <v>195</v>
      </c>
      <c r="W77" s="191" t="str">
        <f t="shared" si="9"/>
        <v>未選択</v>
      </c>
      <c r="X77" s="208" t="s">
        <v>254</v>
      </c>
    </row>
    <row r="78" spans="2:24" ht="18.600000000000001">
      <c r="B78" s="552"/>
      <c r="C78" s="557"/>
      <c r="D78" s="278"/>
      <c r="E78" s="282" t="s">
        <v>255</v>
      </c>
      <c r="F78" s="275"/>
      <c r="G78" s="275"/>
      <c r="H78" s="275"/>
      <c r="I78" s="275"/>
      <c r="J78" s="275"/>
      <c r="K78" s="275"/>
      <c r="L78" s="275"/>
      <c r="M78" s="275"/>
      <c r="N78" s="80"/>
      <c r="O78" s="280"/>
      <c r="P78" s="283"/>
      <c r="Q78" s="192"/>
      <c r="R78" s="217" t="b">
        <f t="shared" si="8"/>
        <v>0</v>
      </c>
      <c r="S78" s="198"/>
      <c r="T78" s="198"/>
      <c r="V78" s="218" t="s">
        <v>195</v>
      </c>
      <c r="W78" s="191" t="str">
        <f>IF(R78,IF(P78="","（エラー）記入不足","（正常）記入済み"),"未選択")</f>
        <v>未選択</v>
      </c>
      <c r="X78" s="208" t="s">
        <v>250</v>
      </c>
    </row>
    <row r="79" spans="2:24" ht="18.600000000000001">
      <c r="B79" s="552"/>
      <c r="C79" s="557"/>
      <c r="D79" s="278"/>
      <c r="E79" s="282" t="s">
        <v>256</v>
      </c>
      <c r="F79" s="275"/>
      <c r="G79" s="275"/>
      <c r="H79" s="275"/>
      <c r="I79" s="275"/>
      <c r="J79" s="275"/>
      <c r="K79" s="275"/>
      <c r="L79" s="275"/>
      <c r="M79" s="275"/>
      <c r="N79" s="80"/>
      <c r="O79" s="280"/>
      <c r="P79" s="284"/>
      <c r="Q79" s="192"/>
      <c r="R79" s="217" t="b">
        <f t="shared" si="8"/>
        <v>0</v>
      </c>
      <c r="S79" s="198"/>
      <c r="T79" s="198"/>
      <c r="V79" s="285"/>
    </row>
    <row r="80" spans="2:24" ht="18.600000000000001">
      <c r="B80" s="552"/>
      <c r="C80" s="557"/>
      <c r="D80" s="286"/>
      <c r="E80" s="261" t="s">
        <v>238</v>
      </c>
      <c r="F80" s="262"/>
      <c r="G80" s="262"/>
      <c r="H80" s="262"/>
      <c r="I80" s="262"/>
      <c r="J80" s="262"/>
      <c r="K80" s="262"/>
      <c r="L80" s="262"/>
      <c r="M80" s="262"/>
      <c r="N80" s="287"/>
      <c r="O80" s="279"/>
      <c r="P80" s="283"/>
      <c r="Q80" s="192"/>
      <c r="R80" s="217" t="b">
        <f t="shared" si="8"/>
        <v>0</v>
      </c>
      <c r="S80" s="198"/>
      <c r="T80" s="198"/>
      <c r="V80" s="218" t="s">
        <v>195</v>
      </c>
      <c r="W80" s="191" t="str">
        <f t="shared" si="9"/>
        <v>未選択</v>
      </c>
      <c r="X80" s="208" t="s">
        <v>250</v>
      </c>
    </row>
    <row r="81" spans="2:24" ht="19.5" customHeight="1">
      <c r="B81" s="552"/>
      <c r="C81" s="558"/>
      <c r="D81" s="504" t="s">
        <v>183</v>
      </c>
      <c r="E81" s="505"/>
      <c r="F81" s="505"/>
      <c r="G81" s="547"/>
      <c r="H81" s="548"/>
      <c r="I81" s="548"/>
      <c r="J81" s="548"/>
      <c r="K81" s="548"/>
      <c r="L81" s="548"/>
      <c r="M81" s="548"/>
      <c r="N81" s="549"/>
      <c r="O81" s="328"/>
      <c r="P81" s="264"/>
      <c r="Q81" s="192"/>
      <c r="R81" s="198"/>
      <c r="S81" s="198"/>
      <c r="T81" s="198"/>
      <c r="V81" s="218" t="s">
        <v>184</v>
      </c>
      <c r="W81" s="191" t="str">
        <f>IF(R80,IF(G81="","（エラー）備考入力なし","（正常）備考入力済み"),"備考選択なし")</f>
        <v>備考選択なし</v>
      </c>
      <c r="X81" s="208" t="s">
        <v>219</v>
      </c>
    </row>
    <row r="82" spans="2:24">
      <c r="B82" s="552"/>
      <c r="C82" s="81" t="s">
        <v>257</v>
      </c>
      <c r="D82" s="563"/>
      <c r="E82" s="564"/>
      <c r="F82" s="564"/>
      <c r="G82" s="564"/>
      <c r="H82" s="564"/>
      <c r="I82" s="288" t="s">
        <v>258</v>
      </c>
      <c r="J82" s="289"/>
      <c r="K82" s="289"/>
      <c r="L82" s="289"/>
      <c r="M82" s="289"/>
      <c r="N82" s="290"/>
      <c r="O82" s="66"/>
      <c r="P82" s="233"/>
      <c r="Q82" s="192"/>
      <c r="R82" s="198"/>
      <c r="S82" s="198"/>
      <c r="T82" s="198"/>
      <c r="V82" s="207" t="s">
        <v>259</v>
      </c>
      <c r="W82" s="191" t="str">
        <f>IF(D82="有",IF(COUNTIF(R83:R86,"TRUE")&lt;1,"（エラー）未選択",IF(COUNTIF(R83:R86,"TRUE")&gt;0,"（正常）選択済み")),"（注意）選択無効")</f>
        <v>（注意）選択無効</v>
      </c>
      <c r="X82" s="208" t="s">
        <v>260</v>
      </c>
    </row>
    <row r="83" spans="2:24" ht="18.600000000000001">
      <c r="B83" s="552"/>
      <c r="C83" s="556" t="s">
        <v>261</v>
      </c>
      <c r="D83" s="212"/>
      <c r="E83" s="329" t="s">
        <v>262</v>
      </c>
      <c r="F83" s="291"/>
      <c r="G83" s="291"/>
      <c r="H83" s="291"/>
      <c r="I83" s="330"/>
      <c r="J83" s="292" t="s">
        <v>263</v>
      </c>
      <c r="K83" s="565"/>
      <c r="L83" s="566"/>
      <c r="M83" s="566"/>
      <c r="N83" s="566"/>
      <c r="O83" s="566"/>
      <c r="P83" s="293" t="s">
        <v>264</v>
      </c>
      <c r="Q83" s="192"/>
      <c r="R83" s="217" t="b">
        <f>IF(D83="●",TRUE,FALSE)</f>
        <v>0</v>
      </c>
      <c r="S83" s="198"/>
      <c r="T83" s="198"/>
      <c r="V83" s="218" t="s">
        <v>195</v>
      </c>
      <c r="W83" s="191" t="str">
        <f>IF(R83,IF(K83="","（エラー）記入不足","（正常）記入済み"),"未選択")</f>
        <v>未選択</v>
      </c>
      <c r="X83" s="208" t="s">
        <v>265</v>
      </c>
    </row>
    <row r="84" spans="2:24" ht="18.600000000000001">
      <c r="B84" s="552"/>
      <c r="C84" s="557"/>
      <c r="D84" s="219"/>
      <c r="E84" s="330" t="s">
        <v>266</v>
      </c>
      <c r="F84" s="294"/>
      <c r="G84" s="294"/>
      <c r="H84" s="294"/>
      <c r="I84" s="330"/>
      <c r="J84" s="292" t="s">
        <v>263</v>
      </c>
      <c r="K84" s="567"/>
      <c r="L84" s="568"/>
      <c r="M84" s="568"/>
      <c r="N84" s="568"/>
      <c r="O84" s="568"/>
      <c r="P84" s="293" t="s">
        <v>264</v>
      </c>
      <c r="Q84" s="192"/>
      <c r="R84" s="217" t="b">
        <f>IF(D84="●",TRUE,FALSE)</f>
        <v>0</v>
      </c>
      <c r="S84" s="198"/>
      <c r="T84" s="198"/>
      <c r="V84" s="218" t="s">
        <v>195</v>
      </c>
      <c r="W84" s="191" t="str">
        <f>IF(R84,IF(K84="","（エラー）記入不足","（正常）記入済み"),"未選択")</f>
        <v>未選択</v>
      </c>
      <c r="X84" s="208" t="s">
        <v>265</v>
      </c>
    </row>
    <row r="85" spans="2:24" ht="18.600000000000001">
      <c r="B85" s="552"/>
      <c r="C85" s="557"/>
      <c r="D85" s="219"/>
      <c r="E85" s="330" t="s">
        <v>267</v>
      </c>
      <c r="F85" s="294"/>
      <c r="G85" s="294"/>
      <c r="H85" s="294"/>
      <c r="I85" s="330"/>
      <c r="J85" s="292" t="s">
        <v>263</v>
      </c>
      <c r="K85" s="567"/>
      <c r="L85" s="568"/>
      <c r="M85" s="568"/>
      <c r="N85" s="568"/>
      <c r="O85" s="568"/>
      <c r="P85" s="293" t="s">
        <v>264</v>
      </c>
      <c r="Q85" s="192"/>
      <c r="R85" s="217" t="b">
        <f>IF(D85="●",TRUE,FALSE)</f>
        <v>0</v>
      </c>
      <c r="S85" s="198"/>
      <c r="T85" s="198"/>
      <c r="V85" s="218" t="s">
        <v>195</v>
      </c>
      <c r="W85" s="191" t="str">
        <f>IF(R85,IF(K85="","（エラー）記入不足","（正常）記入済み"),"未選択")</f>
        <v>未選択</v>
      </c>
      <c r="X85" s="208" t="s">
        <v>265</v>
      </c>
    </row>
    <row r="86" spans="2:24" ht="18.600000000000001">
      <c r="B86" s="552"/>
      <c r="C86" s="557"/>
      <c r="D86" s="236"/>
      <c r="E86" s="261" t="s">
        <v>238</v>
      </c>
      <c r="F86" s="274"/>
      <c r="G86" s="274"/>
      <c r="H86" s="274"/>
      <c r="I86" s="274"/>
      <c r="J86" s="274"/>
      <c r="K86" s="274"/>
      <c r="L86" s="274"/>
      <c r="M86" s="274"/>
      <c r="N86" s="275"/>
      <c r="O86" s="82"/>
      <c r="P86" s="295"/>
      <c r="Q86" s="192"/>
      <c r="R86" s="217" t="b">
        <f>IF(D86="●",TRUE,FALSE)</f>
        <v>0</v>
      </c>
      <c r="S86" s="198"/>
      <c r="T86" s="198"/>
      <c r="V86" s="218"/>
      <c r="X86" s="208" t="s">
        <v>265</v>
      </c>
    </row>
    <row r="87" spans="2:24" ht="19.5" customHeight="1">
      <c r="B87" s="552"/>
      <c r="C87" s="558"/>
      <c r="D87" s="504" t="s">
        <v>183</v>
      </c>
      <c r="E87" s="505"/>
      <c r="F87" s="505"/>
      <c r="G87" s="506"/>
      <c r="H87" s="507"/>
      <c r="I87" s="507"/>
      <c r="J87" s="507"/>
      <c r="K87" s="507"/>
      <c r="L87" s="507"/>
      <c r="M87" s="507"/>
      <c r="N87" s="507"/>
      <c r="O87" s="507"/>
      <c r="P87" s="508"/>
      <c r="Q87" s="192"/>
      <c r="R87" s="198"/>
      <c r="S87" s="198"/>
      <c r="T87" s="198"/>
      <c r="V87" s="218" t="s">
        <v>184</v>
      </c>
      <c r="W87" s="191" t="str">
        <f>IF(R86,IF(G87="","（エラー）備考入力なし","（正常）備考入力済み"),"備考選択なし")</f>
        <v>備考選択なし</v>
      </c>
      <c r="X87" s="208" t="s">
        <v>219</v>
      </c>
    </row>
    <row r="88" spans="2:24" ht="18.600000000000001">
      <c r="B88" s="552"/>
      <c r="C88" s="556" t="s">
        <v>268</v>
      </c>
      <c r="D88" s="212"/>
      <c r="E88" s="329" t="s">
        <v>269</v>
      </c>
      <c r="F88" s="296"/>
      <c r="G88" s="296"/>
      <c r="H88" s="296"/>
      <c r="I88" s="296"/>
      <c r="J88" s="296"/>
      <c r="K88" s="296"/>
      <c r="L88" s="296"/>
      <c r="M88" s="214"/>
      <c r="N88" s="213" t="s">
        <v>270</v>
      </c>
      <c r="O88" s="215"/>
      <c r="P88" s="216"/>
      <c r="Q88" s="192"/>
      <c r="R88" s="217" t="b">
        <f>IF(D88="●",TRUE,FALSE)</f>
        <v>0</v>
      </c>
      <c r="S88" s="217" t="b">
        <f>IF(M88="●",TRUE,FALSE)</f>
        <v>0</v>
      </c>
      <c r="T88" s="217"/>
      <c r="V88" s="218" t="s">
        <v>100</v>
      </c>
      <c r="W88" s="191" t="str">
        <f>IF(R83,IF(COUNTIF(R88:S92,"TRUE")&lt;1,"（エラー）未選択","（正常）選択済み"),"（注意）入力無効")</f>
        <v>（注意）入力無効</v>
      </c>
      <c r="X88" s="208" t="s">
        <v>271</v>
      </c>
    </row>
    <row r="89" spans="2:24" ht="18.600000000000001">
      <c r="B89" s="552"/>
      <c r="C89" s="557"/>
      <c r="D89" s="219"/>
      <c r="E89" s="330" t="s">
        <v>272</v>
      </c>
      <c r="F89" s="220"/>
      <c r="G89" s="220"/>
      <c r="H89" s="220"/>
      <c r="I89" s="220"/>
      <c r="J89" s="220"/>
      <c r="K89" s="220"/>
      <c r="L89" s="220"/>
      <c r="M89" s="221"/>
      <c r="N89" s="222" t="s">
        <v>273</v>
      </c>
      <c r="O89" s="223"/>
      <c r="P89" s="224"/>
      <c r="Q89" s="192"/>
      <c r="R89" s="217" t="b">
        <f>IF(D89="●",TRUE,FALSE)</f>
        <v>0</v>
      </c>
      <c r="S89" s="217" t="b">
        <f>IF(M89="●",TRUE,FALSE)</f>
        <v>0</v>
      </c>
      <c r="T89" s="217"/>
      <c r="V89" s="218"/>
    </row>
    <row r="90" spans="2:24" ht="18.600000000000001">
      <c r="B90" s="552"/>
      <c r="C90" s="557"/>
      <c r="D90" s="219"/>
      <c r="E90" s="330" t="s">
        <v>274</v>
      </c>
      <c r="F90" s="220"/>
      <c r="G90" s="220"/>
      <c r="H90" s="220"/>
      <c r="I90" s="220"/>
      <c r="J90" s="220"/>
      <c r="K90" s="220"/>
      <c r="L90" s="220"/>
      <c r="M90" s="221"/>
      <c r="N90" s="222" t="s">
        <v>275</v>
      </c>
      <c r="O90" s="223"/>
      <c r="P90" s="224"/>
      <c r="Q90" s="192"/>
      <c r="R90" s="217" t="b">
        <f>IF(D90="●",TRUE,FALSE)</f>
        <v>0</v>
      </c>
      <c r="S90" s="217" t="b">
        <f>IF(M90="●",TRUE,FALSE)</f>
        <v>0</v>
      </c>
      <c r="T90" s="217"/>
      <c r="V90" s="218"/>
    </row>
    <row r="91" spans="2:24" ht="18.600000000000001">
      <c r="B91" s="552"/>
      <c r="C91" s="557"/>
      <c r="D91" s="219"/>
      <c r="E91" s="330" t="s">
        <v>276</v>
      </c>
      <c r="F91" s="220"/>
      <c r="G91" s="220"/>
      <c r="H91" s="220"/>
      <c r="I91" s="220"/>
      <c r="J91" s="220"/>
      <c r="K91" s="220"/>
      <c r="L91" s="220"/>
      <c r="M91" s="220"/>
      <c r="N91" s="222"/>
      <c r="O91" s="223"/>
      <c r="P91" s="224"/>
      <c r="Q91" s="192"/>
      <c r="R91" s="217" t="b">
        <f>IF(D91="●",TRUE,FALSE)</f>
        <v>0</v>
      </c>
      <c r="S91" s="198"/>
      <c r="T91" s="198"/>
      <c r="V91" s="218"/>
    </row>
    <row r="92" spans="2:24" ht="18.600000000000001">
      <c r="B92" s="553"/>
      <c r="C92" s="558"/>
      <c r="D92" s="225"/>
      <c r="E92" s="226" t="s">
        <v>277</v>
      </c>
      <c r="F92" s="227"/>
      <c r="G92" s="227"/>
      <c r="H92" s="227"/>
      <c r="I92" s="227"/>
      <c r="J92" s="227"/>
      <c r="K92" s="227"/>
      <c r="L92" s="227"/>
      <c r="M92" s="227"/>
      <c r="N92" s="297"/>
      <c r="O92" s="228"/>
      <c r="P92" s="229"/>
      <c r="Q92" s="192"/>
      <c r="R92" s="217" t="b">
        <f>IF(D92="●",TRUE,FALSE)</f>
        <v>0</v>
      </c>
      <c r="S92" s="198"/>
      <c r="T92" s="198"/>
      <c r="V92" s="218"/>
    </row>
    <row r="93" spans="2:24">
      <c r="B93" s="536" t="s">
        <v>278</v>
      </c>
      <c r="C93" s="537"/>
      <c r="D93" s="525"/>
      <c r="E93" s="526"/>
      <c r="F93" s="526"/>
      <c r="G93" s="526"/>
      <c r="H93" s="526"/>
      <c r="I93" s="526"/>
      <c r="J93" s="526"/>
      <c r="K93" s="526"/>
      <c r="L93" s="526"/>
      <c r="M93" s="526"/>
      <c r="N93" s="527"/>
      <c r="O93" s="528" t="s">
        <v>279</v>
      </c>
      <c r="P93" s="529"/>
      <c r="Q93" s="192"/>
      <c r="R93" s="198"/>
      <c r="S93" s="198"/>
      <c r="T93" s="198"/>
      <c r="V93" s="207" t="s">
        <v>54</v>
      </c>
      <c r="W93" s="191" t="str">
        <f>IF(COUNTIF(R94:R101,"TRUE")&lt;1,"（エラー）未選択","（正常）選択済み")</f>
        <v>（エラー）未選択</v>
      </c>
      <c r="X93" s="208" t="s">
        <v>193</v>
      </c>
    </row>
    <row r="94" spans="2:24" ht="30" customHeight="1">
      <c r="B94" s="538"/>
      <c r="C94" s="539"/>
      <c r="D94" s="251"/>
      <c r="E94" s="542" t="s">
        <v>280</v>
      </c>
      <c r="F94" s="542"/>
      <c r="G94" s="542"/>
      <c r="H94" s="542"/>
      <c r="I94" s="542"/>
      <c r="J94" s="542"/>
      <c r="K94" s="542"/>
      <c r="L94" s="542"/>
      <c r="M94" s="542"/>
      <c r="N94" s="542"/>
      <c r="O94" s="543"/>
      <c r="P94" s="544"/>
      <c r="Q94" s="298"/>
      <c r="R94" s="217" t="b">
        <f t="shared" ref="R94:R101" si="10">IF(D94="●",TRUE,FALSE)</f>
        <v>0</v>
      </c>
      <c r="S94" s="198"/>
      <c r="T94" s="198"/>
      <c r="V94" s="218" t="s">
        <v>195</v>
      </c>
      <c r="W94" s="191" t="str">
        <f>IF(R94,IF(O94="","（エラー）記入不足","（正常）記入済み"),"未選択")</f>
        <v>未選択</v>
      </c>
      <c r="X94" s="208" t="s">
        <v>281</v>
      </c>
    </row>
    <row r="95" spans="2:24" ht="30" customHeight="1">
      <c r="B95" s="538"/>
      <c r="C95" s="539"/>
      <c r="D95" s="278"/>
      <c r="E95" s="545" t="s">
        <v>282</v>
      </c>
      <c r="F95" s="545"/>
      <c r="G95" s="545"/>
      <c r="H95" s="545"/>
      <c r="I95" s="545"/>
      <c r="J95" s="545"/>
      <c r="K95" s="545"/>
      <c r="L95" s="545"/>
      <c r="M95" s="545"/>
      <c r="N95" s="545"/>
      <c r="O95" s="512"/>
      <c r="P95" s="513"/>
      <c r="Q95" s="298"/>
      <c r="R95" s="217" t="b">
        <f t="shared" si="10"/>
        <v>0</v>
      </c>
      <c r="S95" s="198"/>
      <c r="T95" s="198"/>
      <c r="V95" s="218" t="s">
        <v>195</v>
      </c>
      <c r="W95" s="191" t="str">
        <f t="shared" ref="W95:W100" si="11">IF(R95,IF(O95="","（エラー）記入不足","（正常）記入済み"),"未選択")</f>
        <v>未選択</v>
      </c>
      <c r="X95" s="208" t="s">
        <v>281</v>
      </c>
    </row>
    <row r="96" spans="2:24" ht="30" customHeight="1">
      <c r="B96" s="538"/>
      <c r="C96" s="539"/>
      <c r="D96" s="278"/>
      <c r="E96" s="545" t="s">
        <v>283</v>
      </c>
      <c r="F96" s="545"/>
      <c r="G96" s="545"/>
      <c r="H96" s="545"/>
      <c r="I96" s="545"/>
      <c r="J96" s="545"/>
      <c r="K96" s="545"/>
      <c r="L96" s="545"/>
      <c r="M96" s="545"/>
      <c r="N96" s="545"/>
      <c r="O96" s="512"/>
      <c r="P96" s="513"/>
      <c r="Q96" s="298"/>
      <c r="R96" s="217" t="b">
        <f t="shared" si="10"/>
        <v>0</v>
      </c>
      <c r="S96" s="198"/>
      <c r="T96" s="198"/>
      <c r="V96" s="218" t="s">
        <v>195</v>
      </c>
      <c r="W96" s="191" t="str">
        <f t="shared" si="11"/>
        <v>未選択</v>
      </c>
      <c r="X96" s="208" t="s">
        <v>281</v>
      </c>
    </row>
    <row r="97" spans="2:24" ht="30" customHeight="1">
      <c r="B97" s="538"/>
      <c r="C97" s="539"/>
      <c r="D97" s="278"/>
      <c r="E97" s="545" t="s">
        <v>284</v>
      </c>
      <c r="F97" s="545"/>
      <c r="G97" s="545"/>
      <c r="H97" s="545"/>
      <c r="I97" s="545"/>
      <c r="J97" s="545"/>
      <c r="K97" s="545"/>
      <c r="L97" s="545"/>
      <c r="M97" s="545"/>
      <c r="N97" s="545"/>
      <c r="O97" s="510"/>
      <c r="P97" s="511"/>
      <c r="Q97" s="298"/>
      <c r="R97" s="217" t="b">
        <f t="shared" si="10"/>
        <v>0</v>
      </c>
      <c r="S97" s="198"/>
      <c r="T97" s="198"/>
      <c r="V97" s="218" t="s">
        <v>195</v>
      </c>
      <c r="W97" s="191" t="str">
        <f t="shared" si="11"/>
        <v>未選択</v>
      </c>
      <c r="X97" s="208" t="s">
        <v>281</v>
      </c>
    </row>
    <row r="98" spans="2:24" ht="30" customHeight="1">
      <c r="B98" s="538"/>
      <c r="C98" s="539"/>
      <c r="D98" s="278"/>
      <c r="E98" s="545" t="s">
        <v>285</v>
      </c>
      <c r="F98" s="545"/>
      <c r="G98" s="545"/>
      <c r="H98" s="545"/>
      <c r="I98" s="545"/>
      <c r="J98" s="545"/>
      <c r="K98" s="545"/>
      <c r="L98" s="545"/>
      <c r="M98" s="545"/>
      <c r="N98" s="545"/>
      <c r="O98" s="512"/>
      <c r="P98" s="513"/>
      <c r="Q98" s="298"/>
      <c r="R98" s="217" t="b">
        <f t="shared" si="10"/>
        <v>0</v>
      </c>
      <c r="S98" s="198"/>
      <c r="T98" s="198"/>
      <c r="V98" s="218" t="s">
        <v>195</v>
      </c>
      <c r="W98" s="191" t="str">
        <f t="shared" si="11"/>
        <v>未選択</v>
      </c>
      <c r="X98" s="208" t="s">
        <v>281</v>
      </c>
    </row>
    <row r="99" spans="2:24" ht="30" customHeight="1">
      <c r="B99" s="538"/>
      <c r="C99" s="539"/>
      <c r="D99" s="278"/>
      <c r="E99" s="545" t="s">
        <v>286</v>
      </c>
      <c r="F99" s="545"/>
      <c r="G99" s="545"/>
      <c r="H99" s="545"/>
      <c r="I99" s="545"/>
      <c r="J99" s="545"/>
      <c r="K99" s="545"/>
      <c r="L99" s="545"/>
      <c r="M99" s="545"/>
      <c r="N99" s="550"/>
      <c r="O99" s="512"/>
      <c r="P99" s="513"/>
      <c r="Q99" s="298"/>
      <c r="R99" s="217" t="b">
        <f t="shared" si="10"/>
        <v>0</v>
      </c>
      <c r="S99" s="198"/>
      <c r="T99" s="198"/>
      <c r="V99" s="218" t="s">
        <v>195</v>
      </c>
      <c r="W99" s="191" t="str">
        <f t="shared" si="11"/>
        <v>未選択</v>
      </c>
      <c r="X99" s="208" t="s">
        <v>281</v>
      </c>
    </row>
    <row r="100" spans="2:24" ht="30" customHeight="1">
      <c r="B100" s="538"/>
      <c r="C100" s="539"/>
      <c r="D100" s="278"/>
      <c r="E100" s="545" t="s">
        <v>287</v>
      </c>
      <c r="F100" s="545"/>
      <c r="G100" s="545"/>
      <c r="H100" s="545"/>
      <c r="I100" s="545"/>
      <c r="J100" s="545"/>
      <c r="K100" s="545"/>
      <c r="L100" s="545"/>
      <c r="M100" s="545"/>
      <c r="N100" s="545"/>
      <c r="O100" s="512"/>
      <c r="P100" s="513"/>
      <c r="Q100" s="298"/>
      <c r="R100" s="217" t="b">
        <f t="shared" si="10"/>
        <v>0</v>
      </c>
      <c r="S100" s="198"/>
      <c r="T100" s="198"/>
      <c r="V100" s="218" t="s">
        <v>195</v>
      </c>
      <c r="W100" s="191" t="str">
        <f t="shared" si="11"/>
        <v>未選択</v>
      </c>
      <c r="X100" s="208" t="s">
        <v>281</v>
      </c>
    </row>
    <row r="101" spans="2:24" ht="30" customHeight="1">
      <c r="B101" s="538"/>
      <c r="C101" s="539"/>
      <c r="D101" s="286"/>
      <c r="E101" s="546" t="s">
        <v>288</v>
      </c>
      <c r="F101" s="546"/>
      <c r="G101" s="546"/>
      <c r="H101" s="546"/>
      <c r="I101" s="546"/>
      <c r="J101" s="546"/>
      <c r="K101" s="546"/>
      <c r="L101" s="546"/>
      <c r="M101" s="546"/>
      <c r="N101" s="546"/>
      <c r="O101" s="502"/>
      <c r="P101" s="503"/>
      <c r="Q101" s="298"/>
      <c r="R101" s="217" t="b">
        <f t="shared" si="10"/>
        <v>0</v>
      </c>
      <c r="S101" s="198"/>
      <c r="T101" s="198"/>
      <c r="V101" s="218" t="s">
        <v>195</v>
      </c>
      <c r="W101" s="191" t="str">
        <f>IF(R101,IF(O101="","（エラー）記入不足","（正常）記入済み"),"未選択")</f>
        <v>未選択</v>
      </c>
      <c r="X101" s="208" t="s">
        <v>281</v>
      </c>
    </row>
    <row r="102" spans="2:24" ht="19.5" customHeight="1">
      <c r="B102" s="540"/>
      <c r="C102" s="541"/>
      <c r="D102" s="504" t="s">
        <v>183</v>
      </c>
      <c r="E102" s="505"/>
      <c r="F102" s="505"/>
      <c r="G102" s="547"/>
      <c r="H102" s="548"/>
      <c r="I102" s="548"/>
      <c r="J102" s="548"/>
      <c r="K102" s="548"/>
      <c r="L102" s="548"/>
      <c r="M102" s="548"/>
      <c r="N102" s="549"/>
      <c r="O102" s="279"/>
      <c r="P102" s="299"/>
      <c r="Q102" s="192"/>
      <c r="R102" s="198"/>
      <c r="S102" s="198"/>
      <c r="T102" s="198"/>
      <c r="V102" s="218" t="s">
        <v>184</v>
      </c>
      <c r="W102" s="191" t="str">
        <f>IF(R101,IF(G102="","（エラー）備考入力なし","（正常）備考入力済み"),"備考選択なし")</f>
        <v>備考選択なし</v>
      </c>
      <c r="X102" s="208" t="s">
        <v>219</v>
      </c>
    </row>
    <row r="103" spans="2:24">
      <c r="B103" s="521" t="s">
        <v>289</v>
      </c>
      <c r="C103" s="522"/>
      <c r="D103" s="525"/>
      <c r="E103" s="526"/>
      <c r="F103" s="526"/>
      <c r="G103" s="526"/>
      <c r="H103" s="526"/>
      <c r="I103" s="526"/>
      <c r="J103" s="526"/>
      <c r="K103" s="526"/>
      <c r="L103" s="526"/>
      <c r="M103" s="526"/>
      <c r="N103" s="527"/>
      <c r="O103" s="528" t="s">
        <v>279</v>
      </c>
      <c r="P103" s="529"/>
      <c r="Q103" s="192"/>
      <c r="R103" s="198"/>
      <c r="S103" s="198"/>
      <c r="T103" s="198"/>
      <c r="V103" s="218" t="s">
        <v>59</v>
      </c>
      <c r="W103" s="191" t="str">
        <f>IF(COUNTIF(D17,"無")&lt;1,"入力不要",IF(COUNTIF(R104:R108,"TRUE")&lt;1,"（注意）未選択","（正常）選択済み"))</f>
        <v>入力不要</v>
      </c>
      <c r="X103" s="208" t="s">
        <v>290</v>
      </c>
    </row>
    <row r="104" spans="2:24" ht="30" customHeight="1">
      <c r="B104" s="521"/>
      <c r="C104" s="522"/>
      <c r="D104" s="212"/>
      <c r="E104" s="531" t="s">
        <v>291</v>
      </c>
      <c r="F104" s="531"/>
      <c r="G104" s="531"/>
      <c r="H104" s="531"/>
      <c r="I104" s="531"/>
      <c r="J104" s="531"/>
      <c r="K104" s="531"/>
      <c r="L104" s="531"/>
      <c r="M104" s="531"/>
      <c r="N104" s="531"/>
      <c r="O104" s="514"/>
      <c r="P104" s="515"/>
      <c r="Q104" s="192"/>
      <c r="R104" s="217" t="b">
        <f>IF(D104="●",TRUE,FALSE)</f>
        <v>0</v>
      </c>
      <c r="S104" s="198"/>
      <c r="T104" s="198"/>
      <c r="V104" s="218" t="s">
        <v>195</v>
      </c>
      <c r="W104" s="191" t="str">
        <f>IF(R104,IF(O104="","（エラー）記入不足","（正常）記入済み"),"未選択")</f>
        <v>未選択</v>
      </c>
      <c r="X104" s="208" t="s">
        <v>281</v>
      </c>
    </row>
    <row r="105" spans="2:24" ht="30" customHeight="1">
      <c r="B105" s="521"/>
      <c r="C105" s="522"/>
      <c r="D105" s="219"/>
      <c r="E105" s="532" t="s">
        <v>292</v>
      </c>
      <c r="F105" s="532"/>
      <c r="G105" s="532"/>
      <c r="H105" s="532"/>
      <c r="I105" s="532"/>
      <c r="J105" s="532"/>
      <c r="K105" s="532"/>
      <c r="L105" s="532"/>
      <c r="M105" s="532"/>
      <c r="N105" s="532"/>
      <c r="O105" s="533"/>
      <c r="P105" s="534"/>
      <c r="Q105" s="192"/>
      <c r="R105" s="217" t="b">
        <f>IF(D105="●",TRUE,FALSE)</f>
        <v>0</v>
      </c>
      <c r="S105" s="198"/>
      <c r="T105" s="198"/>
      <c r="V105" s="218" t="s">
        <v>195</v>
      </c>
      <c r="W105" s="191" t="str">
        <f>IF(S10+S11+S12+S15,IF(R105,IF(O105="","（エラー）記入不足","（正常）記入済み"),"（エラー）未選択"),"未選択")</f>
        <v>未選択</v>
      </c>
      <c r="X105" s="208" t="s">
        <v>293</v>
      </c>
    </row>
    <row r="106" spans="2:24" ht="30" customHeight="1">
      <c r="B106" s="521"/>
      <c r="C106" s="522"/>
      <c r="D106" s="219"/>
      <c r="E106" s="532" t="s">
        <v>294</v>
      </c>
      <c r="F106" s="532"/>
      <c r="G106" s="532"/>
      <c r="H106" s="532"/>
      <c r="I106" s="532"/>
      <c r="J106" s="532"/>
      <c r="K106" s="532"/>
      <c r="L106" s="532"/>
      <c r="M106" s="532"/>
      <c r="N106" s="532"/>
      <c r="O106" s="514"/>
      <c r="P106" s="515"/>
      <c r="Q106" s="192"/>
      <c r="R106" s="217" t="b">
        <f>IF(D106="●",TRUE,FALSE)</f>
        <v>0</v>
      </c>
      <c r="S106" s="198"/>
      <c r="T106" s="198"/>
      <c r="V106" s="218" t="s">
        <v>195</v>
      </c>
      <c r="W106" s="191" t="str">
        <f>IF(R106,IF(O106="","（エラー）記入不足","（正常）記入済み"),"未選択")</f>
        <v>未選択</v>
      </c>
      <c r="X106" s="208" t="s">
        <v>281</v>
      </c>
    </row>
    <row r="107" spans="2:24" ht="30" customHeight="1">
      <c r="B107" s="521"/>
      <c r="C107" s="522"/>
      <c r="D107" s="219"/>
      <c r="E107" s="532" t="s">
        <v>295</v>
      </c>
      <c r="F107" s="532"/>
      <c r="G107" s="532"/>
      <c r="H107" s="532"/>
      <c r="I107" s="532"/>
      <c r="J107" s="532"/>
      <c r="K107" s="532"/>
      <c r="L107" s="532"/>
      <c r="M107" s="532"/>
      <c r="N107" s="532"/>
      <c r="O107" s="514"/>
      <c r="P107" s="515"/>
      <c r="Q107" s="192"/>
      <c r="R107" s="217" t="b">
        <f>IF(D107="●",TRUE,FALSE)</f>
        <v>0</v>
      </c>
      <c r="S107" s="198"/>
      <c r="T107" s="198"/>
      <c r="V107" s="218" t="s">
        <v>195</v>
      </c>
      <c r="W107" s="191" t="str">
        <f>IF(R107,IF(O107="","（エラー）記入不足","（正常）記入済み"),"未選択")</f>
        <v>未選択</v>
      </c>
      <c r="X107" s="208" t="s">
        <v>281</v>
      </c>
    </row>
    <row r="108" spans="2:24" ht="30" customHeight="1">
      <c r="B108" s="521"/>
      <c r="C108" s="522"/>
      <c r="D108" s="236"/>
      <c r="E108" s="516" t="s">
        <v>296</v>
      </c>
      <c r="F108" s="516"/>
      <c r="G108" s="516"/>
      <c r="H108" s="516"/>
      <c r="I108" s="516"/>
      <c r="J108" s="516"/>
      <c r="K108" s="516"/>
      <c r="L108" s="516"/>
      <c r="M108" s="516"/>
      <c r="N108" s="516"/>
      <c r="O108" s="517"/>
      <c r="P108" s="518"/>
      <c r="Q108" s="192"/>
      <c r="R108" s="217" t="b">
        <f>IF(D108="●",TRUE,FALSE)</f>
        <v>0</v>
      </c>
      <c r="S108" s="198"/>
      <c r="T108" s="198"/>
      <c r="V108" s="218" t="s">
        <v>195</v>
      </c>
      <c r="W108" s="191" t="str">
        <f>IF(R108,IF(O108="","（エラー）記入不足","（正常）記入済み"),"未選択")</f>
        <v>未選択</v>
      </c>
      <c r="X108" s="208" t="s">
        <v>281</v>
      </c>
    </row>
    <row r="109" spans="2:24" ht="19.5" customHeight="1">
      <c r="B109" s="523"/>
      <c r="C109" s="524"/>
      <c r="D109" s="504" t="s">
        <v>183</v>
      </c>
      <c r="E109" s="505"/>
      <c r="F109" s="505"/>
      <c r="G109" s="506"/>
      <c r="H109" s="507"/>
      <c r="I109" s="507"/>
      <c r="J109" s="507"/>
      <c r="K109" s="507"/>
      <c r="L109" s="507"/>
      <c r="M109" s="507"/>
      <c r="N109" s="508"/>
      <c r="O109" s="279"/>
      <c r="P109" s="299"/>
      <c r="Q109" s="192"/>
      <c r="R109" s="198"/>
      <c r="S109" s="198"/>
      <c r="T109" s="198"/>
      <c r="V109" s="218" t="s">
        <v>184</v>
      </c>
      <c r="W109" s="191" t="str">
        <f>IF(R108,IF(G109="","（エラー）備考入力なし","（正常）備考入力済み"),"備考選択なし")</f>
        <v>備考選択なし</v>
      </c>
      <c r="X109" s="208" t="s">
        <v>219</v>
      </c>
    </row>
    <row r="110" spans="2:24">
      <c r="B110" s="519" t="s">
        <v>297</v>
      </c>
      <c r="C110" s="520"/>
      <c r="D110" s="525"/>
      <c r="E110" s="526"/>
      <c r="F110" s="526"/>
      <c r="G110" s="526"/>
      <c r="H110" s="526"/>
      <c r="I110" s="526"/>
      <c r="J110" s="526"/>
      <c r="K110" s="526"/>
      <c r="L110" s="526"/>
      <c r="M110" s="526"/>
      <c r="N110" s="527"/>
      <c r="O110" s="528" t="s">
        <v>279</v>
      </c>
      <c r="P110" s="529"/>
      <c r="Q110" s="192"/>
      <c r="R110" s="198"/>
      <c r="S110" s="198"/>
      <c r="T110" s="198"/>
      <c r="V110" s="218" t="s">
        <v>59</v>
      </c>
      <c r="W110" s="191" t="str">
        <f>IF(COUNTIF(D17,"有*")&gt;0,IF(COUNTIF(R111:R117,"TRUE")&lt;1,"（エラー）未選択","（正常）選択済み"),"入力不要")</f>
        <v>入力不要</v>
      </c>
      <c r="X110" s="208" t="s">
        <v>298</v>
      </c>
    </row>
    <row r="111" spans="2:24" ht="18.600000000000001">
      <c r="B111" s="521"/>
      <c r="C111" s="522"/>
      <c r="D111" s="212"/>
      <c r="E111" s="530" t="s">
        <v>299</v>
      </c>
      <c r="F111" s="530"/>
      <c r="G111" s="530"/>
      <c r="H111" s="530"/>
      <c r="I111" s="530"/>
      <c r="J111" s="530"/>
      <c r="K111" s="530"/>
      <c r="L111" s="530"/>
      <c r="M111" s="530"/>
      <c r="N111" s="530"/>
      <c r="O111" s="512"/>
      <c r="P111" s="513"/>
      <c r="Q111" s="192"/>
      <c r="R111" s="217" t="b">
        <f t="shared" ref="R111:R117" si="12">IF(D111="●",TRUE,FALSE)</f>
        <v>0</v>
      </c>
      <c r="S111" s="198"/>
      <c r="T111" s="198"/>
      <c r="V111" s="218" t="s">
        <v>195</v>
      </c>
      <c r="W111" s="191" t="str">
        <f>IF(R111,IF(O111="","（エラー）記入不足","（正常）記入済み"),"未選択")</f>
        <v>未選択</v>
      </c>
      <c r="X111" s="208" t="s">
        <v>281</v>
      </c>
    </row>
    <row r="112" spans="2:24" ht="18.600000000000001">
      <c r="B112" s="521"/>
      <c r="C112" s="522"/>
      <c r="D112" s="219"/>
      <c r="E112" s="509" t="s">
        <v>300</v>
      </c>
      <c r="F112" s="509"/>
      <c r="G112" s="509"/>
      <c r="H112" s="509"/>
      <c r="I112" s="509"/>
      <c r="J112" s="509"/>
      <c r="K112" s="509"/>
      <c r="L112" s="509"/>
      <c r="M112" s="509"/>
      <c r="N112" s="509"/>
      <c r="O112" s="510"/>
      <c r="P112" s="511"/>
      <c r="Q112" s="192"/>
      <c r="R112" s="217" t="b">
        <f t="shared" si="12"/>
        <v>0</v>
      </c>
      <c r="S112" s="198"/>
      <c r="T112" s="198"/>
      <c r="V112" s="218" t="s">
        <v>195</v>
      </c>
      <c r="W112" s="191" t="str">
        <f t="shared" ref="W112:W117" si="13">IF(R112,IF(O112="","（エラー）記入不足","（正常）記入済み"),"未選択")</f>
        <v>未選択</v>
      </c>
      <c r="X112" s="208" t="s">
        <v>281</v>
      </c>
    </row>
    <row r="113" spans="2:24" ht="18.600000000000001">
      <c r="B113" s="521"/>
      <c r="C113" s="522"/>
      <c r="D113" s="219"/>
      <c r="E113" s="509" t="s">
        <v>301</v>
      </c>
      <c r="F113" s="509"/>
      <c r="G113" s="509"/>
      <c r="H113" s="509"/>
      <c r="I113" s="509"/>
      <c r="J113" s="509"/>
      <c r="K113" s="509"/>
      <c r="L113" s="509"/>
      <c r="M113" s="509"/>
      <c r="N113" s="509"/>
      <c r="O113" s="512"/>
      <c r="P113" s="513"/>
      <c r="Q113" s="192"/>
      <c r="R113" s="217" t="b">
        <f t="shared" si="12"/>
        <v>0</v>
      </c>
      <c r="S113" s="198"/>
      <c r="T113" s="198"/>
      <c r="V113" s="218" t="s">
        <v>195</v>
      </c>
      <c r="W113" s="191" t="str">
        <f t="shared" si="13"/>
        <v>未選択</v>
      </c>
      <c r="X113" s="208" t="s">
        <v>281</v>
      </c>
    </row>
    <row r="114" spans="2:24" ht="18.600000000000001">
      <c r="B114" s="521"/>
      <c r="C114" s="522"/>
      <c r="D114" s="219"/>
      <c r="E114" s="509" t="s">
        <v>302</v>
      </c>
      <c r="F114" s="509"/>
      <c r="G114" s="509"/>
      <c r="H114" s="509"/>
      <c r="I114" s="509"/>
      <c r="J114" s="509"/>
      <c r="K114" s="509"/>
      <c r="L114" s="509"/>
      <c r="M114" s="509"/>
      <c r="N114" s="509"/>
      <c r="O114" s="512"/>
      <c r="P114" s="513"/>
      <c r="Q114" s="192"/>
      <c r="R114" s="217" t="b">
        <f t="shared" si="12"/>
        <v>0</v>
      </c>
      <c r="S114" s="198"/>
      <c r="T114" s="198"/>
      <c r="V114" s="218" t="s">
        <v>195</v>
      </c>
      <c r="W114" s="191" t="str">
        <f t="shared" si="13"/>
        <v>未選択</v>
      </c>
      <c r="X114" s="208" t="s">
        <v>281</v>
      </c>
    </row>
    <row r="115" spans="2:24" ht="18.600000000000001">
      <c r="B115" s="521"/>
      <c r="C115" s="522"/>
      <c r="D115" s="219"/>
      <c r="E115" s="509" t="s">
        <v>294</v>
      </c>
      <c r="F115" s="509"/>
      <c r="G115" s="509"/>
      <c r="H115" s="509"/>
      <c r="I115" s="509"/>
      <c r="J115" s="509"/>
      <c r="K115" s="509"/>
      <c r="L115" s="509"/>
      <c r="M115" s="509"/>
      <c r="N115" s="509"/>
      <c r="O115" s="512"/>
      <c r="P115" s="513"/>
      <c r="Q115" s="192"/>
      <c r="R115" s="217" t="b">
        <f t="shared" si="12"/>
        <v>0</v>
      </c>
      <c r="S115" s="198"/>
      <c r="T115" s="198"/>
      <c r="V115" s="218" t="s">
        <v>195</v>
      </c>
      <c r="W115" s="191" t="str">
        <f t="shared" si="13"/>
        <v>未選択</v>
      </c>
      <c r="X115" s="208" t="s">
        <v>281</v>
      </c>
    </row>
    <row r="116" spans="2:24" ht="18.600000000000001">
      <c r="B116" s="521"/>
      <c r="C116" s="522"/>
      <c r="D116" s="236"/>
      <c r="E116" s="331" t="s">
        <v>303</v>
      </c>
      <c r="F116" s="331"/>
      <c r="G116" s="331"/>
      <c r="H116" s="331"/>
      <c r="I116" s="331"/>
      <c r="J116" s="331"/>
      <c r="K116" s="331"/>
      <c r="L116" s="331"/>
      <c r="M116" s="331"/>
      <c r="N116" s="331"/>
      <c r="O116" s="512"/>
      <c r="P116" s="513"/>
      <c r="Q116" s="192"/>
      <c r="R116" s="217" t="b">
        <f t="shared" si="12"/>
        <v>0</v>
      </c>
      <c r="S116" s="198"/>
      <c r="T116" s="198"/>
      <c r="V116" s="218" t="s">
        <v>195</v>
      </c>
      <c r="W116" s="191" t="str">
        <f t="shared" si="13"/>
        <v>未選択</v>
      </c>
      <c r="X116" s="208" t="s">
        <v>281</v>
      </c>
    </row>
    <row r="117" spans="2:24" ht="18.600000000000001">
      <c r="B117" s="521"/>
      <c r="C117" s="522"/>
      <c r="D117" s="236"/>
      <c r="E117" s="535" t="s">
        <v>296</v>
      </c>
      <c r="F117" s="535"/>
      <c r="G117" s="535"/>
      <c r="H117" s="535"/>
      <c r="I117" s="535"/>
      <c r="J117" s="535"/>
      <c r="K117" s="535"/>
      <c r="L117" s="535"/>
      <c r="M117" s="535"/>
      <c r="N117" s="535"/>
      <c r="O117" s="502"/>
      <c r="P117" s="503"/>
      <c r="Q117" s="192"/>
      <c r="R117" s="217" t="b">
        <f t="shared" si="12"/>
        <v>0</v>
      </c>
      <c r="S117" s="198"/>
      <c r="T117" s="198"/>
      <c r="V117" s="218" t="s">
        <v>195</v>
      </c>
      <c r="W117" s="191" t="str">
        <f t="shared" si="13"/>
        <v>未選択</v>
      </c>
      <c r="X117" s="208" t="s">
        <v>281</v>
      </c>
    </row>
    <row r="118" spans="2:24" ht="19.5" customHeight="1">
      <c r="B118" s="523"/>
      <c r="C118" s="524"/>
      <c r="D118" s="504" t="s">
        <v>183</v>
      </c>
      <c r="E118" s="505"/>
      <c r="F118" s="505"/>
      <c r="G118" s="506"/>
      <c r="H118" s="507"/>
      <c r="I118" s="507"/>
      <c r="J118" s="507"/>
      <c r="K118" s="507"/>
      <c r="L118" s="507"/>
      <c r="M118" s="507"/>
      <c r="N118" s="508"/>
      <c r="O118" s="300"/>
      <c r="P118" s="211"/>
      <c r="Q118" s="192"/>
      <c r="R118" s="198"/>
      <c r="S118" s="198"/>
      <c r="T118" s="198"/>
      <c r="V118" s="218" t="s">
        <v>184</v>
      </c>
      <c r="W118" s="191" t="str">
        <f>IF(R117,IF(G118="","（エラー）備考入力なし","（正常）備考入力済み"),"備考選択なし")</f>
        <v>備考選択なし</v>
      </c>
      <c r="X118" s="208" t="s">
        <v>219</v>
      </c>
    </row>
    <row r="119" spans="2:24" ht="31.5" customHeight="1">
      <c r="B119" s="486" t="s">
        <v>183</v>
      </c>
      <c r="C119" s="486"/>
      <c r="D119" s="421"/>
      <c r="E119" s="422"/>
      <c r="F119" s="422"/>
      <c r="G119" s="422"/>
      <c r="H119" s="422"/>
      <c r="I119" s="422"/>
      <c r="J119" s="422"/>
      <c r="K119" s="422"/>
      <c r="L119" s="422"/>
      <c r="M119" s="422"/>
      <c r="N119" s="422"/>
      <c r="O119" s="422"/>
      <c r="P119" s="423"/>
      <c r="Q119" s="192"/>
      <c r="R119" s="198"/>
      <c r="S119" s="198"/>
      <c r="T119" s="198"/>
      <c r="V119" s="301" t="s">
        <v>52</v>
      </c>
    </row>
    <row r="120" spans="2:24">
      <c r="B120" s="302"/>
      <c r="C120" s="302"/>
      <c r="D120" s="131"/>
      <c r="E120" s="131"/>
      <c r="F120" s="131"/>
      <c r="G120" s="303"/>
      <c r="H120" s="303"/>
      <c r="I120" s="303"/>
      <c r="J120" s="303"/>
      <c r="K120" s="303"/>
      <c r="L120" s="303"/>
      <c r="M120" s="303"/>
      <c r="N120" s="303"/>
      <c r="O120" s="206"/>
      <c r="P120" s="319"/>
      <c r="Q120" s="192"/>
      <c r="R120" s="198"/>
      <c r="S120" s="198"/>
      <c r="T120" s="198"/>
      <c r="V120" s="218"/>
    </row>
    <row r="121" spans="2:24">
      <c r="B121" s="487" t="s">
        <v>304</v>
      </c>
      <c r="C121" s="488"/>
      <c r="D121" s="488"/>
      <c r="E121" s="488"/>
      <c r="F121" s="488"/>
      <c r="G121" s="488"/>
      <c r="H121" s="488"/>
      <c r="I121" s="488"/>
      <c r="J121" s="488"/>
      <c r="K121" s="488"/>
      <c r="L121" s="488"/>
      <c r="M121" s="488"/>
      <c r="N121" s="488"/>
      <c r="O121" s="488"/>
      <c r="P121" s="489"/>
      <c r="Q121" s="192"/>
      <c r="R121" s="198"/>
      <c r="S121" s="198"/>
      <c r="T121" s="198"/>
      <c r="V121" s="218"/>
    </row>
    <row r="122" spans="2:24" ht="15" customHeight="1">
      <c r="B122" s="454" t="s">
        <v>305</v>
      </c>
      <c r="C122" s="454"/>
      <c r="D122" s="490"/>
      <c r="E122" s="491"/>
      <c r="F122" s="492"/>
      <c r="G122" s="461" t="s">
        <v>306</v>
      </c>
      <c r="H122" s="462"/>
      <c r="I122" s="462"/>
      <c r="J122" s="462"/>
      <c r="K122" s="462"/>
      <c r="L122" s="462"/>
      <c r="M122" s="462"/>
      <c r="N122" s="462"/>
      <c r="O122" s="462"/>
      <c r="P122" s="463"/>
      <c r="V122" s="207" t="s">
        <v>59</v>
      </c>
      <c r="W122" s="191" t="str">
        <f>IF(OR(D19="有（条例第117条第3項代用）",D19="有（条例のみの届出）"),IF(D122="","（エラー）未選択","（正常）選択済み"),"入力不要")</f>
        <v>入力不要</v>
      </c>
      <c r="X122" s="208" t="s">
        <v>307</v>
      </c>
    </row>
    <row r="123" spans="2:24">
      <c r="B123" s="454"/>
      <c r="C123" s="454"/>
      <c r="D123" s="493"/>
      <c r="E123" s="494"/>
      <c r="F123" s="495"/>
      <c r="G123" s="499"/>
      <c r="H123" s="500"/>
      <c r="I123" s="500"/>
      <c r="J123" s="500"/>
      <c r="K123" s="500"/>
      <c r="L123" s="500"/>
      <c r="M123" s="500"/>
      <c r="N123" s="500"/>
      <c r="O123" s="500"/>
      <c r="P123" s="501"/>
    </row>
    <row r="124" spans="2:24">
      <c r="B124" s="454"/>
      <c r="C124" s="454"/>
      <c r="D124" s="496"/>
      <c r="E124" s="497"/>
      <c r="F124" s="498"/>
      <c r="G124" s="464"/>
      <c r="H124" s="465"/>
      <c r="I124" s="465"/>
      <c r="J124" s="465"/>
      <c r="K124" s="465"/>
      <c r="L124" s="465"/>
      <c r="M124" s="465"/>
      <c r="N124" s="465"/>
      <c r="O124" s="465"/>
      <c r="P124" s="466"/>
    </row>
    <row r="125" spans="2:24" ht="15" customHeight="1">
      <c r="B125" s="454" t="s">
        <v>308</v>
      </c>
      <c r="C125" s="454"/>
      <c r="D125" s="455"/>
      <c r="E125" s="456"/>
      <c r="F125" s="457"/>
      <c r="G125" s="461" t="s">
        <v>309</v>
      </c>
      <c r="H125" s="462"/>
      <c r="I125" s="462"/>
      <c r="J125" s="462"/>
      <c r="K125" s="462"/>
      <c r="L125" s="462"/>
      <c r="M125" s="462"/>
      <c r="N125" s="462"/>
      <c r="O125" s="462"/>
      <c r="P125" s="463"/>
      <c r="V125" s="207" t="s">
        <v>59</v>
      </c>
      <c r="W125" s="191" t="str">
        <f>IF(COUNTIF(D122,"有*")&gt;0,IF(D125="","（エラー）未選択","（正常）選択済み"),"入力不要")</f>
        <v>入力不要</v>
      </c>
      <c r="X125" s="208" t="s">
        <v>307</v>
      </c>
    </row>
    <row r="126" spans="2:24">
      <c r="B126" s="454"/>
      <c r="C126" s="454"/>
      <c r="D126" s="458"/>
      <c r="E126" s="459"/>
      <c r="F126" s="460"/>
      <c r="G126" s="464"/>
      <c r="H126" s="465"/>
      <c r="I126" s="465"/>
      <c r="J126" s="465"/>
      <c r="K126" s="465"/>
      <c r="L126" s="465"/>
      <c r="M126" s="465"/>
      <c r="N126" s="465"/>
      <c r="O126" s="465"/>
      <c r="P126" s="466"/>
    </row>
    <row r="127" spans="2:24">
      <c r="B127" s="454" t="s">
        <v>310</v>
      </c>
      <c r="C127" s="454"/>
      <c r="D127" s="455"/>
      <c r="E127" s="456"/>
      <c r="F127" s="457"/>
      <c r="G127" s="480"/>
      <c r="H127" s="481"/>
      <c r="I127" s="481"/>
      <c r="J127" s="481"/>
      <c r="K127" s="481"/>
      <c r="L127" s="481"/>
      <c r="M127" s="481"/>
      <c r="N127" s="481"/>
      <c r="O127" s="481"/>
      <c r="P127" s="482"/>
      <c r="V127" s="207" t="s">
        <v>59</v>
      </c>
      <c r="W127" s="191" t="str">
        <f>IF(D122="有",IF(D127="","（エラー）未選択","（正常）選択済み"),"入力不要")</f>
        <v>入力不要</v>
      </c>
      <c r="X127" s="208" t="s">
        <v>307</v>
      </c>
    </row>
    <row r="128" spans="2:24">
      <c r="B128" s="454"/>
      <c r="C128" s="454"/>
      <c r="D128" s="458"/>
      <c r="E128" s="459"/>
      <c r="F128" s="460"/>
      <c r="G128" s="483"/>
      <c r="H128" s="484"/>
      <c r="I128" s="484"/>
      <c r="J128" s="484"/>
      <c r="K128" s="484"/>
      <c r="L128" s="484"/>
      <c r="M128" s="484"/>
      <c r="N128" s="484"/>
      <c r="O128" s="484"/>
      <c r="P128" s="485"/>
    </row>
    <row r="129" spans="2:24">
      <c r="B129" s="454" t="s">
        <v>311</v>
      </c>
      <c r="C129" s="454"/>
      <c r="D129" s="455"/>
      <c r="E129" s="456"/>
      <c r="F129" s="457"/>
      <c r="G129" s="461" t="s">
        <v>312</v>
      </c>
      <c r="H129" s="462"/>
      <c r="I129" s="462"/>
      <c r="J129" s="462"/>
      <c r="K129" s="462"/>
      <c r="L129" s="462"/>
      <c r="M129" s="462"/>
      <c r="N129" s="462"/>
      <c r="O129" s="462"/>
      <c r="P129" s="463"/>
      <c r="V129" s="207" t="s">
        <v>59</v>
      </c>
      <c r="W129" s="191" t="str">
        <f>IF(W125="入力不要","入力不要",IF(D125&lt;&gt;"基準適合",IF(D129="","（エラー）未選択","（正常）選択済み"),"入力不要"))</f>
        <v>入力不要</v>
      </c>
      <c r="X129" s="208" t="s">
        <v>307</v>
      </c>
    </row>
    <row r="130" spans="2:24">
      <c r="B130" s="454"/>
      <c r="C130" s="454"/>
      <c r="D130" s="458"/>
      <c r="E130" s="459"/>
      <c r="F130" s="460"/>
      <c r="G130" s="464"/>
      <c r="H130" s="465"/>
      <c r="I130" s="465"/>
      <c r="J130" s="465"/>
      <c r="K130" s="465"/>
      <c r="L130" s="465"/>
      <c r="M130" s="465"/>
      <c r="N130" s="465"/>
      <c r="O130" s="465"/>
      <c r="P130" s="466"/>
    </row>
    <row r="131" spans="2:24" ht="19.5" customHeight="1">
      <c r="B131" s="435" t="s">
        <v>313</v>
      </c>
      <c r="C131" s="436"/>
      <c r="D131" s="306"/>
      <c r="E131" s="467" t="s">
        <v>314</v>
      </c>
      <c r="F131" s="468"/>
      <c r="G131" s="468"/>
      <c r="H131" s="468"/>
      <c r="I131" s="468"/>
      <c r="J131" s="468"/>
      <c r="K131" s="468"/>
      <c r="L131" s="468"/>
      <c r="M131" s="468"/>
      <c r="N131" s="468"/>
      <c r="O131" s="468"/>
      <c r="P131" s="468"/>
      <c r="R131" s="217" t="b">
        <f t="shared" ref="R131:R162" si="14">IF(D131="●",TRUE,FALSE)</f>
        <v>0</v>
      </c>
      <c r="V131" s="207" t="s">
        <v>59</v>
      </c>
      <c r="W131" s="191" t="str">
        <f>IF(COUNTIF(D122,"有*")&gt;0,IF(COUNTIF(R131:R150,"TRUE")&lt;1,"（エラー）未選択","（正常）選択済み"),"入力不要")</f>
        <v>入力不要</v>
      </c>
      <c r="X131" s="208" t="s">
        <v>307</v>
      </c>
    </row>
    <row r="132" spans="2:24" ht="19.5" customHeight="1">
      <c r="B132" s="437"/>
      <c r="C132" s="438"/>
      <c r="D132" s="307"/>
      <c r="E132" s="445" t="s">
        <v>315</v>
      </c>
      <c r="F132" s="446"/>
      <c r="G132" s="446"/>
      <c r="H132" s="446"/>
      <c r="I132" s="446"/>
      <c r="J132" s="446"/>
      <c r="K132" s="446"/>
      <c r="L132" s="446"/>
      <c r="M132" s="446"/>
      <c r="N132" s="446"/>
      <c r="O132" s="446"/>
      <c r="P132" s="446"/>
      <c r="R132" s="217" t="b">
        <f t="shared" si="14"/>
        <v>0</v>
      </c>
    </row>
    <row r="133" spans="2:24" ht="19.5" customHeight="1">
      <c r="B133" s="437"/>
      <c r="C133" s="438"/>
      <c r="D133" s="307"/>
      <c r="E133" s="445" t="s">
        <v>316</v>
      </c>
      <c r="F133" s="446"/>
      <c r="G133" s="446"/>
      <c r="H133" s="446"/>
      <c r="I133" s="446"/>
      <c r="J133" s="446"/>
      <c r="K133" s="446"/>
      <c r="L133" s="446"/>
      <c r="M133" s="446"/>
      <c r="N133" s="446"/>
      <c r="O133" s="446"/>
      <c r="P133" s="446"/>
      <c r="R133" s="217" t="b">
        <f t="shared" si="14"/>
        <v>0</v>
      </c>
    </row>
    <row r="134" spans="2:24" ht="19.5" customHeight="1">
      <c r="B134" s="437"/>
      <c r="C134" s="438"/>
      <c r="D134" s="307"/>
      <c r="E134" s="445" t="s">
        <v>317</v>
      </c>
      <c r="F134" s="446"/>
      <c r="G134" s="446"/>
      <c r="H134" s="446"/>
      <c r="I134" s="446"/>
      <c r="J134" s="446"/>
      <c r="K134" s="446"/>
      <c r="L134" s="446"/>
      <c r="M134" s="446"/>
      <c r="N134" s="446"/>
      <c r="O134" s="446"/>
      <c r="P134" s="446"/>
      <c r="R134" s="217" t="b">
        <f t="shared" si="14"/>
        <v>0</v>
      </c>
    </row>
    <row r="135" spans="2:24" ht="19.5" customHeight="1">
      <c r="B135" s="437"/>
      <c r="C135" s="438"/>
      <c r="D135" s="307"/>
      <c r="E135" s="445" t="s">
        <v>318</v>
      </c>
      <c r="F135" s="446"/>
      <c r="G135" s="446"/>
      <c r="H135" s="446"/>
      <c r="I135" s="446"/>
      <c r="J135" s="446"/>
      <c r="K135" s="446"/>
      <c r="L135" s="446"/>
      <c r="M135" s="446"/>
      <c r="N135" s="446"/>
      <c r="O135" s="446"/>
      <c r="P135" s="446"/>
      <c r="R135" s="217" t="b">
        <f t="shared" si="14"/>
        <v>0</v>
      </c>
    </row>
    <row r="136" spans="2:24" ht="19.5" customHeight="1">
      <c r="B136" s="437"/>
      <c r="C136" s="438"/>
      <c r="D136" s="307"/>
      <c r="E136" s="445" t="s">
        <v>319</v>
      </c>
      <c r="F136" s="446"/>
      <c r="G136" s="446"/>
      <c r="H136" s="446"/>
      <c r="I136" s="446"/>
      <c r="J136" s="446"/>
      <c r="K136" s="446"/>
      <c r="L136" s="446"/>
      <c r="M136" s="446"/>
      <c r="N136" s="446"/>
      <c r="O136" s="446"/>
      <c r="P136" s="446"/>
      <c r="R136" s="217" t="b">
        <f t="shared" si="14"/>
        <v>0</v>
      </c>
    </row>
    <row r="137" spans="2:24" ht="19.5" customHeight="1">
      <c r="B137" s="437"/>
      <c r="C137" s="438"/>
      <c r="D137" s="307"/>
      <c r="E137" s="445" t="s">
        <v>320</v>
      </c>
      <c r="F137" s="446"/>
      <c r="G137" s="446"/>
      <c r="H137" s="446"/>
      <c r="I137" s="446"/>
      <c r="J137" s="446"/>
      <c r="K137" s="446"/>
      <c r="L137" s="446"/>
      <c r="M137" s="446"/>
      <c r="N137" s="446"/>
      <c r="O137" s="446"/>
      <c r="P137" s="446"/>
      <c r="R137" s="217" t="b">
        <f t="shared" si="14"/>
        <v>0</v>
      </c>
    </row>
    <row r="138" spans="2:24" ht="19.5" customHeight="1">
      <c r="B138" s="437"/>
      <c r="C138" s="438"/>
      <c r="D138" s="307"/>
      <c r="E138" s="445" t="s">
        <v>321</v>
      </c>
      <c r="F138" s="446"/>
      <c r="G138" s="446"/>
      <c r="H138" s="446"/>
      <c r="I138" s="446"/>
      <c r="J138" s="446"/>
      <c r="K138" s="446"/>
      <c r="L138" s="446"/>
      <c r="M138" s="446"/>
      <c r="N138" s="446"/>
      <c r="O138" s="446"/>
      <c r="P138" s="446"/>
      <c r="R138" s="217" t="b">
        <f t="shared" si="14"/>
        <v>0</v>
      </c>
    </row>
    <row r="139" spans="2:24" ht="19.5" customHeight="1">
      <c r="B139" s="437"/>
      <c r="C139" s="438"/>
      <c r="D139" s="307"/>
      <c r="E139" s="445" t="s">
        <v>322</v>
      </c>
      <c r="F139" s="446"/>
      <c r="G139" s="446"/>
      <c r="H139" s="446"/>
      <c r="I139" s="446"/>
      <c r="J139" s="446"/>
      <c r="K139" s="446"/>
      <c r="L139" s="446"/>
      <c r="M139" s="446"/>
      <c r="N139" s="446"/>
      <c r="O139" s="446"/>
      <c r="P139" s="446"/>
      <c r="R139" s="217" t="b">
        <f t="shared" si="14"/>
        <v>0</v>
      </c>
    </row>
    <row r="140" spans="2:24" ht="19.5" customHeight="1">
      <c r="B140" s="437"/>
      <c r="C140" s="438"/>
      <c r="D140" s="307"/>
      <c r="E140" s="445" t="s">
        <v>323</v>
      </c>
      <c r="F140" s="446"/>
      <c r="G140" s="446"/>
      <c r="H140" s="446"/>
      <c r="I140" s="446"/>
      <c r="J140" s="446"/>
      <c r="K140" s="446"/>
      <c r="L140" s="446"/>
      <c r="M140" s="446"/>
      <c r="N140" s="446"/>
      <c r="O140" s="446"/>
      <c r="P140" s="446"/>
      <c r="R140" s="217" t="b">
        <f t="shared" si="14"/>
        <v>0</v>
      </c>
    </row>
    <row r="141" spans="2:24" ht="19.5" customHeight="1">
      <c r="B141" s="437"/>
      <c r="C141" s="438"/>
      <c r="D141" s="307"/>
      <c r="E141" s="445" t="s">
        <v>324</v>
      </c>
      <c r="F141" s="446"/>
      <c r="G141" s="446"/>
      <c r="H141" s="446"/>
      <c r="I141" s="446"/>
      <c r="J141" s="446"/>
      <c r="K141" s="446"/>
      <c r="L141" s="446"/>
      <c r="M141" s="446"/>
      <c r="N141" s="446"/>
      <c r="O141" s="446"/>
      <c r="P141" s="446"/>
      <c r="R141" s="217" t="b">
        <f t="shared" si="14"/>
        <v>0</v>
      </c>
    </row>
    <row r="142" spans="2:24" ht="19.5" customHeight="1">
      <c r="B142" s="437"/>
      <c r="C142" s="438"/>
      <c r="D142" s="307"/>
      <c r="E142" s="445" t="s">
        <v>325</v>
      </c>
      <c r="F142" s="446"/>
      <c r="G142" s="446"/>
      <c r="H142" s="446"/>
      <c r="I142" s="446"/>
      <c r="J142" s="446"/>
      <c r="K142" s="446"/>
      <c r="L142" s="446"/>
      <c r="M142" s="446"/>
      <c r="N142" s="446"/>
      <c r="O142" s="446"/>
      <c r="P142" s="446"/>
      <c r="R142" s="217" t="b">
        <f t="shared" si="14"/>
        <v>0</v>
      </c>
    </row>
    <row r="143" spans="2:24" ht="19.5" customHeight="1">
      <c r="B143" s="437"/>
      <c r="C143" s="438"/>
      <c r="D143" s="308"/>
      <c r="E143" s="469" t="s">
        <v>326</v>
      </c>
      <c r="F143" s="470"/>
      <c r="G143" s="470"/>
      <c r="H143" s="470"/>
      <c r="I143" s="470"/>
      <c r="J143" s="470"/>
      <c r="K143" s="470"/>
      <c r="L143" s="470"/>
      <c r="M143" s="470"/>
      <c r="N143" s="470"/>
      <c r="O143" s="470"/>
      <c r="P143" s="470"/>
      <c r="R143" s="217" t="b">
        <f t="shared" si="14"/>
        <v>0</v>
      </c>
      <c r="V143" s="207" t="s">
        <v>59</v>
      </c>
      <c r="W143" s="191" t="str">
        <f>IF(D143="", "入力不要", IF(D143="●", IF(AND(H144&lt;&gt;""), "（正常）選択済み", "（エラー）未選択"), ""))</f>
        <v>入力不要</v>
      </c>
      <c r="X143" s="208" t="s">
        <v>327</v>
      </c>
    </row>
    <row r="144" spans="2:24" ht="19.5" customHeight="1">
      <c r="B144" s="437"/>
      <c r="C144" s="438"/>
      <c r="D144" s="309"/>
      <c r="E144" s="471" t="s">
        <v>119</v>
      </c>
      <c r="F144" s="472"/>
      <c r="G144" s="473"/>
      <c r="H144" s="474"/>
      <c r="I144" s="474"/>
      <c r="J144" s="474"/>
      <c r="K144" s="474"/>
      <c r="L144" s="474"/>
      <c r="M144" s="474"/>
      <c r="N144" s="474"/>
      <c r="O144" s="474"/>
      <c r="P144" s="310"/>
      <c r="R144" s="217" t="b">
        <f t="shared" si="14"/>
        <v>0</v>
      </c>
      <c r="V144" s="285"/>
    </row>
    <row r="145" spans="2:24" ht="19.5" customHeight="1">
      <c r="B145" s="437"/>
      <c r="C145" s="438"/>
      <c r="D145" s="308"/>
      <c r="E145" s="469" t="s">
        <v>328</v>
      </c>
      <c r="F145" s="470"/>
      <c r="G145" s="470"/>
      <c r="H145" s="470"/>
      <c r="I145" s="470"/>
      <c r="J145" s="470"/>
      <c r="K145" s="470"/>
      <c r="L145" s="470"/>
      <c r="M145" s="470"/>
      <c r="N145" s="470"/>
      <c r="O145" s="470"/>
      <c r="P145" s="470"/>
      <c r="R145" s="217" t="b">
        <f t="shared" si="14"/>
        <v>0</v>
      </c>
      <c r="V145" s="207" t="s">
        <v>59</v>
      </c>
      <c r="W145" s="191" t="str">
        <f>IF(D145="", "入力不要", IF(D145="●", IF(AND(H146&lt;&gt;""), "（正常）選択済み", "（エラー）未選択"), ""))</f>
        <v>入力不要</v>
      </c>
      <c r="X145" s="208" t="s">
        <v>329</v>
      </c>
    </row>
    <row r="146" spans="2:24" ht="19.5" customHeight="1">
      <c r="B146" s="437"/>
      <c r="C146" s="438"/>
      <c r="D146" s="332"/>
      <c r="E146" s="475" t="s">
        <v>330</v>
      </c>
      <c r="F146" s="476"/>
      <c r="G146" s="477"/>
      <c r="H146" s="474"/>
      <c r="I146" s="474"/>
      <c r="J146" s="474"/>
      <c r="K146" s="311"/>
      <c r="L146" s="475"/>
      <c r="M146" s="476"/>
      <c r="N146" s="477"/>
      <c r="O146" s="478"/>
      <c r="P146" s="479"/>
      <c r="R146" s="217" t="b">
        <f t="shared" si="14"/>
        <v>0</v>
      </c>
    </row>
    <row r="147" spans="2:24" ht="19.5" customHeight="1">
      <c r="B147" s="437"/>
      <c r="C147" s="438"/>
      <c r="D147" s="307"/>
      <c r="E147" s="445" t="s">
        <v>331</v>
      </c>
      <c r="F147" s="446"/>
      <c r="G147" s="446"/>
      <c r="H147" s="446"/>
      <c r="I147" s="446"/>
      <c r="J147" s="446"/>
      <c r="K147" s="446"/>
      <c r="L147" s="446"/>
      <c r="M147" s="446"/>
      <c r="N147" s="446"/>
      <c r="O147" s="446"/>
      <c r="P147" s="446"/>
      <c r="R147" s="217" t="b">
        <f t="shared" si="14"/>
        <v>0</v>
      </c>
    </row>
    <row r="148" spans="2:24" ht="19.5" customHeight="1">
      <c r="B148" s="437"/>
      <c r="C148" s="438"/>
      <c r="D148" s="307"/>
      <c r="E148" s="445" t="s">
        <v>332</v>
      </c>
      <c r="F148" s="446"/>
      <c r="G148" s="446"/>
      <c r="H148" s="446"/>
      <c r="I148" s="446"/>
      <c r="J148" s="446"/>
      <c r="K148" s="446"/>
      <c r="L148" s="446"/>
      <c r="M148" s="446"/>
      <c r="N148" s="446"/>
      <c r="O148" s="446"/>
      <c r="P148" s="446"/>
      <c r="R148" s="217" t="b">
        <f t="shared" si="14"/>
        <v>0</v>
      </c>
    </row>
    <row r="149" spans="2:24" ht="19.5" customHeight="1">
      <c r="B149" s="437"/>
      <c r="C149" s="438"/>
      <c r="D149" s="307"/>
      <c r="E149" s="445" t="s">
        <v>333</v>
      </c>
      <c r="F149" s="446"/>
      <c r="G149" s="446"/>
      <c r="H149" s="446"/>
      <c r="I149" s="446"/>
      <c r="J149" s="446"/>
      <c r="K149" s="446"/>
      <c r="L149" s="446"/>
      <c r="M149" s="446"/>
      <c r="N149" s="446"/>
      <c r="O149" s="446"/>
      <c r="P149" s="446"/>
      <c r="R149" s="217" t="b">
        <f t="shared" si="14"/>
        <v>0</v>
      </c>
    </row>
    <row r="150" spans="2:24" ht="19.5" customHeight="1">
      <c r="B150" s="437"/>
      <c r="C150" s="438"/>
      <c r="D150" s="312"/>
      <c r="E150" s="313" t="s">
        <v>334</v>
      </c>
      <c r="F150" s="314"/>
      <c r="G150" s="433"/>
      <c r="H150" s="433"/>
      <c r="I150" s="433"/>
      <c r="J150" s="433"/>
      <c r="K150" s="433"/>
      <c r="L150" s="433"/>
      <c r="M150" s="433"/>
      <c r="N150" s="433"/>
      <c r="O150" s="433"/>
      <c r="P150" s="434"/>
      <c r="V150" s="207" t="s">
        <v>184</v>
      </c>
      <c r="W150" s="191" t="str">
        <f>IF(R149,IF(G150="","（エラー）備考入力なし","（正常）備考入力済み"),"備考選択なし")</f>
        <v>備考選択なし</v>
      </c>
      <c r="X150" s="208" t="s">
        <v>335</v>
      </c>
    </row>
    <row r="151" spans="2:24" ht="18.600000000000001">
      <c r="B151" s="447" t="s">
        <v>336</v>
      </c>
      <c r="C151" s="448"/>
      <c r="D151" s="306"/>
      <c r="E151" s="451" t="s">
        <v>337</v>
      </c>
      <c r="F151" s="452"/>
      <c r="G151" s="452"/>
      <c r="H151" s="452"/>
      <c r="I151" s="452"/>
      <c r="J151" s="452"/>
      <c r="K151" s="452"/>
      <c r="L151" s="452"/>
      <c r="M151" s="452"/>
      <c r="N151" s="452"/>
      <c r="O151" s="452"/>
      <c r="P151" s="453"/>
      <c r="R151" s="217" t="b">
        <f t="shared" si="14"/>
        <v>0</v>
      </c>
      <c r="V151" s="207" t="s">
        <v>59</v>
      </c>
      <c r="W151" s="191" t="str">
        <f>IF(COUNTIF($D$122,"有*")&gt;0,IF(COUNTIF(R151:R156,"TRUE")&lt;1,"（エラー）未選択","（正常）選択済み"),"入力不要")</f>
        <v>入力不要</v>
      </c>
    </row>
    <row r="152" spans="2:24" ht="18.600000000000001">
      <c r="B152" s="449"/>
      <c r="C152" s="450"/>
      <c r="D152" s="307"/>
      <c r="E152" s="430" t="s">
        <v>338</v>
      </c>
      <c r="F152" s="431"/>
      <c r="G152" s="431"/>
      <c r="H152" s="431"/>
      <c r="I152" s="431"/>
      <c r="J152" s="431"/>
      <c r="K152" s="431"/>
      <c r="L152" s="431"/>
      <c r="M152" s="431"/>
      <c r="N152" s="431"/>
      <c r="O152" s="431"/>
      <c r="P152" s="432"/>
      <c r="R152" s="217" t="b">
        <f t="shared" si="14"/>
        <v>0</v>
      </c>
    </row>
    <row r="153" spans="2:24" ht="18.600000000000001">
      <c r="B153" s="449"/>
      <c r="C153" s="450"/>
      <c r="D153" s="307"/>
      <c r="E153" s="430" t="s">
        <v>339</v>
      </c>
      <c r="F153" s="431"/>
      <c r="G153" s="431"/>
      <c r="H153" s="431"/>
      <c r="I153" s="431"/>
      <c r="J153" s="431"/>
      <c r="K153" s="431"/>
      <c r="L153" s="431"/>
      <c r="M153" s="431"/>
      <c r="N153" s="431"/>
      <c r="O153" s="431"/>
      <c r="P153" s="432"/>
      <c r="R153" s="217" t="b">
        <f t="shared" si="14"/>
        <v>0</v>
      </c>
    </row>
    <row r="154" spans="2:24" ht="18.600000000000001">
      <c r="B154" s="449"/>
      <c r="C154" s="450"/>
      <c r="D154" s="307"/>
      <c r="E154" s="430" t="s">
        <v>301</v>
      </c>
      <c r="F154" s="431"/>
      <c r="G154" s="431"/>
      <c r="H154" s="431"/>
      <c r="I154" s="431"/>
      <c r="J154" s="431"/>
      <c r="K154" s="431"/>
      <c r="L154" s="431"/>
      <c r="M154" s="431"/>
      <c r="N154" s="431"/>
      <c r="O154" s="431"/>
      <c r="P154" s="432"/>
      <c r="R154" s="217" t="b">
        <f t="shared" si="14"/>
        <v>0</v>
      </c>
    </row>
    <row r="155" spans="2:24" ht="18.600000000000001">
      <c r="B155" s="449"/>
      <c r="C155" s="450"/>
      <c r="D155" s="307"/>
      <c r="E155" s="430" t="s">
        <v>340</v>
      </c>
      <c r="F155" s="431"/>
      <c r="G155" s="431"/>
      <c r="H155" s="431"/>
      <c r="I155" s="431"/>
      <c r="J155" s="431"/>
      <c r="K155" s="431"/>
      <c r="L155" s="431"/>
      <c r="M155" s="431"/>
      <c r="N155" s="431"/>
      <c r="O155" s="431"/>
      <c r="P155" s="432"/>
      <c r="R155" s="217" t="b">
        <f t="shared" si="14"/>
        <v>0</v>
      </c>
    </row>
    <row r="156" spans="2:24" ht="18.600000000000001">
      <c r="B156" s="449"/>
      <c r="C156" s="450"/>
      <c r="D156" s="307"/>
      <c r="E156" s="430" t="s">
        <v>341</v>
      </c>
      <c r="F156" s="431"/>
      <c r="G156" s="431"/>
      <c r="H156" s="431"/>
      <c r="I156" s="431"/>
      <c r="J156" s="431"/>
      <c r="K156" s="431"/>
      <c r="L156" s="431"/>
      <c r="M156" s="431"/>
      <c r="N156" s="431"/>
      <c r="O156" s="431"/>
      <c r="P156" s="432"/>
      <c r="R156" s="217" t="b">
        <f t="shared" si="14"/>
        <v>0</v>
      </c>
    </row>
    <row r="157" spans="2:24" ht="18" customHeight="1">
      <c r="B157" s="449"/>
      <c r="C157" s="450"/>
      <c r="D157" s="312"/>
      <c r="E157" s="315" t="s">
        <v>334</v>
      </c>
      <c r="F157" s="316"/>
      <c r="G157" s="433"/>
      <c r="H157" s="433"/>
      <c r="I157" s="433"/>
      <c r="J157" s="433"/>
      <c r="K157" s="433"/>
      <c r="L157" s="433"/>
      <c r="M157" s="433"/>
      <c r="N157" s="433"/>
      <c r="O157" s="433"/>
      <c r="P157" s="434"/>
      <c r="V157" s="207" t="s">
        <v>184</v>
      </c>
      <c r="W157" s="191" t="str">
        <f>IF(R156,IF(G157="","（エラー）備考入力なし","（正常）備考入力済み"),"備考選択なし")</f>
        <v>備考選択なし</v>
      </c>
      <c r="X157" s="208" t="s">
        <v>335</v>
      </c>
    </row>
    <row r="158" spans="2:24" ht="30" customHeight="1">
      <c r="B158" s="435" t="s">
        <v>342</v>
      </c>
      <c r="C158" s="436"/>
      <c r="D158" s="306"/>
      <c r="E158" s="439" t="s">
        <v>343</v>
      </c>
      <c r="F158" s="439"/>
      <c r="G158" s="439"/>
      <c r="H158" s="439"/>
      <c r="I158" s="439"/>
      <c r="J158" s="439"/>
      <c r="K158" s="439"/>
      <c r="L158" s="439"/>
      <c r="M158" s="439"/>
      <c r="N158" s="439"/>
      <c r="O158" s="439"/>
      <c r="P158" s="440"/>
      <c r="R158" s="217" t="b">
        <f t="shared" si="14"/>
        <v>0</v>
      </c>
      <c r="V158" s="207" t="s">
        <v>59</v>
      </c>
      <c r="W158" s="191" t="str">
        <f>IF(COUNTIF($D$122,"有*")&gt;0,IF(COUNTIF(R158:R163,"TRUE")&lt;1,"（エラー）未選択","（正常）選択済み"),"入力不要")</f>
        <v>入力不要</v>
      </c>
    </row>
    <row r="159" spans="2:24" ht="15" customHeight="1">
      <c r="B159" s="437"/>
      <c r="C159" s="438"/>
      <c r="D159" s="307"/>
      <c r="E159" s="441" t="s">
        <v>344</v>
      </c>
      <c r="F159" s="441"/>
      <c r="G159" s="441"/>
      <c r="H159" s="441"/>
      <c r="I159" s="441"/>
      <c r="J159" s="441"/>
      <c r="K159" s="441"/>
      <c r="L159" s="441"/>
      <c r="M159" s="441"/>
      <c r="N159" s="441"/>
      <c r="O159" s="441"/>
      <c r="P159" s="442"/>
      <c r="R159" s="217" t="b">
        <f>IF(D159="●",TRUE,FALSE)</f>
        <v>0</v>
      </c>
    </row>
    <row r="160" spans="2:24" ht="18.600000000000001">
      <c r="B160" s="437"/>
      <c r="C160" s="438"/>
      <c r="D160" s="307"/>
      <c r="E160" s="443" t="s">
        <v>345</v>
      </c>
      <c r="F160" s="443"/>
      <c r="G160" s="443"/>
      <c r="H160" s="443"/>
      <c r="I160" s="443"/>
      <c r="J160" s="443"/>
      <c r="K160" s="443"/>
      <c r="L160" s="443"/>
      <c r="M160" s="443"/>
      <c r="N160" s="443"/>
      <c r="O160" s="443"/>
      <c r="P160" s="444"/>
      <c r="R160" s="217" t="b">
        <f>IF(D160="●",TRUE,FALSE)</f>
        <v>0</v>
      </c>
    </row>
    <row r="161" spans="2:24" ht="30" customHeight="1">
      <c r="B161" s="437"/>
      <c r="C161" s="438"/>
      <c r="D161" s="307"/>
      <c r="E161" s="441" t="s">
        <v>346</v>
      </c>
      <c r="F161" s="441"/>
      <c r="G161" s="441"/>
      <c r="H161" s="441"/>
      <c r="I161" s="441"/>
      <c r="J161" s="441"/>
      <c r="K161" s="441"/>
      <c r="L161" s="441"/>
      <c r="M161" s="441"/>
      <c r="N161" s="441"/>
      <c r="O161" s="441"/>
      <c r="P161" s="442"/>
      <c r="R161" s="217" t="b">
        <f t="shared" si="14"/>
        <v>0</v>
      </c>
    </row>
    <row r="162" spans="2:24" ht="18.600000000000001">
      <c r="B162" s="437"/>
      <c r="C162" s="438"/>
      <c r="D162" s="307"/>
      <c r="E162" s="443" t="s">
        <v>347</v>
      </c>
      <c r="F162" s="443"/>
      <c r="G162" s="443"/>
      <c r="H162" s="443"/>
      <c r="I162" s="443"/>
      <c r="J162" s="443"/>
      <c r="K162" s="443"/>
      <c r="L162" s="443"/>
      <c r="M162" s="443"/>
      <c r="N162" s="443"/>
      <c r="O162" s="443"/>
      <c r="P162" s="444"/>
      <c r="R162" s="217" t="b">
        <f t="shared" si="14"/>
        <v>0</v>
      </c>
    </row>
    <row r="163" spans="2:24" ht="18.600000000000001">
      <c r="B163" s="437"/>
      <c r="C163" s="438"/>
      <c r="D163" s="307"/>
      <c r="E163" s="430" t="s">
        <v>341</v>
      </c>
      <c r="F163" s="431"/>
      <c r="G163" s="431"/>
      <c r="H163" s="431"/>
      <c r="I163" s="431"/>
      <c r="J163" s="431"/>
      <c r="K163" s="431"/>
      <c r="L163" s="431"/>
      <c r="M163" s="431"/>
      <c r="N163" s="431"/>
      <c r="O163" s="431"/>
      <c r="P163" s="432"/>
      <c r="R163" s="217" t="b">
        <f>IF(D163="●",TRUE,FALSE)</f>
        <v>0</v>
      </c>
    </row>
    <row r="164" spans="2:24" ht="18" customHeight="1">
      <c r="B164" s="437"/>
      <c r="C164" s="438"/>
      <c r="D164" s="312"/>
      <c r="E164" s="315" t="s">
        <v>334</v>
      </c>
      <c r="F164" s="316"/>
      <c r="G164" s="433"/>
      <c r="H164" s="433"/>
      <c r="I164" s="433"/>
      <c r="J164" s="433"/>
      <c r="K164" s="433"/>
      <c r="L164" s="433"/>
      <c r="M164" s="433"/>
      <c r="N164" s="433"/>
      <c r="O164" s="433"/>
      <c r="P164" s="434"/>
      <c r="V164" s="207" t="s">
        <v>184</v>
      </c>
      <c r="W164" s="191" t="str">
        <f>IF(R163,IF(G164="","（エラー）備考入力なし","（正常）備考入力済み"),"備考選択なし")</f>
        <v>備考選択なし</v>
      </c>
      <c r="X164" s="208" t="s">
        <v>335</v>
      </c>
    </row>
    <row r="165" spans="2:24" ht="32.1" customHeight="1">
      <c r="B165" s="424" t="s">
        <v>348</v>
      </c>
      <c r="C165" s="425"/>
      <c r="D165" s="426"/>
      <c r="E165" s="427"/>
      <c r="F165" s="317" t="s">
        <v>349</v>
      </c>
      <c r="G165" s="318"/>
      <c r="H165" s="428"/>
      <c r="I165" s="428"/>
      <c r="J165" s="428"/>
      <c r="K165" s="428"/>
      <c r="L165" s="428"/>
      <c r="M165" s="428"/>
      <c r="N165" s="428"/>
      <c r="O165" s="428"/>
      <c r="P165" s="429"/>
      <c r="V165" s="207" t="s">
        <v>59</v>
      </c>
      <c r="W165" s="191" t="str">
        <f>IF(COUNTIF($D$122,"有")&gt;0,IF(D165="","（エラー）未選択",
IF(D165="有",IF(H165="","（エラー）記入不足","（正常）選択済み"),"入力不要")),"入力不要")</f>
        <v>入力不要</v>
      </c>
      <c r="X165" s="208" t="s">
        <v>350</v>
      </c>
    </row>
    <row r="166" spans="2:24" ht="32.1" customHeight="1">
      <c r="B166" s="424" t="s">
        <v>351</v>
      </c>
      <c r="C166" s="425"/>
      <c r="D166" s="426"/>
      <c r="E166" s="427"/>
      <c r="F166" s="317" t="s">
        <v>349</v>
      </c>
      <c r="G166" s="318"/>
      <c r="H166" s="428"/>
      <c r="I166" s="428"/>
      <c r="J166" s="428"/>
      <c r="K166" s="428"/>
      <c r="L166" s="428"/>
      <c r="M166" s="428"/>
      <c r="N166" s="428"/>
      <c r="O166" s="428"/>
      <c r="P166" s="429"/>
      <c r="V166" s="207" t="s">
        <v>59</v>
      </c>
      <c r="W166" s="191" t="str">
        <f>IF(COUNTIF($D$122,"有")&gt;0,IF(D166="","（エラー）未選択",
IF(D166="有",IF(H166="","（エラー）記入不足","（正常）選択済み"),"入力不要")),"入力不要")</f>
        <v>入力不要</v>
      </c>
      <c r="X166" s="208" t="s">
        <v>350</v>
      </c>
    </row>
    <row r="167" spans="2:24" ht="31.5" customHeight="1">
      <c r="B167" s="420" t="s">
        <v>183</v>
      </c>
      <c r="C167" s="420"/>
      <c r="D167" s="421"/>
      <c r="E167" s="422"/>
      <c r="F167" s="422"/>
      <c r="G167" s="422"/>
      <c r="H167" s="422"/>
      <c r="I167" s="422"/>
      <c r="J167" s="422"/>
      <c r="K167" s="422"/>
      <c r="L167" s="422"/>
      <c r="M167" s="422"/>
      <c r="N167" s="422"/>
      <c r="O167" s="422"/>
      <c r="P167" s="423"/>
      <c r="Q167" s="192"/>
      <c r="R167" s="198"/>
      <c r="S167" s="198"/>
      <c r="T167" s="198"/>
      <c r="V167" s="301" t="s">
        <v>52</v>
      </c>
    </row>
    <row r="168" spans="2:24" ht="7.5" customHeight="1">
      <c r="E168" s="197"/>
      <c r="F168" s="197"/>
      <c r="G168" s="197"/>
      <c r="H168" s="197"/>
      <c r="I168" s="197"/>
      <c r="J168" s="197"/>
      <c r="K168" s="197"/>
      <c r="L168" s="197"/>
      <c r="M168" s="197"/>
      <c r="N168" s="197"/>
      <c r="Q168" s="192"/>
      <c r="R168" s="198"/>
      <c r="S168" s="198"/>
      <c r="T168" s="198"/>
      <c r="V168" s="218"/>
    </row>
  </sheetData>
  <sheetProtection formatRows="0"/>
  <mergeCells count="192">
    <mergeCell ref="B8:C16"/>
    <mergeCell ref="B17:C18"/>
    <mergeCell ref="D17:G18"/>
    <mergeCell ref="H17:P17"/>
    <mergeCell ref="H18:P18"/>
    <mergeCell ref="D19:M19"/>
    <mergeCell ref="R1:S1"/>
    <mergeCell ref="B2:P2"/>
    <mergeCell ref="B5:C5"/>
    <mergeCell ref="D5:P5"/>
    <mergeCell ref="B6:C7"/>
    <mergeCell ref="D6:H7"/>
    <mergeCell ref="C20:C28"/>
    <mergeCell ref="E20:P20"/>
    <mergeCell ref="E21:P21"/>
    <mergeCell ref="E22:P22"/>
    <mergeCell ref="E23:P23"/>
    <mergeCell ref="E24:P24"/>
    <mergeCell ref="E25:P25"/>
    <mergeCell ref="E26:P26"/>
    <mergeCell ref="D28:F28"/>
    <mergeCell ref="G28:P28"/>
    <mergeCell ref="F33:N33"/>
    <mergeCell ref="D34:E34"/>
    <mergeCell ref="F34:N34"/>
    <mergeCell ref="F35:N35"/>
    <mergeCell ref="F36:N36"/>
    <mergeCell ref="F37:N37"/>
    <mergeCell ref="D29:H29"/>
    <mergeCell ref="B30:B63"/>
    <mergeCell ref="C30:C45"/>
    <mergeCell ref="D30:E30"/>
    <mergeCell ref="F30:N30"/>
    <mergeCell ref="D31:E31"/>
    <mergeCell ref="F31:N31"/>
    <mergeCell ref="D32:E32"/>
    <mergeCell ref="F32:N32"/>
    <mergeCell ref="D33:E33"/>
    <mergeCell ref="D43:E43"/>
    <mergeCell ref="F43:N43"/>
    <mergeCell ref="D44:E44"/>
    <mergeCell ref="F44:N44"/>
    <mergeCell ref="D45:F45"/>
    <mergeCell ref="G45:N45"/>
    <mergeCell ref="F38:N38"/>
    <mergeCell ref="F39:N39"/>
    <mergeCell ref="F40:N40"/>
    <mergeCell ref="F41:N41"/>
    <mergeCell ref="D42:E42"/>
    <mergeCell ref="F42:N42"/>
    <mergeCell ref="C46:C63"/>
    <mergeCell ref="D46:E46"/>
    <mergeCell ref="F46:N46"/>
    <mergeCell ref="D63:F63"/>
    <mergeCell ref="G63:N63"/>
    <mergeCell ref="B64:B92"/>
    <mergeCell ref="D64:H64"/>
    <mergeCell ref="C65:C72"/>
    <mergeCell ref="D65:E65"/>
    <mergeCell ref="F65:N65"/>
    <mergeCell ref="D82:H82"/>
    <mergeCell ref="C83:C87"/>
    <mergeCell ref="K83:O83"/>
    <mergeCell ref="K84:O84"/>
    <mergeCell ref="K85:O85"/>
    <mergeCell ref="D87:F87"/>
    <mergeCell ref="G87:P87"/>
    <mergeCell ref="D72:F72"/>
    <mergeCell ref="G72:N72"/>
    <mergeCell ref="C73:C81"/>
    <mergeCell ref="D73:N73"/>
    <mergeCell ref="D81:F81"/>
    <mergeCell ref="G81:N81"/>
    <mergeCell ref="C88:C92"/>
    <mergeCell ref="B93:C102"/>
    <mergeCell ref="D93:N93"/>
    <mergeCell ref="O93:P93"/>
    <mergeCell ref="E94:N94"/>
    <mergeCell ref="O94:P94"/>
    <mergeCell ref="E95:N95"/>
    <mergeCell ref="O95:P95"/>
    <mergeCell ref="E96:N96"/>
    <mergeCell ref="O96:P96"/>
    <mergeCell ref="E100:N100"/>
    <mergeCell ref="O100:P100"/>
    <mergeCell ref="E101:N101"/>
    <mergeCell ref="O101:P101"/>
    <mergeCell ref="D102:F102"/>
    <mergeCell ref="G102:N102"/>
    <mergeCell ref="E97:N97"/>
    <mergeCell ref="O97:P97"/>
    <mergeCell ref="E98:N98"/>
    <mergeCell ref="O98:P98"/>
    <mergeCell ref="E99:N99"/>
    <mergeCell ref="O99:P99"/>
    <mergeCell ref="O107:P107"/>
    <mergeCell ref="E108:N108"/>
    <mergeCell ref="O108:P108"/>
    <mergeCell ref="D109:F109"/>
    <mergeCell ref="G109:N109"/>
    <mergeCell ref="B110:C118"/>
    <mergeCell ref="D110:N110"/>
    <mergeCell ref="O110:P110"/>
    <mergeCell ref="E111:N111"/>
    <mergeCell ref="O111:P111"/>
    <mergeCell ref="B103:C109"/>
    <mergeCell ref="D103:N103"/>
    <mergeCell ref="O103:P103"/>
    <mergeCell ref="E104:N104"/>
    <mergeCell ref="O104:P104"/>
    <mergeCell ref="E105:N105"/>
    <mergeCell ref="O105:P105"/>
    <mergeCell ref="E106:N106"/>
    <mergeCell ref="O106:P106"/>
    <mergeCell ref="E107:N107"/>
    <mergeCell ref="E115:N115"/>
    <mergeCell ref="O115:P115"/>
    <mergeCell ref="O116:P116"/>
    <mergeCell ref="E117:N117"/>
    <mergeCell ref="O117:P117"/>
    <mergeCell ref="D118:F118"/>
    <mergeCell ref="G118:N118"/>
    <mergeCell ref="E112:N112"/>
    <mergeCell ref="O112:P112"/>
    <mergeCell ref="E113:N113"/>
    <mergeCell ref="O113:P113"/>
    <mergeCell ref="E114:N114"/>
    <mergeCell ref="O114:P114"/>
    <mergeCell ref="B125:C126"/>
    <mergeCell ref="D125:F126"/>
    <mergeCell ref="G125:P126"/>
    <mergeCell ref="B127:C128"/>
    <mergeCell ref="D127:F128"/>
    <mergeCell ref="G127:P128"/>
    <mergeCell ref="B119:C119"/>
    <mergeCell ref="D119:P119"/>
    <mergeCell ref="B121:P121"/>
    <mergeCell ref="B122:C124"/>
    <mergeCell ref="D122:F124"/>
    <mergeCell ref="G122:P124"/>
    <mergeCell ref="B129:C130"/>
    <mergeCell ref="D129:F130"/>
    <mergeCell ref="G129:P130"/>
    <mergeCell ref="B131:C150"/>
    <mergeCell ref="E131:P131"/>
    <mergeCell ref="E132:P132"/>
    <mergeCell ref="E133:P133"/>
    <mergeCell ref="E134:P134"/>
    <mergeCell ref="E135:P135"/>
    <mergeCell ref="E136:P136"/>
    <mergeCell ref="E143:P143"/>
    <mergeCell ref="E144:G144"/>
    <mergeCell ref="H144:O144"/>
    <mergeCell ref="E145:P145"/>
    <mergeCell ref="E146:G146"/>
    <mergeCell ref="H146:J146"/>
    <mergeCell ref="L146:N146"/>
    <mergeCell ref="O146:P146"/>
    <mergeCell ref="E137:P137"/>
    <mergeCell ref="E138:P138"/>
    <mergeCell ref="E139:P139"/>
    <mergeCell ref="E140:P140"/>
    <mergeCell ref="E141:P141"/>
    <mergeCell ref="E142:P142"/>
    <mergeCell ref="E147:P147"/>
    <mergeCell ref="E148:P148"/>
    <mergeCell ref="E149:P149"/>
    <mergeCell ref="G150:P150"/>
    <mergeCell ref="B151:C157"/>
    <mergeCell ref="E151:P151"/>
    <mergeCell ref="E152:P152"/>
    <mergeCell ref="E153:P153"/>
    <mergeCell ref="E154:P154"/>
    <mergeCell ref="E155:P155"/>
    <mergeCell ref="B167:C167"/>
    <mergeCell ref="D167:P167"/>
    <mergeCell ref="B165:C165"/>
    <mergeCell ref="D165:E165"/>
    <mergeCell ref="H165:P165"/>
    <mergeCell ref="B166:C166"/>
    <mergeCell ref="D166:E166"/>
    <mergeCell ref="H166:P166"/>
    <mergeCell ref="E156:P156"/>
    <mergeCell ref="G157:P157"/>
    <mergeCell ref="B158:C164"/>
    <mergeCell ref="E158:P158"/>
    <mergeCell ref="E159:P159"/>
    <mergeCell ref="E160:P160"/>
    <mergeCell ref="E161:P161"/>
    <mergeCell ref="E162:P162"/>
    <mergeCell ref="E163:P163"/>
    <mergeCell ref="G164:P164"/>
  </mergeCells>
  <phoneticPr fontId="20"/>
  <conditionalFormatting sqref="O66:P70 O104:P108 O111:P115 O117:P117 O116 K83:O85">
    <cfRule type="expression" dxfId="76" priority="67">
      <formula>$R66=FALSE</formula>
    </cfRule>
  </conditionalFormatting>
  <conditionalFormatting sqref="O94:P101">
    <cfRule type="expression" dxfId="75" priority="66">
      <formula>$R94=FALSE</formula>
    </cfRule>
  </conditionalFormatting>
  <conditionalFormatting sqref="R102:U103">
    <cfRule type="expression" dxfId="74" priority="68">
      <formula>$R$102="未入力"</formula>
    </cfRule>
  </conditionalFormatting>
  <conditionalFormatting sqref="P74:P78 P80">
    <cfRule type="expression" dxfId="73" priority="65">
      <formula>$R74=FALSE</formula>
    </cfRule>
  </conditionalFormatting>
  <conditionalFormatting sqref="E35:E41">
    <cfRule type="expression" dxfId="72" priority="63">
      <formula>$R$34=TRUE</formula>
    </cfRule>
    <cfRule type="expression" dxfId="71" priority="64">
      <formula>$R$33=TRUE</formula>
    </cfRule>
  </conditionalFormatting>
  <conditionalFormatting sqref="O71:P71">
    <cfRule type="expression" dxfId="70" priority="59">
      <formula>$R71=FALSE</formula>
    </cfRule>
  </conditionalFormatting>
  <conditionalFormatting sqref="O31:P32">
    <cfRule type="expression" dxfId="69" priority="58">
      <formula>$R31=FALSE</formula>
    </cfRule>
  </conditionalFormatting>
  <conditionalFormatting sqref="O35:P44">
    <cfRule type="expression" dxfId="68" priority="57">
      <formula>$R35=FALSE</formula>
    </cfRule>
  </conditionalFormatting>
  <conditionalFormatting sqref="W1:W78 W80:W118 W120:W121 W165:W1048576">
    <cfRule type="containsText" dxfId="67" priority="60" operator="containsText" text="（正常）">
      <formula>NOT(ISERROR(SEARCH("（正常）",W1)))</formula>
    </cfRule>
    <cfRule type="containsText" dxfId="66" priority="61" operator="containsText" text="（エラー）">
      <formula>NOT(ISERROR(SEARCH("（エラー）",W1)))</formula>
    </cfRule>
    <cfRule type="containsText" dxfId="65" priority="62" operator="containsText" text="（注意）">
      <formula>NOT(ISERROR(SEARCH("（注意）",W1)))</formula>
    </cfRule>
  </conditionalFormatting>
  <conditionalFormatting sqref="W79">
    <cfRule type="containsText" dxfId="64" priority="54" operator="containsText" text="（正常）">
      <formula>NOT(ISERROR(SEARCH("（正常）",W79)))</formula>
    </cfRule>
    <cfRule type="containsText" dxfId="63" priority="55" operator="containsText" text="（エラー）">
      <formula>NOT(ISERROR(SEARCH("（エラー）",W79)))</formula>
    </cfRule>
    <cfRule type="containsText" dxfId="62" priority="56" operator="containsText" text="（注意）">
      <formula>NOT(ISERROR(SEARCH("（注意）",W79)))</formula>
    </cfRule>
  </conditionalFormatting>
  <conditionalFormatting sqref="W132:W142 W152:W156 W146:W149 W123:W124 W128 W130 W159:W163">
    <cfRule type="containsText" dxfId="61" priority="51" operator="containsText" text="（正常）">
      <formula>NOT(ISERROR(SEARCH("（正常）",W123)))</formula>
    </cfRule>
    <cfRule type="containsText" dxfId="60" priority="52" operator="containsText" text="（エラー）">
      <formula>NOT(ISERROR(SEARCH("（エラー）",W123)))</formula>
    </cfRule>
    <cfRule type="containsText" dxfId="59" priority="53" operator="containsText" text="（注意）">
      <formula>NOT(ISERROR(SEARCH("（注意）",W123)))</formula>
    </cfRule>
  </conditionalFormatting>
  <conditionalFormatting sqref="W131">
    <cfRule type="containsText" dxfId="58" priority="48" operator="containsText" text="（正常）">
      <formula>NOT(ISERROR(SEARCH("（正常）",W131)))</formula>
    </cfRule>
    <cfRule type="containsText" dxfId="57" priority="49" operator="containsText" text="（エラー）">
      <formula>NOT(ISERROR(SEARCH("（エラー）",W131)))</formula>
    </cfRule>
    <cfRule type="containsText" dxfId="56" priority="50" operator="containsText" text="（注意）">
      <formula>NOT(ISERROR(SEARCH("（注意）",W131)))</formula>
    </cfRule>
  </conditionalFormatting>
  <conditionalFormatting sqref="W150">
    <cfRule type="containsText" dxfId="55" priority="45" operator="containsText" text="（正常）">
      <formula>NOT(ISERROR(SEARCH("（正常）",W150)))</formula>
    </cfRule>
    <cfRule type="containsText" dxfId="54" priority="46" operator="containsText" text="（エラー）">
      <formula>NOT(ISERROR(SEARCH("（エラー）",W150)))</formula>
    </cfRule>
    <cfRule type="containsText" dxfId="53" priority="47" operator="containsText" text="（注意）">
      <formula>NOT(ISERROR(SEARCH("（注意）",W150)))</formula>
    </cfRule>
  </conditionalFormatting>
  <conditionalFormatting sqref="W164:W166">
    <cfRule type="containsText" dxfId="52" priority="42" operator="containsText" text="（正常）">
      <formula>NOT(ISERROR(SEARCH("（正常）",W164)))</formula>
    </cfRule>
    <cfRule type="containsText" dxfId="51" priority="43" operator="containsText" text="（エラー）">
      <formula>NOT(ISERROR(SEARCH("（エラー）",W164)))</formula>
    </cfRule>
    <cfRule type="containsText" dxfId="50" priority="44" operator="containsText" text="（注意）">
      <formula>NOT(ISERROR(SEARCH("（注意）",W164)))</formula>
    </cfRule>
  </conditionalFormatting>
  <conditionalFormatting sqref="W143">
    <cfRule type="containsText" dxfId="49" priority="39" operator="containsText" text="（正常）">
      <formula>NOT(ISERROR(SEARCH("（正常）",W143)))</formula>
    </cfRule>
    <cfRule type="containsText" dxfId="48" priority="40" operator="containsText" text="（エラー）">
      <formula>NOT(ISERROR(SEARCH("（エラー）",W143)))</formula>
    </cfRule>
    <cfRule type="containsText" dxfId="47" priority="41" operator="containsText" text="（注意）">
      <formula>NOT(ISERROR(SEARCH("（注意）",W143)))</formula>
    </cfRule>
  </conditionalFormatting>
  <conditionalFormatting sqref="W145">
    <cfRule type="containsText" dxfId="46" priority="36" operator="containsText" text="（正常）">
      <formula>NOT(ISERROR(SEARCH("（正常）",W145)))</formula>
    </cfRule>
    <cfRule type="containsText" dxfId="45" priority="37" operator="containsText" text="（エラー）">
      <formula>NOT(ISERROR(SEARCH("（エラー）",W145)))</formula>
    </cfRule>
    <cfRule type="containsText" dxfId="44" priority="38" operator="containsText" text="（注意）">
      <formula>NOT(ISERROR(SEARCH("（注意）",W145)))</formula>
    </cfRule>
  </conditionalFormatting>
  <conditionalFormatting sqref="W122">
    <cfRule type="containsText" dxfId="43" priority="33" operator="containsText" text="（正常）">
      <formula>NOT(ISERROR(SEARCH("（正常）",W122)))</formula>
    </cfRule>
    <cfRule type="containsText" dxfId="42" priority="34" operator="containsText" text="（エラー）">
      <formula>NOT(ISERROR(SEARCH("（エラー）",W122)))</formula>
    </cfRule>
    <cfRule type="containsText" dxfId="41" priority="35" operator="containsText" text="（注意）">
      <formula>NOT(ISERROR(SEARCH("（注意）",W122)))</formula>
    </cfRule>
  </conditionalFormatting>
  <conditionalFormatting sqref="W127">
    <cfRule type="containsText" dxfId="40" priority="30" operator="containsText" text="（正常）">
      <formula>NOT(ISERROR(SEARCH("（正常）",W127)))</formula>
    </cfRule>
    <cfRule type="containsText" dxfId="39" priority="31" operator="containsText" text="（エラー）">
      <formula>NOT(ISERROR(SEARCH("（エラー）",W127)))</formula>
    </cfRule>
    <cfRule type="containsText" dxfId="38" priority="32" operator="containsText" text="（注意）">
      <formula>NOT(ISERROR(SEARCH("（注意）",W127)))</formula>
    </cfRule>
  </conditionalFormatting>
  <conditionalFormatting sqref="W151">
    <cfRule type="containsText" dxfId="37" priority="27" operator="containsText" text="（正常）">
      <formula>NOT(ISERROR(SEARCH("（正常）",W151)))</formula>
    </cfRule>
    <cfRule type="containsText" dxfId="36" priority="28" operator="containsText" text="（エラー）">
      <formula>NOT(ISERROR(SEARCH("（エラー）",W151)))</formula>
    </cfRule>
    <cfRule type="containsText" dxfId="35" priority="29" operator="containsText" text="（注意）">
      <formula>NOT(ISERROR(SEARCH("（注意）",W151)))</formula>
    </cfRule>
  </conditionalFormatting>
  <conditionalFormatting sqref="W129">
    <cfRule type="containsText" dxfId="34" priority="24" operator="containsText" text="（正常）">
      <formula>NOT(ISERROR(SEARCH("（正常）",W129)))</formula>
    </cfRule>
    <cfRule type="containsText" dxfId="33" priority="25" operator="containsText" text="（エラー）">
      <formula>NOT(ISERROR(SEARCH("（エラー）",W129)))</formula>
    </cfRule>
    <cfRule type="containsText" dxfId="32" priority="26" operator="containsText" text="（注意）">
      <formula>NOT(ISERROR(SEARCH("（注意）",W129)))</formula>
    </cfRule>
  </conditionalFormatting>
  <conditionalFormatting sqref="W126">
    <cfRule type="containsText" dxfId="31" priority="21" operator="containsText" text="（正常）">
      <formula>NOT(ISERROR(SEARCH("（正常）",W126)))</formula>
    </cfRule>
    <cfRule type="containsText" dxfId="30" priority="22" operator="containsText" text="（エラー）">
      <formula>NOT(ISERROR(SEARCH("（エラー）",W126)))</formula>
    </cfRule>
    <cfRule type="containsText" dxfId="29" priority="23" operator="containsText" text="（注意）">
      <formula>NOT(ISERROR(SEARCH("（注意）",W126)))</formula>
    </cfRule>
  </conditionalFormatting>
  <conditionalFormatting sqref="W125">
    <cfRule type="containsText" dxfId="28" priority="18" operator="containsText" text="（正常）">
      <formula>NOT(ISERROR(SEARCH("（正常）",W125)))</formula>
    </cfRule>
    <cfRule type="containsText" dxfId="27" priority="19" operator="containsText" text="（エラー）">
      <formula>NOT(ISERROR(SEARCH("（エラー）",W125)))</formula>
    </cfRule>
    <cfRule type="containsText" dxfId="26" priority="20" operator="containsText" text="（注意）">
      <formula>NOT(ISERROR(SEARCH("（注意）",W125)))</formula>
    </cfRule>
  </conditionalFormatting>
  <conditionalFormatting sqref="D122">
    <cfRule type="expression" dxfId="25" priority="16">
      <formula>$W$122&lt;&gt;"入力不要"</formula>
    </cfRule>
    <cfRule type="expression" dxfId="24" priority="17">
      <formula>$W$122="入力不要"</formula>
    </cfRule>
  </conditionalFormatting>
  <conditionalFormatting sqref="D131:D143 H144 H146 D145 D147:D149 G150:P150 D151:D156 G157:P157 G164 D129 D127 D125 H165:P166 D165:E166 D167 D158:D163">
    <cfRule type="expression" dxfId="23" priority="15">
      <formula>$W$122="入力不要"</formula>
    </cfRule>
  </conditionalFormatting>
  <conditionalFormatting sqref="D131:D143 H144 H146 D145 D147:D149 G150:P150 G157:P157 D151:D156 G164:P164 D129 D127 D125 H165:P166 D165:E166 D167 D158:D163">
    <cfRule type="expression" dxfId="22" priority="14">
      <formula>$W$125="入力不要"</formula>
    </cfRule>
  </conditionalFormatting>
  <conditionalFormatting sqref="D129">
    <cfRule type="expression" dxfId="21" priority="13">
      <formula>$W$129="入力不要"</formula>
    </cfRule>
  </conditionalFormatting>
  <conditionalFormatting sqref="W119">
    <cfRule type="containsText" dxfId="20" priority="10" operator="containsText" text="（正常）">
      <formula>NOT(ISERROR(SEARCH("（正常）",W119)))</formula>
    </cfRule>
    <cfRule type="containsText" dxfId="19" priority="11" operator="containsText" text="（エラー）">
      <formula>NOT(ISERROR(SEARCH("（エラー）",W119)))</formula>
    </cfRule>
    <cfRule type="containsText" dxfId="18" priority="12" operator="containsText" text="（注意）">
      <formula>NOT(ISERROR(SEARCH("（注意）",W119)))</formula>
    </cfRule>
  </conditionalFormatting>
  <conditionalFormatting sqref="W144">
    <cfRule type="containsText" dxfId="17" priority="7" operator="containsText" text="（正常）">
      <formula>NOT(ISERROR(SEARCH("（正常）",W144)))</formula>
    </cfRule>
    <cfRule type="containsText" dxfId="16" priority="8" operator="containsText" text="（エラー）">
      <formula>NOT(ISERROR(SEARCH("（エラー）",W144)))</formula>
    </cfRule>
    <cfRule type="containsText" dxfId="15" priority="9" operator="containsText" text="（注意）">
      <formula>NOT(ISERROR(SEARCH("（注意）",W144)))</formula>
    </cfRule>
  </conditionalFormatting>
  <conditionalFormatting sqref="W158">
    <cfRule type="containsText" dxfId="14" priority="4" operator="containsText" text="（正常）">
      <formula>NOT(ISERROR(SEARCH("（正常）",W158)))</formula>
    </cfRule>
    <cfRule type="containsText" dxfId="13" priority="5" operator="containsText" text="（エラー）">
      <formula>NOT(ISERROR(SEARCH("（エラー）",W158)))</formula>
    </cfRule>
    <cfRule type="containsText" dxfId="12" priority="6" operator="containsText" text="（注意）">
      <formula>NOT(ISERROR(SEARCH("（注意）",W158)))</formula>
    </cfRule>
  </conditionalFormatting>
  <conditionalFormatting sqref="W157">
    <cfRule type="containsText" dxfId="11" priority="1" operator="containsText" text="（正常）">
      <formula>NOT(ISERROR(SEARCH("（正常）",W157)))</formula>
    </cfRule>
    <cfRule type="containsText" dxfId="10" priority="2" operator="containsText" text="（エラー）">
      <formula>NOT(ISERROR(SEARCH("（エラー）",W157)))</formula>
    </cfRule>
    <cfRule type="containsText" dxfId="9" priority="3" operator="containsText" text="（注意）">
      <formula>NOT(ISERROR(SEARCH("（注意）",W157)))</formula>
    </cfRule>
  </conditionalFormatting>
  <dataValidations count="7">
    <dataValidation type="list" allowBlank="1" showInputMessage="1" showErrorMessage="1" sqref="D19:M19" xr:uid="{C5BAFA94-330D-46EC-B16D-93550726A834}">
      <formula1>$AA$3:$AA$6</formula1>
    </dataValidation>
    <dataValidation type="list" allowBlank="1" showInputMessage="1" showErrorMessage="1" sqref="H146" xr:uid="{65619AFD-A5CC-4B76-8316-08589192FC6C}">
      <formula1>$AD$3:$AD$5</formula1>
    </dataValidation>
    <dataValidation type="list" allowBlank="1" showInputMessage="1" showErrorMessage="1" sqref="D82:H82 D29:H29 D64:H64 D6:H7 D122:F124 D165:E166" xr:uid="{469C4D58-AE8B-4566-94D8-7B0D1648FEFE}">
      <formula1>$Y$3:$Y$4</formula1>
    </dataValidation>
    <dataValidation type="list" allowBlank="1" showInputMessage="1" showErrorMessage="1" sqref="D8:D16 D111:D117 D104:D108 D94:D101 M88:M90 D88:D92 D83:D86 M8:M16 D66:D71 D47:D62 D31:E44 D20:D27 D74:D80 D131:D143 D145 D147:D149 D151:D156 D158:D163" xr:uid="{007C880F-74A5-459F-B68A-B4026019EE96}">
      <formula1>"●"</formula1>
    </dataValidation>
    <dataValidation type="list" allowBlank="1" showInputMessage="1" showErrorMessage="1" sqref="D17:G18" xr:uid="{522BE7FD-1E3F-4508-AB30-239737678C48}">
      <formula1>$Z$3:$Z$5</formula1>
    </dataValidation>
    <dataValidation type="list" allowBlank="1" showInputMessage="1" showErrorMessage="1" sqref="D125:F130" xr:uid="{D1B280BC-6178-4325-B92A-4508697183EA}">
      <formula1>$AB$3:$AB$5</formula1>
    </dataValidation>
    <dataValidation type="list" allowBlank="1" showInputMessage="1" showErrorMessage="1" sqref="H144:O144" xr:uid="{105106E7-CE12-45E1-8E4D-7F305C767EFE}">
      <formula1>$AC$3:$AC$5</formula1>
    </dataValidation>
  </dataValidations>
  <printOptions horizontalCentered="1"/>
  <pageMargins left="0.19685039370078741" right="0.19685039370078741" top="0.19685039370078741" bottom="0.19685039370078741" header="0.11811023622047245" footer="7.874015748031496E-2"/>
  <pageSetup paperSize="9" scale="74" fitToHeight="0" orientation="portrait" r:id="rId1"/>
  <headerFooter>
    <oddFooter>&amp;C&amp;P／&amp;Nページ</oddFooter>
  </headerFooter>
  <rowBreaks count="4" manualBreakCount="4">
    <brk id="29" max="16" man="1"/>
    <brk id="63" max="16" man="1"/>
    <brk id="92" max="16" man="1"/>
    <brk id="120"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92ABB-B5D2-4007-B98E-70975BC2E079}">
  <sheetPr codeName="Sheet53">
    <pageSetUpPr fitToPage="1"/>
  </sheetPr>
  <dimension ref="B1:Y115"/>
  <sheetViews>
    <sheetView showGridLines="0" zoomScaleNormal="100" zoomScaleSheetLayoutView="100" workbookViewId="0"/>
  </sheetViews>
  <sheetFormatPr defaultColWidth="9" defaultRowHeight="13.2"/>
  <cols>
    <col min="1" max="2" width="2.59765625" style="85" customWidth="1"/>
    <col min="3" max="3" width="4.296875" style="85" customWidth="1"/>
    <col min="4" max="7" width="5.59765625" style="85" hidden="1" customWidth="1"/>
    <col min="8" max="8" width="15.59765625" style="85" customWidth="1"/>
    <col min="9" max="9" width="20.59765625" style="85" customWidth="1"/>
    <col min="10" max="13" width="12.59765625" style="85" customWidth="1"/>
    <col min="14" max="15" width="7.59765625" style="85" customWidth="1"/>
    <col min="16" max="17" width="2.59765625" style="85" customWidth="1"/>
    <col min="18" max="18" width="2.796875" style="85" customWidth="1"/>
    <col min="19" max="19" width="9" style="90"/>
    <col min="20" max="20" width="30.59765625" style="91" customWidth="1"/>
    <col min="21" max="16384" width="9" style="85"/>
  </cols>
  <sheetData>
    <row r="1" spans="2:21" ht="15">
      <c r="B1" s="83" t="s">
        <v>352</v>
      </c>
      <c r="C1" s="84"/>
      <c r="D1" s="84"/>
      <c r="E1" s="84"/>
      <c r="F1" s="84"/>
      <c r="G1" s="84"/>
      <c r="H1" s="84"/>
      <c r="I1" s="84"/>
      <c r="J1" s="84"/>
      <c r="K1" s="84"/>
      <c r="L1" s="84"/>
      <c r="M1" s="84"/>
      <c r="N1" s="84"/>
      <c r="O1" s="84"/>
      <c r="P1" s="84"/>
      <c r="S1" s="616" t="s">
        <v>47</v>
      </c>
      <c r="T1" s="616"/>
      <c r="U1" s="86"/>
    </row>
    <row r="2" spans="2:21" ht="15">
      <c r="B2" s="87"/>
      <c r="C2" s="85" t="s">
        <v>353</v>
      </c>
      <c r="H2" s="88"/>
      <c r="I2" s="88"/>
      <c r="J2" s="88"/>
      <c r="K2" s="88"/>
      <c r="L2" s="88"/>
      <c r="M2" s="88"/>
      <c r="N2" s="88"/>
      <c r="O2" s="88"/>
      <c r="P2" s="89"/>
      <c r="S2" s="132" t="s">
        <v>49</v>
      </c>
      <c r="T2" s="60" t="s">
        <v>50</v>
      </c>
      <c r="U2" s="86"/>
    </row>
    <row r="3" spans="2:21" ht="15">
      <c r="B3" s="87"/>
      <c r="C3" s="85" t="s">
        <v>354</v>
      </c>
      <c r="H3" s="88"/>
      <c r="I3" s="88"/>
      <c r="J3" s="88"/>
      <c r="K3" s="88"/>
      <c r="L3" s="88"/>
      <c r="M3" s="88"/>
      <c r="N3" s="88"/>
      <c r="O3" s="88"/>
      <c r="P3" s="89"/>
      <c r="U3" s="86"/>
    </row>
    <row r="4" spans="2:21" ht="15">
      <c r="B4" s="87"/>
      <c r="C4" s="85" t="s">
        <v>355</v>
      </c>
      <c r="D4" s="88"/>
      <c r="E4" s="88"/>
      <c r="F4" s="88"/>
      <c r="G4" s="88"/>
      <c r="H4" s="88"/>
      <c r="I4" s="88"/>
      <c r="J4" s="88"/>
      <c r="P4" s="92"/>
      <c r="Q4" s="93"/>
      <c r="R4" s="93"/>
      <c r="S4" s="132"/>
      <c r="T4" s="60"/>
    </row>
    <row r="5" spans="2:21" ht="18.75" customHeight="1">
      <c r="B5" s="87"/>
      <c r="C5" s="614" t="s">
        <v>356</v>
      </c>
      <c r="D5" s="614"/>
      <c r="E5" s="614"/>
      <c r="F5" s="614"/>
      <c r="G5" s="614"/>
      <c r="H5" s="614" t="s">
        <v>357</v>
      </c>
      <c r="I5" s="614" t="s">
        <v>358</v>
      </c>
      <c r="J5" s="617" t="s">
        <v>359</v>
      </c>
      <c r="K5" s="618"/>
      <c r="L5" s="618"/>
      <c r="M5" s="619"/>
      <c r="N5" s="614" t="s">
        <v>360</v>
      </c>
      <c r="O5" s="614" t="s">
        <v>361</v>
      </c>
      <c r="P5" s="89"/>
    </row>
    <row r="6" spans="2:21" ht="18.75" customHeight="1">
      <c r="B6" s="87"/>
      <c r="C6" s="615"/>
      <c r="D6" s="615"/>
      <c r="E6" s="615"/>
      <c r="F6" s="615"/>
      <c r="G6" s="615"/>
      <c r="H6" s="615"/>
      <c r="I6" s="615"/>
      <c r="J6" s="94" t="s">
        <v>362</v>
      </c>
      <c r="K6" s="94" t="s">
        <v>363</v>
      </c>
      <c r="L6" s="94" t="s">
        <v>364</v>
      </c>
      <c r="M6" s="94" t="s">
        <v>365</v>
      </c>
      <c r="N6" s="615"/>
      <c r="O6" s="615"/>
      <c r="P6" s="89"/>
    </row>
    <row r="7" spans="2:21" ht="22.5" customHeight="1">
      <c r="B7" s="87"/>
      <c r="C7" s="94">
        <f>ROW()-6</f>
        <v>1</v>
      </c>
      <c r="D7" s="94">
        <f>COUNTIF($I$7:I7,I7)</f>
        <v>0</v>
      </c>
      <c r="E7" s="94" t="str">
        <f>IF(D7=1,COUNTIF($D$7:D7,D7),"")</f>
        <v/>
      </c>
      <c r="F7" s="94" t="str" cm="1">
        <f t="array" ref="F7">IF(H7="形質変更対象",SUMPRODUCT(($H$7:H7="形質変更対象")*($I$7:I7=I7)),"")</f>
        <v/>
      </c>
      <c r="G7" s="94" t="str">
        <f>IF(F7=1,COUNTIF($F$7:F7,F7),"")</f>
        <v/>
      </c>
      <c r="H7" s="95"/>
      <c r="I7" s="96"/>
      <c r="J7" s="97"/>
      <c r="K7" s="98"/>
      <c r="L7" s="98"/>
      <c r="M7" s="99"/>
      <c r="N7" s="99"/>
      <c r="O7" s="100"/>
      <c r="P7" s="89"/>
      <c r="S7" s="62" t="s">
        <v>54</v>
      </c>
      <c r="T7" s="63" t="str">
        <f>IF(I7&amp;J7&amp;K7&amp;M7&amp;O7="",
"（エラー）未入力",
IF(OR(I7="",J7="",K7="",M7=""),
IF(AND(N7&lt;&gt;"",I7&lt;&gt;""),
IF(AND(K7="",L7="",M7="",O7=""),"（正常）入力済み","（エラー）入力重複"),
"（エラー）一部未入力"),
IF(N7="","（正常）入力済み","（エラー）入力重複")))</f>
        <v>（エラー）未入力</v>
      </c>
      <c r="U7" s="64" t="s">
        <v>366</v>
      </c>
    </row>
    <row r="8" spans="2:21" ht="22.5" customHeight="1">
      <c r="B8" s="87"/>
      <c r="C8" s="94">
        <f t="shared" ref="C8:C36" si="0">ROW()-6</f>
        <v>2</v>
      </c>
      <c r="D8" s="94">
        <f>COUNTIF($I$7:I8,I8)</f>
        <v>0</v>
      </c>
      <c r="E8" s="94" t="str">
        <f>IF(D8=1,COUNTIF($D$7:D8,D8),"")</f>
        <v/>
      </c>
      <c r="F8" s="94" t="str" cm="1">
        <f t="array" ref="F8">IF(H8="形質変更対象",SUMPRODUCT(($H$7:H8="形質変更対象")*($I$7:I8=I8)),"")</f>
        <v/>
      </c>
      <c r="G8" s="94" t="str">
        <f>IF(F8=1,COUNTIF($F$7:F8,F8),"")</f>
        <v/>
      </c>
      <c r="H8" s="95"/>
      <c r="I8" s="100"/>
      <c r="J8" s="98"/>
      <c r="K8" s="98"/>
      <c r="L8" s="98"/>
      <c r="M8" s="99"/>
      <c r="N8" s="99"/>
      <c r="O8" s="100"/>
      <c r="P8" s="89"/>
      <c r="S8" s="65" t="s">
        <v>59</v>
      </c>
      <c r="T8" s="63" t="str">
        <f>IF(I8&amp;J8&amp;K8&amp;M8&amp;O8="",
"（複数選択）未入力",
IF(OR(I8="",J8="",K8="",M8=""),
IF(AND(N8&lt;&gt;"",I8&lt;&gt;""),
IF(AND(K8="",L8="",M8="",O8=""),"（正常）入力済み","（エラー）入力重複"),
"（エラー）一部未入力"),
IF(N8="","（正常）入力済み","（エラー）入力重複")))</f>
        <v>（複数選択）未入力</v>
      </c>
      <c r="U8" s="64" t="s">
        <v>367</v>
      </c>
    </row>
    <row r="9" spans="2:21" ht="22.5" customHeight="1">
      <c r="B9" s="87"/>
      <c r="C9" s="94">
        <f t="shared" si="0"/>
        <v>3</v>
      </c>
      <c r="D9" s="94">
        <f>COUNTIF($I$7:I9,I9)</f>
        <v>0</v>
      </c>
      <c r="E9" s="94" t="str">
        <f>IF(D9=1,COUNTIF($D$7:D9,D9),"")</f>
        <v/>
      </c>
      <c r="F9" s="94" t="str" cm="1">
        <f t="array" ref="F9">IF(H9="形質変更対象",SUMPRODUCT(($H$7:H9="形質変更対象")*($I$7:I9=I9)),"")</f>
        <v/>
      </c>
      <c r="G9" s="94" t="str">
        <f>IF(F9=1,COUNTIF($F$7:F9,F9),"")</f>
        <v/>
      </c>
      <c r="H9" s="95"/>
      <c r="I9" s="100"/>
      <c r="J9" s="98"/>
      <c r="K9" s="98"/>
      <c r="L9" s="98"/>
      <c r="M9" s="99"/>
      <c r="N9" s="99"/>
      <c r="O9" s="100"/>
      <c r="P9" s="89"/>
      <c r="S9" s="65" t="s">
        <v>59</v>
      </c>
      <c r="T9" s="63" t="str">
        <f t="shared" ref="T9:T36" si="1">IF(I9&amp;J9&amp;K9&amp;M9&amp;O9="",
"（複数選択）未入力",
IF(OR(I9="",J9="",K9="",M9=""),
IF(AND(N9&lt;&gt;"",I9&lt;&gt;""),
IF(AND(K9="",L9="",M9="",O9=""),"（正常）入力済み","（エラー）入力重複"),
"（エラー）一部未入力"),
IF(N9="","（正常）入力済み","（エラー）入力重複")))</f>
        <v>（複数選択）未入力</v>
      </c>
      <c r="U9" s="101" t="s">
        <v>368</v>
      </c>
    </row>
    <row r="10" spans="2:21" ht="22.5" customHeight="1">
      <c r="B10" s="87"/>
      <c r="C10" s="94">
        <f t="shared" si="0"/>
        <v>4</v>
      </c>
      <c r="D10" s="94">
        <f>COUNTIF($I$7:I10,I10)</f>
        <v>0</v>
      </c>
      <c r="E10" s="94" t="str">
        <f>IF(D10=1,COUNTIF($D$7:D10,D10),"")</f>
        <v/>
      </c>
      <c r="F10" s="94" t="str" cm="1">
        <f t="array" ref="F10">IF(H10="形質変更対象",SUMPRODUCT(($H$7:H10="形質変更対象")*($I$7:I10=I10)),"")</f>
        <v/>
      </c>
      <c r="G10" s="94" t="str">
        <f>IF(F10=1,COUNTIF($F$7:F10,F10),"")</f>
        <v/>
      </c>
      <c r="H10" s="95"/>
      <c r="I10" s="100"/>
      <c r="J10" s="98"/>
      <c r="K10" s="98"/>
      <c r="L10" s="98"/>
      <c r="M10" s="99"/>
      <c r="N10" s="99"/>
      <c r="O10" s="100"/>
      <c r="P10" s="89"/>
      <c r="S10" s="65" t="s">
        <v>59</v>
      </c>
      <c r="T10" s="63" t="str">
        <f t="shared" si="1"/>
        <v>（複数選択）未入力</v>
      </c>
      <c r="U10" s="64" t="s">
        <v>369</v>
      </c>
    </row>
    <row r="11" spans="2:21" ht="22.5" customHeight="1">
      <c r="B11" s="87"/>
      <c r="C11" s="94">
        <f t="shared" si="0"/>
        <v>5</v>
      </c>
      <c r="D11" s="94">
        <f>COUNTIF($I$7:I11,I11)</f>
        <v>0</v>
      </c>
      <c r="E11" s="94" t="str">
        <f>IF(D11=1,COUNTIF($D$7:D11,D11),"")</f>
        <v/>
      </c>
      <c r="F11" s="94" t="str" cm="1">
        <f t="array" ref="F11">IF(H11="形質変更対象",SUMPRODUCT(($H$7:H11="形質変更対象")*($I$7:I11=I11)),"")</f>
        <v/>
      </c>
      <c r="G11" s="94" t="str">
        <f>IF(F11=1,COUNTIF($F$7:F11,F11),"")</f>
        <v/>
      </c>
      <c r="H11" s="95"/>
      <c r="I11" s="100"/>
      <c r="J11" s="98"/>
      <c r="K11" s="98"/>
      <c r="L11" s="98"/>
      <c r="M11" s="99"/>
      <c r="N11" s="99"/>
      <c r="O11" s="100"/>
      <c r="P11" s="89"/>
      <c r="S11" s="65" t="s">
        <v>59</v>
      </c>
      <c r="T11" s="63" t="str">
        <f t="shared" si="1"/>
        <v>（複数選択）未入力</v>
      </c>
    </row>
    <row r="12" spans="2:21" ht="22.5" customHeight="1">
      <c r="B12" s="87"/>
      <c r="C12" s="94">
        <f t="shared" si="0"/>
        <v>6</v>
      </c>
      <c r="D12" s="94">
        <f>COUNTIF($I$7:I12,I12)</f>
        <v>0</v>
      </c>
      <c r="E12" s="94" t="str">
        <f>IF(D12=1,COUNTIF($D$7:D12,D12),"")</f>
        <v/>
      </c>
      <c r="F12" s="94" t="str" cm="1">
        <f t="array" ref="F12">IF(H12="形質変更対象",SUMPRODUCT(($H$7:H12="形質変更対象")*($I$7:I12=I12)),"")</f>
        <v/>
      </c>
      <c r="G12" s="94" t="str">
        <f>IF(F12=1,COUNTIF($F$7:F12,F12),"")</f>
        <v/>
      </c>
      <c r="H12" s="95"/>
      <c r="I12" s="100"/>
      <c r="J12" s="98"/>
      <c r="K12" s="98"/>
      <c r="L12" s="98"/>
      <c r="M12" s="99"/>
      <c r="N12" s="99"/>
      <c r="O12" s="100"/>
      <c r="P12" s="89"/>
      <c r="S12" s="65" t="s">
        <v>59</v>
      </c>
      <c r="T12" s="63" t="str">
        <f t="shared" si="1"/>
        <v>（複数選択）未入力</v>
      </c>
    </row>
    <row r="13" spans="2:21" ht="22.5" customHeight="1">
      <c r="B13" s="87"/>
      <c r="C13" s="94">
        <f t="shared" si="0"/>
        <v>7</v>
      </c>
      <c r="D13" s="94">
        <f>COUNTIF($I$7:I13,I13)</f>
        <v>0</v>
      </c>
      <c r="E13" s="94" t="str">
        <f>IF(D13=1,COUNTIF($D$7:D13,D13),"")</f>
        <v/>
      </c>
      <c r="F13" s="94" t="str" cm="1">
        <f t="array" ref="F13">IF(H13="形質変更対象",SUMPRODUCT(($H$7:H13="形質変更対象")*($I$7:I13=I13)),"")</f>
        <v/>
      </c>
      <c r="G13" s="94" t="str">
        <f>IF(F13=1,COUNTIF($F$7:F13,F13),"")</f>
        <v/>
      </c>
      <c r="H13" s="95"/>
      <c r="I13" s="100"/>
      <c r="J13" s="98"/>
      <c r="K13" s="98"/>
      <c r="L13" s="98"/>
      <c r="M13" s="99"/>
      <c r="N13" s="99"/>
      <c r="O13" s="100"/>
      <c r="P13" s="89"/>
      <c r="S13" s="65" t="s">
        <v>59</v>
      </c>
      <c r="T13" s="63" t="str">
        <f t="shared" si="1"/>
        <v>（複数選択）未入力</v>
      </c>
    </row>
    <row r="14" spans="2:21" ht="22.5" customHeight="1">
      <c r="B14" s="87"/>
      <c r="C14" s="94">
        <f t="shared" si="0"/>
        <v>8</v>
      </c>
      <c r="D14" s="94">
        <f>COUNTIF($I$7:I14,I14)</f>
        <v>0</v>
      </c>
      <c r="E14" s="94" t="str">
        <f>IF(D14=1,COUNTIF($D$7:D14,D14),"")</f>
        <v/>
      </c>
      <c r="F14" s="94" t="str" cm="1">
        <f t="array" ref="F14">IF(H14="形質変更対象",SUMPRODUCT(($H$7:H14="形質変更対象")*($I$7:I14=I14)),"")</f>
        <v/>
      </c>
      <c r="G14" s="94" t="str">
        <f>IF(F14=1,COUNTIF($F$7:F14,F14),"")</f>
        <v/>
      </c>
      <c r="H14" s="95"/>
      <c r="I14" s="100"/>
      <c r="J14" s="98"/>
      <c r="K14" s="98"/>
      <c r="L14" s="98"/>
      <c r="M14" s="99"/>
      <c r="N14" s="99"/>
      <c r="O14" s="100"/>
      <c r="P14" s="89"/>
      <c r="S14" s="65" t="s">
        <v>59</v>
      </c>
      <c r="T14" s="63" t="str">
        <f t="shared" si="1"/>
        <v>（複数選択）未入力</v>
      </c>
    </row>
    <row r="15" spans="2:21" ht="22.5" customHeight="1">
      <c r="B15" s="87"/>
      <c r="C15" s="94">
        <f t="shared" si="0"/>
        <v>9</v>
      </c>
      <c r="D15" s="94">
        <f>COUNTIF($I$7:I15,I15)</f>
        <v>0</v>
      </c>
      <c r="E15" s="94" t="str">
        <f>IF(D15=1,COUNTIF($D$7:D15,D15),"")</f>
        <v/>
      </c>
      <c r="F15" s="94" t="str" cm="1">
        <f t="array" ref="F15">IF(H15="形質変更対象",SUMPRODUCT(($H$7:H15="形質変更対象")*($I$7:I15=I15)),"")</f>
        <v/>
      </c>
      <c r="G15" s="94" t="str">
        <f>IF(F15=1,COUNTIF($F$7:F15,F15),"")</f>
        <v/>
      </c>
      <c r="H15" s="95"/>
      <c r="I15" s="100"/>
      <c r="J15" s="98"/>
      <c r="K15" s="98"/>
      <c r="L15" s="98"/>
      <c r="M15" s="99"/>
      <c r="N15" s="99"/>
      <c r="O15" s="100"/>
      <c r="P15" s="89"/>
      <c r="S15" s="65" t="s">
        <v>59</v>
      </c>
      <c r="T15" s="63" t="str">
        <f t="shared" si="1"/>
        <v>（複数選択）未入力</v>
      </c>
    </row>
    <row r="16" spans="2:21" ht="22.5" customHeight="1">
      <c r="B16" s="87"/>
      <c r="C16" s="94">
        <f t="shared" si="0"/>
        <v>10</v>
      </c>
      <c r="D16" s="94">
        <f>COUNTIF($I$7:I16,I16)</f>
        <v>0</v>
      </c>
      <c r="E16" s="94" t="str">
        <f>IF(D16=1,COUNTIF($D$7:D16,D16),"")</f>
        <v/>
      </c>
      <c r="F16" s="94" t="str" cm="1">
        <f t="array" ref="F16">IF(H16="形質変更対象",SUMPRODUCT(($H$7:H16="形質変更対象")*($I$7:I16=I16)),"")</f>
        <v/>
      </c>
      <c r="G16" s="94" t="str">
        <f>IF(F16=1,COUNTIF($F$7:F16,F16),"")</f>
        <v/>
      </c>
      <c r="H16" s="95"/>
      <c r="I16" s="100"/>
      <c r="J16" s="98"/>
      <c r="K16" s="98"/>
      <c r="L16" s="98"/>
      <c r="M16" s="99"/>
      <c r="N16" s="99"/>
      <c r="O16" s="100"/>
      <c r="P16" s="89"/>
      <c r="S16" s="65" t="s">
        <v>59</v>
      </c>
      <c r="T16" s="63" t="str">
        <f t="shared" si="1"/>
        <v>（複数選択）未入力</v>
      </c>
    </row>
    <row r="17" spans="2:20" ht="22.5" customHeight="1">
      <c r="B17" s="87"/>
      <c r="C17" s="94">
        <f t="shared" si="0"/>
        <v>11</v>
      </c>
      <c r="D17" s="94">
        <f>COUNTIF($I$7:I17,I17)</f>
        <v>0</v>
      </c>
      <c r="E17" s="94" t="str">
        <f>IF(D17=1,COUNTIF($D$7:D17,D17),"")</f>
        <v/>
      </c>
      <c r="F17" s="94" t="str" cm="1">
        <f t="array" ref="F17">IF(H17="形質変更対象",SUMPRODUCT(($H$7:H17="形質変更対象")*($I$7:I17=I17)),"")</f>
        <v/>
      </c>
      <c r="G17" s="94" t="str">
        <f>IF(F17=1,COUNTIF($F$7:F17,F17),"")</f>
        <v/>
      </c>
      <c r="H17" s="95"/>
      <c r="I17" s="100"/>
      <c r="J17" s="98"/>
      <c r="K17" s="98"/>
      <c r="L17" s="98"/>
      <c r="M17" s="99"/>
      <c r="N17" s="99"/>
      <c r="O17" s="100"/>
      <c r="P17" s="89"/>
      <c r="S17" s="65" t="s">
        <v>59</v>
      </c>
      <c r="T17" s="63" t="str">
        <f t="shared" si="1"/>
        <v>（複数選択）未入力</v>
      </c>
    </row>
    <row r="18" spans="2:20" ht="22.5" customHeight="1">
      <c r="B18" s="87"/>
      <c r="C18" s="94">
        <f t="shared" si="0"/>
        <v>12</v>
      </c>
      <c r="D18" s="94">
        <f>COUNTIF($I$7:I18,I18)</f>
        <v>0</v>
      </c>
      <c r="E18" s="94" t="str">
        <f>IF(D18=1,COUNTIF($D$7:D18,D18),"")</f>
        <v/>
      </c>
      <c r="F18" s="94" t="str" cm="1">
        <f t="array" ref="F18">IF(H18="形質変更対象",SUMPRODUCT(($H$7:H18="形質変更対象")*($I$7:I18=I18)),"")</f>
        <v/>
      </c>
      <c r="G18" s="94" t="str">
        <f>IF(F18=1,COUNTIF($F$7:F18,F18),"")</f>
        <v/>
      </c>
      <c r="H18" s="95"/>
      <c r="I18" s="100"/>
      <c r="J18" s="98"/>
      <c r="K18" s="98"/>
      <c r="L18" s="98"/>
      <c r="M18" s="99"/>
      <c r="N18" s="99"/>
      <c r="O18" s="100"/>
      <c r="P18" s="89"/>
      <c r="S18" s="65" t="s">
        <v>59</v>
      </c>
      <c r="T18" s="63" t="str">
        <f t="shared" si="1"/>
        <v>（複数選択）未入力</v>
      </c>
    </row>
    <row r="19" spans="2:20" ht="22.5" customHeight="1">
      <c r="B19" s="87"/>
      <c r="C19" s="94">
        <f t="shared" si="0"/>
        <v>13</v>
      </c>
      <c r="D19" s="94">
        <f>COUNTIF($I$7:I19,I19)</f>
        <v>0</v>
      </c>
      <c r="E19" s="94" t="str">
        <f>IF(D19=1,COUNTIF($D$7:D19,D19),"")</f>
        <v/>
      </c>
      <c r="F19" s="94" t="str" cm="1">
        <f t="array" ref="F19">IF(H19="形質変更対象",SUMPRODUCT(($H$7:H19="形質変更対象")*($I$7:I19=I19)),"")</f>
        <v/>
      </c>
      <c r="G19" s="94" t="str">
        <f>IF(F19=1,COUNTIF($F$7:F19,F19),"")</f>
        <v/>
      </c>
      <c r="H19" s="95"/>
      <c r="I19" s="100"/>
      <c r="J19" s="98"/>
      <c r="K19" s="98"/>
      <c r="L19" s="98"/>
      <c r="M19" s="99"/>
      <c r="N19" s="99"/>
      <c r="O19" s="100"/>
      <c r="P19" s="89"/>
      <c r="S19" s="65" t="s">
        <v>59</v>
      </c>
      <c r="T19" s="63" t="str">
        <f t="shared" si="1"/>
        <v>（複数選択）未入力</v>
      </c>
    </row>
    <row r="20" spans="2:20" ht="22.5" customHeight="1">
      <c r="B20" s="87"/>
      <c r="C20" s="94">
        <f t="shared" si="0"/>
        <v>14</v>
      </c>
      <c r="D20" s="94">
        <f>COUNTIF($I$7:I20,I20)</f>
        <v>0</v>
      </c>
      <c r="E20" s="94" t="str">
        <f>IF(D20=1,COUNTIF($D$7:D20,D20),"")</f>
        <v/>
      </c>
      <c r="F20" s="94" t="str" cm="1">
        <f t="array" ref="F20">IF(H20="形質変更対象",SUMPRODUCT(($H$7:H20="形質変更対象")*($I$7:I20=I20)),"")</f>
        <v/>
      </c>
      <c r="G20" s="94" t="str">
        <f>IF(F20=1,COUNTIF($F$7:F20,F20),"")</f>
        <v/>
      </c>
      <c r="H20" s="95"/>
      <c r="I20" s="100"/>
      <c r="J20" s="98"/>
      <c r="K20" s="98"/>
      <c r="L20" s="98"/>
      <c r="M20" s="99"/>
      <c r="N20" s="99"/>
      <c r="O20" s="100"/>
      <c r="P20" s="89"/>
      <c r="S20" s="65" t="s">
        <v>59</v>
      </c>
      <c r="T20" s="63" t="str">
        <f t="shared" si="1"/>
        <v>（複数選択）未入力</v>
      </c>
    </row>
    <row r="21" spans="2:20" ht="22.5" customHeight="1">
      <c r="B21" s="87"/>
      <c r="C21" s="94">
        <f t="shared" si="0"/>
        <v>15</v>
      </c>
      <c r="D21" s="94">
        <f>COUNTIF($I$7:I21,I21)</f>
        <v>0</v>
      </c>
      <c r="E21" s="94" t="str">
        <f>IF(D21=1,COUNTIF($D$7:D21,D21),"")</f>
        <v/>
      </c>
      <c r="F21" s="94" t="str" cm="1">
        <f t="array" ref="F21">IF(H21="形質変更対象",SUMPRODUCT(($H$7:H21="形質変更対象")*($I$7:I21=I21)),"")</f>
        <v/>
      </c>
      <c r="G21" s="94" t="str">
        <f>IF(F21=1,COUNTIF($F$7:F21,F21),"")</f>
        <v/>
      </c>
      <c r="H21" s="95"/>
      <c r="I21" s="100"/>
      <c r="J21" s="98"/>
      <c r="K21" s="98"/>
      <c r="L21" s="98"/>
      <c r="M21" s="99"/>
      <c r="N21" s="99"/>
      <c r="O21" s="100"/>
      <c r="P21" s="89"/>
      <c r="S21" s="65" t="s">
        <v>59</v>
      </c>
      <c r="T21" s="63" t="str">
        <f t="shared" si="1"/>
        <v>（複数選択）未入力</v>
      </c>
    </row>
    <row r="22" spans="2:20" ht="22.5" customHeight="1">
      <c r="B22" s="87"/>
      <c r="C22" s="94">
        <f t="shared" si="0"/>
        <v>16</v>
      </c>
      <c r="D22" s="94">
        <f>COUNTIF($I$7:I22,I22)</f>
        <v>0</v>
      </c>
      <c r="E22" s="94" t="str">
        <f>IF(D22=1,COUNTIF($D$7:D22,D22),"")</f>
        <v/>
      </c>
      <c r="F22" s="94" t="str" cm="1">
        <f t="array" ref="F22">IF(H22="形質変更対象",SUMPRODUCT(($H$7:H22="形質変更対象")*($I$7:I22=I22)),"")</f>
        <v/>
      </c>
      <c r="G22" s="94" t="str">
        <f>IF(F22=1,COUNTIF($F$7:F22,F22),"")</f>
        <v/>
      </c>
      <c r="H22" s="95"/>
      <c r="I22" s="100"/>
      <c r="J22" s="98"/>
      <c r="K22" s="98"/>
      <c r="L22" s="98"/>
      <c r="M22" s="99"/>
      <c r="N22" s="99"/>
      <c r="O22" s="100"/>
      <c r="P22" s="89"/>
      <c r="S22" s="65" t="s">
        <v>59</v>
      </c>
      <c r="T22" s="63" t="str">
        <f t="shared" si="1"/>
        <v>（複数選択）未入力</v>
      </c>
    </row>
    <row r="23" spans="2:20" ht="22.5" customHeight="1">
      <c r="B23" s="87"/>
      <c r="C23" s="94">
        <f t="shared" si="0"/>
        <v>17</v>
      </c>
      <c r="D23" s="94">
        <f>COUNTIF($I$7:I23,I23)</f>
        <v>0</v>
      </c>
      <c r="E23" s="94" t="str">
        <f>IF(D23=1,COUNTIF($D$7:D23,D23),"")</f>
        <v/>
      </c>
      <c r="F23" s="94" t="str" cm="1">
        <f t="array" ref="F23">IF(H23="形質変更対象",SUMPRODUCT(($H$7:H23="形質変更対象")*($I$7:I23=I23)),"")</f>
        <v/>
      </c>
      <c r="G23" s="94" t="str">
        <f>IF(F23=1,COUNTIF($F$7:F23,F23),"")</f>
        <v/>
      </c>
      <c r="H23" s="95"/>
      <c r="I23" s="100"/>
      <c r="J23" s="98"/>
      <c r="K23" s="98"/>
      <c r="L23" s="98"/>
      <c r="M23" s="99"/>
      <c r="N23" s="99"/>
      <c r="O23" s="100"/>
      <c r="P23" s="89"/>
      <c r="S23" s="65" t="s">
        <v>59</v>
      </c>
      <c r="T23" s="63" t="str">
        <f t="shared" si="1"/>
        <v>（複数選択）未入力</v>
      </c>
    </row>
    <row r="24" spans="2:20" ht="22.5" customHeight="1">
      <c r="B24" s="87"/>
      <c r="C24" s="94">
        <f t="shared" si="0"/>
        <v>18</v>
      </c>
      <c r="D24" s="94">
        <f>COUNTIF($I$7:I24,I24)</f>
        <v>0</v>
      </c>
      <c r="E24" s="94" t="str">
        <f>IF(D24=1,COUNTIF($D$7:D24,D24),"")</f>
        <v/>
      </c>
      <c r="F24" s="94" t="str" cm="1">
        <f t="array" ref="F24">IF(H24="形質変更対象",SUMPRODUCT(($H$7:H24="形質変更対象")*($I$7:I24=I24)),"")</f>
        <v/>
      </c>
      <c r="G24" s="94" t="str">
        <f>IF(F24=1,COUNTIF($F$7:F24,F24),"")</f>
        <v/>
      </c>
      <c r="H24" s="95"/>
      <c r="I24" s="100"/>
      <c r="J24" s="98"/>
      <c r="K24" s="98"/>
      <c r="L24" s="98"/>
      <c r="M24" s="99"/>
      <c r="N24" s="99"/>
      <c r="O24" s="100"/>
      <c r="P24" s="89"/>
      <c r="S24" s="65" t="s">
        <v>59</v>
      </c>
      <c r="T24" s="63" t="str">
        <f t="shared" si="1"/>
        <v>（複数選択）未入力</v>
      </c>
    </row>
    <row r="25" spans="2:20" ht="22.5" customHeight="1">
      <c r="B25" s="87"/>
      <c r="C25" s="94">
        <f t="shared" si="0"/>
        <v>19</v>
      </c>
      <c r="D25" s="94">
        <f>COUNTIF($I$7:I25,I25)</f>
        <v>0</v>
      </c>
      <c r="E25" s="94" t="str">
        <f>IF(D25=1,COUNTIF($D$7:D25,D25),"")</f>
        <v/>
      </c>
      <c r="F25" s="94" t="str" cm="1">
        <f t="array" ref="F25">IF(H25="形質変更対象",SUMPRODUCT(($H$7:H25="形質変更対象")*($I$7:I25=I25)),"")</f>
        <v/>
      </c>
      <c r="G25" s="94" t="str">
        <f>IF(F25=1,COUNTIF($F$7:F25,F25),"")</f>
        <v/>
      </c>
      <c r="H25" s="95"/>
      <c r="I25" s="100"/>
      <c r="J25" s="98"/>
      <c r="K25" s="98"/>
      <c r="L25" s="98"/>
      <c r="M25" s="99"/>
      <c r="N25" s="99"/>
      <c r="O25" s="100"/>
      <c r="P25" s="89"/>
      <c r="S25" s="65" t="s">
        <v>59</v>
      </c>
      <c r="T25" s="63" t="str">
        <f t="shared" si="1"/>
        <v>（複数選択）未入力</v>
      </c>
    </row>
    <row r="26" spans="2:20" ht="22.5" customHeight="1">
      <c r="B26" s="87"/>
      <c r="C26" s="94">
        <f t="shared" si="0"/>
        <v>20</v>
      </c>
      <c r="D26" s="94">
        <f>COUNTIF($I$7:I26,I26)</f>
        <v>0</v>
      </c>
      <c r="E26" s="94" t="str">
        <f>IF(D26=1,COUNTIF($D$7:D26,D26),"")</f>
        <v/>
      </c>
      <c r="F26" s="94" t="str" cm="1">
        <f t="array" ref="F26">IF(H26="形質変更対象",SUMPRODUCT(($H$7:H26="形質変更対象")*($I$7:I26=I26)),"")</f>
        <v/>
      </c>
      <c r="G26" s="94" t="str">
        <f>IF(F26=1,COUNTIF($F$7:F26,F26),"")</f>
        <v/>
      </c>
      <c r="H26" s="95"/>
      <c r="I26" s="100"/>
      <c r="J26" s="98"/>
      <c r="K26" s="98"/>
      <c r="L26" s="98"/>
      <c r="M26" s="99"/>
      <c r="N26" s="99"/>
      <c r="O26" s="100"/>
      <c r="P26" s="89"/>
      <c r="S26" s="65" t="s">
        <v>59</v>
      </c>
      <c r="T26" s="63" t="str">
        <f t="shared" si="1"/>
        <v>（複数選択）未入力</v>
      </c>
    </row>
    <row r="27" spans="2:20" ht="22.5" customHeight="1">
      <c r="B27" s="87"/>
      <c r="C27" s="94">
        <f t="shared" si="0"/>
        <v>21</v>
      </c>
      <c r="D27" s="94">
        <f>COUNTIF($I$7:I27,I27)</f>
        <v>0</v>
      </c>
      <c r="E27" s="94" t="str">
        <f>IF(D27=1,COUNTIF($D$7:D27,D27),"")</f>
        <v/>
      </c>
      <c r="F27" s="94" t="str" cm="1">
        <f t="array" ref="F27">IF(H27="形質変更対象",SUMPRODUCT(($H$7:H27="形質変更対象")*($I$7:I27=I27)),"")</f>
        <v/>
      </c>
      <c r="G27" s="94" t="str">
        <f>IF(F27=1,COUNTIF($F$7:F27,F27),"")</f>
        <v/>
      </c>
      <c r="H27" s="95"/>
      <c r="I27" s="100"/>
      <c r="J27" s="98"/>
      <c r="K27" s="98"/>
      <c r="L27" s="98"/>
      <c r="M27" s="99"/>
      <c r="N27" s="99"/>
      <c r="O27" s="100"/>
      <c r="P27" s="89"/>
      <c r="S27" s="65" t="s">
        <v>59</v>
      </c>
      <c r="T27" s="63" t="str">
        <f t="shared" si="1"/>
        <v>（複数選択）未入力</v>
      </c>
    </row>
    <row r="28" spans="2:20" ht="22.5" customHeight="1">
      <c r="B28" s="87"/>
      <c r="C28" s="94">
        <f t="shared" si="0"/>
        <v>22</v>
      </c>
      <c r="D28" s="94">
        <f>COUNTIF($I$7:I28,I28)</f>
        <v>0</v>
      </c>
      <c r="E28" s="94" t="str">
        <f>IF(D28=1,COUNTIF($D$7:D28,D28),"")</f>
        <v/>
      </c>
      <c r="F28" s="94" t="str" cm="1">
        <f t="array" ref="F28">IF(H28="形質変更対象",SUMPRODUCT(($H$7:H28="形質変更対象")*($I$7:I28=I28)),"")</f>
        <v/>
      </c>
      <c r="G28" s="94" t="str">
        <f>IF(F28=1,COUNTIF($F$7:F28,F28),"")</f>
        <v/>
      </c>
      <c r="H28" s="95"/>
      <c r="I28" s="100"/>
      <c r="J28" s="98"/>
      <c r="K28" s="98"/>
      <c r="L28" s="98"/>
      <c r="M28" s="99"/>
      <c r="N28" s="99"/>
      <c r="O28" s="100"/>
      <c r="P28" s="89"/>
      <c r="S28" s="65" t="s">
        <v>59</v>
      </c>
      <c r="T28" s="63" t="str">
        <f t="shared" si="1"/>
        <v>（複数選択）未入力</v>
      </c>
    </row>
    <row r="29" spans="2:20" ht="22.5" customHeight="1">
      <c r="B29" s="87"/>
      <c r="C29" s="94">
        <f t="shared" si="0"/>
        <v>23</v>
      </c>
      <c r="D29" s="94">
        <f>COUNTIF($I$7:I29,I29)</f>
        <v>0</v>
      </c>
      <c r="E29" s="94" t="str">
        <f>IF(D29=1,COUNTIF($D$7:D29,D29),"")</f>
        <v/>
      </c>
      <c r="F29" s="94" t="str" cm="1">
        <f t="array" ref="F29">IF(H29="形質変更対象",SUMPRODUCT(($H$7:H29="形質変更対象")*($I$7:I29=I29)),"")</f>
        <v/>
      </c>
      <c r="G29" s="94" t="str">
        <f>IF(F29=1,COUNTIF($F$7:F29,F29),"")</f>
        <v/>
      </c>
      <c r="H29" s="95"/>
      <c r="I29" s="100"/>
      <c r="J29" s="98"/>
      <c r="K29" s="98"/>
      <c r="L29" s="98"/>
      <c r="M29" s="99"/>
      <c r="N29" s="99"/>
      <c r="O29" s="100"/>
      <c r="P29" s="89"/>
      <c r="S29" s="65" t="s">
        <v>59</v>
      </c>
      <c r="T29" s="63" t="str">
        <f t="shared" si="1"/>
        <v>（複数選択）未入力</v>
      </c>
    </row>
    <row r="30" spans="2:20" ht="22.5" customHeight="1">
      <c r="B30" s="87"/>
      <c r="C30" s="94">
        <f t="shared" si="0"/>
        <v>24</v>
      </c>
      <c r="D30" s="94">
        <f>COUNTIF($I$7:I30,I30)</f>
        <v>0</v>
      </c>
      <c r="E30" s="94" t="str">
        <f>IF(D30=1,COUNTIF($D$7:D30,D30),"")</f>
        <v/>
      </c>
      <c r="F30" s="94" t="str" cm="1">
        <f t="array" ref="F30">IF(H30="形質変更対象",SUMPRODUCT(($H$7:H30="形質変更対象")*($I$7:I30=I30)),"")</f>
        <v/>
      </c>
      <c r="G30" s="94" t="str">
        <f>IF(F30=1,COUNTIF($F$7:F30,F30),"")</f>
        <v/>
      </c>
      <c r="H30" s="95"/>
      <c r="I30" s="100"/>
      <c r="J30" s="98"/>
      <c r="K30" s="98"/>
      <c r="L30" s="98"/>
      <c r="M30" s="99"/>
      <c r="N30" s="99"/>
      <c r="O30" s="100"/>
      <c r="P30" s="89"/>
      <c r="S30" s="65" t="s">
        <v>59</v>
      </c>
      <c r="T30" s="63" t="str">
        <f t="shared" si="1"/>
        <v>（複数選択）未入力</v>
      </c>
    </row>
    <row r="31" spans="2:20" ht="22.5" customHeight="1">
      <c r="B31" s="87"/>
      <c r="C31" s="94">
        <f t="shared" si="0"/>
        <v>25</v>
      </c>
      <c r="D31" s="94">
        <f>COUNTIF($I$7:I31,I31)</f>
        <v>0</v>
      </c>
      <c r="E31" s="94" t="str">
        <f>IF(D31=1,COUNTIF($D$7:D31,D31),"")</f>
        <v/>
      </c>
      <c r="F31" s="94" t="str" cm="1">
        <f t="array" ref="F31">IF(H31="形質変更対象",SUMPRODUCT(($H$7:H31="形質変更対象")*($I$7:I31=I31)),"")</f>
        <v/>
      </c>
      <c r="G31" s="94" t="str">
        <f>IF(F31=1,COUNTIF($F$7:F31,F31),"")</f>
        <v/>
      </c>
      <c r="H31" s="95"/>
      <c r="I31" s="100"/>
      <c r="J31" s="98"/>
      <c r="K31" s="98"/>
      <c r="L31" s="98"/>
      <c r="M31" s="99"/>
      <c r="N31" s="99"/>
      <c r="O31" s="100"/>
      <c r="P31" s="89"/>
      <c r="S31" s="65" t="s">
        <v>59</v>
      </c>
      <c r="T31" s="63" t="str">
        <f t="shared" si="1"/>
        <v>（複数選択）未入力</v>
      </c>
    </row>
    <row r="32" spans="2:20" ht="22.5" customHeight="1">
      <c r="B32" s="87"/>
      <c r="C32" s="94">
        <f t="shared" si="0"/>
        <v>26</v>
      </c>
      <c r="D32" s="94">
        <f>COUNTIF($I$7:I32,I32)</f>
        <v>0</v>
      </c>
      <c r="E32" s="94" t="str">
        <f>IF(D32=1,COUNTIF($D$7:D32,D32),"")</f>
        <v/>
      </c>
      <c r="F32" s="94" t="str" cm="1">
        <f t="array" ref="F32">IF(H32="形質変更対象",SUMPRODUCT(($H$7:H32="形質変更対象")*($I$7:I32=I32)),"")</f>
        <v/>
      </c>
      <c r="G32" s="94" t="str">
        <f>IF(F32=1,COUNTIF($F$7:F32,F32),"")</f>
        <v/>
      </c>
      <c r="H32" s="95"/>
      <c r="I32" s="100"/>
      <c r="J32" s="98"/>
      <c r="K32" s="98"/>
      <c r="L32" s="98"/>
      <c r="M32" s="99"/>
      <c r="N32" s="99"/>
      <c r="O32" s="100"/>
      <c r="P32" s="89"/>
      <c r="S32" s="65" t="s">
        <v>59</v>
      </c>
      <c r="T32" s="63" t="str">
        <f t="shared" si="1"/>
        <v>（複数選択）未入力</v>
      </c>
    </row>
    <row r="33" spans="2:25" ht="22.5" customHeight="1">
      <c r="B33" s="87"/>
      <c r="C33" s="94">
        <f t="shared" si="0"/>
        <v>27</v>
      </c>
      <c r="D33" s="94">
        <f>COUNTIF($I$7:I33,I33)</f>
        <v>0</v>
      </c>
      <c r="E33" s="94" t="str">
        <f>IF(D33=1,COUNTIF($D$7:D33,D33),"")</f>
        <v/>
      </c>
      <c r="F33" s="94" t="str" cm="1">
        <f t="array" ref="F33">IF(H33="形質変更対象",SUMPRODUCT(($H$7:H33="形質変更対象")*($I$7:I33=I33)),"")</f>
        <v/>
      </c>
      <c r="G33" s="94" t="str">
        <f>IF(F33=1,COUNTIF($F$7:F33,F33),"")</f>
        <v/>
      </c>
      <c r="H33" s="95"/>
      <c r="I33" s="100"/>
      <c r="J33" s="98"/>
      <c r="K33" s="98"/>
      <c r="L33" s="98"/>
      <c r="M33" s="99"/>
      <c r="N33" s="99"/>
      <c r="O33" s="100"/>
      <c r="P33" s="89"/>
      <c r="S33" s="65" t="s">
        <v>59</v>
      </c>
      <c r="T33" s="63" t="str">
        <f t="shared" si="1"/>
        <v>（複数選択）未入力</v>
      </c>
    </row>
    <row r="34" spans="2:25" ht="22.5" customHeight="1">
      <c r="B34" s="87"/>
      <c r="C34" s="94">
        <f t="shared" si="0"/>
        <v>28</v>
      </c>
      <c r="D34" s="94">
        <f>COUNTIF($I$7:I34,I34)</f>
        <v>0</v>
      </c>
      <c r="E34" s="94" t="str">
        <f>IF(D34=1,COUNTIF($D$7:D34,D34),"")</f>
        <v/>
      </c>
      <c r="F34" s="94" t="str" cm="1">
        <f t="array" ref="F34">IF(H34="形質変更対象",SUMPRODUCT(($H$7:H34="形質変更対象")*($I$7:I34=I34)),"")</f>
        <v/>
      </c>
      <c r="G34" s="94" t="str">
        <f>IF(F34=1,COUNTIF($F$7:F34,F34),"")</f>
        <v/>
      </c>
      <c r="H34" s="95"/>
      <c r="I34" s="100"/>
      <c r="J34" s="98"/>
      <c r="K34" s="98"/>
      <c r="L34" s="98"/>
      <c r="M34" s="99"/>
      <c r="N34" s="99"/>
      <c r="O34" s="100"/>
      <c r="P34" s="89"/>
      <c r="S34" s="65" t="s">
        <v>59</v>
      </c>
      <c r="T34" s="63" t="str">
        <f t="shared" si="1"/>
        <v>（複数選択）未入力</v>
      </c>
    </row>
    <row r="35" spans="2:25" ht="22.5" customHeight="1">
      <c r="B35" s="87"/>
      <c r="C35" s="94">
        <f t="shared" si="0"/>
        <v>29</v>
      </c>
      <c r="D35" s="94">
        <f>COUNTIF($I$7:I35,I35)</f>
        <v>0</v>
      </c>
      <c r="E35" s="94" t="str">
        <f>IF(D35=1,COUNTIF($D$7:D35,D35),"")</f>
        <v/>
      </c>
      <c r="F35" s="94" t="str" cm="1">
        <f t="array" ref="F35">IF(H35="形質変更対象",SUMPRODUCT(($H$7:H35="形質変更対象")*($I$7:I35=I35)),"")</f>
        <v/>
      </c>
      <c r="G35" s="94" t="str">
        <f>IF(F35=1,COUNTIF($F$7:F35,F35),"")</f>
        <v/>
      </c>
      <c r="H35" s="95"/>
      <c r="I35" s="100"/>
      <c r="J35" s="98"/>
      <c r="K35" s="98"/>
      <c r="L35" s="98"/>
      <c r="M35" s="99"/>
      <c r="N35" s="99"/>
      <c r="O35" s="100"/>
      <c r="P35" s="89"/>
      <c r="S35" s="65" t="s">
        <v>59</v>
      </c>
      <c r="T35" s="63" t="str">
        <f t="shared" si="1"/>
        <v>（複数選択）未入力</v>
      </c>
    </row>
    <row r="36" spans="2:25" ht="22.5" customHeight="1">
      <c r="B36" s="87"/>
      <c r="C36" s="94">
        <f t="shared" si="0"/>
        <v>30</v>
      </c>
      <c r="D36" s="94">
        <f>COUNTIF($I$7:I36,I36)</f>
        <v>0</v>
      </c>
      <c r="E36" s="94" t="str">
        <f>IF(D36=1,COUNTIF($D$7:D36,D36),"")</f>
        <v/>
      </c>
      <c r="F36" s="94" t="str" cm="1">
        <f t="array" ref="F36">IF(H36="形質変更対象",SUMPRODUCT(($H$7:H36="形質変更対象")*($I$7:I36=I36)),"")</f>
        <v/>
      </c>
      <c r="G36" s="94" t="str">
        <f>IF(F36=1,COUNTIF($F$7:F36,F36),"")</f>
        <v/>
      </c>
      <c r="H36" s="95"/>
      <c r="I36" s="100"/>
      <c r="J36" s="98"/>
      <c r="K36" s="98"/>
      <c r="L36" s="98"/>
      <c r="M36" s="99"/>
      <c r="N36" s="99"/>
      <c r="O36" s="100"/>
      <c r="P36" s="89"/>
      <c r="S36" s="65" t="s">
        <v>59</v>
      </c>
      <c r="T36" s="63" t="str">
        <f t="shared" si="1"/>
        <v>（複数選択）未入力</v>
      </c>
    </row>
    <row r="37" spans="2:25" ht="15">
      <c r="B37" s="87"/>
      <c r="C37" s="102" t="s">
        <v>370</v>
      </c>
      <c r="D37" s="103"/>
      <c r="E37" s="103"/>
      <c r="F37" s="103"/>
      <c r="G37" s="103"/>
      <c r="H37" s="102"/>
      <c r="I37" s="103"/>
      <c r="J37" s="103"/>
      <c r="K37" s="103"/>
      <c r="L37" s="103"/>
      <c r="M37" s="103"/>
      <c r="N37" s="103"/>
      <c r="O37" s="104"/>
      <c r="P37" s="89"/>
      <c r="S37" s="65"/>
      <c r="T37" s="63"/>
    </row>
    <row r="38" spans="2:25" ht="7.5" customHeight="1">
      <c r="B38" s="105"/>
      <c r="C38" s="84"/>
      <c r="D38" s="84"/>
      <c r="E38" s="84"/>
      <c r="F38" s="84"/>
      <c r="G38" s="84"/>
      <c r="H38" s="84"/>
      <c r="I38" s="84"/>
      <c r="J38" s="84"/>
      <c r="K38" s="84"/>
      <c r="L38" s="84"/>
      <c r="M38" s="84"/>
      <c r="N38" s="84"/>
      <c r="O38" s="84"/>
      <c r="P38" s="106"/>
      <c r="S38" s="85"/>
    </row>
    <row r="39" spans="2:25" ht="18.75" customHeight="1">
      <c r="B39" s="107"/>
      <c r="C39" s="85" t="s">
        <v>371</v>
      </c>
      <c r="H39" s="88"/>
      <c r="I39" s="88"/>
      <c r="J39" s="88"/>
      <c r="K39" s="88"/>
      <c r="L39" s="88"/>
      <c r="M39" s="88"/>
      <c r="N39" s="88"/>
      <c r="O39" s="88"/>
      <c r="P39" s="88"/>
    </row>
    <row r="40" spans="2:25" ht="20.100000000000001" customHeight="1">
      <c r="B40" s="108"/>
      <c r="T40" s="109"/>
    </row>
    <row r="42" spans="2:25" hidden="1">
      <c r="C42" s="85" t="s">
        <v>372</v>
      </c>
      <c r="S42" s="85"/>
      <c r="X42" s="90"/>
    </row>
    <row r="43" spans="2:25" hidden="1">
      <c r="C43" s="85" t="s">
        <v>373</v>
      </c>
      <c r="M43" s="85" t="s">
        <v>374</v>
      </c>
      <c r="O43" s="85" t="s">
        <v>375</v>
      </c>
      <c r="Q43" s="85" t="s">
        <v>376</v>
      </c>
      <c r="R43" s="85" t="s">
        <v>377</v>
      </c>
      <c r="S43" s="85" t="s">
        <v>378</v>
      </c>
      <c r="Y43" s="90"/>
    </row>
    <row r="44" spans="2:25" hidden="1">
      <c r="E44" s="85">
        <v>1</v>
      </c>
      <c r="H44" s="85" t="str">
        <f>_xlfn.IFNA(VLOOKUP($E44,$E$7:$K$37,5,FALSE),"")</f>
        <v/>
      </c>
      <c r="I44" s="85" t="e">
        <f>VLOOKUP($E44,$E$7:$K$37,6,FALSE)</f>
        <v>#N/A</v>
      </c>
      <c r="J44" s="85" t="e">
        <f>VLOOKUP($E44,$E$7:$K$37,7,FALSE)&amp;""</f>
        <v>#N/A</v>
      </c>
      <c r="K44" s="85" t="e">
        <f>VLOOKUP($E44,$E$7:$O$37,8,FALSE)&amp;""</f>
        <v>#N/A</v>
      </c>
      <c r="L44" s="85" t="e">
        <f>VLOOKUP($E44,$E$7:$O$37,9,FALSE)&amp;""</f>
        <v>#N/A</v>
      </c>
      <c r="M44" s="85" t="e">
        <f>VLOOKUP($E44,$E$7:$O$37,11,FALSE)&amp;""</f>
        <v>#N/A</v>
      </c>
      <c r="O44" s="85">
        <f>COUNTIF($I$7:$I$37,H44)</f>
        <v>31</v>
      </c>
      <c r="Q44" s="85" cm="1">
        <f t="array" ref="Q44">SUMPRODUCT(($I$7:$I$37=H44)*($N$7:$N$37="無地番"))</f>
        <v>0</v>
      </c>
      <c r="R44" s="85" cm="1">
        <f t="array" ref="R44">SUMPRODUCT(($I$7:$I$37=H44)*($N$7:$N$37="道"))</f>
        <v>0</v>
      </c>
      <c r="S44" s="85" cm="1">
        <f t="array" ref="S44">SUMPRODUCT(($I$7:$I$37=H44)*($N$7:$N$37="水"))</f>
        <v>0</v>
      </c>
      <c r="T44" s="91" t="str">
        <f>IF(Q44&gt;0," 無地番","")&amp;IF(R44&gt;0," 道","")&amp;IF(S44&gt;0," 水","")</f>
        <v/>
      </c>
      <c r="U44" s="85" t="str">
        <f>_xlfn.IFNA(IF(J44="",
I44&amp;" "&amp;T44,
I44&amp;J44&amp;K44&amp;L44&amp;IF(M44="","","の一部")&amp;
IF(O44-1-Q44-R44-S44&gt;0,IF(O44&gt;1,
"　外 "&amp;O44-1-Q44-R44-S44&amp;" 筆",
""),"")&amp;T44),"")</f>
        <v/>
      </c>
    </row>
    <row r="45" spans="2:25" hidden="1">
      <c r="E45" s="85">
        <v>2</v>
      </c>
      <c r="H45" s="85" t="str">
        <f>_xlfn.IFNA(VLOOKUP($E45,$E$7:$K$37,5,FALSE),"")</f>
        <v/>
      </c>
      <c r="I45" s="85" t="e">
        <f>VLOOKUP($E45,$E$7:$K$37,6,FALSE)</f>
        <v>#N/A</v>
      </c>
      <c r="J45" s="85" t="e">
        <f>VLOOKUP($E45,$E$7:$K$37,7,FALSE)&amp;""</f>
        <v>#N/A</v>
      </c>
      <c r="K45" s="85" t="e">
        <f>VLOOKUP($E45,$E$7:$O$37,8,FALSE)&amp;""</f>
        <v>#N/A</v>
      </c>
      <c r="L45" s="85" t="e">
        <f>VLOOKUP($E45,$E$7:$O$37,9,FALSE)&amp;""</f>
        <v>#N/A</v>
      </c>
      <c r="M45" s="85" t="e">
        <f>VLOOKUP($E45,$E$7:$O$37,11,FALSE)&amp;""</f>
        <v>#N/A</v>
      </c>
      <c r="O45" s="85">
        <f>COUNTIF($I$7:$I$37,H45)</f>
        <v>31</v>
      </c>
      <c r="Q45" s="85" cm="1">
        <f t="array" ref="Q45">SUMPRODUCT(($I$7:$I$37=H45)*($N$7:$N$37="無地番"))</f>
        <v>0</v>
      </c>
      <c r="R45" s="85" cm="1">
        <f t="array" ref="R45">SUMPRODUCT(($I$7:$I$37=H45)*($N$7:$N$37="道"))</f>
        <v>0</v>
      </c>
      <c r="S45" s="85" cm="1">
        <f t="array" ref="S45">SUMPRODUCT(($I$7:$I$37=H45)*($N$7:$N$37="水"))</f>
        <v>0</v>
      </c>
      <c r="T45" s="91" t="str">
        <f>IF(Q45&gt;0," 無地番","")&amp;IF(R45&gt;0," 道","")&amp;IF(S45&gt;0," 水","")</f>
        <v/>
      </c>
      <c r="U45" s="85" t="str">
        <f>_xlfn.IFNA(IF(J45="",I45&amp;" "&amp;T45,I45&amp;J45&amp;K45&amp;L45&amp;IF(M45="","","の一部")&amp;IF(O45-1-Q45-R45-S45&gt;0,IF(O45&gt;1,"　外 "&amp;O45-1-Q45-R45-S45&amp;" 筆",""),"")&amp;T45),"")</f>
        <v/>
      </c>
    </row>
    <row r="46" spans="2:25" hidden="1">
      <c r="E46" s="85">
        <v>3</v>
      </c>
      <c r="H46" s="85" t="str">
        <f>_xlfn.IFNA(VLOOKUP($E46,$E$7:$K$37,5,FALSE),"")</f>
        <v/>
      </c>
      <c r="I46" s="85" t="e">
        <f>VLOOKUP($E46,$E$7:$K$37,6,FALSE)</f>
        <v>#N/A</v>
      </c>
      <c r="J46" s="85" t="e">
        <f>VLOOKUP($E46,$E$7:$K$37,7,FALSE)&amp;""</f>
        <v>#N/A</v>
      </c>
      <c r="K46" s="85" t="e">
        <f>VLOOKUP($E46,$E$7:$O$37,8,FALSE)&amp;""</f>
        <v>#N/A</v>
      </c>
      <c r="L46" s="85" t="e">
        <f>VLOOKUP($E46,$E$7:$O$37,9,FALSE)&amp;""</f>
        <v>#N/A</v>
      </c>
      <c r="M46" s="85" t="e">
        <f>VLOOKUP($E46,$E$7:$O$37,11,FALSE)&amp;""</f>
        <v>#N/A</v>
      </c>
      <c r="O46" s="85">
        <f>COUNTIF($I$7:$I$37,H46)</f>
        <v>31</v>
      </c>
      <c r="Q46" s="85" cm="1">
        <f t="array" ref="Q46">SUMPRODUCT(($I$7:$I$37=H46)*($N$7:$N$37="無地番"))</f>
        <v>0</v>
      </c>
      <c r="R46" s="85" cm="1">
        <f t="array" ref="R46">SUMPRODUCT(($I$7:$I$37=H46)*($N$7:$N$37="道"))</f>
        <v>0</v>
      </c>
      <c r="S46" s="85" cm="1">
        <f t="array" ref="S46">SUMPRODUCT(($I$7:$I$37=H46)*($N$7:$N$37="水"))</f>
        <v>0</v>
      </c>
      <c r="T46" s="91" t="str">
        <f>IF(Q46&gt;0," 無地番","")&amp;IF(R46&gt;0," 道","")&amp;IF(S46&gt;0," 水","")</f>
        <v/>
      </c>
      <c r="U46" s="85" t="str">
        <f>_xlfn.IFNA(IF(J46="",I46&amp;" "&amp;T46,I46&amp;J46&amp;K46&amp;L46&amp;IF(M46="","","の一部")&amp;IF(O46-1-Q46-R46-S46&gt;0,IF(O46&gt;1,"　外 "&amp;O46-1-Q46-R46-S46&amp;" 筆",""),"")&amp;T46),"")</f>
        <v/>
      </c>
    </row>
    <row r="47" spans="2:25" hidden="1">
      <c r="S47" s="85"/>
      <c r="Y47" s="90"/>
    </row>
    <row r="48" spans="2:25" hidden="1">
      <c r="C48" s="85" t="s">
        <v>379</v>
      </c>
      <c r="S48" s="85"/>
      <c r="T48" s="109"/>
    </row>
    <row r="49" spans="3:21" hidden="1">
      <c r="E49" s="85">
        <v>1</v>
      </c>
      <c r="H49" s="85" t="str">
        <f>_xlfn.IFNA(VLOOKUP($E49,$G$7:$K$37,3,FALSE),"")</f>
        <v/>
      </c>
      <c r="I49" s="85" t="e">
        <f>VLOOKUP($E49,$G$7:$K$37,4,FALSE)</f>
        <v>#N/A</v>
      </c>
      <c r="J49" s="85" t="e">
        <f>VLOOKUP($E49,$G$7:$K$37,5,FALSE)&amp;""</f>
        <v>#N/A</v>
      </c>
      <c r="K49" s="85" t="e">
        <f>VLOOKUP($E49,$G$7:$O$37,6,FALSE)&amp;""</f>
        <v>#N/A</v>
      </c>
      <c r="L49" s="85" t="e">
        <f>VLOOKUP($E49,$G$7:$O$37,7,FALSE)&amp;""</f>
        <v>#N/A</v>
      </c>
      <c r="M49" s="85" t="e">
        <f>VLOOKUP($E49,$G$7:$O$37,9,FALSE)&amp;""</f>
        <v>#N/A</v>
      </c>
      <c r="O49" s="85" cm="1">
        <f t="array" ref="O49">SUMPRODUCT(($H$7:$H$37=$C$48)*($I$7:$I$37=H49))</f>
        <v>0</v>
      </c>
      <c r="Q49" s="85" cm="1">
        <f t="array" ref="Q49">SUMPRODUCT(($F$7:$F$37&lt;&gt;"")*($I$7:$I$37=H49)*($N$7:$N$37="無地番"))</f>
        <v>0</v>
      </c>
      <c r="R49" s="85" cm="1">
        <f t="array" ref="R49">SUMPRODUCT(($F$7:$F$37&lt;&gt;"")*($I$7:$I$37=H49)*($N$7:$N$37="道"))</f>
        <v>0</v>
      </c>
      <c r="S49" s="85" cm="1">
        <f t="array" ref="S49">SUMPRODUCT(($F$7:$F$37&lt;&gt;"")*($I$7:$I$37=H49)*($N$7:$N$37="水"))</f>
        <v>0</v>
      </c>
      <c r="T49" s="91" t="str">
        <f>IF(Q49&gt;0," 無地番","")&amp;IF(R49&gt;0," 道","")&amp;IF(S49&gt;0," 水","")</f>
        <v/>
      </c>
      <c r="U49" s="85" t="str">
        <f>_xlfn.IFNA(IF(J49="",I49&amp;" "&amp;T49,I49&amp;J49&amp;K49&amp;L49&amp;IF(M49="","","の一部")&amp;IF(O49-1-Q49-R49-S49&gt;0,IF(O49&gt;1,"　外 "&amp;O49-1-Q49-R49-S49&amp;" 筆",""),"")&amp;T49),"")</f>
        <v/>
      </c>
    </row>
    <row r="50" spans="3:21" hidden="1">
      <c r="E50" s="85">
        <v>2</v>
      </c>
      <c r="H50" s="85" t="str">
        <f>_xlfn.IFNA(VLOOKUP($E50,$G$7:$K$37,3,FALSE),"")</f>
        <v/>
      </c>
      <c r="I50" s="85" t="e">
        <f>VLOOKUP($E50,$G$7:$K$37,4,FALSE)</f>
        <v>#N/A</v>
      </c>
      <c r="J50" s="85" t="e">
        <f>VLOOKUP($E50,$G$7:$K$37,5,FALSE)&amp;""</f>
        <v>#N/A</v>
      </c>
      <c r="K50" s="85" t="e">
        <f>VLOOKUP($E50,$G$7:$O$37,6,FALSE)&amp;""</f>
        <v>#N/A</v>
      </c>
      <c r="L50" s="85" t="e">
        <f>VLOOKUP($E50,$G$7:$O$37,7,FALSE)&amp;""</f>
        <v>#N/A</v>
      </c>
      <c r="M50" s="85" t="e">
        <f>VLOOKUP($E50,$G$7:$O$37,9,FALSE)&amp;""</f>
        <v>#N/A</v>
      </c>
      <c r="O50" s="85" cm="1">
        <f t="array" ref="O50">SUMPRODUCT(($H$7:$H$37=$C$48)*($I$7:$I$37=H50))</f>
        <v>0</v>
      </c>
      <c r="Q50" s="85" cm="1">
        <f t="array" ref="Q50">SUMPRODUCT(($F$7:$F$37&lt;&gt;"")*($I$7:$I$37=H50)*($N$7:$N$37="無地番"))</f>
        <v>0</v>
      </c>
      <c r="R50" s="85" cm="1">
        <f t="array" ref="R50">SUMPRODUCT(($F$7:$F$37&lt;&gt;"")*($I$7:$I$37=H50)*($N$7:$N$37="道"))</f>
        <v>0</v>
      </c>
      <c r="S50" s="85" cm="1">
        <f t="array" ref="S50">SUMPRODUCT(($F$7:$F$37&lt;&gt;"")*($I$7:$I$37=H50)*($N$7:$N$37="水"))</f>
        <v>0</v>
      </c>
      <c r="T50" s="91" t="str">
        <f>IF(Q50&gt;0," 無地番","")&amp;IF(R50&gt;0," 道","")&amp;IF(S50&gt;0," 水","")</f>
        <v/>
      </c>
      <c r="U50" s="85" t="str">
        <f>_xlfn.IFNA(IF(J50="",I50&amp;" "&amp;T50,I50&amp;J50&amp;K50&amp;L50&amp;IF(M50="","","の一部")&amp;IF(O50-1-Q50-R50-S50&gt;0,IF(O50&gt;1,"　外 "&amp;O50-1-Q50-R50-S50&amp;" 筆",""),"")&amp;T50),"")</f>
        <v/>
      </c>
    </row>
    <row r="51" spans="3:21" hidden="1">
      <c r="E51" s="85">
        <v>3</v>
      </c>
      <c r="H51" s="85" t="str">
        <f>_xlfn.IFNA(VLOOKUP($E51,$G$7:$K$37,3,FALSE),"")</f>
        <v/>
      </c>
      <c r="I51" s="85" t="e">
        <f>VLOOKUP($E51,$G$7:$K$37,4,FALSE)</f>
        <v>#N/A</v>
      </c>
      <c r="J51" s="85" t="e">
        <f>VLOOKUP($E51,$G$7:$K$37,5,FALSE)&amp;""</f>
        <v>#N/A</v>
      </c>
      <c r="K51" s="85" t="e">
        <f>VLOOKUP($E51,$G$7:$O$37,6,FALSE)&amp;""</f>
        <v>#N/A</v>
      </c>
      <c r="L51" s="85" t="e">
        <f>VLOOKUP($E51,$G$7:$O$37,7,FALSE)&amp;""</f>
        <v>#N/A</v>
      </c>
      <c r="M51" s="85" t="e">
        <f>VLOOKUP($E51,$G$7:$O$37,9,FALSE)&amp;""</f>
        <v>#N/A</v>
      </c>
      <c r="O51" s="85" cm="1">
        <f t="array" ref="O51">SUMPRODUCT(($H$7:$H$37=$C$48)*($I$7:$I$37=H51))</f>
        <v>0</v>
      </c>
      <c r="Q51" s="85" cm="1">
        <f t="array" ref="Q51">SUMPRODUCT(($F$7:$F$37&lt;&gt;"")*($I$7:$I$37=H51)*($N$7:$N$37="無地番"))</f>
        <v>0</v>
      </c>
      <c r="R51" s="85" cm="1">
        <f t="array" ref="R51">SUMPRODUCT(($F$7:$F$37&lt;&gt;"")*($I$7:$I$37=H51)*($N$7:$N$37="道"))</f>
        <v>0</v>
      </c>
      <c r="S51" s="85" cm="1">
        <f t="array" ref="S51">SUMPRODUCT(($F$7:$F$37&lt;&gt;"")*($I$7:$I$37=H51)*($N$7:$N$37="水"))</f>
        <v>0</v>
      </c>
      <c r="T51" s="91" t="str">
        <f>IF(Q51&gt;0," 無地番","")&amp;IF(R51&gt;0," 道","")&amp;IF(S51&gt;0," 水","")</f>
        <v/>
      </c>
      <c r="U51" s="85" t="str">
        <f>_xlfn.IFNA(IF(J51="",I51&amp;" "&amp;T51,I51&amp;J51&amp;K51&amp;L51&amp;IF(M51="","","の一部")&amp;IF(O51-1-Q51-R51-S51&gt;0,IF(O51&gt;1,"　外 "&amp;O51-1-Q51-R51-S51&amp;" 筆",""),"")&amp;T51),"")</f>
        <v/>
      </c>
    </row>
    <row r="52" spans="3:21">
      <c r="S52" s="85"/>
    </row>
    <row r="53" spans="3:21" ht="18" hidden="1">
      <c r="C53" s="59" t="s">
        <v>380</v>
      </c>
      <c r="H53" s="59" t="s">
        <v>381</v>
      </c>
      <c r="I53" s="59" t="s">
        <v>382</v>
      </c>
      <c r="J53" s="59" t="s">
        <v>361</v>
      </c>
    </row>
    <row r="54" spans="3:21" ht="18" hidden="1">
      <c r="C54" s="61" t="s">
        <v>383</v>
      </c>
      <c r="H54" s="61" t="s">
        <v>384</v>
      </c>
      <c r="I54" s="61" t="s">
        <v>385</v>
      </c>
      <c r="J54" s="61" t="s">
        <v>361</v>
      </c>
    </row>
    <row r="55" spans="3:21" ht="18" hidden="1">
      <c r="H55" s="61" t="s">
        <v>386</v>
      </c>
      <c r="I55" s="61" t="s">
        <v>387</v>
      </c>
    </row>
    <row r="56" spans="3:21" ht="18" hidden="1">
      <c r="H56" s="61" t="s">
        <v>388</v>
      </c>
      <c r="I56" s="61" t="s">
        <v>378</v>
      </c>
    </row>
    <row r="57" spans="3:21" ht="18" hidden="1">
      <c r="H57" s="61" t="s">
        <v>389</v>
      </c>
    </row>
    <row r="58" spans="3:21" ht="18" hidden="1">
      <c r="H58" s="61" t="s">
        <v>390</v>
      </c>
    </row>
    <row r="59" spans="3:21" ht="18" hidden="1">
      <c r="H59" s="61" t="s">
        <v>391</v>
      </c>
    </row>
    <row r="60" spans="3:21" ht="18" hidden="1">
      <c r="H60" s="61" t="s">
        <v>392</v>
      </c>
    </row>
    <row r="61" spans="3:21" ht="18" hidden="1">
      <c r="H61" s="61" t="s">
        <v>393</v>
      </c>
    </row>
    <row r="62" spans="3:21" ht="18" hidden="1">
      <c r="H62" s="61" t="s">
        <v>394</v>
      </c>
    </row>
    <row r="63" spans="3:21" ht="18" hidden="1">
      <c r="H63" s="61" t="s">
        <v>395</v>
      </c>
    </row>
    <row r="64" spans="3:21" ht="18" hidden="1">
      <c r="H64" s="61" t="s">
        <v>396</v>
      </c>
    </row>
    <row r="65" spans="8:8" ht="18" hidden="1">
      <c r="H65" s="61" t="s">
        <v>397</v>
      </c>
    </row>
    <row r="66" spans="8:8" ht="18" hidden="1">
      <c r="H66" s="61" t="s">
        <v>398</v>
      </c>
    </row>
    <row r="67" spans="8:8" ht="18" hidden="1">
      <c r="H67" s="61" t="s">
        <v>399</v>
      </c>
    </row>
    <row r="68" spans="8:8" ht="18" hidden="1">
      <c r="H68" s="61" t="s">
        <v>400</v>
      </c>
    </row>
    <row r="69" spans="8:8" ht="18" hidden="1">
      <c r="H69" s="61" t="s">
        <v>401</v>
      </c>
    </row>
    <row r="70" spans="8:8" ht="18" hidden="1">
      <c r="H70" s="61" t="s">
        <v>402</v>
      </c>
    </row>
    <row r="71" spans="8:8" ht="18" hidden="1">
      <c r="H71" s="61" t="s">
        <v>403</v>
      </c>
    </row>
    <row r="72" spans="8:8" ht="18" hidden="1">
      <c r="H72" s="61" t="s">
        <v>404</v>
      </c>
    </row>
    <row r="73" spans="8:8" ht="18" hidden="1">
      <c r="H73" s="61" t="s">
        <v>405</v>
      </c>
    </row>
    <row r="74" spans="8:8" ht="18" hidden="1">
      <c r="H74" s="61" t="s">
        <v>406</v>
      </c>
    </row>
    <row r="75" spans="8:8" ht="18" hidden="1">
      <c r="H75" s="61" t="s">
        <v>407</v>
      </c>
    </row>
    <row r="76" spans="8:8" ht="18" hidden="1">
      <c r="H76" s="61" t="s">
        <v>408</v>
      </c>
    </row>
    <row r="77" spans="8:8" ht="18" hidden="1">
      <c r="H77" s="61" t="s">
        <v>409</v>
      </c>
    </row>
    <row r="78" spans="8:8" ht="18" hidden="1">
      <c r="H78" s="61" t="s">
        <v>410</v>
      </c>
    </row>
    <row r="79" spans="8:8" ht="18" hidden="1">
      <c r="H79" s="61" t="s">
        <v>411</v>
      </c>
    </row>
    <row r="80" spans="8:8" ht="18" hidden="1">
      <c r="H80" s="61" t="s">
        <v>412</v>
      </c>
    </row>
    <row r="81" spans="8:8" ht="18" hidden="1">
      <c r="H81" s="61" t="s">
        <v>413</v>
      </c>
    </row>
    <row r="82" spans="8:8" ht="18" hidden="1">
      <c r="H82" s="61" t="s">
        <v>414</v>
      </c>
    </row>
    <row r="83" spans="8:8" ht="18" hidden="1">
      <c r="H83" s="61" t="s">
        <v>415</v>
      </c>
    </row>
    <row r="84" spans="8:8" ht="18" hidden="1">
      <c r="H84" s="61" t="s">
        <v>416</v>
      </c>
    </row>
    <row r="85" spans="8:8" ht="18" hidden="1">
      <c r="H85" s="61" t="s">
        <v>417</v>
      </c>
    </row>
    <row r="86" spans="8:8" ht="18" hidden="1">
      <c r="H86" s="61" t="s">
        <v>418</v>
      </c>
    </row>
    <row r="87" spans="8:8" ht="18" hidden="1">
      <c r="H87" s="61" t="s">
        <v>419</v>
      </c>
    </row>
    <row r="88" spans="8:8" ht="18" hidden="1">
      <c r="H88" s="61" t="s">
        <v>420</v>
      </c>
    </row>
    <row r="89" spans="8:8" ht="18" hidden="1">
      <c r="H89" s="61" t="s">
        <v>421</v>
      </c>
    </row>
    <row r="90" spans="8:8" ht="18" hidden="1">
      <c r="H90" s="61" t="s">
        <v>422</v>
      </c>
    </row>
    <row r="91" spans="8:8" ht="18" hidden="1">
      <c r="H91" s="61" t="s">
        <v>423</v>
      </c>
    </row>
    <row r="92" spans="8:8" ht="18" hidden="1">
      <c r="H92" s="61" t="s">
        <v>424</v>
      </c>
    </row>
    <row r="93" spans="8:8" ht="18" hidden="1">
      <c r="H93" s="61" t="s">
        <v>425</v>
      </c>
    </row>
    <row r="94" spans="8:8" ht="18" hidden="1">
      <c r="H94" s="61" t="s">
        <v>426</v>
      </c>
    </row>
    <row r="95" spans="8:8" ht="18" hidden="1">
      <c r="H95" s="61" t="s">
        <v>427</v>
      </c>
    </row>
    <row r="96" spans="8:8" ht="18" hidden="1">
      <c r="H96" s="61" t="s">
        <v>428</v>
      </c>
    </row>
    <row r="97" spans="8:8" ht="18" hidden="1">
      <c r="H97" s="61" t="s">
        <v>429</v>
      </c>
    </row>
    <row r="98" spans="8:8" ht="18" hidden="1">
      <c r="H98" s="61" t="s">
        <v>430</v>
      </c>
    </row>
    <row r="99" spans="8:8" ht="18" hidden="1">
      <c r="H99" s="61" t="s">
        <v>431</v>
      </c>
    </row>
    <row r="100" spans="8:8" ht="18" hidden="1">
      <c r="H100" s="61" t="s">
        <v>432</v>
      </c>
    </row>
    <row r="101" spans="8:8" ht="18" hidden="1">
      <c r="H101" s="61" t="s">
        <v>433</v>
      </c>
    </row>
    <row r="102" spans="8:8" ht="18" hidden="1">
      <c r="H102" s="61" t="s">
        <v>434</v>
      </c>
    </row>
    <row r="103" spans="8:8" ht="18" hidden="1">
      <c r="H103" s="61" t="s">
        <v>435</v>
      </c>
    </row>
    <row r="104" spans="8:8" ht="18" hidden="1">
      <c r="H104" s="61" t="s">
        <v>436</v>
      </c>
    </row>
    <row r="105" spans="8:8" ht="18" hidden="1">
      <c r="H105" s="61" t="s">
        <v>437</v>
      </c>
    </row>
    <row r="106" spans="8:8" ht="18" hidden="1">
      <c r="H106" s="61" t="s">
        <v>438</v>
      </c>
    </row>
    <row r="107" spans="8:8" ht="18" hidden="1">
      <c r="H107" s="61" t="s">
        <v>439</v>
      </c>
    </row>
    <row r="108" spans="8:8" ht="18" hidden="1">
      <c r="H108" s="61" t="s">
        <v>440</v>
      </c>
    </row>
    <row r="109" spans="8:8" ht="18" hidden="1">
      <c r="H109" s="61" t="s">
        <v>441</v>
      </c>
    </row>
    <row r="110" spans="8:8" ht="18" hidden="1">
      <c r="H110" s="61" t="s">
        <v>442</v>
      </c>
    </row>
    <row r="111" spans="8:8" ht="18" hidden="1">
      <c r="H111" s="61" t="s">
        <v>443</v>
      </c>
    </row>
    <row r="112" spans="8:8" ht="18" hidden="1">
      <c r="H112" s="61" t="s">
        <v>444</v>
      </c>
    </row>
    <row r="113" spans="8:8" ht="18" hidden="1">
      <c r="H113" s="61" t="s">
        <v>445</v>
      </c>
    </row>
    <row r="114" spans="8:8" ht="18" hidden="1">
      <c r="H114" s="61" t="s">
        <v>446</v>
      </c>
    </row>
    <row r="115" spans="8:8" ht="18" hidden="1">
      <c r="H115" s="61" t="s">
        <v>447</v>
      </c>
    </row>
  </sheetData>
  <sheetProtection formatRows="0"/>
  <mergeCells count="11">
    <mergeCell ref="O5:O6"/>
    <mergeCell ref="S1:T1"/>
    <mergeCell ref="C5:C6"/>
    <mergeCell ref="D5:D6"/>
    <mergeCell ref="E5:E6"/>
    <mergeCell ref="F5:F6"/>
    <mergeCell ref="G5:G6"/>
    <mergeCell ref="H5:H6"/>
    <mergeCell ref="I5:I6"/>
    <mergeCell ref="J5:M5"/>
    <mergeCell ref="N5:N6"/>
  </mergeCells>
  <phoneticPr fontId="20"/>
  <conditionalFormatting sqref="T53:T1048576 T1:T41">
    <cfRule type="containsText" dxfId="8" priority="4" operator="containsText" text="（正常）">
      <formula>NOT(ISERROR(SEARCH("（正常）",T1)))</formula>
    </cfRule>
    <cfRule type="containsText" dxfId="7" priority="5" operator="containsText" text="（エラー）">
      <formula>NOT(ISERROR(SEARCH("（エラー）",T1)))</formula>
    </cfRule>
    <cfRule type="containsText" dxfId="6" priority="6" operator="containsText" text="（注意）">
      <formula>NOT(ISERROR(SEARCH("（注意）",T1)))</formula>
    </cfRule>
  </conditionalFormatting>
  <conditionalFormatting sqref="T42:T52">
    <cfRule type="containsText" dxfId="5" priority="1" operator="containsText" text="（正常）">
      <formula>NOT(ISERROR(SEARCH("（正常）",T42)))</formula>
    </cfRule>
    <cfRule type="containsText" dxfId="4" priority="2" operator="containsText" text="（エラー）">
      <formula>NOT(ISERROR(SEARCH("（エラー）",T42)))</formula>
    </cfRule>
    <cfRule type="containsText" dxfId="3" priority="3" operator="containsText" text="（注意）">
      <formula>NOT(ISERROR(SEARCH("（注意）",T42)))</formula>
    </cfRule>
  </conditionalFormatting>
  <dataValidations count="4">
    <dataValidation type="list" allowBlank="1" showInputMessage="1" showErrorMessage="1" sqref="H7:H36" xr:uid="{981A3C8D-E155-4340-B8C1-B1C02097A1E4}">
      <formula1>$C$54</formula1>
    </dataValidation>
    <dataValidation type="list" allowBlank="1" showInputMessage="1" showErrorMessage="1" sqref="J7:J36" xr:uid="{EC07239F-B9CC-4789-97B2-1C3A6F01364E}">
      <formula1>$H$54:$H$115</formula1>
    </dataValidation>
    <dataValidation type="list" allowBlank="1" showInputMessage="1" showErrorMessage="1" sqref="N7:N36" xr:uid="{E82BEE4A-6C8B-447F-8CE4-F704C6EC0C52}">
      <formula1>$I$54:$I$56</formula1>
    </dataValidation>
    <dataValidation type="list" allowBlank="1" showInputMessage="1" showErrorMessage="1" sqref="O7:O36" xr:uid="{472112A3-6EE7-47AD-9A30-5FA2F86293EB}">
      <formula1>$J$54</formula1>
    </dataValidation>
  </dataValidations>
  <printOptions horizontalCentered="1"/>
  <pageMargins left="0.19685039370078741" right="0.19685039370078741" top="0.19685039370078741" bottom="0.19685039370078741" header="0.11811023622047245" footer="0.11811023622047245"/>
  <pageSetup paperSize="9" scale="79" fitToHeight="0" orientation="portrait" r:id="rId1"/>
  <headerFooter>
    <oddFooter>&amp;C&amp;P／&amp;Nページ</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8BF5-1375-4A1A-A755-CC72E8D5E507}">
  <sheetPr codeName="Sheet48">
    <pageSetUpPr fitToPage="1"/>
  </sheetPr>
  <dimension ref="B1:AI24"/>
  <sheetViews>
    <sheetView showGridLines="0" zoomScaleNormal="100" zoomScaleSheetLayoutView="100" workbookViewId="0"/>
  </sheetViews>
  <sheetFormatPr defaultColWidth="9" defaultRowHeight="15"/>
  <cols>
    <col min="1" max="2" width="3.296875" style="110" customWidth="1"/>
    <col min="3" max="3" width="47.296875" style="110" customWidth="1"/>
    <col min="4" max="29" width="4.59765625" style="110" customWidth="1"/>
    <col min="30" max="30" width="4.09765625" style="110" customWidth="1"/>
    <col min="31" max="31" width="4.09765625" style="110" hidden="1" customWidth="1"/>
    <col min="32" max="32" width="4.296875" style="110" customWidth="1"/>
    <col min="33" max="33" width="9" style="111"/>
    <col min="34" max="34" width="30.59765625" style="127" customWidth="1"/>
    <col min="35" max="35" width="9" style="111"/>
    <col min="36" max="16384" width="9" style="110"/>
  </cols>
  <sheetData>
    <row r="1" spans="2:35">
      <c r="B1" s="110" t="s">
        <v>448</v>
      </c>
      <c r="AG1" s="620" t="s">
        <v>47</v>
      </c>
      <c r="AH1" s="620"/>
    </row>
    <row r="2" spans="2:35">
      <c r="B2" s="112"/>
      <c r="C2" s="113" t="s">
        <v>449</v>
      </c>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5"/>
      <c r="AG2" s="133" t="s">
        <v>49</v>
      </c>
      <c r="AH2" s="116" t="s">
        <v>50</v>
      </c>
    </row>
    <row r="3" spans="2:35">
      <c r="B3" s="117"/>
      <c r="C3" s="110" t="s">
        <v>450</v>
      </c>
      <c r="AD3" s="118"/>
      <c r="AG3" s="133"/>
      <c r="AH3" s="116"/>
    </row>
    <row r="4" spans="2:35">
      <c r="B4" s="117"/>
      <c r="C4" s="119" t="s">
        <v>451</v>
      </c>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8"/>
      <c r="AG4" s="133"/>
      <c r="AH4" s="116"/>
    </row>
    <row r="5" spans="2:35" ht="31.5" customHeight="1">
      <c r="B5" s="117"/>
      <c r="C5" s="120"/>
      <c r="D5" s="621" t="s">
        <v>452</v>
      </c>
      <c r="E5" s="622"/>
      <c r="F5" s="622"/>
      <c r="G5" s="622"/>
      <c r="H5" s="622"/>
      <c r="I5" s="622"/>
      <c r="J5" s="622"/>
      <c r="K5" s="622"/>
      <c r="L5" s="622"/>
      <c r="M5" s="622"/>
      <c r="N5" s="622"/>
      <c r="O5" s="622"/>
      <c r="P5" s="621" t="s">
        <v>453</v>
      </c>
      <c r="Q5" s="622"/>
      <c r="R5" s="622"/>
      <c r="S5" s="622"/>
      <c r="T5" s="622"/>
      <c r="U5" s="622"/>
      <c r="V5" s="622"/>
      <c r="W5" s="622"/>
      <c r="X5" s="622"/>
      <c r="Y5" s="621" t="s">
        <v>454</v>
      </c>
      <c r="Z5" s="622"/>
      <c r="AA5" s="622"/>
      <c r="AB5" s="622"/>
      <c r="AC5" s="622"/>
      <c r="AD5" s="118"/>
      <c r="AH5" s="121"/>
    </row>
    <row r="6" spans="2:35" ht="186">
      <c r="B6" s="117"/>
      <c r="C6" s="122"/>
      <c r="D6" s="123" t="s">
        <v>455</v>
      </c>
      <c r="E6" s="123" t="s">
        <v>456</v>
      </c>
      <c r="F6" s="123" t="s">
        <v>457</v>
      </c>
      <c r="G6" s="123" t="s">
        <v>458</v>
      </c>
      <c r="H6" s="123" t="s">
        <v>459</v>
      </c>
      <c r="I6" s="123" t="s">
        <v>460</v>
      </c>
      <c r="J6" s="123" t="s">
        <v>461</v>
      </c>
      <c r="K6" s="123" t="s">
        <v>462</v>
      </c>
      <c r="L6" s="123" t="s">
        <v>463</v>
      </c>
      <c r="M6" s="123" t="s">
        <v>464</v>
      </c>
      <c r="N6" s="123" t="s">
        <v>465</v>
      </c>
      <c r="O6" s="123" t="s">
        <v>466</v>
      </c>
      <c r="P6" s="123" t="s">
        <v>467</v>
      </c>
      <c r="Q6" s="123" t="s">
        <v>468</v>
      </c>
      <c r="R6" s="123" t="s">
        <v>469</v>
      </c>
      <c r="S6" s="123" t="s">
        <v>470</v>
      </c>
      <c r="T6" s="123" t="s">
        <v>471</v>
      </c>
      <c r="U6" s="123" t="s">
        <v>472</v>
      </c>
      <c r="V6" s="123" t="s">
        <v>473</v>
      </c>
      <c r="W6" s="123" t="s">
        <v>474</v>
      </c>
      <c r="X6" s="123" t="s">
        <v>475</v>
      </c>
      <c r="Y6" s="123" t="s">
        <v>476</v>
      </c>
      <c r="Z6" s="123" t="s">
        <v>477</v>
      </c>
      <c r="AA6" s="123" t="s">
        <v>478</v>
      </c>
      <c r="AB6" s="123" t="s">
        <v>479</v>
      </c>
      <c r="AC6" s="123" t="s">
        <v>480</v>
      </c>
      <c r="AD6" s="118"/>
      <c r="AH6" s="121"/>
    </row>
    <row r="7" spans="2:35" ht="20.100000000000001" customHeight="1">
      <c r="B7" s="117"/>
      <c r="C7" s="120" t="s">
        <v>93</v>
      </c>
      <c r="D7" s="124"/>
      <c r="E7" s="124"/>
      <c r="F7" s="124"/>
      <c r="G7" s="124"/>
      <c r="H7" s="124"/>
      <c r="I7" s="124"/>
      <c r="J7" s="124"/>
      <c r="K7" s="124"/>
      <c r="L7" s="124"/>
      <c r="M7" s="124"/>
      <c r="N7" s="124"/>
      <c r="O7" s="124"/>
      <c r="P7" s="125"/>
      <c r="Q7" s="125"/>
      <c r="R7" s="125"/>
      <c r="S7" s="125"/>
      <c r="T7" s="125"/>
      <c r="U7" s="125"/>
      <c r="V7" s="125"/>
      <c r="W7" s="125"/>
      <c r="X7" s="125"/>
      <c r="Y7" s="124"/>
      <c r="Z7" s="124"/>
      <c r="AA7" s="124"/>
      <c r="AB7" s="124"/>
      <c r="AC7" s="124"/>
      <c r="AD7" s="118"/>
      <c r="AE7" s="110">
        <f>COUNTIF(P7:X7,"*")</f>
        <v>0</v>
      </c>
      <c r="AG7" s="126" t="s">
        <v>481</v>
      </c>
      <c r="AH7" s="121" t="str">
        <f>IF(COUNTIF(様式第15!F40,"汚染が確認された*")&gt;0,IF(COUNTA(D7:AC9)&lt;1,"（エラー）未選択","（正常）選択済み"),IF(COUNTA(D7:AC9)&lt;1,"（正常）選択不要","（エラー）選択不可"))</f>
        <v>（正常）選択不要</v>
      </c>
      <c r="AI7" s="111" t="s">
        <v>482</v>
      </c>
    </row>
    <row r="8" spans="2:35" ht="20.100000000000001" customHeight="1">
      <c r="B8" s="117"/>
      <c r="C8" s="120" t="s">
        <v>95</v>
      </c>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18"/>
      <c r="AE8" s="110">
        <f>COUNTIF(D8:AC8,"*")</f>
        <v>0</v>
      </c>
      <c r="AG8" s="126" t="s">
        <v>483</v>
      </c>
      <c r="AH8" s="121" t="str">
        <f>IF(COUNTIF(D12:AC12,FALSE)&lt;1,"（正常）整合","（エラー）不整合項目あり")</f>
        <v>（正常）整合</v>
      </c>
      <c r="AI8" s="111" t="s">
        <v>484</v>
      </c>
    </row>
    <row r="9" spans="2:35" ht="20.100000000000001" customHeight="1">
      <c r="B9" s="117"/>
      <c r="C9" s="120" t="s">
        <v>96</v>
      </c>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18"/>
      <c r="AE9" s="110">
        <f>COUNTIF(D9:AC9,"*")</f>
        <v>0</v>
      </c>
    </row>
    <row r="10" spans="2:35">
      <c r="B10" s="128"/>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29"/>
    </row>
    <row r="12" spans="2:35" hidden="1">
      <c r="D12" s="110" t="b">
        <f>IF(D8&amp;D9="●●",FALSE,TRUE)</f>
        <v>1</v>
      </c>
      <c r="E12" s="110" t="b">
        <f t="shared" ref="E12:AC12" si="0">IF(E8&amp;E9="●●",FALSE,TRUE)</f>
        <v>1</v>
      </c>
      <c r="F12" s="110" t="b">
        <f t="shared" si="0"/>
        <v>1</v>
      </c>
      <c r="G12" s="110" t="b">
        <f t="shared" si="0"/>
        <v>1</v>
      </c>
      <c r="H12" s="110" t="b">
        <f t="shared" si="0"/>
        <v>1</v>
      </c>
      <c r="I12" s="110" t="b">
        <f t="shared" si="0"/>
        <v>1</v>
      </c>
      <c r="J12" s="110" t="b">
        <f t="shared" si="0"/>
        <v>1</v>
      </c>
      <c r="K12" s="110" t="b">
        <f t="shared" si="0"/>
        <v>1</v>
      </c>
      <c r="L12" s="110" t="b">
        <f t="shared" si="0"/>
        <v>1</v>
      </c>
      <c r="M12" s="110" t="b">
        <f t="shared" si="0"/>
        <v>1</v>
      </c>
      <c r="N12" s="110" t="b">
        <f t="shared" si="0"/>
        <v>1</v>
      </c>
      <c r="O12" s="110" t="b">
        <f t="shared" si="0"/>
        <v>1</v>
      </c>
      <c r="P12" s="110" t="b">
        <f t="shared" si="0"/>
        <v>1</v>
      </c>
      <c r="Q12" s="110" t="b">
        <f t="shared" si="0"/>
        <v>1</v>
      </c>
      <c r="R12" s="110" t="b">
        <f t="shared" si="0"/>
        <v>1</v>
      </c>
      <c r="S12" s="110" t="b">
        <f t="shared" si="0"/>
        <v>1</v>
      </c>
      <c r="T12" s="110" t="b">
        <f t="shared" si="0"/>
        <v>1</v>
      </c>
      <c r="U12" s="110" t="b">
        <f t="shared" si="0"/>
        <v>1</v>
      </c>
      <c r="V12" s="110" t="b">
        <f t="shared" si="0"/>
        <v>1</v>
      </c>
      <c r="W12" s="110" t="b">
        <f t="shared" si="0"/>
        <v>1</v>
      </c>
      <c r="X12" s="110" t="b">
        <f t="shared" si="0"/>
        <v>1</v>
      </c>
      <c r="Y12" s="110" t="b">
        <f t="shared" si="0"/>
        <v>1</v>
      </c>
      <c r="Z12" s="110" t="b">
        <f t="shared" si="0"/>
        <v>1</v>
      </c>
      <c r="AA12" s="110" t="b">
        <f t="shared" si="0"/>
        <v>1</v>
      </c>
      <c r="AB12" s="110" t="b">
        <f t="shared" si="0"/>
        <v>1</v>
      </c>
      <c r="AC12" s="110" t="b">
        <f t="shared" si="0"/>
        <v>1</v>
      </c>
    </row>
    <row r="13" spans="2:35" hidden="1">
      <c r="C13" s="110">
        <v>1</v>
      </c>
      <c r="D13" s="110">
        <v>2</v>
      </c>
      <c r="E13" s="110">
        <v>3</v>
      </c>
      <c r="F13" s="110">
        <v>4</v>
      </c>
      <c r="G13" s="110">
        <v>5</v>
      </c>
      <c r="H13" s="110">
        <v>6</v>
      </c>
      <c r="I13" s="110">
        <v>7</v>
      </c>
      <c r="J13" s="110">
        <v>8</v>
      </c>
      <c r="K13" s="110">
        <v>9</v>
      </c>
      <c r="L13" s="110">
        <v>10</v>
      </c>
      <c r="M13" s="110">
        <v>11</v>
      </c>
      <c r="N13" s="110">
        <v>12</v>
      </c>
      <c r="O13" s="110">
        <v>13</v>
      </c>
      <c r="P13" s="110">
        <v>14</v>
      </c>
      <c r="Q13" s="110">
        <v>15</v>
      </c>
      <c r="R13" s="110">
        <v>16</v>
      </c>
      <c r="S13" s="110">
        <v>17</v>
      </c>
      <c r="T13" s="110">
        <v>18</v>
      </c>
      <c r="U13" s="110">
        <v>19</v>
      </c>
      <c r="V13" s="110">
        <v>20</v>
      </c>
      <c r="W13" s="110">
        <v>21</v>
      </c>
      <c r="X13" s="110">
        <v>22</v>
      </c>
      <c r="Y13" s="110">
        <v>23</v>
      </c>
      <c r="Z13" s="110">
        <v>24</v>
      </c>
      <c r="AA13" s="110">
        <v>25</v>
      </c>
      <c r="AB13" s="110">
        <v>26</v>
      </c>
      <c r="AC13" s="110">
        <v>27</v>
      </c>
      <c r="AD13" s="110">
        <v>28</v>
      </c>
    </row>
    <row r="14" spans="2:35" hidden="1">
      <c r="C14" s="110" t="s">
        <v>93</v>
      </c>
      <c r="D14" s="110" t="str">
        <f>IF(D7="●",D$6&amp;"、","")</f>
        <v/>
      </c>
      <c r="E14" s="110" t="str">
        <f t="shared" ref="E14:AC16" si="1">IF(E7="●",E$6&amp;"、","")</f>
        <v/>
      </c>
      <c r="F14" s="110" t="str">
        <f t="shared" si="1"/>
        <v/>
      </c>
      <c r="G14" s="110" t="str">
        <f t="shared" si="1"/>
        <v/>
      </c>
      <c r="H14" s="110" t="str">
        <f t="shared" si="1"/>
        <v/>
      </c>
      <c r="I14" s="110" t="str">
        <f>IF(I7="●",I$6&amp;"、","")</f>
        <v/>
      </c>
      <c r="J14" s="110" t="str">
        <f t="shared" si="1"/>
        <v/>
      </c>
      <c r="K14" s="110" t="str">
        <f t="shared" si="1"/>
        <v/>
      </c>
      <c r="L14" s="110" t="str">
        <f t="shared" si="1"/>
        <v/>
      </c>
      <c r="M14" s="110" t="str">
        <f t="shared" si="1"/>
        <v/>
      </c>
      <c r="N14" s="110" t="str">
        <f t="shared" si="1"/>
        <v/>
      </c>
      <c r="O14" s="110" t="str">
        <f t="shared" si="1"/>
        <v/>
      </c>
      <c r="P14" s="110" t="str">
        <f t="shared" si="1"/>
        <v/>
      </c>
      <c r="Q14" s="110" t="str">
        <f t="shared" si="1"/>
        <v/>
      </c>
      <c r="R14" s="110" t="str">
        <f t="shared" si="1"/>
        <v/>
      </c>
      <c r="S14" s="110" t="str">
        <f t="shared" si="1"/>
        <v/>
      </c>
      <c r="T14" s="110" t="str">
        <f t="shared" si="1"/>
        <v/>
      </c>
      <c r="U14" s="110" t="str">
        <f>IF(U7="●",U$6&amp;"、","")</f>
        <v/>
      </c>
      <c r="V14" s="110" t="str">
        <f t="shared" si="1"/>
        <v/>
      </c>
      <c r="W14" s="110" t="str">
        <f t="shared" si="1"/>
        <v/>
      </c>
      <c r="X14" s="110" t="str">
        <f t="shared" si="1"/>
        <v/>
      </c>
      <c r="Y14" s="110" t="str">
        <f t="shared" si="1"/>
        <v/>
      </c>
      <c r="Z14" s="110" t="str">
        <f t="shared" si="1"/>
        <v/>
      </c>
      <c r="AA14" s="110" t="str">
        <f t="shared" si="1"/>
        <v/>
      </c>
      <c r="AB14" s="110" t="str">
        <f t="shared" si="1"/>
        <v/>
      </c>
      <c r="AC14" s="110" t="str">
        <f>IF(AC7="●",AC$6&amp;"、","")</f>
        <v/>
      </c>
      <c r="AD14" s="130" t="str">
        <f>IFERROR(LEFT(D14&amp;E14&amp;F14&amp;G14&amp;H14&amp;I14&amp;J14&amp;K14&amp;L14&amp;M14&amp;N14&amp;O14&amp;P14&amp;Q14&amp;R14&amp;S14&amp;T14&amp;U14&amp;V14&amp;W14&amp;X14&amp;Y14&amp;Z14&amp;AA14&amp;AB14&amp;AC14,LEN(D14&amp;E14&amp;F14&amp;G14&amp;H14&amp;I14&amp;J14&amp;K14&amp;L14&amp;M14&amp;N14&amp;O14&amp;P14&amp;Q14&amp;R14&amp;S14&amp;T14&amp;U14&amp;V14&amp;W14&amp;X14&amp;Y14&amp;Z14&amp;AA14&amp;AB14&amp;AC14)-1),"")</f>
        <v/>
      </c>
      <c r="AE14" s="130"/>
    </row>
    <row r="15" spans="2:35" hidden="1">
      <c r="C15" s="110" t="s">
        <v>95</v>
      </c>
      <c r="D15" s="110" t="str">
        <f>IF(D8="●",D$6&amp;"、","")</f>
        <v/>
      </c>
      <c r="E15" s="110" t="str">
        <f t="shared" si="1"/>
        <v/>
      </c>
      <c r="F15" s="110" t="str">
        <f>IF(F8="●",F$6&amp;"、","")</f>
        <v/>
      </c>
      <c r="G15" s="110" t="str">
        <f t="shared" si="1"/>
        <v/>
      </c>
      <c r="H15" s="110" t="str">
        <f t="shared" si="1"/>
        <v/>
      </c>
      <c r="I15" s="110" t="str">
        <f t="shared" si="1"/>
        <v/>
      </c>
      <c r="J15" s="110" t="str">
        <f t="shared" si="1"/>
        <v/>
      </c>
      <c r="K15" s="110" t="str">
        <f t="shared" si="1"/>
        <v/>
      </c>
      <c r="L15" s="110" t="str">
        <f t="shared" si="1"/>
        <v/>
      </c>
      <c r="M15" s="110" t="str">
        <f t="shared" si="1"/>
        <v/>
      </c>
      <c r="N15" s="110" t="str">
        <f t="shared" si="1"/>
        <v/>
      </c>
      <c r="O15" s="110" t="str">
        <f t="shared" si="1"/>
        <v/>
      </c>
      <c r="P15" s="110" t="str">
        <f t="shared" si="1"/>
        <v/>
      </c>
      <c r="Q15" s="110" t="str">
        <f t="shared" si="1"/>
        <v/>
      </c>
      <c r="R15" s="110" t="str">
        <f>IF(R8="●",R$6&amp;"、","")</f>
        <v/>
      </c>
      <c r="S15" s="110" t="str">
        <f t="shared" si="1"/>
        <v/>
      </c>
      <c r="T15" s="110" t="str">
        <f t="shared" si="1"/>
        <v/>
      </c>
      <c r="U15" s="110" t="str">
        <f>IF(U8="●",U$6&amp;"、","")</f>
        <v/>
      </c>
      <c r="V15" s="110" t="str">
        <f t="shared" si="1"/>
        <v/>
      </c>
      <c r="W15" s="110" t="str">
        <f t="shared" si="1"/>
        <v/>
      </c>
      <c r="X15" s="110" t="str">
        <f t="shared" si="1"/>
        <v/>
      </c>
      <c r="Y15" s="110" t="str">
        <f t="shared" si="1"/>
        <v/>
      </c>
      <c r="Z15" s="110" t="str">
        <f t="shared" si="1"/>
        <v/>
      </c>
      <c r="AA15" s="110" t="str">
        <f t="shared" si="1"/>
        <v/>
      </c>
      <c r="AB15" s="110" t="str">
        <f t="shared" si="1"/>
        <v/>
      </c>
      <c r="AC15" s="110" t="str">
        <f t="shared" si="1"/>
        <v/>
      </c>
      <c r="AD15" s="130" t="str">
        <f>IFERROR(LEFT(D15&amp;E15&amp;F15&amp;G15&amp;H15&amp;I15&amp;J15&amp;K15&amp;L15&amp;M15&amp;N15&amp;O15&amp;P15&amp;Q15&amp;R15&amp;S15&amp;T15&amp;U15&amp;V15&amp;W15&amp;X15&amp;Y15&amp;Z15&amp;AA15&amp;AB15&amp;AC15,LEN(D15&amp;E15&amp;F15&amp;G15&amp;H15&amp;I15&amp;J15&amp;K15&amp;L15&amp;M15&amp;N15&amp;O15&amp;P15&amp;Q15&amp;R15&amp;S15&amp;T15&amp;U15&amp;V15&amp;W15&amp;X15&amp;Y15&amp;Z15&amp;AA15&amp;AB15&amp;AC15)-1),"")</f>
        <v/>
      </c>
      <c r="AE15" s="130"/>
    </row>
    <row r="16" spans="2:35" hidden="1">
      <c r="C16" s="110" t="s">
        <v>96</v>
      </c>
      <c r="D16" s="110" t="str">
        <f>IF(D9="●",D$6&amp;"、","")</f>
        <v/>
      </c>
      <c r="E16" s="110" t="str">
        <f t="shared" si="1"/>
        <v/>
      </c>
      <c r="F16" s="110" t="str">
        <f t="shared" si="1"/>
        <v/>
      </c>
      <c r="G16" s="110" t="str">
        <f t="shared" si="1"/>
        <v/>
      </c>
      <c r="H16" s="110" t="str">
        <f t="shared" si="1"/>
        <v/>
      </c>
      <c r="I16" s="110" t="str">
        <f t="shared" si="1"/>
        <v/>
      </c>
      <c r="J16" s="110" t="str">
        <f t="shared" si="1"/>
        <v/>
      </c>
      <c r="K16" s="110" t="str">
        <f t="shared" si="1"/>
        <v/>
      </c>
      <c r="L16" s="110" t="str">
        <f t="shared" si="1"/>
        <v/>
      </c>
      <c r="M16" s="110" t="str">
        <f t="shared" si="1"/>
        <v/>
      </c>
      <c r="N16" s="110" t="str">
        <f t="shared" si="1"/>
        <v/>
      </c>
      <c r="O16" s="110" t="str">
        <f t="shared" si="1"/>
        <v/>
      </c>
      <c r="P16" s="110" t="str">
        <f t="shared" si="1"/>
        <v/>
      </c>
      <c r="Q16" s="110" t="str">
        <f t="shared" si="1"/>
        <v/>
      </c>
      <c r="R16" s="110" t="str">
        <f>IF(R9="●",R$6&amp;"、","")</f>
        <v/>
      </c>
      <c r="S16" s="110" t="str">
        <f t="shared" si="1"/>
        <v/>
      </c>
      <c r="T16" s="110" t="str">
        <f t="shared" si="1"/>
        <v/>
      </c>
      <c r="U16" s="110" t="str">
        <f>IF(U9="●",U$6&amp;"、","")</f>
        <v/>
      </c>
      <c r="V16" s="110" t="str">
        <f t="shared" si="1"/>
        <v/>
      </c>
      <c r="W16" s="110" t="str">
        <f t="shared" si="1"/>
        <v/>
      </c>
      <c r="X16" s="110" t="str">
        <f t="shared" si="1"/>
        <v/>
      </c>
      <c r="Y16" s="110" t="str">
        <f t="shared" si="1"/>
        <v/>
      </c>
      <c r="Z16" s="110" t="str">
        <f t="shared" si="1"/>
        <v/>
      </c>
      <c r="AA16" s="110" t="str">
        <f t="shared" si="1"/>
        <v/>
      </c>
      <c r="AB16" s="110" t="str">
        <f t="shared" si="1"/>
        <v/>
      </c>
      <c r="AC16" s="110" t="str">
        <f t="shared" si="1"/>
        <v/>
      </c>
      <c r="AD16" s="130" t="str">
        <f>IFERROR(LEFT(D16&amp;E16&amp;F16&amp;G16&amp;H16&amp;I16&amp;J16&amp;K16&amp;L16&amp;M16&amp;N16&amp;O16&amp;P16&amp;Q16&amp;R16&amp;S16&amp;T16&amp;U16&amp;V16&amp;W16&amp;X16&amp;Y16&amp;Z16&amp;AA16&amp;AB16&amp;AC16,LEN(D16&amp;E16&amp;F16&amp;G16&amp;H16&amp;I16&amp;J16&amp;K16&amp;L16&amp;M16&amp;N16&amp;O16&amp;P16&amp;Q16&amp;R16&amp;S16&amp;T16&amp;U16&amp;V16&amp;W16&amp;X16&amp;Y16&amp;Z16&amp;AA16&amp;AB16&amp;AC16)-1),"")</f>
        <v/>
      </c>
      <c r="AE16" s="130"/>
    </row>
    <row r="17" spans="3:31" hidden="1">
      <c r="C17" s="110" t="s">
        <v>485</v>
      </c>
      <c r="D17" s="110" t="str">
        <f>IF(COUNTIF(D7:D8,"●")&gt;1,D$6&amp;"、","")</f>
        <v/>
      </c>
      <c r="E17" s="110" t="str">
        <f t="shared" ref="E17:AC17" si="2">IF(COUNTIF(E7:E8,"●")&gt;1,E$6&amp;"、","")</f>
        <v/>
      </c>
      <c r="F17" s="110" t="str">
        <f t="shared" si="2"/>
        <v/>
      </c>
      <c r="G17" s="110" t="str">
        <f t="shared" si="2"/>
        <v/>
      </c>
      <c r="H17" s="110" t="str">
        <f t="shared" si="2"/>
        <v/>
      </c>
      <c r="I17" s="110" t="str">
        <f t="shared" si="2"/>
        <v/>
      </c>
      <c r="J17" s="110" t="str">
        <f t="shared" si="2"/>
        <v/>
      </c>
      <c r="K17" s="110" t="str">
        <f t="shared" si="2"/>
        <v/>
      </c>
      <c r="L17" s="110" t="str">
        <f t="shared" si="2"/>
        <v/>
      </c>
      <c r="M17" s="110" t="str">
        <f t="shared" si="2"/>
        <v/>
      </c>
      <c r="N17" s="110" t="str">
        <f t="shared" si="2"/>
        <v/>
      </c>
      <c r="O17" s="110" t="str">
        <f t="shared" si="2"/>
        <v/>
      </c>
      <c r="P17" s="110" t="str">
        <f t="shared" si="2"/>
        <v/>
      </c>
      <c r="Q17" s="110" t="str">
        <f t="shared" si="2"/>
        <v/>
      </c>
      <c r="R17" s="110" t="str">
        <f>IF(COUNTIF(R7:R8,"●")&gt;1,R$6&amp;"、","")</f>
        <v/>
      </c>
      <c r="S17" s="110" t="str">
        <f t="shared" si="2"/>
        <v/>
      </c>
      <c r="T17" s="110" t="str">
        <f t="shared" si="2"/>
        <v/>
      </c>
      <c r="U17" s="110" t="str">
        <f>IF(COUNTIF(U7:U8,"●")&gt;1,U$6&amp;"、","")</f>
        <v/>
      </c>
      <c r="V17" s="110" t="str">
        <f t="shared" si="2"/>
        <v/>
      </c>
      <c r="W17" s="110" t="str">
        <f t="shared" si="2"/>
        <v/>
      </c>
      <c r="X17" s="110" t="str">
        <f t="shared" si="2"/>
        <v/>
      </c>
      <c r="Y17" s="110" t="str">
        <f t="shared" si="2"/>
        <v/>
      </c>
      <c r="Z17" s="110" t="str">
        <f t="shared" si="2"/>
        <v/>
      </c>
      <c r="AA17" s="110" t="str">
        <f t="shared" si="2"/>
        <v/>
      </c>
      <c r="AB17" s="110" t="str">
        <f t="shared" si="2"/>
        <v/>
      </c>
      <c r="AC17" s="110" t="str">
        <f t="shared" si="2"/>
        <v/>
      </c>
      <c r="AD17" s="130" t="str">
        <f>IFERROR(LEFT(D17&amp;E17&amp;F17&amp;G17&amp;H17&amp;I17&amp;J17&amp;K17&amp;L17&amp;M17&amp;N17&amp;O17&amp;P17&amp;Q17&amp;R17&amp;S17&amp;T17&amp;U17&amp;V17&amp;W17&amp;X17&amp;Y17&amp;Z17&amp;AA17&amp;AB17&amp;AC17,LEN(D17&amp;E17&amp;F17&amp;G17&amp;H17&amp;I17&amp;J17&amp;K17&amp;L17&amp;M17&amp;N17&amp;O17&amp;P17&amp;Q17&amp;R17&amp;S17&amp;T17&amp;U17&amp;V17&amp;W17&amp;X17&amp;Y17&amp;Z17&amp;AA17&amp;AB17&amp;AC17)-1),"")</f>
        <v/>
      </c>
      <c r="AE17" s="130"/>
    </row>
    <row r="18" spans="3:31" hidden="1">
      <c r="C18" s="110" t="s">
        <v>486</v>
      </c>
      <c r="D18" s="110" t="str">
        <f>IF(COUNTIF(D7,"●")+COUNTIF(D9,"●")&gt;1,D$6&amp;"、","")</f>
        <v/>
      </c>
      <c r="E18" s="110" t="str">
        <f t="shared" ref="E18:AC18" si="3">IF(COUNTIF(E7,"●")+COUNTIF(E9,"●")&gt;1,E$6&amp;"、","")</f>
        <v/>
      </c>
      <c r="F18" s="110" t="str">
        <f t="shared" si="3"/>
        <v/>
      </c>
      <c r="G18" s="110" t="str">
        <f t="shared" si="3"/>
        <v/>
      </c>
      <c r="H18" s="110" t="str">
        <f t="shared" si="3"/>
        <v/>
      </c>
      <c r="I18" s="110" t="str">
        <f t="shared" si="3"/>
        <v/>
      </c>
      <c r="J18" s="110" t="str">
        <f t="shared" si="3"/>
        <v/>
      </c>
      <c r="K18" s="110" t="str">
        <f t="shared" si="3"/>
        <v/>
      </c>
      <c r="L18" s="110" t="str">
        <f t="shared" si="3"/>
        <v/>
      </c>
      <c r="M18" s="110" t="str">
        <f t="shared" si="3"/>
        <v/>
      </c>
      <c r="N18" s="110" t="str">
        <f t="shared" si="3"/>
        <v/>
      </c>
      <c r="O18" s="110" t="str">
        <f t="shared" si="3"/>
        <v/>
      </c>
      <c r="P18" s="110" t="str">
        <f t="shared" si="3"/>
        <v/>
      </c>
      <c r="Q18" s="110" t="str">
        <f t="shared" si="3"/>
        <v/>
      </c>
      <c r="R18" s="110" t="str">
        <f>IF(COUNTIF(R7,"●")+COUNTIF(R9,"●")&gt;1,R$6&amp;"、","")</f>
        <v/>
      </c>
      <c r="S18" s="110" t="str">
        <f t="shared" si="3"/>
        <v/>
      </c>
      <c r="T18" s="110" t="str">
        <f t="shared" si="3"/>
        <v/>
      </c>
      <c r="U18" s="110" t="str">
        <f>IF(COUNTIF(U7,"●")+COUNTIF(U9,"●")&gt;1,U$6&amp;"、","")</f>
        <v/>
      </c>
      <c r="V18" s="110" t="str">
        <f t="shared" si="3"/>
        <v/>
      </c>
      <c r="W18" s="110" t="str">
        <f t="shared" si="3"/>
        <v/>
      </c>
      <c r="X18" s="110" t="str">
        <f t="shared" si="3"/>
        <v/>
      </c>
      <c r="Y18" s="110" t="str">
        <f t="shared" si="3"/>
        <v/>
      </c>
      <c r="Z18" s="110" t="str">
        <f t="shared" si="3"/>
        <v/>
      </c>
      <c r="AA18" s="110" t="str">
        <f t="shared" si="3"/>
        <v/>
      </c>
      <c r="AB18" s="110" t="str">
        <f t="shared" si="3"/>
        <v/>
      </c>
      <c r="AC18" s="110" t="str">
        <f t="shared" si="3"/>
        <v/>
      </c>
      <c r="AD18" s="130" t="str">
        <f>IFERROR(LEFT(D18&amp;E18&amp;F18&amp;G18&amp;H18&amp;I18&amp;J18&amp;K18&amp;L18&amp;M18&amp;N18&amp;O18&amp;P18&amp;Q18&amp;R18&amp;S18&amp;T18&amp;U18&amp;V18&amp;W18&amp;X18&amp;Y18&amp;Z18&amp;AA18&amp;AB18&amp;AC18,LEN(D18&amp;E18&amp;F18&amp;G18&amp;H18&amp;I18&amp;J18&amp;K18&amp;L18&amp;M18&amp;N18&amp;O18&amp;P18&amp;Q18&amp;R18&amp;S18&amp;T18&amp;U18&amp;V18&amp;W18&amp;X18&amp;Y18&amp;Z18&amp;AA18&amp;AB18&amp;AC18)-1),"")</f>
        <v/>
      </c>
      <c r="AE18" s="130"/>
    </row>
    <row r="24" spans="3:31" ht="23.1" customHeight="1"/>
  </sheetData>
  <sheetProtection formatRows="0"/>
  <mergeCells count="4">
    <mergeCell ref="AG1:AH1"/>
    <mergeCell ref="D5:O5"/>
    <mergeCell ref="P5:X5"/>
    <mergeCell ref="Y5:AC5"/>
  </mergeCells>
  <phoneticPr fontId="20"/>
  <conditionalFormatting sqref="AH1:AH1048576">
    <cfRule type="containsText" dxfId="2" priority="1" operator="containsText" text="（正常）">
      <formula>NOT(ISERROR(SEARCH("（正常）",AH1)))</formula>
    </cfRule>
    <cfRule type="containsText" dxfId="1" priority="2" operator="containsText" text="（エラー）">
      <formula>NOT(ISERROR(SEARCH("（エラー）",AH1)))</formula>
    </cfRule>
    <cfRule type="containsText" dxfId="0" priority="3" operator="containsText" text="（注意）">
      <formula>NOT(ISERROR(SEARCH("（注意）",AH1)))</formula>
    </cfRule>
  </conditionalFormatting>
  <dataValidations count="1">
    <dataValidation type="list" allowBlank="1" showInputMessage="1" showErrorMessage="1" sqref="P7:X7 D8:AC9" xr:uid="{EFF3E435-C515-4FDB-B479-FD395E573C35}">
      <formula1>"●"</formula1>
    </dataValidation>
  </dataValidations>
  <printOptions horizontalCentered="1"/>
  <pageMargins left="0.19685039370078741" right="0.19685039370078741" top="0.74803149606299213" bottom="0.74803149606299213" header="0.31496062992125984" footer="0.31496062992125984"/>
  <pageSetup paperSize="9" scale="74"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E98"/>
  <sheetViews>
    <sheetView showGridLines="0" zoomScaleNormal="100" workbookViewId="0"/>
  </sheetViews>
  <sheetFormatPr defaultColWidth="9" defaultRowHeight="15"/>
  <cols>
    <col min="1" max="1" width="3.59765625" style="42" customWidth="1"/>
    <col min="2" max="2" width="5.69921875" style="42" customWidth="1"/>
    <col min="3" max="3" width="46.09765625" style="42" customWidth="1"/>
    <col min="4" max="4" width="5.69921875" style="42" customWidth="1"/>
    <col min="5" max="5" width="43.69921875" style="42" customWidth="1"/>
    <col min="6" max="16384" width="9" style="42"/>
  </cols>
  <sheetData>
    <row r="1" spans="1:5">
      <c r="A1" s="46" t="s">
        <v>487</v>
      </c>
      <c r="B1" s="46"/>
    </row>
    <row r="2" spans="1:5">
      <c r="A2" s="46"/>
      <c r="B2" s="46"/>
    </row>
    <row r="3" spans="1:5">
      <c r="B3" s="42">
        <v>1</v>
      </c>
      <c r="C3" s="42" t="s">
        <v>488</v>
      </c>
      <c r="D3" s="42">
        <v>91</v>
      </c>
      <c r="E3" s="42" t="s">
        <v>489</v>
      </c>
    </row>
    <row r="4" spans="1:5">
      <c r="B4" s="42">
        <v>2</v>
      </c>
      <c r="C4" s="42" t="s">
        <v>490</v>
      </c>
      <c r="D4" s="42">
        <v>92</v>
      </c>
      <c r="E4" s="42" t="s">
        <v>491</v>
      </c>
    </row>
    <row r="5" spans="1:5">
      <c r="B5" s="42">
        <v>3</v>
      </c>
      <c r="C5" s="42" t="s">
        <v>492</v>
      </c>
      <c r="D5" s="42">
        <v>93</v>
      </c>
      <c r="E5" s="42" t="s">
        <v>493</v>
      </c>
    </row>
    <row r="6" spans="1:5">
      <c r="B6" s="42">
        <v>4</v>
      </c>
      <c r="C6" s="42" t="s">
        <v>494</v>
      </c>
      <c r="D6" s="42">
        <v>94</v>
      </c>
      <c r="E6" s="42" t="s">
        <v>495</v>
      </c>
    </row>
    <row r="7" spans="1:5">
      <c r="B7" s="42">
        <v>5</v>
      </c>
      <c r="C7" s="42" t="s">
        <v>496</v>
      </c>
      <c r="D7" s="42">
        <v>95</v>
      </c>
      <c r="E7" s="42" t="s">
        <v>497</v>
      </c>
    </row>
    <row r="8" spans="1:5">
      <c r="B8" s="42">
        <v>6</v>
      </c>
      <c r="C8" s="42" t="s">
        <v>498</v>
      </c>
      <c r="D8" s="42">
        <v>96</v>
      </c>
      <c r="E8" s="42" t="s">
        <v>499</v>
      </c>
    </row>
    <row r="9" spans="1:5">
      <c r="B9" s="42">
        <v>7</v>
      </c>
      <c r="C9" s="42" t="s">
        <v>500</v>
      </c>
      <c r="D9" s="42">
        <v>97</v>
      </c>
      <c r="E9" s="42" t="s">
        <v>501</v>
      </c>
    </row>
    <row r="10" spans="1:5">
      <c r="B10" s="42">
        <v>8</v>
      </c>
      <c r="C10" s="42" t="s">
        <v>502</v>
      </c>
      <c r="D10" s="42">
        <v>98</v>
      </c>
      <c r="E10" s="42" t="s">
        <v>503</v>
      </c>
    </row>
    <row r="11" spans="1:5">
      <c r="B11" s="42">
        <v>9</v>
      </c>
      <c r="C11" s="42" t="s">
        <v>504</v>
      </c>
      <c r="D11" s="42">
        <v>99</v>
      </c>
      <c r="E11" s="42" t="s">
        <v>505</v>
      </c>
    </row>
    <row r="12" spans="1:5">
      <c r="B12" s="42">
        <v>10</v>
      </c>
      <c r="C12" s="42" t="s">
        <v>506</v>
      </c>
      <c r="D12" s="42">
        <v>100</v>
      </c>
      <c r="E12" s="42" t="s">
        <v>507</v>
      </c>
    </row>
    <row r="13" spans="1:5">
      <c r="B13" s="42">
        <v>11</v>
      </c>
      <c r="C13" s="42" t="s">
        <v>508</v>
      </c>
      <c r="D13" s="42">
        <v>101</v>
      </c>
      <c r="E13" s="42" t="s">
        <v>509</v>
      </c>
    </row>
    <row r="14" spans="1:5">
      <c r="B14" s="42">
        <v>12</v>
      </c>
      <c r="C14" s="42" t="s">
        <v>510</v>
      </c>
      <c r="D14" s="42">
        <v>102</v>
      </c>
      <c r="E14" s="42" t="s">
        <v>511</v>
      </c>
    </row>
    <row r="15" spans="1:5">
      <c r="B15" s="42">
        <v>13</v>
      </c>
      <c r="C15" s="42" t="s">
        <v>512</v>
      </c>
      <c r="D15" s="42">
        <v>103</v>
      </c>
      <c r="E15" s="42" t="s">
        <v>513</v>
      </c>
    </row>
    <row r="16" spans="1:5">
      <c r="B16" s="42">
        <v>14</v>
      </c>
      <c r="C16" s="42" t="s">
        <v>514</v>
      </c>
      <c r="D16" s="42">
        <v>104</v>
      </c>
      <c r="E16" s="42" t="s">
        <v>515</v>
      </c>
    </row>
    <row r="17" spans="2:5">
      <c r="B17" s="42">
        <v>15</v>
      </c>
      <c r="C17" s="42" t="s">
        <v>516</v>
      </c>
      <c r="D17" s="42">
        <v>105</v>
      </c>
      <c r="E17" s="42" t="s">
        <v>517</v>
      </c>
    </row>
    <row r="18" spans="2:5">
      <c r="B18" s="42">
        <v>16</v>
      </c>
      <c r="C18" s="42" t="s">
        <v>518</v>
      </c>
      <c r="D18" s="42">
        <v>106</v>
      </c>
      <c r="E18" s="42" t="s">
        <v>519</v>
      </c>
    </row>
    <row r="19" spans="2:5">
      <c r="B19" s="42">
        <v>17</v>
      </c>
      <c r="C19" s="42" t="s">
        <v>520</v>
      </c>
      <c r="D19" s="42">
        <v>107</v>
      </c>
      <c r="E19" s="42" t="s">
        <v>521</v>
      </c>
    </row>
    <row r="20" spans="2:5">
      <c r="B20" s="42">
        <v>18</v>
      </c>
      <c r="C20" s="42" t="s">
        <v>522</v>
      </c>
      <c r="D20" s="42">
        <v>108</v>
      </c>
      <c r="E20" s="42" t="s">
        <v>523</v>
      </c>
    </row>
    <row r="21" spans="2:5">
      <c r="B21" s="42">
        <v>19</v>
      </c>
      <c r="C21" s="42" t="s">
        <v>524</v>
      </c>
      <c r="D21" s="42">
        <v>109</v>
      </c>
      <c r="E21" s="42" t="s">
        <v>525</v>
      </c>
    </row>
    <row r="22" spans="2:5">
      <c r="B22" s="42">
        <v>20</v>
      </c>
      <c r="C22" s="42" t="s">
        <v>526</v>
      </c>
      <c r="D22" s="42">
        <v>110</v>
      </c>
      <c r="E22" s="42" t="s">
        <v>527</v>
      </c>
    </row>
    <row r="23" spans="2:5">
      <c r="B23" s="42">
        <v>21</v>
      </c>
      <c r="C23" s="42" t="s">
        <v>528</v>
      </c>
      <c r="D23" s="42">
        <v>111</v>
      </c>
      <c r="E23" s="42" t="s">
        <v>529</v>
      </c>
    </row>
    <row r="24" spans="2:5">
      <c r="B24" s="42">
        <v>22</v>
      </c>
      <c r="C24" s="42" t="s">
        <v>530</v>
      </c>
      <c r="D24" s="42">
        <v>112</v>
      </c>
      <c r="E24" s="42" t="s">
        <v>531</v>
      </c>
    </row>
    <row r="25" spans="2:5">
      <c r="B25" s="42">
        <v>23</v>
      </c>
      <c r="C25" s="42" t="s">
        <v>532</v>
      </c>
      <c r="D25" s="42">
        <v>113</v>
      </c>
      <c r="E25" s="42" t="s">
        <v>533</v>
      </c>
    </row>
    <row r="26" spans="2:5">
      <c r="B26" s="42">
        <v>24</v>
      </c>
      <c r="C26" s="42" t="s">
        <v>75</v>
      </c>
      <c r="D26" s="42">
        <v>114</v>
      </c>
      <c r="E26" s="42" t="s">
        <v>534</v>
      </c>
    </row>
    <row r="27" spans="2:5">
      <c r="B27" s="42">
        <v>25</v>
      </c>
      <c r="C27" s="42" t="s">
        <v>535</v>
      </c>
      <c r="D27" s="42">
        <v>115</v>
      </c>
      <c r="E27" s="42" t="s">
        <v>536</v>
      </c>
    </row>
    <row r="28" spans="2:5">
      <c r="B28" s="42">
        <v>26</v>
      </c>
      <c r="C28" s="42" t="s">
        <v>537</v>
      </c>
      <c r="D28" s="42">
        <v>116</v>
      </c>
      <c r="E28" s="42" t="s">
        <v>538</v>
      </c>
    </row>
    <row r="29" spans="2:5">
      <c r="B29" s="42">
        <v>27</v>
      </c>
      <c r="C29" s="42" t="s">
        <v>539</v>
      </c>
      <c r="D29" s="42">
        <v>117</v>
      </c>
      <c r="E29" s="42" t="s">
        <v>540</v>
      </c>
    </row>
    <row r="30" spans="2:5">
      <c r="B30" s="42">
        <v>28</v>
      </c>
      <c r="C30" s="42" t="s">
        <v>541</v>
      </c>
      <c r="D30" s="42">
        <v>118</v>
      </c>
      <c r="E30" s="42" t="s">
        <v>542</v>
      </c>
    </row>
    <row r="31" spans="2:5">
      <c r="B31" s="42">
        <v>29</v>
      </c>
      <c r="C31" s="42" t="s">
        <v>543</v>
      </c>
      <c r="D31" s="42">
        <v>119</v>
      </c>
      <c r="E31" s="42" t="s">
        <v>544</v>
      </c>
    </row>
    <row r="32" spans="2:5">
      <c r="B32" s="42">
        <v>30</v>
      </c>
      <c r="C32" s="42" t="s">
        <v>545</v>
      </c>
      <c r="D32" s="42">
        <v>120</v>
      </c>
      <c r="E32" s="42" t="s">
        <v>546</v>
      </c>
    </row>
    <row r="33" spans="2:5">
      <c r="B33" s="42">
        <v>31</v>
      </c>
      <c r="C33" s="42" t="s">
        <v>547</v>
      </c>
      <c r="D33" s="42">
        <v>121</v>
      </c>
      <c r="E33" s="42" t="s">
        <v>548</v>
      </c>
    </row>
    <row r="34" spans="2:5">
      <c r="B34" s="42">
        <v>32</v>
      </c>
      <c r="C34" s="42" t="s">
        <v>549</v>
      </c>
      <c r="D34" s="42">
        <v>122</v>
      </c>
      <c r="E34" s="42" t="s">
        <v>550</v>
      </c>
    </row>
    <row r="35" spans="2:5">
      <c r="B35" s="42">
        <v>33</v>
      </c>
      <c r="C35" s="42" t="s">
        <v>551</v>
      </c>
      <c r="D35" s="42">
        <v>123</v>
      </c>
      <c r="E35" s="42" t="s">
        <v>552</v>
      </c>
    </row>
    <row r="36" spans="2:5">
      <c r="B36" s="42">
        <v>34</v>
      </c>
      <c r="C36" s="42" t="s">
        <v>553</v>
      </c>
      <c r="D36" s="42">
        <v>124</v>
      </c>
      <c r="E36" s="42" t="s">
        <v>554</v>
      </c>
    </row>
    <row r="37" spans="2:5">
      <c r="B37" s="42">
        <v>35</v>
      </c>
      <c r="C37" s="42" t="s">
        <v>555</v>
      </c>
      <c r="D37" s="42">
        <v>125</v>
      </c>
      <c r="E37" s="42" t="s">
        <v>556</v>
      </c>
    </row>
    <row r="38" spans="2:5">
      <c r="B38" s="42">
        <v>36</v>
      </c>
      <c r="C38" s="42" t="s">
        <v>557</v>
      </c>
      <c r="D38" s="42">
        <v>126</v>
      </c>
      <c r="E38" s="42" t="s">
        <v>558</v>
      </c>
    </row>
    <row r="39" spans="2:5">
      <c r="B39" s="42">
        <v>37</v>
      </c>
      <c r="C39" s="42" t="s">
        <v>559</v>
      </c>
      <c r="D39" s="42">
        <v>127</v>
      </c>
      <c r="E39" s="42" t="s">
        <v>560</v>
      </c>
    </row>
    <row r="40" spans="2:5">
      <c r="B40" s="42">
        <v>38</v>
      </c>
      <c r="C40" s="42" t="s">
        <v>561</v>
      </c>
      <c r="D40" s="42">
        <v>128</v>
      </c>
      <c r="E40" s="42" t="s">
        <v>562</v>
      </c>
    </row>
    <row r="41" spans="2:5">
      <c r="B41" s="42">
        <v>39</v>
      </c>
      <c r="C41" s="42" t="s">
        <v>563</v>
      </c>
      <c r="D41" s="42">
        <v>129</v>
      </c>
      <c r="E41" s="42" t="s">
        <v>564</v>
      </c>
    </row>
    <row r="42" spans="2:5">
      <c r="B42" s="42">
        <v>40</v>
      </c>
      <c r="C42" s="42" t="s">
        <v>565</v>
      </c>
      <c r="D42" s="42">
        <v>130</v>
      </c>
      <c r="E42" s="42" t="s">
        <v>566</v>
      </c>
    </row>
    <row r="43" spans="2:5">
      <c r="B43" s="42">
        <v>41</v>
      </c>
      <c r="C43" s="42" t="s">
        <v>567</v>
      </c>
      <c r="D43" s="42">
        <v>131</v>
      </c>
      <c r="E43" s="42" t="s">
        <v>568</v>
      </c>
    </row>
    <row r="44" spans="2:5">
      <c r="B44" s="42">
        <v>42</v>
      </c>
      <c r="C44" s="42" t="s">
        <v>569</v>
      </c>
      <c r="D44" s="42">
        <v>132</v>
      </c>
      <c r="E44" s="42" t="s">
        <v>570</v>
      </c>
    </row>
    <row r="45" spans="2:5">
      <c r="B45" s="42">
        <v>43</v>
      </c>
      <c r="C45" s="42" t="s">
        <v>571</v>
      </c>
      <c r="D45" s="42">
        <v>133</v>
      </c>
      <c r="E45" s="42" t="s">
        <v>572</v>
      </c>
    </row>
    <row r="46" spans="2:5">
      <c r="B46" s="42">
        <v>44</v>
      </c>
      <c r="C46" s="42" t="s">
        <v>573</v>
      </c>
      <c r="D46" s="42">
        <v>134</v>
      </c>
      <c r="E46" s="42" t="s">
        <v>574</v>
      </c>
    </row>
    <row r="47" spans="2:5">
      <c r="B47" s="42">
        <v>45</v>
      </c>
      <c r="C47" s="42" t="s">
        <v>575</v>
      </c>
      <c r="D47" s="42">
        <v>135</v>
      </c>
      <c r="E47" s="42" t="s">
        <v>576</v>
      </c>
    </row>
    <row r="48" spans="2:5">
      <c r="B48" s="42">
        <v>46</v>
      </c>
      <c r="C48" s="42" t="s">
        <v>577</v>
      </c>
      <c r="D48" s="42">
        <v>136</v>
      </c>
      <c r="E48" s="42" t="s">
        <v>578</v>
      </c>
    </row>
    <row r="49" spans="2:5">
      <c r="B49" s="42">
        <v>47</v>
      </c>
      <c r="C49" s="42" t="s">
        <v>579</v>
      </c>
      <c r="D49" s="42">
        <v>137</v>
      </c>
      <c r="E49" s="42" t="s">
        <v>580</v>
      </c>
    </row>
    <row r="50" spans="2:5">
      <c r="B50" s="42">
        <v>48</v>
      </c>
      <c r="C50" s="42" t="s">
        <v>581</v>
      </c>
      <c r="D50" s="42">
        <v>138</v>
      </c>
      <c r="E50" s="42" t="s">
        <v>582</v>
      </c>
    </row>
    <row r="51" spans="2:5">
      <c r="B51" s="42">
        <v>49</v>
      </c>
      <c r="C51" s="42" t="s">
        <v>583</v>
      </c>
      <c r="D51" s="42">
        <v>139</v>
      </c>
      <c r="E51" s="42" t="s">
        <v>584</v>
      </c>
    </row>
    <row r="52" spans="2:5">
      <c r="B52" s="42">
        <v>50</v>
      </c>
      <c r="C52" s="42" t="s">
        <v>585</v>
      </c>
      <c r="D52" s="42">
        <v>140</v>
      </c>
      <c r="E52" s="42" t="s">
        <v>586</v>
      </c>
    </row>
    <row r="53" spans="2:5">
      <c r="B53" s="42">
        <v>51</v>
      </c>
      <c r="C53" s="42" t="s">
        <v>587</v>
      </c>
      <c r="D53" s="42">
        <v>141</v>
      </c>
      <c r="E53" s="42" t="s">
        <v>588</v>
      </c>
    </row>
    <row r="54" spans="2:5">
      <c r="B54" s="42">
        <v>52</v>
      </c>
      <c r="C54" s="42" t="s">
        <v>589</v>
      </c>
      <c r="D54" s="42">
        <v>142</v>
      </c>
      <c r="E54" s="42" t="s">
        <v>590</v>
      </c>
    </row>
    <row r="55" spans="2:5">
      <c r="B55" s="42">
        <v>53</v>
      </c>
      <c r="C55" s="42" t="s">
        <v>591</v>
      </c>
      <c r="D55" s="42">
        <v>143</v>
      </c>
      <c r="E55" s="42" t="s">
        <v>592</v>
      </c>
    </row>
    <row r="56" spans="2:5">
      <c r="B56" s="42">
        <v>54</v>
      </c>
      <c r="C56" s="42" t="s">
        <v>593</v>
      </c>
      <c r="D56" s="42">
        <v>144</v>
      </c>
      <c r="E56" s="42" t="s">
        <v>594</v>
      </c>
    </row>
    <row r="57" spans="2:5">
      <c r="B57" s="42">
        <v>55</v>
      </c>
      <c r="C57" s="42" t="s">
        <v>595</v>
      </c>
      <c r="D57" s="42">
        <v>145</v>
      </c>
      <c r="E57" s="42" t="s">
        <v>596</v>
      </c>
    </row>
    <row r="58" spans="2:5">
      <c r="B58" s="42">
        <v>56</v>
      </c>
      <c r="C58" s="42" t="s">
        <v>597</v>
      </c>
      <c r="D58" s="42">
        <v>146</v>
      </c>
      <c r="E58" s="42" t="s">
        <v>598</v>
      </c>
    </row>
    <row r="59" spans="2:5">
      <c r="B59" s="42">
        <v>57</v>
      </c>
      <c r="C59" s="42" t="s">
        <v>599</v>
      </c>
      <c r="D59" s="42">
        <v>147</v>
      </c>
      <c r="E59" s="42" t="s">
        <v>600</v>
      </c>
    </row>
    <row r="60" spans="2:5">
      <c r="B60" s="42">
        <v>58</v>
      </c>
      <c r="C60" s="42" t="s">
        <v>601</v>
      </c>
      <c r="D60" s="42">
        <v>148</v>
      </c>
      <c r="E60" s="42" t="s">
        <v>602</v>
      </c>
    </row>
    <row r="61" spans="2:5">
      <c r="B61" s="42">
        <v>59</v>
      </c>
      <c r="C61" s="42" t="s">
        <v>603</v>
      </c>
      <c r="D61" s="42">
        <v>149</v>
      </c>
      <c r="E61" s="42" t="s">
        <v>604</v>
      </c>
    </row>
    <row r="62" spans="2:5">
      <c r="B62" s="42">
        <v>60</v>
      </c>
      <c r="C62" s="42" t="s">
        <v>605</v>
      </c>
      <c r="D62" s="42">
        <v>150</v>
      </c>
      <c r="E62" s="42" t="s">
        <v>606</v>
      </c>
    </row>
    <row r="63" spans="2:5">
      <c r="B63" s="42">
        <v>61</v>
      </c>
      <c r="C63" s="42" t="s">
        <v>607</v>
      </c>
      <c r="D63" s="42">
        <v>151</v>
      </c>
      <c r="E63" s="42" t="s">
        <v>608</v>
      </c>
    </row>
    <row r="64" spans="2:5">
      <c r="B64" s="42">
        <v>62</v>
      </c>
      <c r="C64" s="42" t="s">
        <v>609</v>
      </c>
      <c r="D64" s="42">
        <v>152</v>
      </c>
      <c r="E64" s="42" t="s">
        <v>610</v>
      </c>
    </row>
    <row r="65" spans="2:5">
      <c r="B65" s="42">
        <v>63</v>
      </c>
      <c r="C65" s="42" t="s">
        <v>611</v>
      </c>
      <c r="D65" s="42">
        <v>153</v>
      </c>
      <c r="E65" s="42" t="s">
        <v>612</v>
      </c>
    </row>
    <row r="66" spans="2:5">
      <c r="B66" s="42">
        <v>64</v>
      </c>
      <c r="C66" s="42" t="s">
        <v>613</v>
      </c>
      <c r="D66" s="42">
        <v>154</v>
      </c>
      <c r="E66" s="42" t="s">
        <v>614</v>
      </c>
    </row>
    <row r="67" spans="2:5">
      <c r="B67" s="42">
        <v>65</v>
      </c>
      <c r="C67" s="42" t="s">
        <v>615</v>
      </c>
      <c r="D67" s="42">
        <v>155</v>
      </c>
      <c r="E67" s="42" t="s">
        <v>616</v>
      </c>
    </row>
    <row r="68" spans="2:5">
      <c r="B68" s="42">
        <v>66</v>
      </c>
      <c r="C68" s="42" t="s">
        <v>617</v>
      </c>
      <c r="D68" s="42">
        <v>156</v>
      </c>
      <c r="E68" s="42" t="s">
        <v>618</v>
      </c>
    </row>
    <row r="69" spans="2:5">
      <c r="B69" s="42">
        <v>67</v>
      </c>
      <c r="C69" s="42" t="s">
        <v>619</v>
      </c>
      <c r="D69" s="42">
        <v>157</v>
      </c>
      <c r="E69" s="42" t="s">
        <v>620</v>
      </c>
    </row>
    <row r="70" spans="2:5">
      <c r="B70" s="42">
        <v>68</v>
      </c>
      <c r="C70" s="42" t="s">
        <v>621</v>
      </c>
      <c r="D70" s="42">
        <v>158</v>
      </c>
      <c r="E70" s="42" t="s">
        <v>622</v>
      </c>
    </row>
    <row r="71" spans="2:5">
      <c r="B71" s="42">
        <v>69</v>
      </c>
      <c r="C71" s="42" t="s">
        <v>623</v>
      </c>
      <c r="D71" s="42">
        <v>159</v>
      </c>
      <c r="E71" s="42" t="s">
        <v>624</v>
      </c>
    </row>
    <row r="72" spans="2:5">
      <c r="B72" s="42">
        <v>70</v>
      </c>
      <c r="C72" s="42" t="s">
        <v>625</v>
      </c>
      <c r="D72" s="42">
        <v>160</v>
      </c>
      <c r="E72" s="42" t="s">
        <v>626</v>
      </c>
    </row>
    <row r="73" spans="2:5">
      <c r="B73" s="42">
        <v>71</v>
      </c>
      <c r="C73" s="42" t="s">
        <v>627</v>
      </c>
      <c r="D73" s="42">
        <v>161</v>
      </c>
      <c r="E73" s="42" t="s">
        <v>628</v>
      </c>
    </row>
    <row r="74" spans="2:5">
      <c r="B74" s="42">
        <v>72</v>
      </c>
      <c r="C74" s="42" t="s">
        <v>629</v>
      </c>
      <c r="D74" s="42">
        <v>162</v>
      </c>
      <c r="E74" s="42" t="s">
        <v>630</v>
      </c>
    </row>
    <row r="75" spans="2:5">
      <c r="B75" s="42">
        <v>73</v>
      </c>
      <c r="C75" s="42" t="s">
        <v>631</v>
      </c>
      <c r="D75" s="42">
        <v>163</v>
      </c>
      <c r="E75" s="42" t="s">
        <v>632</v>
      </c>
    </row>
    <row r="76" spans="2:5">
      <c r="B76" s="42">
        <v>74</v>
      </c>
      <c r="C76" s="42" t="s">
        <v>633</v>
      </c>
      <c r="D76" s="42">
        <v>164</v>
      </c>
      <c r="E76" s="42" t="s">
        <v>634</v>
      </c>
    </row>
    <row r="77" spans="2:5">
      <c r="B77" s="42">
        <v>75</v>
      </c>
      <c r="C77" s="42" t="s">
        <v>635</v>
      </c>
      <c r="D77" s="42">
        <v>165</v>
      </c>
      <c r="E77" s="42" t="s">
        <v>636</v>
      </c>
    </row>
    <row r="78" spans="2:5">
      <c r="B78" s="42">
        <v>76</v>
      </c>
      <c r="C78" s="42" t="s">
        <v>637</v>
      </c>
      <c r="D78" s="42">
        <v>166</v>
      </c>
      <c r="E78" s="42" t="s">
        <v>638</v>
      </c>
    </row>
    <row r="79" spans="2:5">
      <c r="B79" s="42">
        <v>77</v>
      </c>
      <c r="C79" s="42" t="s">
        <v>639</v>
      </c>
      <c r="D79" s="42">
        <v>167</v>
      </c>
      <c r="E79" s="42" t="s">
        <v>640</v>
      </c>
    </row>
    <row r="80" spans="2:5">
      <c r="B80" s="42">
        <v>78</v>
      </c>
      <c r="C80" s="42" t="s">
        <v>641</v>
      </c>
      <c r="D80" s="42">
        <v>168</v>
      </c>
      <c r="E80" s="42" t="s">
        <v>642</v>
      </c>
    </row>
    <row r="81" spans="2:5">
      <c r="B81" s="42">
        <v>79</v>
      </c>
      <c r="C81" s="42" t="s">
        <v>643</v>
      </c>
      <c r="D81" s="42">
        <v>169</v>
      </c>
      <c r="E81" s="42" t="s">
        <v>644</v>
      </c>
    </row>
    <row r="82" spans="2:5">
      <c r="B82" s="42">
        <v>80</v>
      </c>
      <c r="C82" s="42" t="s">
        <v>645</v>
      </c>
      <c r="D82" s="42">
        <v>170</v>
      </c>
      <c r="E82" s="42" t="s">
        <v>646</v>
      </c>
    </row>
    <row r="83" spans="2:5">
      <c r="B83" s="42">
        <v>81</v>
      </c>
      <c r="C83" s="42" t="s">
        <v>647</v>
      </c>
      <c r="D83" s="42">
        <v>171</v>
      </c>
      <c r="E83" s="42" t="s">
        <v>648</v>
      </c>
    </row>
    <row r="84" spans="2:5">
      <c r="B84" s="42">
        <v>82</v>
      </c>
      <c r="C84" s="42" t="s">
        <v>649</v>
      </c>
      <c r="D84" s="42">
        <v>172</v>
      </c>
      <c r="E84" s="42" t="s">
        <v>650</v>
      </c>
    </row>
    <row r="85" spans="2:5">
      <c r="B85" s="42">
        <v>83</v>
      </c>
      <c r="C85" s="42" t="s">
        <v>651</v>
      </c>
      <c r="D85" s="42">
        <v>173</v>
      </c>
      <c r="E85" s="42" t="s">
        <v>652</v>
      </c>
    </row>
    <row r="86" spans="2:5">
      <c r="B86" s="42">
        <v>84</v>
      </c>
      <c r="C86" s="42" t="s">
        <v>653</v>
      </c>
      <c r="D86" s="42">
        <v>174</v>
      </c>
      <c r="E86" s="42" t="s">
        <v>654</v>
      </c>
    </row>
    <row r="87" spans="2:5">
      <c r="B87" s="42">
        <v>85</v>
      </c>
      <c r="C87" s="42" t="s">
        <v>655</v>
      </c>
      <c r="D87" s="42">
        <v>175</v>
      </c>
      <c r="E87" s="42" t="s">
        <v>656</v>
      </c>
    </row>
    <row r="88" spans="2:5">
      <c r="B88" s="42">
        <v>86</v>
      </c>
      <c r="C88" s="42" t="s">
        <v>657</v>
      </c>
      <c r="D88" s="42">
        <v>176</v>
      </c>
      <c r="E88" s="42" t="s">
        <v>658</v>
      </c>
    </row>
    <row r="89" spans="2:5">
      <c r="B89" s="42">
        <v>87</v>
      </c>
      <c r="C89" s="42" t="s">
        <v>659</v>
      </c>
      <c r="D89" s="42">
        <v>177</v>
      </c>
      <c r="E89" s="42" t="s">
        <v>660</v>
      </c>
    </row>
    <row r="90" spans="2:5">
      <c r="B90" s="42">
        <v>88</v>
      </c>
      <c r="C90" s="42" t="s">
        <v>661</v>
      </c>
      <c r="D90" s="42">
        <v>178</v>
      </c>
      <c r="E90" s="42" t="s">
        <v>662</v>
      </c>
    </row>
    <row r="91" spans="2:5">
      <c r="B91" s="42">
        <v>89</v>
      </c>
      <c r="C91" s="42" t="s">
        <v>663</v>
      </c>
      <c r="D91" s="42">
        <v>179</v>
      </c>
      <c r="E91" s="42" t="s">
        <v>664</v>
      </c>
    </row>
    <row r="92" spans="2:5">
      <c r="B92" s="42">
        <v>90</v>
      </c>
      <c r="C92" s="42" t="s">
        <v>665</v>
      </c>
      <c r="D92" s="42">
        <v>180</v>
      </c>
      <c r="E92" s="42" t="s">
        <v>666</v>
      </c>
    </row>
    <row r="93" spans="2:5">
      <c r="D93" s="42">
        <v>181</v>
      </c>
      <c r="E93" s="42" t="s">
        <v>667</v>
      </c>
    </row>
    <row r="94" spans="2:5">
      <c r="D94" s="42">
        <v>182</v>
      </c>
      <c r="E94" s="42" t="s">
        <v>668</v>
      </c>
    </row>
    <row r="95" spans="2:5">
      <c r="D95" s="42">
        <v>183</v>
      </c>
      <c r="E95" s="42" t="s">
        <v>669</v>
      </c>
    </row>
    <row r="96" spans="2:5">
      <c r="D96" s="42">
        <v>184</v>
      </c>
      <c r="E96" s="42" t="s">
        <v>670</v>
      </c>
    </row>
    <row r="97" spans="4:5">
      <c r="D97" s="42">
        <v>185</v>
      </c>
      <c r="E97" s="42" t="s">
        <v>671</v>
      </c>
    </row>
    <row r="98" spans="4:5">
      <c r="D98" s="42">
        <v>186</v>
      </c>
      <c r="E98" s="42" t="s">
        <v>672</v>
      </c>
    </row>
  </sheetData>
  <phoneticPr fontId="20"/>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Q187"/>
  <sheetViews>
    <sheetView zoomScaleNormal="100" workbookViewId="0"/>
  </sheetViews>
  <sheetFormatPr defaultRowHeight="18"/>
  <cols>
    <col min="2" max="3" width="14.796875" customWidth="1"/>
    <col min="4" max="4" width="23.09765625" customWidth="1"/>
    <col min="5" max="6" width="14.796875" customWidth="1"/>
  </cols>
  <sheetData>
    <row r="1" spans="1:17" s="57" customFormat="1">
      <c r="B1" s="57" t="s">
        <v>673</v>
      </c>
      <c r="C1" s="57" t="s">
        <v>381</v>
      </c>
      <c r="D1" s="57" t="s">
        <v>674</v>
      </c>
      <c r="E1" s="57" t="s">
        <v>675</v>
      </c>
      <c r="F1" s="57" t="s">
        <v>676</v>
      </c>
      <c r="G1" s="57" t="s">
        <v>380</v>
      </c>
      <c r="H1" s="57" t="s">
        <v>677</v>
      </c>
      <c r="I1" s="57" t="s">
        <v>361</v>
      </c>
      <c r="J1" s="57" t="s">
        <v>678</v>
      </c>
      <c r="K1" s="57" t="s">
        <v>115</v>
      </c>
      <c r="L1" s="57" t="s">
        <v>679</v>
      </c>
      <c r="M1" s="57" t="s">
        <v>680</v>
      </c>
      <c r="O1" s="57" t="s">
        <v>117</v>
      </c>
      <c r="P1" s="57" t="s">
        <v>116</v>
      </c>
      <c r="Q1" s="57" t="s">
        <v>382</v>
      </c>
    </row>
    <row r="2" spans="1:17">
      <c r="A2" s="44"/>
      <c r="B2" t="s">
        <v>681</v>
      </c>
      <c r="C2" t="s">
        <v>384</v>
      </c>
      <c r="D2" t="s">
        <v>488</v>
      </c>
      <c r="E2" t="s">
        <v>455</v>
      </c>
      <c r="F2" t="s">
        <v>682</v>
      </c>
      <c r="G2" t="s">
        <v>383</v>
      </c>
      <c r="H2" t="s">
        <v>683</v>
      </c>
      <c r="I2" t="s">
        <v>361</v>
      </c>
      <c r="J2" t="s">
        <v>684</v>
      </c>
      <c r="K2" t="s">
        <v>121</v>
      </c>
      <c r="L2" t="s">
        <v>685</v>
      </c>
      <c r="M2" t="s">
        <v>146</v>
      </c>
      <c r="O2" t="s">
        <v>121</v>
      </c>
      <c r="P2" t="s">
        <v>122</v>
      </c>
      <c r="Q2" t="s">
        <v>385</v>
      </c>
    </row>
    <row r="3" spans="1:17">
      <c r="B3" t="s">
        <v>686</v>
      </c>
      <c r="C3" t="s">
        <v>386</v>
      </c>
      <c r="D3" t="s">
        <v>490</v>
      </c>
      <c r="E3" t="s">
        <v>456</v>
      </c>
      <c r="F3" t="s">
        <v>687</v>
      </c>
      <c r="J3" t="s">
        <v>688</v>
      </c>
      <c r="K3" t="s">
        <v>128</v>
      </c>
      <c r="L3" t="s">
        <v>689</v>
      </c>
      <c r="M3" t="s">
        <v>149</v>
      </c>
      <c r="O3" t="s">
        <v>128</v>
      </c>
      <c r="P3" t="s">
        <v>129</v>
      </c>
      <c r="Q3" t="s">
        <v>387</v>
      </c>
    </row>
    <row r="4" spans="1:17">
      <c r="B4" t="s">
        <v>690</v>
      </c>
      <c r="C4" t="s">
        <v>388</v>
      </c>
      <c r="D4" t="s">
        <v>492</v>
      </c>
      <c r="E4" t="s">
        <v>457</v>
      </c>
      <c r="F4" t="s">
        <v>691</v>
      </c>
      <c r="J4" t="s">
        <v>692</v>
      </c>
      <c r="M4" t="s">
        <v>151</v>
      </c>
      <c r="O4" t="s">
        <v>693</v>
      </c>
      <c r="P4" t="s">
        <v>128</v>
      </c>
      <c r="Q4" t="s">
        <v>378</v>
      </c>
    </row>
    <row r="5" spans="1:17">
      <c r="C5" t="s">
        <v>389</v>
      </c>
      <c r="D5" t="s">
        <v>494</v>
      </c>
      <c r="E5" t="s">
        <v>458</v>
      </c>
      <c r="F5" t="s">
        <v>694</v>
      </c>
      <c r="M5" t="s">
        <v>153</v>
      </c>
    </row>
    <row r="6" spans="1:17">
      <c r="C6" t="s">
        <v>390</v>
      </c>
      <c r="D6" t="s">
        <v>496</v>
      </c>
      <c r="E6" t="s">
        <v>459</v>
      </c>
      <c r="F6" t="s">
        <v>695</v>
      </c>
      <c r="M6" t="s">
        <v>155</v>
      </c>
    </row>
    <row r="7" spans="1:17">
      <c r="C7" t="s">
        <v>391</v>
      </c>
      <c r="D7" t="s">
        <v>498</v>
      </c>
      <c r="E7" t="s">
        <v>460</v>
      </c>
      <c r="M7" t="s">
        <v>157</v>
      </c>
    </row>
    <row r="8" spans="1:17">
      <c r="C8" t="s">
        <v>392</v>
      </c>
      <c r="D8" t="s">
        <v>500</v>
      </c>
      <c r="E8" t="s">
        <v>461</v>
      </c>
      <c r="M8" t="s">
        <v>696</v>
      </c>
    </row>
    <row r="9" spans="1:17">
      <c r="C9" t="s">
        <v>393</v>
      </c>
      <c r="D9" t="s">
        <v>502</v>
      </c>
      <c r="E9" t="s">
        <v>462</v>
      </c>
      <c r="M9" t="s">
        <v>161</v>
      </c>
    </row>
    <row r="10" spans="1:17">
      <c r="C10" t="s">
        <v>394</v>
      </c>
      <c r="D10" t="s">
        <v>504</v>
      </c>
      <c r="E10" t="s">
        <v>463</v>
      </c>
      <c r="M10" t="s">
        <v>163</v>
      </c>
    </row>
    <row r="11" spans="1:17">
      <c r="C11" t="s">
        <v>395</v>
      </c>
      <c r="D11" t="s">
        <v>506</v>
      </c>
      <c r="E11" t="s">
        <v>464</v>
      </c>
      <c r="M11" t="s">
        <v>697</v>
      </c>
    </row>
    <row r="12" spans="1:17">
      <c r="C12" t="s">
        <v>396</v>
      </c>
      <c r="D12" t="s">
        <v>508</v>
      </c>
      <c r="E12" t="s">
        <v>465</v>
      </c>
      <c r="M12" t="s">
        <v>150</v>
      </c>
    </row>
    <row r="13" spans="1:17">
      <c r="C13" t="s">
        <v>397</v>
      </c>
      <c r="D13" t="s">
        <v>510</v>
      </c>
      <c r="E13" t="s">
        <v>466</v>
      </c>
      <c r="M13" t="s">
        <v>152</v>
      </c>
    </row>
    <row r="14" spans="1:17">
      <c r="C14" t="s">
        <v>398</v>
      </c>
      <c r="D14" t="s">
        <v>512</v>
      </c>
      <c r="E14" t="s">
        <v>467</v>
      </c>
      <c r="M14" t="s">
        <v>154</v>
      </c>
    </row>
    <row r="15" spans="1:17">
      <c r="C15" t="s">
        <v>399</v>
      </c>
      <c r="D15" t="s">
        <v>514</v>
      </c>
      <c r="E15" t="s">
        <v>468</v>
      </c>
      <c r="M15" t="s">
        <v>158</v>
      </c>
    </row>
    <row r="16" spans="1:17">
      <c r="C16" t="s">
        <v>400</v>
      </c>
      <c r="D16" t="s">
        <v>516</v>
      </c>
      <c r="E16" t="s">
        <v>469</v>
      </c>
      <c r="M16" t="s">
        <v>160</v>
      </c>
    </row>
    <row r="17" spans="3:13">
      <c r="C17" t="s">
        <v>401</v>
      </c>
      <c r="D17" t="s">
        <v>518</v>
      </c>
      <c r="E17" t="s">
        <v>470</v>
      </c>
      <c r="M17" t="s">
        <v>162</v>
      </c>
    </row>
    <row r="18" spans="3:13">
      <c r="C18" t="s">
        <v>402</v>
      </c>
      <c r="D18" t="s">
        <v>520</v>
      </c>
      <c r="E18" t="s">
        <v>471</v>
      </c>
      <c r="M18" t="s">
        <v>164</v>
      </c>
    </row>
    <row r="19" spans="3:13">
      <c r="C19" t="s">
        <v>403</v>
      </c>
      <c r="D19" t="s">
        <v>522</v>
      </c>
      <c r="E19" t="s">
        <v>472</v>
      </c>
    </row>
    <row r="20" spans="3:13">
      <c r="C20" t="s">
        <v>404</v>
      </c>
      <c r="D20" t="s">
        <v>524</v>
      </c>
      <c r="E20" t="s">
        <v>473</v>
      </c>
    </row>
    <row r="21" spans="3:13">
      <c r="C21" t="s">
        <v>405</v>
      </c>
      <c r="D21" t="s">
        <v>526</v>
      </c>
      <c r="E21" t="s">
        <v>474</v>
      </c>
    </row>
    <row r="22" spans="3:13">
      <c r="C22" t="s">
        <v>406</v>
      </c>
      <c r="D22" t="s">
        <v>528</v>
      </c>
      <c r="E22" t="s">
        <v>475</v>
      </c>
    </row>
    <row r="23" spans="3:13">
      <c r="C23" t="s">
        <v>407</v>
      </c>
      <c r="D23" t="s">
        <v>530</v>
      </c>
      <c r="E23" t="s">
        <v>476</v>
      </c>
    </row>
    <row r="24" spans="3:13">
      <c r="C24" t="s">
        <v>408</v>
      </c>
      <c r="D24" t="s">
        <v>532</v>
      </c>
      <c r="E24" t="s">
        <v>477</v>
      </c>
    </row>
    <row r="25" spans="3:13">
      <c r="C25" t="s">
        <v>409</v>
      </c>
      <c r="D25" t="s">
        <v>75</v>
      </c>
      <c r="E25" t="s">
        <v>478</v>
      </c>
    </row>
    <row r="26" spans="3:13">
      <c r="C26" t="s">
        <v>410</v>
      </c>
      <c r="D26" t="s">
        <v>535</v>
      </c>
      <c r="E26" t="s">
        <v>479</v>
      </c>
    </row>
    <row r="27" spans="3:13">
      <c r="C27" t="s">
        <v>411</v>
      </c>
      <c r="D27" t="s">
        <v>537</v>
      </c>
      <c r="E27" t="s">
        <v>480</v>
      </c>
    </row>
    <row r="28" spans="3:13">
      <c r="C28" t="s">
        <v>412</v>
      </c>
      <c r="D28" t="s">
        <v>539</v>
      </c>
    </row>
    <row r="29" spans="3:13">
      <c r="C29" t="s">
        <v>413</v>
      </c>
      <c r="D29" t="s">
        <v>541</v>
      </c>
    </row>
    <row r="30" spans="3:13">
      <c r="C30" t="s">
        <v>414</v>
      </c>
      <c r="D30" t="s">
        <v>543</v>
      </c>
    </row>
    <row r="31" spans="3:13">
      <c r="C31" t="s">
        <v>415</v>
      </c>
      <c r="D31" t="s">
        <v>545</v>
      </c>
    </row>
    <row r="32" spans="3:13">
      <c r="C32" t="s">
        <v>416</v>
      </c>
      <c r="D32" t="s">
        <v>547</v>
      </c>
    </row>
    <row r="33" spans="3:4">
      <c r="C33" t="s">
        <v>417</v>
      </c>
      <c r="D33" t="s">
        <v>549</v>
      </c>
    </row>
    <row r="34" spans="3:4">
      <c r="C34" t="s">
        <v>418</v>
      </c>
      <c r="D34" t="s">
        <v>551</v>
      </c>
    </row>
    <row r="35" spans="3:4">
      <c r="C35" t="s">
        <v>419</v>
      </c>
      <c r="D35" t="s">
        <v>553</v>
      </c>
    </row>
    <row r="36" spans="3:4">
      <c r="C36" t="s">
        <v>420</v>
      </c>
      <c r="D36" t="s">
        <v>555</v>
      </c>
    </row>
    <row r="37" spans="3:4">
      <c r="C37" t="s">
        <v>421</v>
      </c>
      <c r="D37" t="s">
        <v>557</v>
      </c>
    </row>
    <row r="38" spans="3:4">
      <c r="C38" t="s">
        <v>422</v>
      </c>
      <c r="D38" t="s">
        <v>559</v>
      </c>
    </row>
    <row r="39" spans="3:4">
      <c r="C39" t="s">
        <v>423</v>
      </c>
      <c r="D39" t="s">
        <v>561</v>
      </c>
    </row>
    <row r="40" spans="3:4">
      <c r="C40" t="s">
        <v>424</v>
      </c>
      <c r="D40" t="s">
        <v>563</v>
      </c>
    </row>
    <row r="41" spans="3:4">
      <c r="C41" t="s">
        <v>425</v>
      </c>
      <c r="D41" t="s">
        <v>565</v>
      </c>
    </row>
    <row r="42" spans="3:4">
      <c r="C42" t="s">
        <v>426</v>
      </c>
      <c r="D42" t="s">
        <v>567</v>
      </c>
    </row>
    <row r="43" spans="3:4">
      <c r="C43" t="s">
        <v>427</v>
      </c>
      <c r="D43" t="s">
        <v>569</v>
      </c>
    </row>
    <row r="44" spans="3:4">
      <c r="C44" t="s">
        <v>428</v>
      </c>
      <c r="D44" t="s">
        <v>571</v>
      </c>
    </row>
    <row r="45" spans="3:4">
      <c r="C45" t="s">
        <v>429</v>
      </c>
      <c r="D45" t="s">
        <v>573</v>
      </c>
    </row>
    <row r="46" spans="3:4">
      <c r="C46" t="s">
        <v>430</v>
      </c>
      <c r="D46" t="s">
        <v>575</v>
      </c>
    </row>
    <row r="47" spans="3:4">
      <c r="C47" t="s">
        <v>431</v>
      </c>
      <c r="D47" t="s">
        <v>577</v>
      </c>
    </row>
    <row r="48" spans="3:4">
      <c r="C48" t="s">
        <v>432</v>
      </c>
      <c r="D48" t="s">
        <v>579</v>
      </c>
    </row>
    <row r="49" spans="3:4">
      <c r="C49" t="s">
        <v>433</v>
      </c>
      <c r="D49" t="s">
        <v>581</v>
      </c>
    </row>
    <row r="50" spans="3:4">
      <c r="C50" t="s">
        <v>434</v>
      </c>
      <c r="D50" t="s">
        <v>583</v>
      </c>
    </row>
    <row r="51" spans="3:4">
      <c r="C51" t="s">
        <v>435</v>
      </c>
      <c r="D51" t="s">
        <v>585</v>
      </c>
    </row>
    <row r="52" spans="3:4">
      <c r="C52" t="s">
        <v>436</v>
      </c>
      <c r="D52" t="s">
        <v>587</v>
      </c>
    </row>
    <row r="53" spans="3:4">
      <c r="C53" t="s">
        <v>437</v>
      </c>
      <c r="D53" t="s">
        <v>589</v>
      </c>
    </row>
    <row r="54" spans="3:4">
      <c r="C54" t="s">
        <v>438</v>
      </c>
      <c r="D54" t="s">
        <v>591</v>
      </c>
    </row>
    <row r="55" spans="3:4">
      <c r="C55" t="s">
        <v>439</v>
      </c>
      <c r="D55" t="s">
        <v>593</v>
      </c>
    </row>
    <row r="56" spans="3:4">
      <c r="C56" t="s">
        <v>440</v>
      </c>
      <c r="D56" t="s">
        <v>595</v>
      </c>
    </row>
    <row r="57" spans="3:4">
      <c r="C57" t="s">
        <v>441</v>
      </c>
      <c r="D57" t="s">
        <v>597</v>
      </c>
    </row>
    <row r="58" spans="3:4">
      <c r="C58" t="s">
        <v>442</v>
      </c>
      <c r="D58" t="s">
        <v>599</v>
      </c>
    </row>
    <row r="59" spans="3:4">
      <c r="C59" t="s">
        <v>443</v>
      </c>
      <c r="D59" t="s">
        <v>601</v>
      </c>
    </row>
    <row r="60" spans="3:4">
      <c r="C60" t="s">
        <v>444</v>
      </c>
      <c r="D60" t="s">
        <v>603</v>
      </c>
    </row>
    <row r="61" spans="3:4">
      <c r="C61" t="s">
        <v>445</v>
      </c>
      <c r="D61" t="s">
        <v>605</v>
      </c>
    </row>
    <row r="62" spans="3:4">
      <c r="C62" t="s">
        <v>446</v>
      </c>
      <c r="D62" t="s">
        <v>607</v>
      </c>
    </row>
    <row r="63" spans="3:4">
      <c r="C63" t="s">
        <v>447</v>
      </c>
      <c r="D63" t="s">
        <v>609</v>
      </c>
    </row>
    <row r="64" spans="3:4">
      <c r="D64" t="s">
        <v>611</v>
      </c>
    </row>
    <row r="65" spans="4:4">
      <c r="D65" t="s">
        <v>613</v>
      </c>
    </row>
    <row r="66" spans="4:4">
      <c r="D66" t="s">
        <v>615</v>
      </c>
    </row>
    <row r="67" spans="4:4">
      <c r="D67" t="s">
        <v>617</v>
      </c>
    </row>
    <row r="68" spans="4:4">
      <c r="D68" t="s">
        <v>619</v>
      </c>
    </row>
    <row r="69" spans="4:4">
      <c r="D69" t="s">
        <v>621</v>
      </c>
    </row>
    <row r="70" spans="4:4">
      <c r="D70" t="s">
        <v>623</v>
      </c>
    </row>
    <row r="71" spans="4:4">
      <c r="D71" t="s">
        <v>625</v>
      </c>
    </row>
    <row r="72" spans="4:4">
      <c r="D72" t="s">
        <v>627</v>
      </c>
    </row>
    <row r="73" spans="4:4">
      <c r="D73" t="s">
        <v>629</v>
      </c>
    </row>
    <row r="74" spans="4:4">
      <c r="D74" t="s">
        <v>631</v>
      </c>
    </row>
    <row r="75" spans="4:4">
      <c r="D75" t="s">
        <v>633</v>
      </c>
    </row>
    <row r="76" spans="4:4">
      <c r="D76" t="s">
        <v>635</v>
      </c>
    </row>
    <row r="77" spans="4:4">
      <c r="D77" t="s">
        <v>637</v>
      </c>
    </row>
    <row r="78" spans="4:4">
      <c r="D78" t="s">
        <v>639</v>
      </c>
    </row>
    <row r="79" spans="4:4">
      <c r="D79" t="s">
        <v>641</v>
      </c>
    </row>
    <row r="80" spans="4:4">
      <c r="D80" t="s">
        <v>643</v>
      </c>
    </row>
    <row r="81" spans="4:4">
      <c r="D81" t="s">
        <v>645</v>
      </c>
    </row>
    <row r="82" spans="4:4">
      <c r="D82" t="s">
        <v>647</v>
      </c>
    </row>
    <row r="83" spans="4:4">
      <c r="D83" t="s">
        <v>649</v>
      </c>
    </row>
    <row r="84" spans="4:4">
      <c r="D84" t="s">
        <v>651</v>
      </c>
    </row>
    <row r="85" spans="4:4">
      <c r="D85" t="s">
        <v>653</v>
      </c>
    </row>
    <row r="86" spans="4:4">
      <c r="D86" t="s">
        <v>655</v>
      </c>
    </row>
    <row r="87" spans="4:4">
      <c r="D87" t="s">
        <v>657</v>
      </c>
    </row>
    <row r="88" spans="4:4">
      <c r="D88" t="s">
        <v>659</v>
      </c>
    </row>
    <row r="89" spans="4:4">
      <c r="D89" t="s">
        <v>661</v>
      </c>
    </row>
    <row r="90" spans="4:4">
      <c r="D90" t="s">
        <v>663</v>
      </c>
    </row>
    <row r="91" spans="4:4">
      <c r="D91" t="s">
        <v>665</v>
      </c>
    </row>
    <row r="92" spans="4:4">
      <c r="D92" t="s">
        <v>489</v>
      </c>
    </row>
    <row r="93" spans="4:4">
      <c r="D93" t="s">
        <v>491</v>
      </c>
    </row>
    <row r="94" spans="4:4">
      <c r="D94" t="s">
        <v>493</v>
      </c>
    </row>
    <row r="95" spans="4:4">
      <c r="D95" t="s">
        <v>495</v>
      </c>
    </row>
    <row r="96" spans="4:4">
      <c r="D96" t="s">
        <v>497</v>
      </c>
    </row>
    <row r="97" spans="4:4">
      <c r="D97" t="s">
        <v>499</v>
      </c>
    </row>
    <row r="98" spans="4:4">
      <c r="D98" t="s">
        <v>501</v>
      </c>
    </row>
    <row r="99" spans="4:4">
      <c r="D99" t="s">
        <v>503</v>
      </c>
    </row>
    <row r="100" spans="4:4">
      <c r="D100" t="s">
        <v>505</v>
      </c>
    </row>
    <row r="101" spans="4:4">
      <c r="D101" t="s">
        <v>507</v>
      </c>
    </row>
    <row r="102" spans="4:4">
      <c r="D102" t="s">
        <v>509</v>
      </c>
    </row>
    <row r="103" spans="4:4">
      <c r="D103" t="s">
        <v>511</v>
      </c>
    </row>
    <row r="104" spans="4:4">
      <c r="D104" t="s">
        <v>513</v>
      </c>
    </row>
    <row r="105" spans="4:4">
      <c r="D105" t="s">
        <v>515</v>
      </c>
    </row>
    <row r="106" spans="4:4">
      <c r="D106" t="s">
        <v>517</v>
      </c>
    </row>
    <row r="107" spans="4:4">
      <c r="D107" t="s">
        <v>519</v>
      </c>
    </row>
    <row r="108" spans="4:4">
      <c r="D108" t="s">
        <v>521</v>
      </c>
    </row>
    <row r="109" spans="4:4">
      <c r="D109" t="s">
        <v>523</v>
      </c>
    </row>
    <row r="110" spans="4:4">
      <c r="D110" t="s">
        <v>525</v>
      </c>
    </row>
    <row r="111" spans="4:4">
      <c r="D111" t="s">
        <v>527</v>
      </c>
    </row>
    <row r="112" spans="4:4">
      <c r="D112" t="s">
        <v>529</v>
      </c>
    </row>
    <row r="113" spans="4:4">
      <c r="D113" t="s">
        <v>531</v>
      </c>
    </row>
    <row r="114" spans="4:4">
      <c r="D114" t="s">
        <v>533</v>
      </c>
    </row>
    <row r="115" spans="4:4">
      <c r="D115" t="s">
        <v>534</v>
      </c>
    </row>
    <row r="116" spans="4:4">
      <c r="D116" t="s">
        <v>536</v>
      </c>
    </row>
    <row r="117" spans="4:4">
      <c r="D117" t="s">
        <v>538</v>
      </c>
    </row>
    <row r="118" spans="4:4">
      <c r="D118" t="s">
        <v>540</v>
      </c>
    </row>
    <row r="119" spans="4:4">
      <c r="D119" t="s">
        <v>542</v>
      </c>
    </row>
    <row r="120" spans="4:4">
      <c r="D120" t="s">
        <v>544</v>
      </c>
    </row>
    <row r="121" spans="4:4">
      <c r="D121" t="s">
        <v>546</v>
      </c>
    </row>
    <row r="122" spans="4:4">
      <c r="D122" t="s">
        <v>548</v>
      </c>
    </row>
    <row r="123" spans="4:4">
      <c r="D123" t="s">
        <v>550</v>
      </c>
    </row>
    <row r="124" spans="4:4">
      <c r="D124" t="s">
        <v>552</v>
      </c>
    </row>
    <row r="125" spans="4:4">
      <c r="D125" t="s">
        <v>554</v>
      </c>
    </row>
    <row r="126" spans="4:4">
      <c r="D126" t="s">
        <v>556</v>
      </c>
    </row>
    <row r="127" spans="4:4">
      <c r="D127" t="s">
        <v>558</v>
      </c>
    </row>
    <row r="128" spans="4:4">
      <c r="D128" t="s">
        <v>560</v>
      </c>
    </row>
    <row r="129" spans="4:4">
      <c r="D129" t="s">
        <v>562</v>
      </c>
    </row>
    <row r="130" spans="4:4">
      <c r="D130" t="s">
        <v>564</v>
      </c>
    </row>
    <row r="131" spans="4:4">
      <c r="D131" t="s">
        <v>566</v>
      </c>
    </row>
    <row r="132" spans="4:4">
      <c r="D132" t="s">
        <v>568</v>
      </c>
    </row>
    <row r="133" spans="4:4">
      <c r="D133" t="s">
        <v>570</v>
      </c>
    </row>
    <row r="134" spans="4:4">
      <c r="D134" t="s">
        <v>572</v>
      </c>
    </row>
    <row r="135" spans="4:4">
      <c r="D135" t="s">
        <v>574</v>
      </c>
    </row>
    <row r="136" spans="4:4">
      <c r="D136" t="s">
        <v>576</v>
      </c>
    </row>
    <row r="137" spans="4:4">
      <c r="D137" t="s">
        <v>578</v>
      </c>
    </row>
    <row r="138" spans="4:4">
      <c r="D138" t="s">
        <v>580</v>
      </c>
    </row>
    <row r="139" spans="4:4">
      <c r="D139" t="s">
        <v>582</v>
      </c>
    </row>
    <row r="140" spans="4:4">
      <c r="D140" t="s">
        <v>584</v>
      </c>
    </row>
    <row r="141" spans="4:4">
      <c r="D141" t="s">
        <v>586</v>
      </c>
    </row>
    <row r="142" spans="4:4">
      <c r="D142" t="s">
        <v>588</v>
      </c>
    </row>
    <row r="143" spans="4:4">
      <c r="D143" t="s">
        <v>590</v>
      </c>
    </row>
    <row r="144" spans="4:4">
      <c r="D144" t="s">
        <v>592</v>
      </c>
    </row>
    <row r="145" spans="4:4">
      <c r="D145" t="s">
        <v>594</v>
      </c>
    </row>
    <row r="146" spans="4:4">
      <c r="D146" t="s">
        <v>596</v>
      </c>
    </row>
    <row r="147" spans="4:4">
      <c r="D147" t="s">
        <v>598</v>
      </c>
    </row>
    <row r="148" spans="4:4">
      <c r="D148" t="s">
        <v>600</v>
      </c>
    </row>
    <row r="149" spans="4:4">
      <c r="D149" t="s">
        <v>602</v>
      </c>
    </row>
    <row r="150" spans="4:4">
      <c r="D150" t="s">
        <v>604</v>
      </c>
    </row>
    <row r="151" spans="4:4">
      <c r="D151" t="s">
        <v>606</v>
      </c>
    </row>
    <row r="152" spans="4:4">
      <c r="D152" t="s">
        <v>608</v>
      </c>
    </row>
    <row r="153" spans="4:4">
      <c r="D153" t="s">
        <v>610</v>
      </c>
    </row>
    <row r="154" spans="4:4">
      <c r="D154" t="s">
        <v>612</v>
      </c>
    </row>
    <row r="155" spans="4:4">
      <c r="D155" t="s">
        <v>614</v>
      </c>
    </row>
    <row r="156" spans="4:4">
      <c r="D156" t="s">
        <v>616</v>
      </c>
    </row>
    <row r="157" spans="4:4">
      <c r="D157" t="s">
        <v>618</v>
      </c>
    </row>
    <row r="158" spans="4:4">
      <c r="D158" t="s">
        <v>620</v>
      </c>
    </row>
    <row r="159" spans="4:4">
      <c r="D159" t="s">
        <v>622</v>
      </c>
    </row>
    <row r="160" spans="4:4">
      <c r="D160" t="s">
        <v>624</v>
      </c>
    </row>
    <row r="161" spans="4:4">
      <c r="D161" t="s">
        <v>626</v>
      </c>
    </row>
    <row r="162" spans="4:4">
      <c r="D162" t="s">
        <v>628</v>
      </c>
    </row>
    <row r="163" spans="4:4">
      <c r="D163" t="s">
        <v>630</v>
      </c>
    </row>
    <row r="164" spans="4:4">
      <c r="D164" t="s">
        <v>632</v>
      </c>
    </row>
    <row r="165" spans="4:4">
      <c r="D165" t="s">
        <v>634</v>
      </c>
    </row>
    <row r="166" spans="4:4">
      <c r="D166" t="s">
        <v>636</v>
      </c>
    </row>
    <row r="167" spans="4:4">
      <c r="D167" t="s">
        <v>638</v>
      </c>
    </row>
    <row r="168" spans="4:4">
      <c r="D168" t="s">
        <v>640</v>
      </c>
    </row>
    <row r="169" spans="4:4">
      <c r="D169" t="s">
        <v>642</v>
      </c>
    </row>
    <row r="170" spans="4:4">
      <c r="D170" t="s">
        <v>644</v>
      </c>
    </row>
    <row r="171" spans="4:4">
      <c r="D171" t="s">
        <v>646</v>
      </c>
    </row>
    <row r="172" spans="4:4">
      <c r="D172" t="s">
        <v>648</v>
      </c>
    </row>
    <row r="173" spans="4:4">
      <c r="D173" t="s">
        <v>650</v>
      </c>
    </row>
    <row r="174" spans="4:4">
      <c r="D174" t="s">
        <v>652</v>
      </c>
    </row>
    <row r="175" spans="4:4">
      <c r="D175" t="s">
        <v>654</v>
      </c>
    </row>
    <row r="176" spans="4:4">
      <c r="D176" t="s">
        <v>656</v>
      </c>
    </row>
    <row r="177" spans="4:4">
      <c r="D177" t="s">
        <v>658</v>
      </c>
    </row>
    <row r="178" spans="4:4">
      <c r="D178" t="s">
        <v>660</v>
      </c>
    </row>
    <row r="179" spans="4:4">
      <c r="D179" t="s">
        <v>662</v>
      </c>
    </row>
    <row r="180" spans="4:4">
      <c r="D180" t="s">
        <v>664</v>
      </c>
    </row>
    <row r="181" spans="4:4">
      <c r="D181" t="s">
        <v>666</v>
      </c>
    </row>
    <row r="182" spans="4:4">
      <c r="D182" t="s">
        <v>667</v>
      </c>
    </row>
    <row r="183" spans="4:4">
      <c r="D183" t="s">
        <v>668</v>
      </c>
    </row>
    <row r="184" spans="4:4">
      <c r="D184" t="s">
        <v>669</v>
      </c>
    </row>
    <row r="185" spans="4:4">
      <c r="D185" t="s">
        <v>670</v>
      </c>
    </row>
    <row r="186" spans="4:4">
      <c r="D186" t="s">
        <v>671</v>
      </c>
    </row>
    <row r="187" spans="4:4">
      <c r="D187" t="s">
        <v>672</v>
      </c>
    </row>
  </sheetData>
  <phoneticPr fontId="20"/>
  <pageMargins left="0.7" right="0.7" top="0.75" bottom="0.75" header="0.3" footer="0.3"/>
  <pageSetup paperSize="9" scale="2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提出書類一覧_12条1項</vt:lpstr>
      <vt:lpstr>様式第15</vt:lpstr>
      <vt:lpstr>確認シート</vt:lpstr>
      <vt:lpstr>形質変更時要届出区域所在地一覧</vt:lpstr>
      <vt:lpstr>（入力用シート）汚染状態一覧_様式第15</vt:lpstr>
      <vt:lpstr>（参考）土地の形質の変更の種類</vt:lpstr>
      <vt:lpstr>マスタ</vt:lpstr>
      <vt:lpstr>'（入力用シート）汚染状態一覧_様式第15'!Print_Area</vt:lpstr>
      <vt:lpstr>確認シート!Print_Area</vt:lpstr>
      <vt:lpstr>形質変更時要届出区域所在地一覧!Print_Area</vt:lpstr>
      <vt:lpstr>提出書類一覧_12条1項!Print_Area</vt:lpstr>
      <vt:lpstr>様式第15!Print_Area</vt:lpstr>
      <vt:lpstr>確認シート!Print_Titles</vt:lpstr>
      <vt:lpstr>形質変更時要届出区域所在地一覧!Print_Titles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2024-05-28T08:12:31Z</dcterms:created>
  <dcterms:modified xsi:type="dcterms:W3CDTF">2024-05-28T08:12:39Z</dcterms:modified>
  <cp:category/>
  <cp:contentStatus/>
</cp:coreProperties>
</file>