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J:\都環境確保条例\トップレベル\マスターファイル\トップツール修正20210323\"/>
    </mc:Choice>
  </mc:AlternateContent>
  <xr:revisionPtr revIDLastSave="0" documentId="13_ncr:1_{0944B798-B334-4ED8-B0D9-BF0C49131477}" xr6:coauthVersionLast="46" xr6:coauthVersionMax="46" xr10:uidLastSave="{00000000-0000-0000-0000-000000000000}"/>
  <bookViews>
    <workbookView xWindow="-108" yWindow="-108" windowWidth="23256" windowHeight="12576" tabRatio="780" activeTab="1" xr2:uid="{00000000-000D-0000-FFFF-FFFF00000000}"/>
  </bookViews>
  <sheets>
    <sheet name="複数管理者用評価書" sheetId="35" r:id="rId1"/>
    <sheet name="複数管理者用メイン" sheetId="34" r:id="rId2"/>
    <sheet name="複数管理者用評価結果" sheetId="36" r:id="rId3"/>
  </sheets>
  <definedNames>
    <definedName name="_xlnm.Print_Area" localSheetId="1">複数管理者用メイン!$A$6:$U$82</definedName>
    <definedName name="_xlnm.Print_Area" localSheetId="2">複数管理者用評価結果!$A$4:$AK$256</definedName>
    <definedName name="_xlnm.Print_Area" localSheetId="0">複数管理者用評価書!$A$3:$T$74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48" i="34" l="1"/>
  <c r="AK44" i="34"/>
  <c r="AH44" i="34"/>
  <c r="AG44" i="34"/>
  <c r="AF44" i="34"/>
  <c r="AD44" i="34"/>
  <c r="AC44" i="34"/>
  <c r="AE44" i="34" s="1"/>
  <c r="X44" i="34"/>
  <c r="BA209" i="36"/>
  <c r="AZ209" i="36"/>
  <c r="AY209" i="36"/>
  <c r="AX209" i="36"/>
  <c r="AW209" i="36"/>
  <c r="AV209" i="36"/>
  <c r="AU209" i="36"/>
  <c r="AT209" i="36"/>
  <c r="AR209" i="36"/>
  <c r="AQ209" i="36"/>
  <c r="AP209" i="36"/>
  <c r="AO209" i="36"/>
  <c r="AN209" i="36"/>
  <c r="AM209" i="36"/>
  <c r="AL209" i="36"/>
  <c r="BA111" i="36"/>
  <c r="AZ111" i="36"/>
  <c r="AY111" i="36"/>
  <c r="AX111" i="36"/>
  <c r="AW111" i="36"/>
  <c r="AV111" i="36"/>
  <c r="AU111" i="36"/>
  <c r="AT111" i="36"/>
  <c r="AR111" i="36"/>
  <c r="AQ111" i="36"/>
  <c r="AP111" i="36"/>
  <c r="AO111" i="36"/>
  <c r="AN111" i="36"/>
  <c r="AM111" i="36"/>
  <c r="AL111" i="36"/>
  <c r="AZ12" i="36"/>
  <c r="AY12" i="36"/>
  <c r="AX12" i="36"/>
  <c r="AW12" i="36"/>
  <c r="AV12" i="36"/>
  <c r="AU12" i="36"/>
  <c r="AT12" i="36"/>
  <c r="AR12" i="36"/>
  <c r="AQ12" i="36"/>
  <c r="AP12" i="36"/>
  <c r="AO12" i="36"/>
  <c r="AN12" i="36"/>
  <c r="AM12" i="36"/>
  <c r="AL12" i="36"/>
  <c r="BC12" i="36"/>
  <c r="Z10" i="34"/>
  <c r="X28" i="34"/>
  <c r="W28" i="34"/>
  <c r="Y10" i="34"/>
  <c r="N10" i="34"/>
  <c r="AL32" i="36"/>
  <c r="AM32" i="36"/>
  <c r="AN32" i="36"/>
  <c r="AO32" i="36"/>
  <c r="AP32" i="36"/>
  <c r="AQ32" i="36"/>
  <c r="AR32" i="36"/>
  <c r="AT32" i="36"/>
  <c r="AU32" i="36"/>
  <c r="AV32" i="36"/>
  <c r="AW32" i="36"/>
  <c r="AX32" i="36"/>
  <c r="AY32" i="36"/>
  <c r="AZ32" i="36"/>
  <c r="BA32" i="36"/>
  <c r="AZ236" i="36"/>
  <c r="AY236" i="36"/>
  <c r="AX236" i="36"/>
  <c r="AW236" i="36"/>
  <c r="AV236" i="36"/>
  <c r="AU236" i="36"/>
  <c r="AT236" i="36"/>
  <c r="AR236" i="36"/>
  <c r="AQ236" i="36"/>
  <c r="AP236" i="36"/>
  <c r="AO236" i="36"/>
  <c r="AN236" i="36"/>
  <c r="AM236" i="36"/>
  <c r="AL236" i="36"/>
  <c r="BC236" i="36"/>
  <c r="AL91" i="34"/>
  <c r="AY44" i="34"/>
  <c r="AX44" i="34"/>
  <c r="AW44" i="34"/>
  <c r="AV44" i="34"/>
  <c r="AU44" i="34"/>
  <c r="AO44" i="34"/>
  <c r="AZ187" i="36"/>
  <c r="AY187" i="36"/>
  <c r="AX187" i="36"/>
  <c r="AW187" i="36"/>
  <c r="AV187" i="36"/>
  <c r="AU187" i="36"/>
  <c r="AT187" i="36"/>
  <c r="AR187" i="36"/>
  <c r="AQ187" i="36"/>
  <c r="AP187" i="36"/>
  <c r="AO187" i="36"/>
  <c r="AN187" i="36"/>
  <c r="AM187" i="36"/>
  <c r="AL187" i="36"/>
  <c r="BC187" i="36" s="1"/>
  <c r="BA202" i="36"/>
  <c r="AZ202" i="36"/>
  <c r="AY202" i="36"/>
  <c r="AX202" i="36"/>
  <c r="AW202" i="36"/>
  <c r="AV202" i="36"/>
  <c r="AU202" i="36"/>
  <c r="AT202" i="36"/>
  <c r="AR202" i="36"/>
  <c r="AQ202" i="36"/>
  <c r="AP202" i="36"/>
  <c r="AO202" i="36"/>
  <c r="AN202" i="36"/>
  <c r="AM202" i="36"/>
  <c r="AL202" i="36"/>
  <c r="AZ174" i="36"/>
  <c r="AY174" i="36"/>
  <c r="AX174" i="36"/>
  <c r="AW174" i="36"/>
  <c r="AV174" i="36"/>
  <c r="AU174" i="36"/>
  <c r="AT174" i="36"/>
  <c r="AR174" i="36"/>
  <c r="AQ174" i="36"/>
  <c r="AP174" i="36"/>
  <c r="AO174" i="36"/>
  <c r="AN174" i="36"/>
  <c r="AM174" i="36"/>
  <c r="AL174" i="36"/>
  <c r="BC174" i="36"/>
  <c r="AZ175" i="36"/>
  <c r="AY175" i="36"/>
  <c r="AX175" i="36"/>
  <c r="AW175" i="36"/>
  <c r="AV175" i="36"/>
  <c r="AU175" i="36"/>
  <c r="AT175" i="36"/>
  <c r="AR175" i="36"/>
  <c r="AQ175" i="36"/>
  <c r="AP175" i="36"/>
  <c r="AO175" i="36"/>
  <c r="AN175" i="36"/>
  <c r="AM175" i="36"/>
  <c r="AL175" i="36"/>
  <c r="BC175" i="36"/>
  <c r="BA136" i="36"/>
  <c r="AZ136" i="36"/>
  <c r="AY136" i="36"/>
  <c r="AX136" i="36"/>
  <c r="AW136" i="36"/>
  <c r="AV136" i="36"/>
  <c r="AU136" i="36"/>
  <c r="AT136" i="36"/>
  <c r="AR136" i="36"/>
  <c r="AQ136" i="36"/>
  <c r="AP136" i="36"/>
  <c r="AO136" i="36"/>
  <c r="AN136" i="36"/>
  <c r="AM136" i="36"/>
  <c r="AL136" i="36"/>
  <c r="BA109" i="36"/>
  <c r="AZ109" i="36"/>
  <c r="AY109" i="36"/>
  <c r="AX109" i="36"/>
  <c r="AW109" i="36"/>
  <c r="AV109" i="36"/>
  <c r="AU109" i="36"/>
  <c r="AT109" i="36"/>
  <c r="AR109" i="36"/>
  <c r="AQ109" i="36"/>
  <c r="AP109" i="36"/>
  <c r="AO109" i="36"/>
  <c r="AN109" i="36"/>
  <c r="AM109" i="36"/>
  <c r="AL109" i="36"/>
  <c r="BA108" i="36"/>
  <c r="AZ108" i="36"/>
  <c r="AY108" i="36"/>
  <c r="AX108" i="36"/>
  <c r="AW108" i="36"/>
  <c r="AV108" i="36"/>
  <c r="AU108" i="36"/>
  <c r="AT108" i="36"/>
  <c r="AR108" i="36"/>
  <c r="AQ108" i="36"/>
  <c r="AP108" i="36"/>
  <c r="AO108" i="36"/>
  <c r="AN108" i="36"/>
  <c r="AM108" i="36"/>
  <c r="AL108" i="36"/>
  <c r="AZ82" i="36"/>
  <c r="AY82" i="36"/>
  <c r="AX82" i="36"/>
  <c r="AW82" i="36"/>
  <c r="AV82" i="36"/>
  <c r="AU82" i="36"/>
  <c r="AT82" i="36"/>
  <c r="AR82" i="36"/>
  <c r="AQ82" i="36"/>
  <c r="AP82" i="36"/>
  <c r="AO82" i="36"/>
  <c r="AN82" i="36"/>
  <c r="AM82" i="36"/>
  <c r="AL82" i="36"/>
  <c r="BC82" i="36"/>
  <c r="BA75" i="36"/>
  <c r="AZ75" i="36"/>
  <c r="AY75" i="36"/>
  <c r="AX75" i="36"/>
  <c r="AW75" i="36"/>
  <c r="AV75" i="36"/>
  <c r="AU75" i="36"/>
  <c r="AT75" i="36"/>
  <c r="AR75" i="36"/>
  <c r="AQ75" i="36"/>
  <c r="AP75" i="36"/>
  <c r="AO75" i="36"/>
  <c r="AN75" i="36"/>
  <c r="AM75" i="36"/>
  <c r="AL75" i="36"/>
  <c r="BA74" i="36"/>
  <c r="AZ74" i="36"/>
  <c r="AY74" i="36"/>
  <c r="AX74" i="36"/>
  <c r="AW74" i="36"/>
  <c r="AV74" i="36"/>
  <c r="AU74" i="36"/>
  <c r="AT74" i="36"/>
  <c r="AR74" i="36"/>
  <c r="AQ74" i="36"/>
  <c r="AP74" i="36"/>
  <c r="AO74" i="36"/>
  <c r="AN74" i="36"/>
  <c r="AM74" i="36"/>
  <c r="AL74" i="36"/>
  <c r="BA73" i="36"/>
  <c r="AZ73" i="36"/>
  <c r="AY73" i="36"/>
  <c r="AX73" i="36"/>
  <c r="AW73" i="36"/>
  <c r="AV73" i="36"/>
  <c r="AU73" i="36"/>
  <c r="AT73" i="36"/>
  <c r="AR73" i="36"/>
  <c r="AQ73" i="36"/>
  <c r="AP73" i="36"/>
  <c r="AO73" i="36"/>
  <c r="AN73" i="36"/>
  <c r="AM73" i="36"/>
  <c r="AL73" i="36"/>
  <c r="BA72" i="36"/>
  <c r="AZ72" i="36"/>
  <c r="AY72" i="36"/>
  <c r="AX72" i="36"/>
  <c r="AW72" i="36"/>
  <c r="AV72" i="36"/>
  <c r="AU72" i="36"/>
  <c r="AT72" i="36"/>
  <c r="AR72" i="36"/>
  <c r="AQ72" i="36"/>
  <c r="AP72" i="36"/>
  <c r="AO72" i="36"/>
  <c r="AN72" i="36"/>
  <c r="AM72" i="36"/>
  <c r="AL72" i="36"/>
  <c r="AZ66" i="36"/>
  <c r="AY66" i="36"/>
  <c r="AX66" i="36"/>
  <c r="AW66" i="36"/>
  <c r="AV66" i="36"/>
  <c r="AU66" i="36"/>
  <c r="AT66" i="36"/>
  <c r="AR66" i="36"/>
  <c r="AQ66" i="36"/>
  <c r="AP66" i="36"/>
  <c r="AO66" i="36"/>
  <c r="AN66" i="36"/>
  <c r="AM66" i="36"/>
  <c r="AL66" i="36"/>
  <c r="BC66" i="36"/>
  <c r="BA41" i="36"/>
  <c r="AZ41" i="36"/>
  <c r="AY41" i="36"/>
  <c r="AX41" i="36"/>
  <c r="AW41" i="36"/>
  <c r="AV41" i="36"/>
  <c r="AU41" i="36"/>
  <c r="AT41" i="36"/>
  <c r="AR41" i="36"/>
  <c r="AQ41" i="36"/>
  <c r="AP41" i="36"/>
  <c r="AO41" i="36"/>
  <c r="AN41" i="36"/>
  <c r="AM41" i="36"/>
  <c r="AL41" i="36"/>
  <c r="BA36" i="36"/>
  <c r="AZ36" i="36"/>
  <c r="AY36" i="36"/>
  <c r="AX36" i="36"/>
  <c r="AW36" i="36"/>
  <c r="AV36" i="36"/>
  <c r="AU36" i="36"/>
  <c r="AT36" i="36"/>
  <c r="AR36" i="36"/>
  <c r="AQ36" i="36"/>
  <c r="AP36" i="36"/>
  <c r="AO36" i="36"/>
  <c r="AN36" i="36"/>
  <c r="AM36" i="36"/>
  <c r="AL36" i="36"/>
  <c r="AZ23" i="36"/>
  <c r="AY23" i="36"/>
  <c r="AX23" i="36"/>
  <c r="AW23" i="36"/>
  <c r="AV23" i="36"/>
  <c r="AU23" i="36"/>
  <c r="AT23" i="36"/>
  <c r="AR23" i="36"/>
  <c r="AQ23" i="36"/>
  <c r="AP23" i="36"/>
  <c r="AO23" i="36"/>
  <c r="AN23" i="36"/>
  <c r="AM23" i="36"/>
  <c r="AL23" i="36"/>
  <c r="BC23" i="36"/>
  <c r="Z1" i="35"/>
  <c r="AT11" i="36"/>
  <c r="AT253" i="36"/>
  <c r="AT252" i="36"/>
  <c r="AT251" i="36"/>
  <c r="AT250" i="36"/>
  <c r="AT249" i="36"/>
  <c r="AT248" i="36"/>
  <c r="AT247" i="36"/>
  <c r="AT246" i="36"/>
  <c r="AT245" i="36"/>
  <c r="AT244" i="36"/>
  <c r="AT243" i="36"/>
  <c r="AT242" i="36"/>
  <c r="AT241" i="36"/>
  <c r="AT240" i="36"/>
  <c r="AT239" i="36"/>
  <c r="AT238" i="36"/>
  <c r="AT237" i="36"/>
  <c r="AT235" i="36"/>
  <c r="AT234" i="36"/>
  <c r="AT233" i="36"/>
  <c r="AT232" i="36"/>
  <c r="AT231" i="36"/>
  <c r="AT230" i="36"/>
  <c r="AT229" i="36"/>
  <c r="AT228" i="36"/>
  <c r="AT219" i="36"/>
  <c r="AT218" i="36"/>
  <c r="AT217" i="36"/>
  <c r="AT216" i="36"/>
  <c r="AT215" i="36"/>
  <c r="AT214" i="36"/>
  <c r="AT213" i="36"/>
  <c r="AT212" i="36"/>
  <c r="AT211" i="36"/>
  <c r="AT210" i="36"/>
  <c r="AT208" i="36"/>
  <c r="AT207" i="36"/>
  <c r="AT206" i="36"/>
  <c r="AT205" i="36"/>
  <c r="AT204" i="36"/>
  <c r="AT203" i="36"/>
  <c r="AT201" i="36"/>
  <c r="AT200" i="36"/>
  <c r="AT199" i="36"/>
  <c r="AT198" i="36"/>
  <c r="AT197" i="36"/>
  <c r="AT196" i="36"/>
  <c r="AT195" i="36"/>
  <c r="AT194" i="36"/>
  <c r="AT193" i="36"/>
  <c r="AT192" i="36"/>
  <c r="AT191" i="36"/>
  <c r="AT190" i="36"/>
  <c r="AT189" i="36"/>
  <c r="AT188" i="36"/>
  <c r="AT186" i="36"/>
  <c r="AT185" i="36"/>
  <c r="AT184" i="36"/>
  <c r="AT183" i="36"/>
  <c r="AT182" i="36"/>
  <c r="AT181" i="36"/>
  <c r="AT180" i="36"/>
  <c r="AT179" i="36"/>
  <c r="AT178" i="36"/>
  <c r="AT177" i="36"/>
  <c r="AT176" i="36"/>
  <c r="AT173" i="36"/>
  <c r="AT172" i="36"/>
  <c r="AT171" i="36"/>
  <c r="AT162" i="36"/>
  <c r="AT161" i="36"/>
  <c r="AT160" i="36"/>
  <c r="AT159" i="36"/>
  <c r="AT158" i="36"/>
  <c r="AT157" i="36"/>
  <c r="AT156" i="36"/>
  <c r="AT155" i="36"/>
  <c r="AT154" i="36"/>
  <c r="AT153" i="36"/>
  <c r="AT152" i="36"/>
  <c r="AT151" i="36"/>
  <c r="AT150" i="36"/>
  <c r="AT149" i="36"/>
  <c r="AT148" i="36"/>
  <c r="AT147" i="36"/>
  <c r="AT146" i="36"/>
  <c r="AT145" i="36"/>
  <c r="AT144" i="36"/>
  <c r="AT143" i="36"/>
  <c r="AT142" i="36"/>
  <c r="AT141" i="36"/>
  <c r="AT140" i="36"/>
  <c r="AT139" i="36"/>
  <c r="AT138" i="36"/>
  <c r="AT137" i="36"/>
  <c r="AT135" i="36"/>
  <c r="AT134" i="36"/>
  <c r="AT133" i="36"/>
  <c r="AT132" i="36"/>
  <c r="AT131" i="36"/>
  <c r="AT130" i="36"/>
  <c r="AT129" i="36"/>
  <c r="AT128" i="36"/>
  <c r="AT127" i="36"/>
  <c r="AT126" i="36"/>
  <c r="AT125" i="36"/>
  <c r="AT124" i="36"/>
  <c r="AT123" i="36"/>
  <c r="AT122" i="36"/>
  <c r="AT121" i="36"/>
  <c r="AT120" i="36"/>
  <c r="AT110" i="36"/>
  <c r="AT107" i="36"/>
  <c r="AT106" i="36"/>
  <c r="AT105" i="36"/>
  <c r="AT104" i="36"/>
  <c r="AT103" i="36"/>
  <c r="AT102" i="36"/>
  <c r="AT101" i="36"/>
  <c r="AT100" i="36"/>
  <c r="AT99" i="36"/>
  <c r="AT98" i="36"/>
  <c r="AT97" i="36"/>
  <c r="AT96" i="36"/>
  <c r="AT95" i="36"/>
  <c r="AT94" i="36"/>
  <c r="AT93" i="36"/>
  <c r="AT92" i="36"/>
  <c r="AT91" i="36"/>
  <c r="AT90" i="36"/>
  <c r="AT89" i="36"/>
  <c r="AT88" i="36"/>
  <c r="AT87" i="36"/>
  <c r="AT86" i="36"/>
  <c r="AT85" i="36"/>
  <c r="AT84" i="36"/>
  <c r="AT83" i="36"/>
  <c r="AT81" i="36"/>
  <c r="AT80" i="36"/>
  <c r="AT79" i="36"/>
  <c r="AT78" i="36"/>
  <c r="AT77" i="36"/>
  <c r="AT76" i="36"/>
  <c r="AT71" i="36"/>
  <c r="AT70" i="36"/>
  <c r="AT69" i="36"/>
  <c r="AT68" i="36"/>
  <c r="AT67" i="36"/>
  <c r="AT65" i="36"/>
  <c r="AT56" i="36"/>
  <c r="AT55" i="36"/>
  <c r="AT54" i="36"/>
  <c r="AT53" i="36"/>
  <c r="AT52" i="36"/>
  <c r="AT51" i="36"/>
  <c r="AT50" i="36"/>
  <c r="AT49" i="36"/>
  <c r="AT48" i="36"/>
  <c r="AT47" i="36"/>
  <c r="AT46" i="36"/>
  <c r="AT45" i="36"/>
  <c r="AT44" i="36"/>
  <c r="AT43" i="36"/>
  <c r="AT42" i="36"/>
  <c r="AT40" i="36"/>
  <c r="AT39" i="36"/>
  <c r="AT38" i="36"/>
  <c r="AT37" i="36"/>
  <c r="AT35" i="36"/>
  <c r="AT34" i="36"/>
  <c r="AT33" i="36"/>
  <c r="AT31" i="36"/>
  <c r="AT30" i="36"/>
  <c r="AT29" i="36"/>
  <c r="AT28" i="36"/>
  <c r="AT27" i="36"/>
  <c r="AT26" i="36"/>
  <c r="AT25" i="36"/>
  <c r="AT24" i="36"/>
  <c r="AT22" i="36"/>
  <c r="AT21" i="36"/>
  <c r="AT20" i="36"/>
  <c r="AT19" i="36"/>
  <c r="AT18" i="36"/>
  <c r="AT17" i="36"/>
  <c r="AT16" i="36"/>
  <c r="AT15" i="36"/>
  <c r="AT14" i="36"/>
  <c r="AT13" i="36"/>
  <c r="P14" i="35"/>
  <c r="AZ253" i="36"/>
  <c r="AY253" i="36"/>
  <c r="AX253" i="36"/>
  <c r="AW253" i="36"/>
  <c r="AV253" i="36"/>
  <c r="AU253" i="36"/>
  <c r="AZ252" i="36"/>
  <c r="AY252" i="36"/>
  <c r="AX252" i="36"/>
  <c r="AW252" i="36"/>
  <c r="AV252" i="36"/>
  <c r="AU252" i="36"/>
  <c r="AZ251" i="36"/>
  <c r="AY251" i="36"/>
  <c r="AX251" i="36"/>
  <c r="AW251" i="36"/>
  <c r="AV251" i="36"/>
  <c r="AU251" i="36"/>
  <c r="AZ250" i="36"/>
  <c r="AY250" i="36"/>
  <c r="AX250" i="36"/>
  <c r="AW250" i="36"/>
  <c r="AV250" i="36"/>
  <c r="AU250" i="36"/>
  <c r="AZ249" i="36"/>
  <c r="AY249" i="36"/>
  <c r="AX249" i="36"/>
  <c r="AW249" i="36"/>
  <c r="AV249" i="36"/>
  <c r="AU249" i="36"/>
  <c r="AZ248" i="36"/>
  <c r="AY248" i="36"/>
  <c r="AX248" i="36"/>
  <c r="AW248" i="36"/>
  <c r="AV248" i="36"/>
  <c r="AU248" i="36"/>
  <c r="AZ247" i="36"/>
  <c r="AY247" i="36"/>
  <c r="AX247" i="36"/>
  <c r="AW247" i="36"/>
  <c r="AV247" i="36"/>
  <c r="AU247" i="36"/>
  <c r="AZ246" i="36"/>
  <c r="AY246" i="36"/>
  <c r="AX246" i="36"/>
  <c r="AW246" i="36"/>
  <c r="AV246" i="36"/>
  <c r="AU246" i="36"/>
  <c r="AZ245" i="36"/>
  <c r="AY245" i="36"/>
  <c r="AX245" i="36"/>
  <c r="AW245" i="36"/>
  <c r="AV245" i="36"/>
  <c r="AU245" i="36"/>
  <c r="AZ244" i="36"/>
  <c r="AY244" i="36"/>
  <c r="AX244" i="36"/>
  <c r="AW244" i="36"/>
  <c r="AV244" i="36"/>
  <c r="AU244" i="36"/>
  <c r="AZ243" i="36"/>
  <c r="AY243" i="36"/>
  <c r="AX243" i="36"/>
  <c r="AW243" i="36"/>
  <c r="AV243" i="36"/>
  <c r="AU243" i="36"/>
  <c r="AZ242" i="36"/>
  <c r="AY242" i="36"/>
  <c r="AX242" i="36"/>
  <c r="AW242" i="36"/>
  <c r="AV242" i="36"/>
  <c r="AU242" i="36"/>
  <c r="AZ241" i="36"/>
  <c r="AY241" i="36"/>
  <c r="AX241" i="36"/>
  <c r="AW241" i="36"/>
  <c r="AV241" i="36"/>
  <c r="AU241" i="36"/>
  <c r="AZ240" i="36"/>
  <c r="AY240" i="36"/>
  <c r="AX240" i="36"/>
  <c r="AW240" i="36"/>
  <c r="AV240" i="36"/>
  <c r="AU240" i="36"/>
  <c r="AZ239" i="36"/>
  <c r="AY239" i="36"/>
  <c r="AX239" i="36"/>
  <c r="AW239" i="36"/>
  <c r="AV239" i="36"/>
  <c r="AU239" i="36"/>
  <c r="AZ238" i="36"/>
  <c r="AY238" i="36"/>
  <c r="AX238" i="36"/>
  <c r="AW238" i="36"/>
  <c r="AV238" i="36"/>
  <c r="AU238" i="36"/>
  <c r="AZ237" i="36"/>
  <c r="AY237" i="36"/>
  <c r="AX237" i="36"/>
  <c r="AW237" i="36"/>
  <c r="AV237" i="36"/>
  <c r="AU237" i="36"/>
  <c r="AZ235" i="36"/>
  <c r="AY235" i="36"/>
  <c r="AX235" i="36"/>
  <c r="AW235" i="36"/>
  <c r="AV235" i="36"/>
  <c r="AU235" i="36"/>
  <c r="AZ234" i="36"/>
  <c r="AY234" i="36"/>
  <c r="AX234" i="36"/>
  <c r="AW234" i="36"/>
  <c r="AV234" i="36"/>
  <c r="AU234" i="36"/>
  <c r="AZ233" i="36"/>
  <c r="AY233" i="36"/>
  <c r="AX233" i="36"/>
  <c r="AW233" i="36"/>
  <c r="AV233" i="36"/>
  <c r="AU233" i="36"/>
  <c r="AZ232" i="36"/>
  <c r="AY232" i="36"/>
  <c r="AX232" i="36"/>
  <c r="AW232" i="36"/>
  <c r="AV232" i="36"/>
  <c r="AU232" i="36"/>
  <c r="AZ231" i="36"/>
  <c r="AY231" i="36"/>
  <c r="AX231" i="36"/>
  <c r="AW231" i="36"/>
  <c r="AV231" i="36"/>
  <c r="AU231" i="36"/>
  <c r="AZ230" i="36"/>
  <c r="AY230" i="36"/>
  <c r="AX230" i="36"/>
  <c r="AW230" i="36"/>
  <c r="AV230" i="36"/>
  <c r="AU230" i="36"/>
  <c r="AZ229" i="36"/>
  <c r="AY229" i="36"/>
  <c r="AX229" i="36"/>
  <c r="AW229" i="36"/>
  <c r="AV229" i="36"/>
  <c r="AU229" i="36"/>
  <c r="AZ228" i="36"/>
  <c r="AY228" i="36"/>
  <c r="AX228" i="36"/>
  <c r="AW228" i="36"/>
  <c r="AV228" i="36"/>
  <c r="AU228" i="36"/>
  <c r="AZ219" i="36"/>
  <c r="AY219" i="36"/>
  <c r="AX219" i="36"/>
  <c r="AW219" i="36"/>
  <c r="AV219" i="36"/>
  <c r="AU219" i="36"/>
  <c r="AZ218" i="36"/>
  <c r="AY218" i="36"/>
  <c r="AX218" i="36"/>
  <c r="AW218" i="36"/>
  <c r="AV218" i="36"/>
  <c r="AU218" i="36"/>
  <c r="AZ217" i="36"/>
  <c r="AY217" i="36"/>
  <c r="AX217" i="36"/>
  <c r="AW217" i="36"/>
  <c r="AV217" i="36"/>
  <c r="AU217" i="36"/>
  <c r="AZ216" i="36"/>
  <c r="AY216" i="36"/>
  <c r="AX216" i="36"/>
  <c r="AW216" i="36"/>
  <c r="AV216" i="36"/>
  <c r="AU216" i="36"/>
  <c r="AZ215" i="36"/>
  <c r="AY215" i="36"/>
  <c r="AX215" i="36"/>
  <c r="AW215" i="36"/>
  <c r="AV215" i="36"/>
  <c r="AU215" i="36"/>
  <c r="AZ214" i="36"/>
  <c r="AY214" i="36"/>
  <c r="AX214" i="36"/>
  <c r="AW214" i="36"/>
  <c r="AV214" i="36"/>
  <c r="AU214" i="36"/>
  <c r="AZ213" i="36"/>
  <c r="AY213" i="36"/>
  <c r="AX213" i="36"/>
  <c r="AW213" i="36"/>
  <c r="AV213" i="36"/>
  <c r="AU213" i="36"/>
  <c r="AZ212" i="36"/>
  <c r="AY212" i="36"/>
  <c r="AX212" i="36"/>
  <c r="AW212" i="36"/>
  <c r="AV212" i="36"/>
  <c r="AU212" i="36"/>
  <c r="AZ211" i="36"/>
  <c r="AY211" i="36"/>
  <c r="AX211" i="36"/>
  <c r="AW211" i="36"/>
  <c r="AV211" i="36"/>
  <c r="AU211" i="36"/>
  <c r="AZ210" i="36"/>
  <c r="AY210" i="36"/>
  <c r="AX210" i="36"/>
  <c r="AW210" i="36"/>
  <c r="AV210" i="36"/>
  <c r="AU210" i="36"/>
  <c r="AZ208" i="36"/>
  <c r="AY208" i="36"/>
  <c r="AX208" i="36"/>
  <c r="AW208" i="36"/>
  <c r="AV208" i="36"/>
  <c r="AU208" i="36"/>
  <c r="AZ207" i="36"/>
  <c r="AY207" i="36"/>
  <c r="AX207" i="36"/>
  <c r="AW207" i="36"/>
  <c r="AV207" i="36"/>
  <c r="AU207" i="36"/>
  <c r="AZ206" i="36"/>
  <c r="AY206" i="36"/>
  <c r="AX206" i="36"/>
  <c r="AW206" i="36"/>
  <c r="AV206" i="36"/>
  <c r="AU206" i="36"/>
  <c r="AZ205" i="36"/>
  <c r="AY205" i="36"/>
  <c r="AX205" i="36"/>
  <c r="AW205" i="36"/>
  <c r="AV205" i="36"/>
  <c r="AU205" i="36"/>
  <c r="AZ204" i="36"/>
  <c r="AY204" i="36"/>
  <c r="AX204" i="36"/>
  <c r="AW204" i="36"/>
  <c r="AV204" i="36"/>
  <c r="AU204" i="36"/>
  <c r="AZ203" i="36"/>
  <c r="AY203" i="36"/>
  <c r="AX203" i="36"/>
  <c r="AW203" i="36"/>
  <c r="AV203" i="36"/>
  <c r="AU203" i="36"/>
  <c r="AZ201" i="36"/>
  <c r="AY201" i="36"/>
  <c r="AX201" i="36"/>
  <c r="AW201" i="36"/>
  <c r="AV201" i="36"/>
  <c r="AU201" i="36"/>
  <c r="AZ200" i="36"/>
  <c r="AY200" i="36"/>
  <c r="AX200" i="36"/>
  <c r="AW200" i="36"/>
  <c r="AV200" i="36"/>
  <c r="AU200" i="36"/>
  <c r="AZ199" i="36"/>
  <c r="AY199" i="36"/>
  <c r="AX199" i="36"/>
  <c r="AW199" i="36"/>
  <c r="AV199" i="36"/>
  <c r="AU199" i="36"/>
  <c r="AZ198" i="36"/>
  <c r="AY198" i="36"/>
  <c r="AX198" i="36"/>
  <c r="AW198" i="36"/>
  <c r="AV198" i="36"/>
  <c r="AU198" i="36"/>
  <c r="AZ197" i="36"/>
  <c r="AY197" i="36"/>
  <c r="AX197" i="36"/>
  <c r="AW197" i="36"/>
  <c r="AV197" i="36"/>
  <c r="AU197" i="36"/>
  <c r="AZ196" i="36"/>
  <c r="AY196" i="36"/>
  <c r="AX196" i="36"/>
  <c r="AW196" i="36"/>
  <c r="AV196" i="36"/>
  <c r="AU196" i="36"/>
  <c r="AZ195" i="36"/>
  <c r="AY195" i="36"/>
  <c r="AX195" i="36"/>
  <c r="AW195" i="36"/>
  <c r="AV195" i="36"/>
  <c r="AU195" i="36"/>
  <c r="AZ194" i="36"/>
  <c r="AY194" i="36"/>
  <c r="AX194" i="36"/>
  <c r="AW194" i="36"/>
  <c r="AV194" i="36"/>
  <c r="AU194" i="36"/>
  <c r="AZ193" i="36"/>
  <c r="AY193" i="36"/>
  <c r="AX193" i="36"/>
  <c r="AW193" i="36"/>
  <c r="AV193" i="36"/>
  <c r="AU193" i="36"/>
  <c r="AZ192" i="36"/>
  <c r="AY192" i="36"/>
  <c r="AX192" i="36"/>
  <c r="AW192" i="36"/>
  <c r="AV192" i="36"/>
  <c r="AU192" i="36"/>
  <c r="AZ191" i="36"/>
  <c r="AY191" i="36"/>
  <c r="AX191" i="36"/>
  <c r="AW191" i="36"/>
  <c r="AV191" i="36"/>
  <c r="AU191" i="36"/>
  <c r="AZ190" i="36"/>
  <c r="AY190" i="36"/>
  <c r="AX190" i="36"/>
  <c r="AW190" i="36"/>
  <c r="AV190" i="36"/>
  <c r="AU190" i="36"/>
  <c r="AZ189" i="36"/>
  <c r="AY189" i="36"/>
  <c r="AX189" i="36"/>
  <c r="AW189" i="36"/>
  <c r="AV189" i="36"/>
  <c r="AU189" i="36"/>
  <c r="AZ188" i="36"/>
  <c r="AY188" i="36"/>
  <c r="AX188" i="36"/>
  <c r="AW188" i="36"/>
  <c r="AV188" i="36"/>
  <c r="AU188" i="36"/>
  <c r="AZ186" i="36"/>
  <c r="AY186" i="36"/>
  <c r="AX186" i="36"/>
  <c r="AW186" i="36"/>
  <c r="AV186" i="36"/>
  <c r="AU186" i="36"/>
  <c r="AZ185" i="36"/>
  <c r="AY185" i="36"/>
  <c r="AX185" i="36"/>
  <c r="AW185" i="36"/>
  <c r="AV185" i="36"/>
  <c r="AU185" i="36"/>
  <c r="AZ184" i="36"/>
  <c r="AY184" i="36"/>
  <c r="AX184" i="36"/>
  <c r="AW184" i="36"/>
  <c r="AV184" i="36"/>
  <c r="AU184" i="36"/>
  <c r="AZ183" i="36"/>
  <c r="AY183" i="36"/>
  <c r="AX183" i="36"/>
  <c r="AW183" i="36"/>
  <c r="AV183" i="36"/>
  <c r="AU183" i="36"/>
  <c r="AZ182" i="36"/>
  <c r="AY182" i="36"/>
  <c r="AX182" i="36"/>
  <c r="AW182" i="36"/>
  <c r="AV182" i="36"/>
  <c r="AU182" i="36"/>
  <c r="AZ181" i="36"/>
  <c r="AY181" i="36"/>
  <c r="AX181" i="36"/>
  <c r="AW181" i="36"/>
  <c r="AV181" i="36"/>
  <c r="AU181" i="36"/>
  <c r="AZ180" i="36"/>
  <c r="AY180" i="36"/>
  <c r="AX180" i="36"/>
  <c r="AW180" i="36"/>
  <c r="AV180" i="36"/>
  <c r="AU180" i="36"/>
  <c r="AZ179" i="36"/>
  <c r="AY179" i="36"/>
  <c r="AX179" i="36"/>
  <c r="AW179" i="36"/>
  <c r="AV179" i="36"/>
  <c r="AU179" i="36"/>
  <c r="AZ178" i="36"/>
  <c r="AY178" i="36"/>
  <c r="AX178" i="36"/>
  <c r="AW178" i="36"/>
  <c r="AV178" i="36"/>
  <c r="AU178" i="36"/>
  <c r="AZ177" i="36"/>
  <c r="AY177" i="36"/>
  <c r="AX177" i="36"/>
  <c r="AW177" i="36"/>
  <c r="AV177" i="36"/>
  <c r="AU177" i="36"/>
  <c r="AZ176" i="36"/>
  <c r="AY176" i="36"/>
  <c r="AX176" i="36"/>
  <c r="AW176" i="36"/>
  <c r="AV176" i="36"/>
  <c r="AU176" i="36"/>
  <c r="AZ173" i="36"/>
  <c r="AY173" i="36"/>
  <c r="AX173" i="36"/>
  <c r="AW173" i="36"/>
  <c r="AV173" i="36"/>
  <c r="AU173" i="36"/>
  <c r="AZ172" i="36"/>
  <c r="AY172" i="36"/>
  <c r="AX172" i="36"/>
  <c r="AW172" i="36"/>
  <c r="AV172" i="36"/>
  <c r="AU172" i="36"/>
  <c r="AZ171" i="36"/>
  <c r="AY171" i="36"/>
  <c r="AX171" i="36"/>
  <c r="AW171" i="36"/>
  <c r="AV171" i="36"/>
  <c r="AU171" i="36"/>
  <c r="AZ162" i="36"/>
  <c r="AY162" i="36"/>
  <c r="AX162" i="36"/>
  <c r="AW162" i="36"/>
  <c r="AV162" i="36"/>
  <c r="AU162" i="36"/>
  <c r="AZ161" i="36"/>
  <c r="AY161" i="36"/>
  <c r="AX161" i="36"/>
  <c r="AW161" i="36"/>
  <c r="AV161" i="36"/>
  <c r="AU161" i="36"/>
  <c r="AZ160" i="36"/>
  <c r="AY160" i="36"/>
  <c r="AX160" i="36"/>
  <c r="AW160" i="36"/>
  <c r="AV160" i="36"/>
  <c r="AU160" i="36"/>
  <c r="AZ159" i="36"/>
  <c r="AY159" i="36"/>
  <c r="AX159" i="36"/>
  <c r="AW159" i="36"/>
  <c r="AV159" i="36"/>
  <c r="AU159" i="36"/>
  <c r="AZ158" i="36"/>
  <c r="AY158" i="36"/>
  <c r="AX158" i="36"/>
  <c r="AW158" i="36"/>
  <c r="AV158" i="36"/>
  <c r="AU158" i="36"/>
  <c r="AZ157" i="36"/>
  <c r="AY157" i="36"/>
  <c r="AX157" i="36"/>
  <c r="AW157" i="36"/>
  <c r="AV157" i="36"/>
  <c r="AU157" i="36"/>
  <c r="AZ156" i="36"/>
  <c r="AY156" i="36"/>
  <c r="AX156" i="36"/>
  <c r="AW156" i="36"/>
  <c r="AV156" i="36"/>
  <c r="AU156" i="36"/>
  <c r="AZ155" i="36"/>
  <c r="AY155" i="36"/>
  <c r="AX155" i="36"/>
  <c r="AW155" i="36"/>
  <c r="AV155" i="36"/>
  <c r="AU155" i="36"/>
  <c r="AZ154" i="36"/>
  <c r="AY154" i="36"/>
  <c r="AX154" i="36"/>
  <c r="AW154" i="36"/>
  <c r="AV154" i="36"/>
  <c r="AU154" i="36"/>
  <c r="AZ153" i="36"/>
  <c r="AY153" i="36"/>
  <c r="AX153" i="36"/>
  <c r="AW153" i="36"/>
  <c r="AV153" i="36"/>
  <c r="AU153" i="36"/>
  <c r="AZ152" i="36"/>
  <c r="AY152" i="36"/>
  <c r="AX152" i="36"/>
  <c r="AW152" i="36"/>
  <c r="AV152" i="36"/>
  <c r="AU152" i="36"/>
  <c r="AZ151" i="36"/>
  <c r="AY151" i="36"/>
  <c r="AX151" i="36"/>
  <c r="AW151" i="36"/>
  <c r="AV151" i="36"/>
  <c r="AU151" i="36"/>
  <c r="AZ150" i="36"/>
  <c r="AY150" i="36"/>
  <c r="AX150" i="36"/>
  <c r="AW150" i="36"/>
  <c r="AV150" i="36"/>
  <c r="AU150" i="36"/>
  <c r="AZ149" i="36"/>
  <c r="AY149" i="36"/>
  <c r="AX149" i="36"/>
  <c r="AW149" i="36"/>
  <c r="AV149" i="36"/>
  <c r="AU149" i="36"/>
  <c r="AZ148" i="36"/>
  <c r="AY148" i="36"/>
  <c r="AX148" i="36"/>
  <c r="AW148" i="36"/>
  <c r="AV148" i="36"/>
  <c r="AU148" i="36"/>
  <c r="AZ147" i="36"/>
  <c r="AY147" i="36"/>
  <c r="AX147" i="36"/>
  <c r="AW147" i="36"/>
  <c r="AV147" i="36"/>
  <c r="AU147" i="36"/>
  <c r="AZ146" i="36"/>
  <c r="AY146" i="36"/>
  <c r="AX146" i="36"/>
  <c r="AW146" i="36"/>
  <c r="AV146" i="36"/>
  <c r="AU146" i="36"/>
  <c r="AZ145" i="36"/>
  <c r="AY145" i="36"/>
  <c r="AX145" i="36"/>
  <c r="AW145" i="36"/>
  <c r="AV145" i="36"/>
  <c r="AU145" i="36"/>
  <c r="AZ144" i="36"/>
  <c r="AY144" i="36"/>
  <c r="AX144" i="36"/>
  <c r="AW144" i="36"/>
  <c r="AV144" i="36"/>
  <c r="AU144" i="36"/>
  <c r="AZ143" i="36"/>
  <c r="AY143" i="36"/>
  <c r="AX143" i="36"/>
  <c r="AW143" i="36"/>
  <c r="AV143" i="36"/>
  <c r="AU143" i="36"/>
  <c r="AZ142" i="36"/>
  <c r="AY142" i="36"/>
  <c r="AX142" i="36"/>
  <c r="AW142" i="36"/>
  <c r="AV142" i="36"/>
  <c r="AU142" i="36"/>
  <c r="AZ141" i="36"/>
  <c r="AY141" i="36"/>
  <c r="AX141" i="36"/>
  <c r="AW141" i="36"/>
  <c r="AV141" i="36"/>
  <c r="AU141" i="36"/>
  <c r="AZ140" i="36"/>
  <c r="AY140" i="36"/>
  <c r="AX140" i="36"/>
  <c r="AW140" i="36"/>
  <c r="AV140" i="36"/>
  <c r="AU140" i="36"/>
  <c r="AZ139" i="36"/>
  <c r="AY139" i="36"/>
  <c r="AX139" i="36"/>
  <c r="AW139" i="36"/>
  <c r="AV139" i="36"/>
  <c r="AU139" i="36"/>
  <c r="AZ138" i="36"/>
  <c r="AY138" i="36"/>
  <c r="AX138" i="36"/>
  <c r="AW138" i="36"/>
  <c r="AV138" i="36"/>
  <c r="AU138" i="36"/>
  <c r="AZ137" i="36"/>
  <c r="AY137" i="36"/>
  <c r="AX137" i="36"/>
  <c r="AW137" i="36"/>
  <c r="AV137" i="36"/>
  <c r="AU137" i="36"/>
  <c r="AZ135" i="36"/>
  <c r="AY135" i="36"/>
  <c r="AX135" i="36"/>
  <c r="AW135" i="36"/>
  <c r="AV135" i="36"/>
  <c r="AU135" i="36"/>
  <c r="AZ134" i="36"/>
  <c r="AY134" i="36"/>
  <c r="AX134" i="36"/>
  <c r="AW134" i="36"/>
  <c r="AV134" i="36"/>
  <c r="AU134" i="36"/>
  <c r="AZ133" i="36"/>
  <c r="AY133" i="36"/>
  <c r="AX133" i="36"/>
  <c r="AW133" i="36"/>
  <c r="AV133" i="36"/>
  <c r="AU133" i="36"/>
  <c r="AZ132" i="36"/>
  <c r="AY132" i="36"/>
  <c r="AX132" i="36"/>
  <c r="AW132" i="36"/>
  <c r="AV132" i="36"/>
  <c r="AU132" i="36"/>
  <c r="AZ131" i="36"/>
  <c r="AY131" i="36"/>
  <c r="AX131" i="36"/>
  <c r="AW131" i="36"/>
  <c r="AV131" i="36"/>
  <c r="AU131" i="36"/>
  <c r="AZ130" i="36"/>
  <c r="AY130" i="36"/>
  <c r="AX130" i="36"/>
  <c r="AW130" i="36"/>
  <c r="AV130" i="36"/>
  <c r="AU130" i="36"/>
  <c r="AZ129" i="36"/>
  <c r="AY129" i="36"/>
  <c r="AX129" i="36"/>
  <c r="AW129" i="36"/>
  <c r="AV129" i="36"/>
  <c r="AU129" i="36"/>
  <c r="AZ128" i="36"/>
  <c r="AY128" i="36"/>
  <c r="AX128" i="36"/>
  <c r="AW128" i="36"/>
  <c r="AV128" i="36"/>
  <c r="AU128" i="36"/>
  <c r="AZ127" i="36"/>
  <c r="AY127" i="36"/>
  <c r="AX127" i="36"/>
  <c r="AW127" i="36"/>
  <c r="AV127" i="36"/>
  <c r="AU127" i="36"/>
  <c r="AZ126" i="36"/>
  <c r="AY126" i="36"/>
  <c r="AX126" i="36"/>
  <c r="AW126" i="36"/>
  <c r="AV126" i="36"/>
  <c r="AU126" i="36"/>
  <c r="AZ125" i="36"/>
  <c r="AY125" i="36"/>
  <c r="AX125" i="36"/>
  <c r="AW125" i="36"/>
  <c r="AV125" i="36"/>
  <c r="AU125" i="36"/>
  <c r="AZ124" i="36"/>
  <c r="AY124" i="36"/>
  <c r="AX124" i="36"/>
  <c r="AW124" i="36"/>
  <c r="AV124" i="36"/>
  <c r="AU124" i="36"/>
  <c r="AZ123" i="36"/>
  <c r="AY123" i="36"/>
  <c r="AX123" i="36"/>
  <c r="AW123" i="36"/>
  <c r="AV123" i="36"/>
  <c r="AU123" i="36"/>
  <c r="AZ122" i="36"/>
  <c r="AY122" i="36"/>
  <c r="AX122" i="36"/>
  <c r="AW122" i="36"/>
  <c r="AV122" i="36"/>
  <c r="AU122" i="36"/>
  <c r="AZ121" i="36"/>
  <c r="AY121" i="36"/>
  <c r="AX121" i="36"/>
  <c r="AW121" i="36"/>
  <c r="AV121" i="36"/>
  <c r="AU121" i="36"/>
  <c r="AZ120" i="36"/>
  <c r="AY120" i="36"/>
  <c r="AX120" i="36"/>
  <c r="AW120" i="36"/>
  <c r="AV120" i="36"/>
  <c r="AU120" i="36"/>
  <c r="AZ110" i="36"/>
  <c r="AY110" i="36"/>
  <c r="AX110" i="36"/>
  <c r="AW110" i="36"/>
  <c r="AV110" i="36"/>
  <c r="AU110" i="36"/>
  <c r="AZ107" i="36"/>
  <c r="AY107" i="36"/>
  <c r="AX107" i="36"/>
  <c r="AW107" i="36"/>
  <c r="AV107" i="36"/>
  <c r="AU107" i="36"/>
  <c r="AZ106" i="36"/>
  <c r="AY106" i="36"/>
  <c r="AX106" i="36"/>
  <c r="AW106" i="36"/>
  <c r="AV106" i="36"/>
  <c r="AU106" i="36"/>
  <c r="AZ105" i="36"/>
  <c r="AY105" i="36"/>
  <c r="AX105" i="36"/>
  <c r="AW105" i="36"/>
  <c r="AV105" i="36"/>
  <c r="AU105" i="36"/>
  <c r="AZ104" i="36"/>
  <c r="AY104" i="36"/>
  <c r="AX104" i="36"/>
  <c r="AW104" i="36"/>
  <c r="AV104" i="36"/>
  <c r="AU104" i="36"/>
  <c r="AZ103" i="36"/>
  <c r="AY103" i="36"/>
  <c r="AX103" i="36"/>
  <c r="AW103" i="36"/>
  <c r="AV103" i="36"/>
  <c r="AU103" i="36"/>
  <c r="AZ102" i="36"/>
  <c r="AY102" i="36"/>
  <c r="AX102" i="36"/>
  <c r="AW102" i="36"/>
  <c r="AV102" i="36"/>
  <c r="AU102" i="36"/>
  <c r="AZ101" i="36"/>
  <c r="AY101" i="36"/>
  <c r="AX101" i="36"/>
  <c r="AW101" i="36"/>
  <c r="AV101" i="36"/>
  <c r="AU101" i="36"/>
  <c r="AZ100" i="36"/>
  <c r="AY100" i="36"/>
  <c r="AX100" i="36"/>
  <c r="AW100" i="36"/>
  <c r="AV100" i="36"/>
  <c r="AU100" i="36"/>
  <c r="AZ99" i="36"/>
  <c r="AY99" i="36"/>
  <c r="AX99" i="36"/>
  <c r="AW99" i="36"/>
  <c r="AV99" i="36"/>
  <c r="AU99" i="36"/>
  <c r="AZ98" i="36"/>
  <c r="AY98" i="36"/>
  <c r="AX98" i="36"/>
  <c r="AW98" i="36"/>
  <c r="AV98" i="36"/>
  <c r="AU98" i="36"/>
  <c r="AZ97" i="36"/>
  <c r="AY97" i="36"/>
  <c r="AX97" i="36"/>
  <c r="AW97" i="36"/>
  <c r="AV97" i="36"/>
  <c r="AU97" i="36"/>
  <c r="AZ96" i="36"/>
  <c r="AY96" i="36"/>
  <c r="AX96" i="36"/>
  <c r="AW96" i="36"/>
  <c r="AV96" i="36"/>
  <c r="AU96" i="36"/>
  <c r="AZ95" i="36"/>
  <c r="AY95" i="36"/>
  <c r="AX95" i="36"/>
  <c r="AW95" i="36"/>
  <c r="AV95" i="36"/>
  <c r="AU95" i="36"/>
  <c r="AZ94" i="36"/>
  <c r="AY94" i="36"/>
  <c r="AX94" i="36"/>
  <c r="AW94" i="36"/>
  <c r="AV94" i="36"/>
  <c r="AU94" i="36"/>
  <c r="AZ93" i="36"/>
  <c r="AY93" i="36"/>
  <c r="AX93" i="36"/>
  <c r="AW93" i="36"/>
  <c r="AV93" i="36"/>
  <c r="AU93" i="36"/>
  <c r="AZ92" i="36"/>
  <c r="AY92" i="36"/>
  <c r="AX92" i="36"/>
  <c r="AW92" i="36"/>
  <c r="AV92" i="36"/>
  <c r="AU92" i="36"/>
  <c r="AZ91" i="36"/>
  <c r="AY91" i="36"/>
  <c r="AX91" i="36"/>
  <c r="AW91" i="36"/>
  <c r="AV91" i="36"/>
  <c r="AU91" i="36"/>
  <c r="AZ90" i="36"/>
  <c r="AY90" i="36"/>
  <c r="AX90" i="36"/>
  <c r="AW90" i="36"/>
  <c r="AV90" i="36"/>
  <c r="AU90" i="36"/>
  <c r="AZ89" i="36"/>
  <c r="AY89" i="36"/>
  <c r="AX89" i="36"/>
  <c r="AW89" i="36"/>
  <c r="AV89" i="36"/>
  <c r="AU89" i="36"/>
  <c r="AZ88" i="36"/>
  <c r="AY88" i="36"/>
  <c r="AX88" i="36"/>
  <c r="AW88" i="36"/>
  <c r="AV88" i="36"/>
  <c r="AU88" i="36"/>
  <c r="AZ87" i="36"/>
  <c r="AY87" i="36"/>
  <c r="AX87" i="36"/>
  <c r="AW87" i="36"/>
  <c r="AV87" i="36"/>
  <c r="AU87" i="36"/>
  <c r="AZ86" i="36"/>
  <c r="AY86" i="36"/>
  <c r="AX86" i="36"/>
  <c r="AW86" i="36"/>
  <c r="AV86" i="36"/>
  <c r="AU86" i="36"/>
  <c r="AZ85" i="36"/>
  <c r="AY85" i="36"/>
  <c r="AX85" i="36"/>
  <c r="AW85" i="36"/>
  <c r="AV85" i="36"/>
  <c r="AU85" i="36"/>
  <c r="AZ84" i="36"/>
  <c r="AY84" i="36"/>
  <c r="AX84" i="36"/>
  <c r="AW84" i="36"/>
  <c r="AV84" i="36"/>
  <c r="AU84" i="36"/>
  <c r="AZ83" i="36"/>
  <c r="AY83" i="36"/>
  <c r="AX83" i="36"/>
  <c r="AW83" i="36"/>
  <c r="AV83" i="36"/>
  <c r="AU83" i="36"/>
  <c r="AZ81" i="36"/>
  <c r="AY81" i="36"/>
  <c r="AX81" i="36"/>
  <c r="AW81" i="36"/>
  <c r="AV81" i="36"/>
  <c r="AU81" i="36"/>
  <c r="AZ80" i="36"/>
  <c r="AY80" i="36"/>
  <c r="AX80" i="36"/>
  <c r="AW80" i="36"/>
  <c r="AV80" i="36"/>
  <c r="AU80" i="36"/>
  <c r="AZ79" i="36"/>
  <c r="AY79" i="36"/>
  <c r="AX79" i="36"/>
  <c r="AW79" i="36"/>
  <c r="AV79" i="36"/>
  <c r="AU79" i="36"/>
  <c r="AZ78" i="36"/>
  <c r="AY78" i="36"/>
  <c r="AX78" i="36"/>
  <c r="AW78" i="36"/>
  <c r="AV78" i="36"/>
  <c r="AU78" i="36"/>
  <c r="AZ77" i="36"/>
  <c r="AY77" i="36"/>
  <c r="AX77" i="36"/>
  <c r="AW77" i="36"/>
  <c r="AV77" i="36"/>
  <c r="AU77" i="36"/>
  <c r="AZ76" i="36"/>
  <c r="AY76" i="36"/>
  <c r="AX76" i="36"/>
  <c r="AW76" i="36"/>
  <c r="AV76" i="36"/>
  <c r="AU76" i="36"/>
  <c r="AZ71" i="36"/>
  <c r="AY71" i="36"/>
  <c r="AX71" i="36"/>
  <c r="AW71" i="36"/>
  <c r="AV71" i="36"/>
  <c r="AU71" i="36"/>
  <c r="AZ70" i="36"/>
  <c r="AY70" i="36"/>
  <c r="AX70" i="36"/>
  <c r="AW70" i="36"/>
  <c r="AV70" i="36"/>
  <c r="AU70" i="36"/>
  <c r="AZ69" i="36"/>
  <c r="AY69" i="36"/>
  <c r="AX69" i="36"/>
  <c r="AW69" i="36"/>
  <c r="AV69" i="36"/>
  <c r="AU69" i="36"/>
  <c r="AZ68" i="36"/>
  <c r="AY68" i="36"/>
  <c r="AX68" i="36"/>
  <c r="AW68" i="36"/>
  <c r="AV68" i="36"/>
  <c r="AU68" i="36"/>
  <c r="AZ67" i="36"/>
  <c r="AY67" i="36"/>
  <c r="AX67" i="36"/>
  <c r="AW67" i="36"/>
  <c r="AV67" i="36"/>
  <c r="AU67" i="36"/>
  <c r="AZ65" i="36"/>
  <c r="AY65" i="36"/>
  <c r="AX65" i="36"/>
  <c r="AW65" i="36"/>
  <c r="AV65" i="36"/>
  <c r="AU65" i="36"/>
  <c r="AZ56" i="36"/>
  <c r="AY56" i="36"/>
  <c r="AX56" i="36"/>
  <c r="AW56" i="36"/>
  <c r="AV56" i="36"/>
  <c r="AU56" i="36"/>
  <c r="AZ55" i="36"/>
  <c r="AY55" i="36"/>
  <c r="AX55" i="36"/>
  <c r="AW55" i="36"/>
  <c r="AV55" i="36"/>
  <c r="AU55" i="36"/>
  <c r="AZ54" i="36"/>
  <c r="AY54" i="36"/>
  <c r="AX54" i="36"/>
  <c r="AW54" i="36"/>
  <c r="AV54" i="36"/>
  <c r="AU54" i="36"/>
  <c r="AZ53" i="36"/>
  <c r="AY53" i="36"/>
  <c r="AX53" i="36"/>
  <c r="AW53" i="36"/>
  <c r="AV53" i="36"/>
  <c r="AU53" i="36"/>
  <c r="AZ52" i="36"/>
  <c r="AY52" i="36"/>
  <c r="AX52" i="36"/>
  <c r="AW52" i="36"/>
  <c r="AV52" i="36"/>
  <c r="AU52" i="36"/>
  <c r="AZ51" i="36"/>
  <c r="AY51" i="36"/>
  <c r="AX51" i="36"/>
  <c r="AW51" i="36"/>
  <c r="AV51" i="36"/>
  <c r="AU51" i="36"/>
  <c r="AZ50" i="36"/>
  <c r="AY50" i="36"/>
  <c r="AX50" i="36"/>
  <c r="AW50" i="36"/>
  <c r="AV50" i="36"/>
  <c r="AU50" i="36"/>
  <c r="AZ49" i="36"/>
  <c r="AY49" i="36"/>
  <c r="AX49" i="36"/>
  <c r="AW49" i="36"/>
  <c r="AV49" i="36"/>
  <c r="AU49" i="36"/>
  <c r="AZ48" i="36"/>
  <c r="AY48" i="36"/>
  <c r="AX48" i="36"/>
  <c r="AW48" i="36"/>
  <c r="AV48" i="36"/>
  <c r="AU48" i="36"/>
  <c r="AZ47" i="36"/>
  <c r="AY47" i="36"/>
  <c r="AX47" i="36"/>
  <c r="AW47" i="36"/>
  <c r="AV47" i="36"/>
  <c r="AU47" i="36"/>
  <c r="AZ46" i="36"/>
  <c r="AY46" i="36"/>
  <c r="AX46" i="36"/>
  <c r="AW46" i="36"/>
  <c r="AV46" i="36"/>
  <c r="AU46" i="36"/>
  <c r="AZ45" i="36"/>
  <c r="AY45" i="36"/>
  <c r="AX45" i="36"/>
  <c r="AW45" i="36"/>
  <c r="AV45" i="36"/>
  <c r="AU45" i="36"/>
  <c r="AZ44" i="36"/>
  <c r="AY44" i="36"/>
  <c r="AX44" i="36"/>
  <c r="AW44" i="36"/>
  <c r="AV44" i="36"/>
  <c r="AU44" i="36"/>
  <c r="AZ43" i="36"/>
  <c r="AY43" i="36"/>
  <c r="AX43" i="36"/>
  <c r="AW43" i="36"/>
  <c r="AV43" i="36"/>
  <c r="AU43" i="36"/>
  <c r="AZ42" i="36"/>
  <c r="AY42" i="36"/>
  <c r="AX42" i="36"/>
  <c r="AW42" i="36"/>
  <c r="AV42" i="36"/>
  <c r="AU42" i="36"/>
  <c r="AZ40" i="36"/>
  <c r="AY40" i="36"/>
  <c r="AX40" i="36"/>
  <c r="AW40" i="36"/>
  <c r="AV40" i="36"/>
  <c r="AU40" i="36"/>
  <c r="AZ39" i="36"/>
  <c r="AY39" i="36"/>
  <c r="AX39" i="36"/>
  <c r="AW39" i="36"/>
  <c r="AV39" i="36"/>
  <c r="AU39" i="36"/>
  <c r="AZ38" i="36"/>
  <c r="AY38" i="36"/>
  <c r="AX38" i="36"/>
  <c r="AW38" i="36"/>
  <c r="AV38" i="36"/>
  <c r="AU38" i="36"/>
  <c r="AZ37" i="36"/>
  <c r="AY37" i="36"/>
  <c r="AX37" i="36"/>
  <c r="AW37" i="36"/>
  <c r="AV37" i="36"/>
  <c r="AU37" i="36"/>
  <c r="AZ35" i="36"/>
  <c r="AY35" i="36"/>
  <c r="AX35" i="36"/>
  <c r="AW35" i="36"/>
  <c r="AV35" i="36"/>
  <c r="AU35" i="36"/>
  <c r="AZ34" i="36"/>
  <c r="AY34" i="36"/>
  <c r="AX34" i="36"/>
  <c r="AW34" i="36"/>
  <c r="AV34" i="36"/>
  <c r="AU34" i="36"/>
  <c r="AZ33" i="36"/>
  <c r="AY33" i="36"/>
  <c r="AX33" i="36"/>
  <c r="AW33" i="36"/>
  <c r="AV33" i="36"/>
  <c r="AU33" i="36"/>
  <c r="AZ31" i="36"/>
  <c r="AY31" i="36"/>
  <c r="AX31" i="36"/>
  <c r="AW31" i="36"/>
  <c r="AV31" i="36"/>
  <c r="AU31" i="36"/>
  <c r="AZ30" i="36"/>
  <c r="AY30" i="36"/>
  <c r="AX30" i="36"/>
  <c r="AW30" i="36"/>
  <c r="AV30" i="36"/>
  <c r="AU30" i="36"/>
  <c r="AZ29" i="36"/>
  <c r="AY29" i="36"/>
  <c r="AX29" i="36"/>
  <c r="AW29" i="36"/>
  <c r="AV29" i="36"/>
  <c r="AU29" i="36"/>
  <c r="AZ28" i="36"/>
  <c r="AY28" i="36"/>
  <c r="AX28" i="36"/>
  <c r="AW28" i="36"/>
  <c r="AV28" i="36"/>
  <c r="AU28" i="36"/>
  <c r="AZ27" i="36"/>
  <c r="AY27" i="36"/>
  <c r="AX27" i="36"/>
  <c r="AW27" i="36"/>
  <c r="AV27" i="36"/>
  <c r="AU27" i="36"/>
  <c r="AZ26" i="36"/>
  <c r="AY26" i="36"/>
  <c r="AX26" i="36"/>
  <c r="AW26" i="36"/>
  <c r="AV26" i="36"/>
  <c r="AU26" i="36"/>
  <c r="AZ25" i="36"/>
  <c r="AY25" i="36"/>
  <c r="AX25" i="36"/>
  <c r="AW25" i="36"/>
  <c r="AV25" i="36"/>
  <c r="AU25" i="36"/>
  <c r="AZ24" i="36"/>
  <c r="AY24" i="36"/>
  <c r="AX24" i="36"/>
  <c r="AW24" i="36"/>
  <c r="AV24" i="36"/>
  <c r="AU24" i="36"/>
  <c r="AZ22" i="36"/>
  <c r="AY22" i="36"/>
  <c r="AX22" i="36"/>
  <c r="AW22" i="36"/>
  <c r="AV22" i="36"/>
  <c r="AU22" i="36"/>
  <c r="AZ21" i="36"/>
  <c r="AY21" i="36"/>
  <c r="AX21" i="36"/>
  <c r="AW21" i="36"/>
  <c r="AV21" i="36"/>
  <c r="AU21" i="36"/>
  <c r="AZ20" i="36"/>
  <c r="AY20" i="36"/>
  <c r="AX20" i="36"/>
  <c r="AW20" i="36"/>
  <c r="AV20" i="36"/>
  <c r="AU20" i="36"/>
  <c r="AZ19" i="36"/>
  <c r="AY19" i="36"/>
  <c r="AX19" i="36"/>
  <c r="AW19" i="36"/>
  <c r="AV19" i="36"/>
  <c r="AU19" i="36"/>
  <c r="AZ18" i="36"/>
  <c r="AY18" i="36"/>
  <c r="AX18" i="36"/>
  <c r="AW18" i="36"/>
  <c r="AV18" i="36"/>
  <c r="AU18" i="36"/>
  <c r="AZ17" i="36"/>
  <c r="AY17" i="36"/>
  <c r="AX17" i="36"/>
  <c r="AW17" i="36"/>
  <c r="AV17" i="36"/>
  <c r="AU17" i="36"/>
  <c r="AZ16" i="36"/>
  <c r="AY16" i="36"/>
  <c r="AX16" i="36"/>
  <c r="AW16" i="36"/>
  <c r="AV16" i="36"/>
  <c r="AU16" i="36"/>
  <c r="AZ15" i="36"/>
  <c r="AY15" i="36"/>
  <c r="AX15" i="36"/>
  <c r="AW15" i="36"/>
  <c r="AV15" i="36"/>
  <c r="AU15" i="36"/>
  <c r="AZ14" i="36"/>
  <c r="AY14" i="36"/>
  <c r="AX14" i="36"/>
  <c r="AW14" i="36"/>
  <c r="AV14" i="36"/>
  <c r="AU14" i="36"/>
  <c r="AZ13" i="36"/>
  <c r="AY13" i="36"/>
  <c r="AX13" i="36"/>
  <c r="AW13" i="36"/>
  <c r="AV13" i="36"/>
  <c r="AU13" i="36"/>
  <c r="AZ11" i="36"/>
  <c r="AY11" i="36"/>
  <c r="AX11" i="36"/>
  <c r="AW11" i="36"/>
  <c r="AV11" i="36"/>
  <c r="AU11" i="36"/>
  <c r="AU35" i="34"/>
  <c r="AU36" i="34"/>
  <c r="AU37" i="34"/>
  <c r="W49" i="34"/>
  <c r="Q44" i="34"/>
  <c r="W50" i="34"/>
  <c r="W54" i="34" s="1"/>
  <c r="W51" i="34"/>
  <c r="W52" i="34"/>
  <c r="W53" i="34"/>
  <c r="AU39" i="34"/>
  <c r="AU40" i="34"/>
  <c r="AU41" i="34"/>
  <c r="AU42" i="34"/>
  <c r="AU43" i="34"/>
  <c r="AU54" i="34" s="1"/>
  <c r="AU45" i="34"/>
  <c r="AU46" i="34"/>
  <c r="AU47" i="34"/>
  <c r="AU48" i="34"/>
  <c r="AU49" i="34"/>
  <c r="AU50" i="34"/>
  <c r="AU51" i="34"/>
  <c r="AU52" i="34"/>
  <c r="AU53" i="34"/>
  <c r="AV35" i="34"/>
  <c r="AV36" i="34"/>
  <c r="AV37" i="34"/>
  <c r="AV38" i="34"/>
  <c r="AV39" i="34"/>
  <c r="AV40" i="34"/>
  <c r="AV41" i="34"/>
  <c r="AV42" i="34"/>
  <c r="AV43" i="34"/>
  <c r="AV45" i="34"/>
  <c r="AV46" i="34"/>
  <c r="AV47" i="34"/>
  <c r="AV48" i="34"/>
  <c r="AV50" i="34"/>
  <c r="AV51" i="34"/>
  <c r="AV52" i="34"/>
  <c r="AV53" i="34"/>
  <c r="AW35" i="34"/>
  <c r="AW36" i="34"/>
  <c r="AW37" i="34"/>
  <c r="AW38" i="34"/>
  <c r="AW39" i="34"/>
  <c r="AW40" i="34"/>
  <c r="AW54" i="34" s="1"/>
  <c r="AW41" i="34"/>
  <c r="AW42" i="34"/>
  <c r="AW43" i="34"/>
  <c r="AW45" i="34"/>
  <c r="AW46" i="34"/>
  <c r="AW47" i="34"/>
  <c r="AW48" i="34"/>
  <c r="AW49" i="34"/>
  <c r="X50" i="34"/>
  <c r="AW51" i="34"/>
  <c r="AW52" i="34"/>
  <c r="AW53" i="34"/>
  <c r="AX35" i="34"/>
  <c r="AX36" i="34"/>
  <c r="AX37" i="34"/>
  <c r="AX38" i="34"/>
  <c r="AX39" i="34"/>
  <c r="AX40" i="34"/>
  <c r="AX41" i="34"/>
  <c r="AX42" i="34"/>
  <c r="AX43" i="34"/>
  <c r="AX45" i="34"/>
  <c r="AX46" i="34"/>
  <c r="AX47" i="34"/>
  <c r="AX48" i="34"/>
  <c r="AX49" i="34"/>
  <c r="AX50" i="34"/>
  <c r="X51" i="34"/>
  <c r="AX52" i="34"/>
  <c r="AX53" i="34"/>
  <c r="AY35" i="34"/>
  <c r="AY36" i="34"/>
  <c r="AY37" i="34"/>
  <c r="AY38" i="34"/>
  <c r="AY39" i="34"/>
  <c r="AY40" i="34"/>
  <c r="AY41" i="34"/>
  <c r="AY42" i="34"/>
  <c r="AY43" i="34"/>
  <c r="AY45" i="34"/>
  <c r="AY46" i="34"/>
  <c r="AY47" i="34"/>
  <c r="AY48" i="34"/>
  <c r="AY49" i="34"/>
  <c r="AY50" i="34"/>
  <c r="AY51" i="34"/>
  <c r="X52" i="34"/>
  <c r="AY53" i="34"/>
  <c r="BA253" i="36"/>
  <c r="AA53" i="35"/>
  <c r="AB53" i="35" s="1"/>
  <c r="BA252" i="36"/>
  <c r="BA251" i="36"/>
  <c r="AT38" i="34"/>
  <c r="AT39" i="34"/>
  <c r="AT40" i="34"/>
  <c r="AT42" i="34"/>
  <c r="AT43" i="34"/>
  <c r="AT45" i="34"/>
  <c r="AT46" i="34"/>
  <c r="AT48" i="34"/>
  <c r="AT49" i="34"/>
  <c r="AT50" i="34"/>
  <c r="AT51" i="34"/>
  <c r="AT52" i="34"/>
  <c r="AT53" i="34"/>
  <c r="BA248" i="36"/>
  <c r="BA242" i="36"/>
  <c r="BA235" i="36"/>
  <c r="BA219" i="36"/>
  <c r="BA212" i="36"/>
  <c r="BA210" i="36"/>
  <c r="BA208" i="36"/>
  <c r="BA203" i="36"/>
  <c r="BA201" i="36"/>
  <c r="BA200" i="36"/>
  <c r="BA195" i="36"/>
  <c r="BA185" i="36"/>
  <c r="BA162" i="36"/>
  <c r="BA161" i="36"/>
  <c r="BA160" i="36"/>
  <c r="BA159" i="36"/>
  <c r="BA158" i="36"/>
  <c r="BA157" i="36"/>
  <c r="BA153" i="36"/>
  <c r="BA152" i="36"/>
  <c r="BA148" i="36"/>
  <c r="BA147" i="36"/>
  <c r="BA146" i="36"/>
  <c r="BA145" i="36"/>
  <c r="BA144" i="36"/>
  <c r="BA137" i="36"/>
  <c r="BA135" i="36"/>
  <c r="BA134" i="36"/>
  <c r="BA133" i="36"/>
  <c r="BA132" i="36"/>
  <c r="BA110" i="36"/>
  <c r="BA107" i="36"/>
  <c r="BA106" i="36"/>
  <c r="BA105" i="36"/>
  <c r="BA104" i="36"/>
  <c r="BA103" i="36"/>
  <c r="BA102" i="36"/>
  <c r="BA101" i="36"/>
  <c r="BA100" i="36"/>
  <c r="BA99" i="36"/>
  <c r="BA98" i="36"/>
  <c r="BA97" i="36"/>
  <c r="BA96" i="36"/>
  <c r="BA84" i="36"/>
  <c r="BA78" i="36"/>
  <c r="BA76" i="36"/>
  <c r="BA71" i="36"/>
  <c r="BA70" i="36"/>
  <c r="BA69" i="36"/>
  <c r="BA68" i="36"/>
  <c r="BA67" i="36"/>
  <c r="BA47" i="36"/>
  <c r="BA46" i="36"/>
  <c r="BA45" i="36"/>
  <c r="BA43" i="36"/>
  <c r="BA42" i="36"/>
  <c r="BA38" i="36"/>
  <c r="BA37" i="36"/>
  <c r="BA35" i="36"/>
  <c r="BA34" i="36"/>
  <c r="BA31" i="36"/>
  <c r="AM250" i="36"/>
  <c r="AN250" i="36"/>
  <c r="AO250" i="36"/>
  <c r="AP250" i="36"/>
  <c r="AQ250" i="36"/>
  <c r="AR250" i="36"/>
  <c r="AM249" i="36"/>
  <c r="AN249" i="36"/>
  <c r="AO249" i="36"/>
  <c r="AP249" i="36"/>
  <c r="AQ249" i="36"/>
  <c r="AR249" i="36"/>
  <c r="AM248" i="36"/>
  <c r="AN248" i="36"/>
  <c r="AO248" i="36"/>
  <c r="AP248" i="36"/>
  <c r="AQ248" i="36"/>
  <c r="AR248" i="36"/>
  <c r="AM247" i="36"/>
  <c r="AN247" i="36"/>
  <c r="AO247" i="36"/>
  <c r="AP247" i="36"/>
  <c r="AQ247" i="36"/>
  <c r="AR247" i="36"/>
  <c r="AM246" i="36"/>
  <c r="AN246" i="36"/>
  <c r="AO246" i="36"/>
  <c r="AP246" i="36"/>
  <c r="AQ246" i="36"/>
  <c r="AR246" i="36"/>
  <c r="AM245" i="36"/>
  <c r="AN245" i="36"/>
  <c r="AO245" i="36"/>
  <c r="AP245" i="36"/>
  <c r="AQ245" i="36"/>
  <c r="AR245" i="36"/>
  <c r="AM244" i="36"/>
  <c r="AN244" i="36"/>
  <c r="AO244" i="36"/>
  <c r="AP244" i="36"/>
  <c r="AQ244" i="36"/>
  <c r="AR244" i="36"/>
  <c r="AM243" i="36"/>
  <c r="AN243" i="36"/>
  <c r="AO243" i="36"/>
  <c r="AP243" i="36"/>
  <c r="AQ243" i="36"/>
  <c r="AR243" i="36"/>
  <c r="AM242" i="36"/>
  <c r="AN242" i="36"/>
  <c r="AO242" i="36"/>
  <c r="AP242" i="36"/>
  <c r="AQ242" i="36"/>
  <c r="AR242" i="36"/>
  <c r="AM241" i="36"/>
  <c r="AN241" i="36"/>
  <c r="AO241" i="36"/>
  <c r="AP241" i="36"/>
  <c r="AQ241" i="36"/>
  <c r="AR241" i="36"/>
  <c r="AM240" i="36"/>
  <c r="AN240" i="36"/>
  <c r="AO240" i="36"/>
  <c r="AP240" i="36"/>
  <c r="AQ240" i="36"/>
  <c r="AR240" i="36"/>
  <c r="AM239" i="36"/>
  <c r="AN239" i="36"/>
  <c r="AO239" i="36"/>
  <c r="AP239" i="36"/>
  <c r="AQ239" i="36"/>
  <c r="AR239" i="36"/>
  <c r="AM238" i="36"/>
  <c r="AN238" i="36"/>
  <c r="AO238" i="36"/>
  <c r="AP238" i="36"/>
  <c r="AQ238" i="36"/>
  <c r="AR238" i="36"/>
  <c r="AM237" i="36"/>
  <c r="AN237" i="36"/>
  <c r="AO237" i="36"/>
  <c r="AP237" i="36"/>
  <c r="AQ237" i="36"/>
  <c r="AR237" i="36"/>
  <c r="AM235" i="36"/>
  <c r="AN235" i="36"/>
  <c r="AO235" i="36"/>
  <c r="AP235" i="36"/>
  <c r="AQ235" i="36"/>
  <c r="AR235" i="36"/>
  <c r="AM234" i="36"/>
  <c r="AN234" i="36"/>
  <c r="AO234" i="36"/>
  <c r="AP234" i="36"/>
  <c r="AQ234" i="36"/>
  <c r="AR234" i="36"/>
  <c r="AM233" i="36"/>
  <c r="AN233" i="36"/>
  <c r="AO233" i="36"/>
  <c r="AP233" i="36"/>
  <c r="AQ233" i="36"/>
  <c r="AR233" i="36"/>
  <c r="AM232" i="36"/>
  <c r="AN232" i="36"/>
  <c r="AO232" i="36"/>
  <c r="AP232" i="36"/>
  <c r="AQ232" i="36"/>
  <c r="AR232" i="36"/>
  <c r="AM231" i="36"/>
  <c r="AN231" i="36"/>
  <c r="AO231" i="36"/>
  <c r="AP231" i="36"/>
  <c r="AQ231" i="36"/>
  <c r="AR231" i="36"/>
  <c r="AM230" i="36"/>
  <c r="AN230" i="36"/>
  <c r="AO230" i="36"/>
  <c r="AP230" i="36"/>
  <c r="AQ230" i="36"/>
  <c r="AR230" i="36"/>
  <c r="AM229" i="36"/>
  <c r="AN229" i="36"/>
  <c r="AO229" i="36"/>
  <c r="AP229" i="36"/>
  <c r="AQ229" i="36"/>
  <c r="AR229" i="36"/>
  <c r="AM228" i="36"/>
  <c r="AN228" i="36"/>
  <c r="AO228" i="36"/>
  <c r="AP228" i="36"/>
  <c r="AQ228" i="36"/>
  <c r="AR228" i="36"/>
  <c r="AM218" i="36"/>
  <c r="AN218" i="36"/>
  <c r="AO218" i="36"/>
  <c r="AP218" i="36"/>
  <c r="AQ218" i="36"/>
  <c r="AR218" i="36"/>
  <c r="AM217" i="36"/>
  <c r="AN217" i="36"/>
  <c r="AO217" i="36"/>
  <c r="AP217" i="36"/>
  <c r="AQ217" i="36"/>
  <c r="AR217" i="36"/>
  <c r="AM216" i="36"/>
  <c r="AN216" i="36"/>
  <c r="AO216" i="36"/>
  <c r="AP216" i="36"/>
  <c r="AQ216" i="36"/>
  <c r="AR216" i="36"/>
  <c r="AM215" i="36"/>
  <c r="AN215" i="36"/>
  <c r="AO215" i="36"/>
  <c r="AP215" i="36"/>
  <c r="AQ215" i="36"/>
  <c r="AR215" i="36"/>
  <c r="AM214" i="36"/>
  <c r="AN214" i="36"/>
  <c r="AO214" i="36"/>
  <c r="AP214" i="36"/>
  <c r="AQ214" i="36"/>
  <c r="AR214" i="36"/>
  <c r="AM213" i="36"/>
  <c r="AN213" i="36"/>
  <c r="AO213" i="36"/>
  <c r="AP213" i="36"/>
  <c r="AQ213" i="36"/>
  <c r="AR213" i="36"/>
  <c r="AM211" i="36"/>
  <c r="AN211" i="36"/>
  <c r="AO211" i="36"/>
  <c r="AP211" i="36"/>
  <c r="AQ211" i="36"/>
  <c r="AR211" i="36"/>
  <c r="AM210" i="36"/>
  <c r="AN210" i="36"/>
  <c r="AO210" i="36"/>
  <c r="AP210" i="36"/>
  <c r="AQ210" i="36"/>
  <c r="AR210" i="36"/>
  <c r="AM207" i="36"/>
  <c r="AN207" i="36"/>
  <c r="AO207" i="36"/>
  <c r="AP207" i="36"/>
  <c r="AQ207" i="36"/>
  <c r="AR207" i="36"/>
  <c r="AM206" i="36"/>
  <c r="AN206" i="36"/>
  <c r="AO206" i="36"/>
  <c r="AP206" i="36"/>
  <c r="AQ206" i="36"/>
  <c r="AR206" i="36"/>
  <c r="AM205" i="36"/>
  <c r="AN205" i="36"/>
  <c r="AO205" i="36"/>
  <c r="AP205" i="36"/>
  <c r="AQ205" i="36"/>
  <c r="AR205" i="36"/>
  <c r="AM204" i="36"/>
  <c r="AN204" i="36"/>
  <c r="AO204" i="36"/>
  <c r="AP204" i="36"/>
  <c r="AQ204" i="36"/>
  <c r="AR204" i="36"/>
  <c r="AM203" i="36"/>
  <c r="AN203" i="36"/>
  <c r="AO203" i="36"/>
  <c r="AP203" i="36"/>
  <c r="AQ203" i="36"/>
  <c r="AR203" i="36"/>
  <c r="AM201" i="36"/>
  <c r="AN201" i="36"/>
  <c r="AO201" i="36"/>
  <c r="AP201" i="36"/>
  <c r="AQ201" i="36"/>
  <c r="AR201" i="36"/>
  <c r="AM200" i="36"/>
  <c r="AN200" i="36"/>
  <c r="AO200" i="36"/>
  <c r="AP200" i="36"/>
  <c r="AQ200" i="36"/>
  <c r="AR200" i="36"/>
  <c r="AM199" i="36"/>
  <c r="AN199" i="36"/>
  <c r="AO199" i="36"/>
  <c r="AP199" i="36"/>
  <c r="AQ199" i="36"/>
  <c r="AR199" i="36"/>
  <c r="AM198" i="36"/>
  <c r="AN198" i="36"/>
  <c r="AO198" i="36"/>
  <c r="AP198" i="36"/>
  <c r="AQ198" i="36"/>
  <c r="AR198" i="36"/>
  <c r="AM197" i="36"/>
  <c r="AN197" i="36"/>
  <c r="AO197" i="36"/>
  <c r="AP197" i="36"/>
  <c r="AQ197" i="36"/>
  <c r="AR197" i="36"/>
  <c r="AM196" i="36"/>
  <c r="AN196" i="36"/>
  <c r="AO196" i="36"/>
  <c r="AP196" i="36"/>
  <c r="AQ196" i="36"/>
  <c r="AR196" i="36"/>
  <c r="AM194" i="36"/>
  <c r="AN194" i="36"/>
  <c r="AO194" i="36"/>
  <c r="AP194" i="36"/>
  <c r="AQ194" i="36"/>
  <c r="AR194" i="36"/>
  <c r="AM193" i="36"/>
  <c r="AN193" i="36"/>
  <c r="AO193" i="36"/>
  <c r="AP193" i="36"/>
  <c r="AQ193" i="36"/>
  <c r="AR193" i="36"/>
  <c r="AM192" i="36"/>
  <c r="AN192" i="36"/>
  <c r="AO192" i="36"/>
  <c r="AP192" i="36"/>
  <c r="AQ192" i="36"/>
  <c r="AR192" i="36"/>
  <c r="AM191" i="36"/>
  <c r="AN191" i="36"/>
  <c r="AO191" i="36"/>
  <c r="AP191" i="36"/>
  <c r="AQ191" i="36"/>
  <c r="AR191" i="36"/>
  <c r="AM189" i="36"/>
  <c r="AN189" i="36"/>
  <c r="AO189" i="36"/>
  <c r="AP189" i="36"/>
  <c r="AQ189" i="36"/>
  <c r="AR189" i="36"/>
  <c r="AM188" i="36"/>
  <c r="AN188" i="36"/>
  <c r="AO188" i="36"/>
  <c r="AP188" i="36"/>
  <c r="AQ188" i="36"/>
  <c r="AR188" i="36"/>
  <c r="AM186" i="36"/>
  <c r="AN186" i="36"/>
  <c r="AO186" i="36"/>
  <c r="AP186" i="36"/>
  <c r="AQ186" i="36"/>
  <c r="AR186" i="36"/>
  <c r="AM184" i="36"/>
  <c r="AN184" i="36"/>
  <c r="AO184" i="36"/>
  <c r="AP184" i="36"/>
  <c r="AQ184" i="36"/>
  <c r="AR184" i="36"/>
  <c r="AM183" i="36"/>
  <c r="AN183" i="36"/>
  <c r="AO183" i="36"/>
  <c r="AP183" i="36"/>
  <c r="AQ183" i="36"/>
  <c r="AR183" i="36"/>
  <c r="AM182" i="36"/>
  <c r="AN182" i="36"/>
  <c r="AO182" i="36"/>
  <c r="AP182" i="36"/>
  <c r="AQ182" i="36"/>
  <c r="AR182" i="36"/>
  <c r="AM181" i="36"/>
  <c r="AN181" i="36"/>
  <c r="AO181" i="36"/>
  <c r="AP181" i="36"/>
  <c r="AQ181" i="36"/>
  <c r="AR181" i="36"/>
  <c r="AM180" i="36"/>
  <c r="AN180" i="36"/>
  <c r="AO180" i="36"/>
  <c r="AP180" i="36"/>
  <c r="AQ180" i="36"/>
  <c r="AR180" i="36"/>
  <c r="AM179" i="36"/>
  <c r="AN179" i="36"/>
  <c r="AO179" i="36"/>
  <c r="AP179" i="36"/>
  <c r="AQ179" i="36"/>
  <c r="AR179" i="36"/>
  <c r="AM178" i="36"/>
  <c r="AN178" i="36"/>
  <c r="AO178" i="36"/>
  <c r="AP178" i="36"/>
  <c r="AQ178" i="36"/>
  <c r="AR178" i="36"/>
  <c r="AM176" i="36"/>
  <c r="AN176" i="36"/>
  <c r="AO176" i="36"/>
  <c r="AP176" i="36"/>
  <c r="AQ176" i="36"/>
  <c r="AR176" i="36"/>
  <c r="AM173" i="36"/>
  <c r="AN173" i="36"/>
  <c r="AO173" i="36"/>
  <c r="AP173" i="36"/>
  <c r="AQ173" i="36"/>
  <c r="AR173" i="36"/>
  <c r="AM171" i="36"/>
  <c r="AN171" i="36"/>
  <c r="AO171" i="36"/>
  <c r="AP171" i="36"/>
  <c r="AQ171" i="36"/>
  <c r="AR171" i="36"/>
  <c r="AM162" i="36"/>
  <c r="AN162" i="36"/>
  <c r="AO162" i="36"/>
  <c r="AP162" i="36"/>
  <c r="AQ162" i="36"/>
  <c r="AR162" i="36"/>
  <c r="AM161" i="36"/>
  <c r="AN161" i="36"/>
  <c r="AO161" i="36"/>
  <c r="AP161" i="36"/>
  <c r="AQ161" i="36"/>
  <c r="AR161" i="36"/>
  <c r="AM160" i="36"/>
  <c r="AN160" i="36"/>
  <c r="AO160" i="36"/>
  <c r="AP160" i="36"/>
  <c r="AQ160" i="36"/>
  <c r="AR160" i="36"/>
  <c r="AM159" i="36"/>
  <c r="AN159" i="36"/>
  <c r="AO159" i="36"/>
  <c r="AP159" i="36"/>
  <c r="AQ159" i="36"/>
  <c r="AR159" i="36"/>
  <c r="AM158" i="36"/>
  <c r="AN158" i="36"/>
  <c r="AO158" i="36"/>
  <c r="AP158" i="36"/>
  <c r="AQ158" i="36"/>
  <c r="AR158" i="36"/>
  <c r="AM157" i="36"/>
  <c r="AN157" i="36"/>
  <c r="AO157" i="36"/>
  <c r="AP157" i="36"/>
  <c r="AQ157" i="36"/>
  <c r="AR157" i="36"/>
  <c r="AM156" i="36"/>
  <c r="AN156" i="36"/>
  <c r="AO156" i="36"/>
  <c r="AP156" i="36"/>
  <c r="AQ156" i="36"/>
  <c r="AR156" i="36"/>
  <c r="AM155" i="36"/>
  <c r="AN155" i="36"/>
  <c r="AO155" i="36"/>
  <c r="AP155" i="36"/>
  <c r="AQ155" i="36"/>
  <c r="AR155" i="36"/>
  <c r="AM154" i="36"/>
  <c r="AN154" i="36"/>
  <c r="AO154" i="36"/>
  <c r="AP154" i="36"/>
  <c r="AQ154" i="36"/>
  <c r="AR154" i="36"/>
  <c r="AM153" i="36"/>
  <c r="AN153" i="36"/>
  <c r="AO153" i="36"/>
  <c r="AP153" i="36"/>
  <c r="AQ153" i="36"/>
  <c r="AR153" i="36"/>
  <c r="AM152" i="36"/>
  <c r="AN152" i="36"/>
  <c r="AO152" i="36"/>
  <c r="AP152" i="36"/>
  <c r="AQ152" i="36"/>
  <c r="AR152" i="36"/>
  <c r="AM151" i="36"/>
  <c r="AN151" i="36"/>
  <c r="AO151" i="36"/>
  <c r="AP151" i="36"/>
  <c r="AQ151" i="36"/>
  <c r="AR151" i="36"/>
  <c r="AM150" i="36"/>
  <c r="AN150" i="36"/>
  <c r="AO150" i="36"/>
  <c r="AP150" i="36"/>
  <c r="AQ150" i="36"/>
  <c r="AR150" i="36"/>
  <c r="AM149" i="36"/>
  <c r="AN149" i="36"/>
  <c r="AO149" i="36"/>
  <c r="AP149" i="36"/>
  <c r="AQ149" i="36"/>
  <c r="AR149" i="36"/>
  <c r="AM148" i="36"/>
  <c r="AN148" i="36"/>
  <c r="AO148" i="36"/>
  <c r="AP148" i="36"/>
  <c r="AQ148" i="36"/>
  <c r="AR148" i="36"/>
  <c r="AM147" i="36"/>
  <c r="AN147" i="36"/>
  <c r="AO147" i="36"/>
  <c r="AP147" i="36"/>
  <c r="AQ147" i="36"/>
  <c r="AR147" i="36"/>
  <c r="AM146" i="36"/>
  <c r="AN146" i="36"/>
  <c r="AO146" i="36"/>
  <c r="AP146" i="36"/>
  <c r="AQ146" i="36"/>
  <c r="AR146" i="36"/>
  <c r="AM145" i="36"/>
  <c r="AN145" i="36"/>
  <c r="AO145" i="36"/>
  <c r="AP145" i="36"/>
  <c r="AQ145" i="36"/>
  <c r="AR145" i="36"/>
  <c r="AM144" i="36"/>
  <c r="AN144" i="36"/>
  <c r="AO144" i="36"/>
  <c r="AP144" i="36"/>
  <c r="AQ144" i="36"/>
  <c r="AR144" i="36"/>
  <c r="AM143" i="36"/>
  <c r="AN143" i="36"/>
  <c r="AO143" i="36"/>
  <c r="AP143" i="36"/>
  <c r="AQ143" i="36"/>
  <c r="AR143" i="36"/>
  <c r="AM142" i="36"/>
  <c r="AN142" i="36"/>
  <c r="AO142" i="36"/>
  <c r="AP142" i="36"/>
  <c r="AQ142" i="36"/>
  <c r="AR142" i="36"/>
  <c r="AM141" i="36"/>
  <c r="AN141" i="36"/>
  <c r="AO141" i="36"/>
  <c r="AP141" i="36"/>
  <c r="AQ141" i="36"/>
  <c r="AR141" i="36"/>
  <c r="AM140" i="36"/>
  <c r="AN140" i="36"/>
  <c r="AO140" i="36"/>
  <c r="AP140" i="36"/>
  <c r="AQ140" i="36"/>
  <c r="AR140" i="36"/>
  <c r="AM139" i="36"/>
  <c r="AN139" i="36"/>
  <c r="AO139" i="36"/>
  <c r="AP139" i="36"/>
  <c r="AQ139" i="36"/>
  <c r="AR139" i="36"/>
  <c r="AM138" i="36"/>
  <c r="AN138" i="36"/>
  <c r="AO138" i="36"/>
  <c r="AP138" i="36"/>
  <c r="AQ138" i="36"/>
  <c r="AR138" i="36"/>
  <c r="AM137" i="36"/>
  <c r="AN137" i="36"/>
  <c r="AO137" i="36"/>
  <c r="AP137" i="36"/>
  <c r="AQ137" i="36"/>
  <c r="AR137" i="36"/>
  <c r="AM135" i="36"/>
  <c r="AN135" i="36"/>
  <c r="AO135" i="36"/>
  <c r="AP135" i="36"/>
  <c r="AQ135" i="36"/>
  <c r="AR135" i="36"/>
  <c r="AM134" i="36"/>
  <c r="AN134" i="36"/>
  <c r="AO134" i="36"/>
  <c r="AP134" i="36"/>
  <c r="AQ134" i="36"/>
  <c r="AR134" i="36"/>
  <c r="AM133" i="36"/>
  <c r="AN133" i="36"/>
  <c r="AO133" i="36"/>
  <c r="AP133" i="36"/>
  <c r="AQ133" i="36"/>
  <c r="AR133" i="36"/>
  <c r="AM132" i="36"/>
  <c r="AN132" i="36"/>
  <c r="AO132" i="36"/>
  <c r="AP132" i="36"/>
  <c r="AQ132" i="36"/>
  <c r="AR132" i="36"/>
  <c r="AM131" i="36"/>
  <c r="AN131" i="36"/>
  <c r="AO131" i="36"/>
  <c r="AP131" i="36"/>
  <c r="AQ131" i="36"/>
  <c r="AR131" i="36"/>
  <c r="AM130" i="36"/>
  <c r="AN130" i="36"/>
  <c r="AO130" i="36"/>
  <c r="AP130" i="36"/>
  <c r="AQ130" i="36"/>
  <c r="AR130" i="36"/>
  <c r="AM129" i="36"/>
  <c r="AN129" i="36"/>
  <c r="AO129" i="36"/>
  <c r="AP129" i="36"/>
  <c r="AQ129" i="36"/>
  <c r="AR129" i="36"/>
  <c r="AM128" i="36"/>
  <c r="AN128" i="36"/>
  <c r="AO128" i="36"/>
  <c r="AP128" i="36"/>
  <c r="AQ128" i="36"/>
  <c r="AR128" i="36"/>
  <c r="AM127" i="36"/>
  <c r="AN127" i="36"/>
  <c r="AO127" i="36"/>
  <c r="AP127" i="36"/>
  <c r="AQ127" i="36"/>
  <c r="AR127" i="36"/>
  <c r="AM125" i="36"/>
  <c r="AN125" i="36"/>
  <c r="AO125" i="36"/>
  <c r="AP125" i="36"/>
  <c r="AQ125" i="36"/>
  <c r="AR125" i="36"/>
  <c r="AM124" i="36"/>
  <c r="AN124" i="36"/>
  <c r="AO124" i="36"/>
  <c r="AP124" i="36"/>
  <c r="AQ124" i="36"/>
  <c r="AR124" i="36"/>
  <c r="AM123" i="36"/>
  <c r="AN123" i="36"/>
  <c r="AO123" i="36"/>
  <c r="AP123" i="36"/>
  <c r="AQ123" i="36"/>
  <c r="AR123" i="36"/>
  <c r="AM122" i="36"/>
  <c r="AN122" i="36"/>
  <c r="AO122" i="36"/>
  <c r="AP122" i="36"/>
  <c r="AQ122" i="36"/>
  <c r="AR122" i="36"/>
  <c r="AM121" i="36"/>
  <c r="AN121" i="36"/>
  <c r="AO121" i="36"/>
  <c r="AP121" i="36"/>
  <c r="AQ121" i="36"/>
  <c r="AR121" i="36"/>
  <c r="AM120" i="36"/>
  <c r="AN120" i="36"/>
  <c r="AO120" i="36"/>
  <c r="AP120" i="36"/>
  <c r="AQ120" i="36"/>
  <c r="AR120" i="36"/>
  <c r="AM110" i="36"/>
  <c r="AN110" i="36"/>
  <c r="AO110" i="36"/>
  <c r="AP110" i="36"/>
  <c r="AQ110" i="36"/>
  <c r="AR110" i="36"/>
  <c r="AM107" i="36"/>
  <c r="AN107" i="36"/>
  <c r="AO107" i="36"/>
  <c r="AP107" i="36"/>
  <c r="AQ107" i="36"/>
  <c r="AR107" i="36"/>
  <c r="AM106" i="36"/>
  <c r="AN106" i="36"/>
  <c r="AO106" i="36"/>
  <c r="AP106" i="36"/>
  <c r="AQ106" i="36"/>
  <c r="AR106" i="36"/>
  <c r="AM105" i="36"/>
  <c r="AN105" i="36"/>
  <c r="AO105" i="36"/>
  <c r="AP105" i="36"/>
  <c r="AQ105" i="36"/>
  <c r="AR105" i="36"/>
  <c r="AM104" i="36"/>
  <c r="AN104" i="36"/>
  <c r="AO104" i="36"/>
  <c r="AP104" i="36"/>
  <c r="AQ104" i="36"/>
  <c r="AR104" i="36"/>
  <c r="AM103" i="36"/>
  <c r="AN103" i="36"/>
  <c r="AO103" i="36"/>
  <c r="AP103" i="36"/>
  <c r="AQ103" i="36"/>
  <c r="AR103" i="36"/>
  <c r="AM102" i="36"/>
  <c r="AN102" i="36"/>
  <c r="AO102" i="36"/>
  <c r="AP102" i="36"/>
  <c r="AQ102" i="36"/>
  <c r="AR102" i="36"/>
  <c r="AM101" i="36"/>
  <c r="AN101" i="36"/>
  <c r="AO101" i="36"/>
  <c r="AP101" i="36"/>
  <c r="AQ101" i="36"/>
  <c r="AR101" i="36"/>
  <c r="AM100" i="36"/>
  <c r="AN100" i="36"/>
  <c r="AO100" i="36"/>
  <c r="AP100" i="36"/>
  <c r="AQ100" i="36"/>
  <c r="AR100" i="36"/>
  <c r="AM99" i="36"/>
  <c r="AN99" i="36"/>
  <c r="AO99" i="36"/>
  <c r="AP99" i="36"/>
  <c r="AQ99" i="36"/>
  <c r="AR99" i="36"/>
  <c r="AM98" i="36"/>
  <c r="AN98" i="36"/>
  <c r="AO98" i="36"/>
  <c r="AP98" i="36"/>
  <c r="AQ98" i="36"/>
  <c r="AR98" i="36"/>
  <c r="AM97" i="36"/>
  <c r="AN97" i="36"/>
  <c r="AO97" i="36"/>
  <c r="AP97" i="36"/>
  <c r="AQ97" i="36"/>
  <c r="AR97" i="36"/>
  <c r="AM96" i="36"/>
  <c r="AN96" i="36"/>
  <c r="AO96" i="36"/>
  <c r="AP96" i="36"/>
  <c r="AQ96" i="36"/>
  <c r="AR96" i="36"/>
  <c r="AM95" i="36"/>
  <c r="AN95" i="36"/>
  <c r="AO95" i="36"/>
  <c r="AP95" i="36"/>
  <c r="AQ95" i="36"/>
  <c r="AR95" i="36"/>
  <c r="AM94" i="36"/>
  <c r="AN94" i="36"/>
  <c r="AO94" i="36"/>
  <c r="AP94" i="36"/>
  <c r="AQ94" i="36"/>
  <c r="AR94" i="36"/>
  <c r="AM93" i="36"/>
  <c r="AN93" i="36"/>
  <c r="AO93" i="36"/>
  <c r="AP93" i="36"/>
  <c r="AQ93" i="36"/>
  <c r="AR93" i="36"/>
  <c r="AM92" i="36"/>
  <c r="AN92" i="36"/>
  <c r="AO92" i="36"/>
  <c r="AP92" i="36"/>
  <c r="AQ92" i="36"/>
  <c r="AR92" i="36"/>
  <c r="AM91" i="36"/>
  <c r="AN91" i="36"/>
  <c r="AO91" i="36"/>
  <c r="AP91" i="36"/>
  <c r="AQ91" i="36"/>
  <c r="AR91" i="36"/>
  <c r="AM90" i="36"/>
  <c r="AN90" i="36"/>
  <c r="AO90" i="36"/>
  <c r="AP90" i="36"/>
  <c r="AQ90" i="36"/>
  <c r="AR90" i="36"/>
  <c r="AM89" i="36"/>
  <c r="AN89" i="36"/>
  <c r="AO89" i="36"/>
  <c r="AP89" i="36"/>
  <c r="AQ89" i="36"/>
  <c r="AR89" i="36"/>
  <c r="AM87" i="36"/>
  <c r="AN87" i="36"/>
  <c r="AO87" i="36"/>
  <c r="AP87" i="36"/>
  <c r="AQ87" i="36"/>
  <c r="AR87" i="36"/>
  <c r="AM86" i="36"/>
  <c r="AN86" i="36"/>
  <c r="AO86" i="36"/>
  <c r="AP86" i="36"/>
  <c r="AQ86" i="36"/>
  <c r="AR86" i="36"/>
  <c r="AM85" i="36"/>
  <c r="AN85" i="36"/>
  <c r="AO85" i="36"/>
  <c r="AP85" i="36"/>
  <c r="AQ85" i="36"/>
  <c r="AR85" i="36"/>
  <c r="AM83" i="36"/>
  <c r="AN83" i="36"/>
  <c r="AO83" i="36"/>
  <c r="AP83" i="36"/>
  <c r="AQ83" i="36"/>
  <c r="AR83" i="36"/>
  <c r="AM81" i="36"/>
  <c r="AN81" i="36"/>
  <c r="AO81" i="36"/>
  <c r="AP81" i="36"/>
  <c r="AQ81" i="36"/>
  <c r="AR81" i="36"/>
  <c r="AM80" i="36"/>
  <c r="AN80" i="36"/>
  <c r="AO80" i="36"/>
  <c r="AP80" i="36"/>
  <c r="AQ80" i="36"/>
  <c r="AR80" i="36"/>
  <c r="AM79" i="36"/>
  <c r="AN79" i="36"/>
  <c r="AO79" i="36"/>
  <c r="AP79" i="36"/>
  <c r="AQ79" i="36"/>
  <c r="AR79" i="36"/>
  <c r="AM78" i="36"/>
  <c r="AN78" i="36"/>
  <c r="AO78" i="36"/>
  <c r="AP78" i="36"/>
  <c r="AQ78" i="36"/>
  <c r="AR78" i="36"/>
  <c r="AM77" i="36"/>
  <c r="AN77" i="36"/>
  <c r="AO77" i="36"/>
  <c r="AP77" i="36"/>
  <c r="AQ77" i="36"/>
  <c r="AR77" i="36"/>
  <c r="AM76" i="36"/>
  <c r="AN76" i="36"/>
  <c r="AO76" i="36"/>
  <c r="AP76" i="36"/>
  <c r="AQ76" i="36"/>
  <c r="AR76" i="36"/>
  <c r="AM71" i="36"/>
  <c r="AN71" i="36"/>
  <c r="AO71" i="36"/>
  <c r="AP71" i="36"/>
  <c r="AQ71" i="36"/>
  <c r="AR71" i="36"/>
  <c r="AM70" i="36"/>
  <c r="AN70" i="36"/>
  <c r="AO70" i="36"/>
  <c r="AP70" i="36"/>
  <c r="AQ70" i="36"/>
  <c r="AR70" i="36"/>
  <c r="AM69" i="36"/>
  <c r="AN69" i="36"/>
  <c r="AO69" i="36"/>
  <c r="AP69" i="36"/>
  <c r="AQ69" i="36"/>
  <c r="AR69" i="36"/>
  <c r="AM68" i="36"/>
  <c r="AN68" i="36"/>
  <c r="AO68" i="36"/>
  <c r="AP68" i="36"/>
  <c r="AQ68" i="36"/>
  <c r="AR68" i="36"/>
  <c r="AM67" i="36"/>
  <c r="AN67" i="36"/>
  <c r="AO67" i="36"/>
  <c r="AP67" i="36"/>
  <c r="AQ67" i="36"/>
  <c r="AR67" i="36"/>
  <c r="AM65" i="36"/>
  <c r="AN65" i="36"/>
  <c r="AO65" i="36"/>
  <c r="AP65" i="36"/>
  <c r="AQ65" i="36"/>
  <c r="AR65" i="36"/>
  <c r="AM56" i="36"/>
  <c r="AN56" i="36"/>
  <c r="AO56" i="36"/>
  <c r="AP56" i="36"/>
  <c r="AQ56" i="36"/>
  <c r="AR56" i="36"/>
  <c r="AM55" i="36"/>
  <c r="AN55" i="36"/>
  <c r="AO55" i="36"/>
  <c r="AP55" i="36"/>
  <c r="AQ55" i="36"/>
  <c r="AR55" i="36"/>
  <c r="AM54" i="36"/>
  <c r="AN54" i="36"/>
  <c r="AO54" i="36"/>
  <c r="AP54" i="36"/>
  <c r="AQ54" i="36"/>
  <c r="AR54" i="36"/>
  <c r="AM53" i="36"/>
  <c r="AN53" i="36"/>
  <c r="AO53" i="36"/>
  <c r="AP53" i="36"/>
  <c r="AQ53" i="36"/>
  <c r="AR53" i="36"/>
  <c r="AM52" i="36"/>
  <c r="AN52" i="36"/>
  <c r="AO52" i="36"/>
  <c r="AP52" i="36"/>
  <c r="AQ52" i="36"/>
  <c r="AR52" i="36"/>
  <c r="AM51" i="36"/>
  <c r="AN51" i="36"/>
  <c r="AO51" i="36"/>
  <c r="AP51" i="36"/>
  <c r="AQ51" i="36"/>
  <c r="AR51" i="36"/>
  <c r="AM50" i="36"/>
  <c r="AN50" i="36"/>
  <c r="AO50" i="36"/>
  <c r="AP50" i="36"/>
  <c r="AQ50" i="36"/>
  <c r="AR50" i="36"/>
  <c r="AM48" i="36"/>
  <c r="AN48" i="36"/>
  <c r="AO48" i="36"/>
  <c r="AP48" i="36"/>
  <c r="AQ48" i="36"/>
  <c r="AR48" i="36"/>
  <c r="AM47" i="36"/>
  <c r="AN47" i="36"/>
  <c r="AO47" i="36"/>
  <c r="AP47" i="36"/>
  <c r="AQ47" i="36"/>
  <c r="AR47" i="36"/>
  <c r="AM46" i="36"/>
  <c r="AN46" i="36"/>
  <c r="AO46" i="36"/>
  <c r="AP46" i="36"/>
  <c r="AQ46" i="36"/>
  <c r="AR46" i="36"/>
  <c r="AM45" i="36"/>
  <c r="AN45" i="36"/>
  <c r="AO45" i="36"/>
  <c r="AP45" i="36"/>
  <c r="AQ45" i="36"/>
  <c r="AR45" i="36"/>
  <c r="AM44" i="36"/>
  <c r="AN44" i="36"/>
  <c r="AO44" i="36"/>
  <c r="AP44" i="36"/>
  <c r="AQ44" i="36"/>
  <c r="AR44" i="36"/>
  <c r="AM43" i="36"/>
  <c r="AN43" i="36"/>
  <c r="AO43" i="36"/>
  <c r="AP43" i="36"/>
  <c r="AQ43" i="36"/>
  <c r="AR43" i="36"/>
  <c r="AM42" i="36"/>
  <c r="AN42" i="36"/>
  <c r="AO42" i="36"/>
  <c r="AP42" i="36"/>
  <c r="AQ42" i="36"/>
  <c r="AR42" i="36"/>
  <c r="AM40" i="36"/>
  <c r="AN40" i="36"/>
  <c r="AO40" i="36"/>
  <c r="AP40" i="36"/>
  <c r="AQ40" i="36"/>
  <c r="AR40" i="36"/>
  <c r="AM39" i="36"/>
  <c r="AN39" i="36"/>
  <c r="AO39" i="36"/>
  <c r="AP39" i="36"/>
  <c r="AQ39" i="36"/>
  <c r="AR39" i="36"/>
  <c r="AM38" i="36"/>
  <c r="AN38" i="36"/>
  <c r="AO38" i="36"/>
  <c r="AP38" i="36"/>
  <c r="AQ38" i="36"/>
  <c r="AR38" i="36"/>
  <c r="AM37" i="36"/>
  <c r="AN37" i="36"/>
  <c r="AO37" i="36"/>
  <c r="AP37" i="36"/>
  <c r="AQ37" i="36"/>
  <c r="AR37" i="36"/>
  <c r="AM35" i="36"/>
  <c r="AN35" i="36"/>
  <c r="AO35" i="36"/>
  <c r="AP35" i="36"/>
  <c r="AQ35" i="36"/>
  <c r="AR35" i="36"/>
  <c r="AM34" i="36"/>
  <c r="AN34" i="36"/>
  <c r="AO34" i="36"/>
  <c r="AP34" i="36"/>
  <c r="AQ34" i="36"/>
  <c r="AR34" i="36"/>
  <c r="AM33" i="36"/>
  <c r="AN33" i="36"/>
  <c r="AO33" i="36"/>
  <c r="AP33" i="36"/>
  <c r="AQ33" i="36"/>
  <c r="AR33" i="36"/>
  <c r="AM31" i="36"/>
  <c r="AN31" i="36"/>
  <c r="AO31" i="36"/>
  <c r="AP31" i="36"/>
  <c r="AQ31" i="36"/>
  <c r="AR31" i="36"/>
  <c r="AM30" i="36"/>
  <c r="AN30" i="36"/>
  <c r="AO30" i="36"/>
  <c r="AP30" i="36"/>
  <c r="AQ30" i="36"/>
  <c r="AR30" i="36"/>
  <c r="AM29" i="36"/>
  <c r="AN29" i="36"/>
  <c r="AO29" i="36"/>
  <c r="AP29" i="36"/>
  <c r="AQ29" i="36"/>
  <c r="AR29" i="36"/>
  <c r="AM28" i="36"/>
  <c r="AN28" i="36"/>
  <c r="AO28" i="36"/>
  <c r="AP28" i="36"/>
  <c r="AQ28" i="36"/>
  <c r="AR28" i="36"/>
  <c r="AM27" i="36"/>
  <c r="AN27" i="36"/>
  <c r="AO27" i="36"/>
  <c r="AP27" i="36"/>
  <c r="AQ27" i="36"/>
  <c r="AR27" i="36"/>
  <c r="AM26" i="36"/>
  <c r="AN26" i="36"/>
  <c r="AO26" i="36"/>
  <c r="AP26" i="36"/>
  <c r="AQ26" i="36"/>
  <c r="AR26" i="36"/>
  <c r="AM25" i="36"/>
  <c r="AN25" i="36"/>
  <c r="AO25" i="36"/>
  <c r="AP25" i="36"/>
  <c r="AQ25" i="36"/>
  <c r="AR25" i="36"/>
  <c r="AM24" i="36"/>
  <c r="AN24" i="36"/>
  <c r="AO24" i="36"/>
  <c r="AP24" i="36"/>
  <c r="AQ24" i="36"/>
  <c r="AR24" i="36"/>
  <c r="AM22" i="36"/>
  <c r="AN22" i="36"/>
  <c r="AO22" i="36"/>
  <c r="AP22" i="36"/>
  <c r="AQ22" i="36"/>
  <c r="AR22" i="36"/>
  <c r="AM21" i="36"/>
  <c r="AN21" i="36"/>
  <c r="AO21" i="36"/>
  <c r="AP21" i="36"/>
  <c r="AQ21" i="36"/>
  <c r="AR21" i="36"/>
  <c r="AM20" i="36"/>
  <c r="AN20" i="36"/>
  <c r="AO20" i="36"/>
  <c r="AP20" i="36"/>
  <c r="AQ20" i="36"/>
  <c r="AR20" i="36"/>
  <c r="AM19" i="36"/>
  <c r="AN19" i="36"/>
  <c r="AO19" i="36"/>
  <c r="AP19" i="36"/>
  <c r="AQ19" i="36"/>
  <c r="AR19" i="36"/>
  <c r="AM18" i="36"/>
  <c r="AN18" i="36"/>
  <c r="AO18" i="36"/>
  <c r="AP18" i="36"/>
  <c r="AQ18" i="36"/>
  <c r="AR18" i="36"/>
  <c r="AM17" i="36"/>
  <c r="AN17" i="36"/>
  <c r="AO17" i="36"/>
  <c r="AP17" i="36"/>
  <c r="AQ17" i="36"/>
  <c r="AR17" i="36"/>
  <c r="AM16" i="36"/>
  <c r="AN16" i="36"/>
  <c r="AO16" i="36"/>
  <c r="AP16" i="36"/>
  <c r="AQ16" i="36"/>
  <c r="AR16" i="36"/>
  <c r="AM15" i="36"/>
  <c r="AN15" i="36"/>
  <c r="AO15" i="36"/>
  <c r="AP15" i="36"/>
  <c r="AQ15" i="36"/>
  <c r="AR15" i="36"/>
  <c r="AM14" i="36"/>
  <c r="AN14" i="36"/>
  <c r="AO14" i="36"/>
  <c r="AP14" i="36"/>
  <c r="AQ14" i="36"/>
  <c r="AR14" i="36"/>
  <c r="AM13" i="36"/>
  <c r="AN13" i="36"/>
  <c r="AO13" i="36"/>
  <c r="AP13" i="36"/>
  <c r="AQ13" i="36"/>
  <c r="AR13" i="36"/>
  <c r="AM11" i="36"/>
  <c r="AN11" i="36"/>
  <c r="AO11" i="36"/>
  <c r="AP11" i="36"/>
  <c r="AQ11" i="36"/>
  <c r="AR11" i="36"/>
  <c r="AP49" i="36"/>
  <c r="AQ49" i="36"/>
  <c r="AR49" i="36"/>
  <c r="AP84" i="36"/>
  <c r="AQ84" i="36"/>
  <c r="AR84" i="36"/>
  <c r="AP88" i="36"/>
  <c r="AQ88" i="36"/>
  <c r="AR88" i="36"/>
  <c r="AP126" i="36"/>
  <c r="AQ126" i="36"/>
  <c r="AR126" i="36"/>
  <c r="AP172" i="36"/>
  <c r="AQ172" i="36"/>
  <c r="AR172" i="36"/>
  <c r="AP177" i="36"/>
  <c r="AQ177" i="36"/>
  <c r="AR177" i="36"/>
  <c r="AP185" i="36"/>
  <c r="AQ185" i="36"/>
  <c r="AR185" i="36"/>
  <c r="AP190" i="36"/>
  <c r="AQ190" i="36"/>
  <c r="AR190" i="36"/>
  <c r="AP195" i="36"/>
  <c r="AQ195" i="36"/>
  <c r="AR195" i="36"/>
  <c r="AP208" i="36"/>
  <c r="AQ208" i="36"/>
  <c r="AR208" i="36"/>
  <c r="AP212" i="36"/>
  <c r="AQ212" i="36"/>
  <c r="AR212" i="36"/>
  <c r="AP219" i="36"/>
  <c r="AQ219" i="36"/>
  <c r="AR219" i="36"/>
  <c r="AP251" i="36"/>
  <c r="AQ251" i="36"/>
  <c r="AR251" i="36"/>
  <c r="AP252" i="36"/>
  <c r="AQ252" i="36"/>
  <c r="AR252" i="36"/>
  <c r="AP253" i="36"/>
  <c r="AQ253" i="36"/>
  <c r="AR253" i="36"/>
  <c r="Y35" i="34"/>
  <c r="Z35" i="34"/>
  <c r="AA35" i="34"/>
  <c r="AA49" i="34"/>
  <c r="AB35" i="34"/>
  <c r="AB49" i="34"/>
  <c r="AC52" i="34"/>
  <c r="AM52" i="34"/>
  <c r="AC35" i="34"/>
  <c r="AC77" i="34" s="1"/>
  <c r="AD51" i="34"/>
  <c r="AD35" i="34"/>
  <c r="AE35" i="34"/>
  <c r="AE77" i="34"/>
  <c r="AE43" i="34" s="1"/>
  <c r="AF51" i="34"/>
  <c r="AF35" i="34"/>
  <c r="AF49" i="34"/>
  <c r="AG35" i="34"/>
  <c r="AG77" i="34"/>
  <c r="AH51" i="34"/>
  <c r="AH35" i="34"/>
  <c r="AH77" i="34" s="1"/>
  <c r="AI35" i="34"/>
  <c r="AI77" i="34" s="1"/>
  <c r="AI41" i="34"/>
  <c r="AJ51" i="34"/>
  <c r="AJ52" i="34"/>
  <c r="AI52" i="34"/>
  <c r="AH52" i="34"/>
  <c r="AG52" i="34"/>
  <c r="AF52" i="34"/>
  <c r="AE52" i="34"/>
  <c r="AD52" i="34"/>
  <c r="AB52" i="34"/>
  <c r="Z52" i="34"/>
  <c r="Y52" i="34"/>
  <c r="AM51" i="34"/>
  <c r="AI51" i="34"/>
  <c r="AG51" i="34"/>
  <c r="AE51" i="34"/>
  <c r="AC51" i="34"/>
  <c r="AB51" i="34"/>
  <c r="AA51" i="34"/>
  <c r="Z51" i="34"/>
  <c r="Y51" i="34"/>
  <c r="AM50" i="34"/>
  <c r="AI50" i="34"/>
  <c r="AG50" i="34"/>
  <c r="AE50" i="34"/>
  <c r="AC50" i="34"/>
  <c r="AB50" i="34"/>
  <c r="AA50" i="34"/>
  <c r="Z50" i="34"/>
  <c r="Y50" i="34"/>
  <c r="X39" i="34"/>
  <c r="X40" i="34"/>
  <c r="X42" i="34"/>
  <c r="X43" i="34"/>
  <c r="X45" i="34"/>
  <c r="X46" i="34"/>
  <c r="X48" i="34"/>
  <c r="X53" i="34"/>
  <c r="AL11" i="36"/>
  <c r="BC11" i="36" s="1"/>
  <c r="AH12" i="36" s="1"/>
  <c r="AL13" i="36"/>
  <c r="BC13" i="36" s="1"/>
  <c r="AH13" i="36" s="1"/>
  <c r="AC31" i="35" s="1"/>
  <c r="AL14" i="36"/>
  <c r="AL15" i="36"/>
  <c r="BC15" i="36"/>
  <c r="AL16" i="36"/>
  <c r="BC16" i="36" s="1"/>
  <c r="AL17" i="36"/>
  <c r="BC17" i="36" s="1"/>
  <c r="AL18" i="36"/>
  <c r="AL19" i="36"/>
  <c r="BC19" i="36"/>
  <c r="AL20" i="36"/>
  <c r="BC20" i="36"/>
  <c r="AL21" i="36"/>
  <c r="BC21" i="36"/>
  <c r="AL22" i="36"/>
  <c r="BC22" i="36"/>
  <c r="AL24" i="36"/>
  <c r="BC24" i="36"/>
  <c r="AL25" i="36"/>
  <c r="BC25" i="36"/>
  <c r="AL26" i="36"/>
  <c r="AL27" i="36"/>
  <c r="AL28" i="36"/>
  <c r="BC28" i="36"/>
  <c r="AH25" i="36" s="1"/>
  <c r="AC34" i="35" s="1"/>
  <c r="AL29" i="36"/>
  <c r="BC29" i="36"/>
  <c r="AL30" i="36"/>
  <c r="BC30" i="36"/>
  <c r="AL31" i="36"/>
  <c r="BC31" i="36"/>
  <c r="AL33" i="36"/>
  <c r="BC33" i="36"/>
  <c r="AL34" i="36"/>
  <c r="AL35" i="36"/>
  <c r="AL37" i="36"/>
  <c r="AL38" i="36"/>
  <c r="BC38" i="36" s="1"/>
  <c r="AL39" i="36"/>
  <c r="BC39" i="36"/>
  <c r="AL40" i="36"/>
  <c r="BC40" i="36"/>
  <c r="AH40" i="36" s="1"/>
  <c r="AC37" i="35" s="1"/>
  <c r="AC20" i="35" s="1"/>
  <c r="AL42" i="36"/>
  <c r="AL43" i="36"/>
  <c r="BC43" i="36" s="1"/>
  <c r="AL44" i="36"/>
  <c r="BC44" i="36"/>
  <c r="AL45" i="36"/>
  <c r="AL46" i="36"/>
  <c r="AL47" i="36"/>
  <c r="AL48" i="36"/>
  <c r="AL49" i="36"/>
  <c r="BC49" i="36" s="1"/>
  <c r="AL50" i="36"/>
  <c r="BC50" i="36" s="1"/>
  <c r="AL51" i="36"/>
  <c r="BC51" i="36"/>
  <c r="AL52" i="36"/>
  <c r="BC52" i="36"/>
  <c r="AL53" i="36"/>
  <c r="AL54" i="36"/>
  <c r="BC54" i="36" s="1"/>
  <c r="AL55" i="36"/>
  <c r="AL56" i="36"/>
  <c r="BC56" i="36"/>
  <c r="AL65" i="36"/>
  <c r="BC65" i="36"/>
  <c r="AL67" i="36"/>
  <c r="BC67" i="36" s="1"/>
  <c r="AL68" i="36"/>
  <c r="AL69" i="36"/>
  <c r="AL70" i="36"/>
  <c r="AL71" i="36"/>
  <c r="AM49" i="36"/>
  <c r="AN49" i="36"/>
  <c r="AO49" i="36"/>
  <c r="AL76" i="36"/>
  <c r="BC76" i="36" s="1"/>
  <c r="AL77" i="36"/>
  <c r="BC77" i="36" s="1"/>
  <c r="AL78" i="36"/>
  <c r="AL79" i="36"/>
  <c r="BC79" i="36" s="1"/>
  <c r="AL80" i="36"/>
  <c r="BC80" i="36" s="1"/>
  <c r="AL81" i="36"/>
  <c r="BC81" i="36" s="1"/>
  <c r="AL83" i="36"/>
  <c r="BC83" i="36" s="1"/>
  <c r="AL84" i="36"/>
  <c r="BC84" i="36"/>
  <c r="AL85" i="36"/>
  <c r="BC85" i="36" s="1"/>
  <c r="AL86" i="36"/>
  <c r="BC86" i="36" s="1"/>
  <c r="AL87" i="36"/>
  <c r="BC87" i="36" s="1"/>
  <c r="AL88" i="36"/>
  <c r="BC88" i="36"/>
  <c r="AL89" i="36"/>
  <c r="AL90" i="36"/>
  <c r="BC90" i="36"/>
  <c r="AL91" i="36"/>
  <c r="BC91" i="36" s="1"/>
  <c r="AL92" i="36"/>
  <c r="AL93" i="36"/>
  <c r="AL94" i="36"/>
  <c r="BC94" i="36" s="1"/>
  <c r="AL95" i="36"/>
  <c r="BC95" i="36" s="1"/>
  <c r="AL96" i="36"/>
  <c r="AL97" i="36"/>
  <c r="AL98" i="36"/>
  <c r="BC98" i="36" s="1"/>
  <c r="AL99" i="36"/>
  <c r="AL100" i="36"/>
  <c r="AL101" i="36"/>
  <c r="AL102" i="36"/>
  <c r="BC102" i="36" s="1"/>
  <c r="AL103" i="36"/>
  <c r="AL104" i="36"/>
  <c r="AL105" i="36"/>
  <c r="AL106" i="36"/>
  <c r="BC106" i="36" s="1"/>
  <c r="AL107" i="36"/>
  <c r="AL110" i="36"/>
  <c r="AM84" i="36"/>
  <c r="AN84" i="36"/>
  <c r="AO84" i="36"/>
  <c r="AM88" i="36"/>
  <c r="AN88" i="36"/>
  <c r="AO88" i="36"/>
  <c r="AL120" i="36"/>
  <c r="BC120" i="36"/>
  <c r="AL121" i="36"/>
  <c r="BC121" i="36"/>
  <c r="AL122" i="36"/>
  <c r="BC122" i="36"/>
  <c r="AL123" i="36"/>
  <c r="BC123" i="36"/>
  <c r="AL124" i="36"/>
  <c r="BC124" i="36"/>
  <c r="AL125" i="36"/>
  <c r="BC125" i="36"/>
  <c r="AL126" i="36"/>
  <c r="BC126" i="36"/>
  <c r="AL127" i="36"/>
  <c r="BC127" i="36"/>
  <c r="AL128" i="36"/>
  <c r="BC128" i="36"/>
  <c r="AL129" i="36"/>
  <c r="BC129" i="36"/>
  <c r="AL130" i="36"/>
  <c r="BC130" i="36"/>
  <c r="AL131" i="36"/>
  <c r="BC131" i="36"/>
  <c r="AL132" i="36"/>
  <c r="AL133" i="36"/>
  <c r="AL134" i="36"/>
  <c r="AL135" i="36"/>
  <c r="AL137" i="36"/>
  <c r="BC137" i="36" s="1"/>
  <c r="AM126" i="36"/>
  <c r="AN126" i="36"/>
  <c r="AO126" i="36"/>
  <c r="AL138" i="36"/>
  <c r="BC138" i="36" s="1"/>
  <c r="AL139" i="36"/>
  <c r="BC139" i="36"/>
  <c r="AL140" i="36"/>
  <c r="BC140" i="36" s="1"/>
  <c r="AL141" i="36"/>
  <c r="BC141" i="36"/>
  <c r="AL142" i="36"/>
  <c r="BC142" i="36" s="1"/>
  <c r="AL143" i="36"/>
  <c r="BC143" i="36" s="1"/>
  <c r="AL144" i="36"/>
  <c r="AL145" i="36"/>
  <c r="AL146" i="36"/>
  <c r="AL147" i="36"/>
  <c r="AL148" i="36"/>
  <c r="BC148" i="36" s="1"/>
  <c r="AL149" i="36"/>
  <c r="BC149" i="36"/>
  <c r="AL150" i="36"/>
  <c r="BC150" i="36"/>
  <c r="AL151" i="36"/>
  <c r="BC151" i="36" s="1"/>
  <c r="AL152" i="36"/>
  <c r="BC152" i="36"/>
  <c r="AL153" i="36"/>
  <c r="BC153" i="36"/>
  <c r="AL154" i="36"/>
  <c r="BC154" i="36"/>
  <c r="AL155" i="36"/>
  <c r="BC155" i="36" s="1"/>
  <c r="AL156" i="36"/>
  <c r="BC156" i="36"/>
  <c r="AL157" i="36"/>
  <c r="AL158" i="36"/>
  <c r="BC158" i="36" s="1"/>
  <c r="AL159" i="36"/>
  <c r="BC159" i="36" s="1"/>
  <c r="AL160" i="36"/>
  <c r="AL161" i="36"/>
  <c r="BC161" i="36" s="1"/>
  <c r="AL162" i="36"/>
  <c r="BC162" i="36" s="1"/>
  <c r="AL171" i="36"/>
  <c r="BC171" i="36"/>
  <c r="AL172" i="36"/>
  <c r="BC172" i="36"/>
  <c r="AL173" i="36"/>
  <c r="BC173" i="36" s="1"/>
  <c r="AL176" i="36"/>
  <c r="BC176" i="36"/>
  <c r="AH172" i="36" s="1"/>
  <c r="AC44" i="35" s="1"/>
  <c r="AL177" i="36"/>
  <c r="BC177" i="36"/>
  <c r="AL178" i="36"/>
  <c r="BC178" i="36"/>
  <c r="AL179" i="36"/>
  <c r="BC179" i="36" s="1"/>
  <c r="AL180" i="36"/>
  <c r="BC180" i="36"/>
  <c r="AL181" i="36"/>
  <c r="BC181" i="36"/>
  <c r="AL182" i="36"/>
  <c r="AL183" i="36"/>
  <c r="AL184" i="36"/>
  <c r="BC184" i="36" s="1"/>
  <c r="AL185" i="36"/>
  <c r="AM172" i="36"/>
  <c r="AN172" i="36"/>
  <c r="AO172" i="36"/>
  <c r="AM177" i="36"/>
  <c r="AN177" i="36"/>
  <c r="AO177" i="36"/>
  <c r="AM185" i="36"/>
  <c r="AN185" i="36"/>
  <c r="AO185" i="36"/>
  <c r="AL186" i="36"/>
  <c r="BC186" i="36"/>
  <c r="AL188" i="36"/>
  <c r="BC188" i="36"/>
  <c r="AL189" i="36"/>
  <c r="BC189" i="36" s="1"/>
  <c r="AL190" i="36"/>
  <c r="BC190" i="36"/>
  <c r="AL191" i="36"/>
  <c r="AL192" i="36"/>
  <c r="BC192" i="36" s="1"/>
  <c r="AL193" i="36"/>
  <c r="BC193" i="36" s="1"/>
  <c r="AL194" i="36"/>
  <c r="BC194" i="36" s="1"/>
  <c r="AL195" i="36"/>
  <c r="AL196" i="36"/>
  <c r="BC196" i="36"/>
  <c r="AL197" i="36"/>
  <c r="AL198" i="36"/>
  <c r="BC198" i="36" s="1"/>
  <c r="AL199" i="36"/>
  <c r="BC199" i="36" s="1"/>
  <c r="AL200" i="36"/>
  <c r="AL201" i="36"/>
  <c r="BC201" i="36" s="1"/>
  <c r="AL203" i="36"/>
  <c r="BC203" i="36" s="1"/>
  <c r="AM190" i="36"/>
  <c r="AN190" i="36"/>
  <c r="AO190" i="36"/>
  <c r="AM195" i="36"/>
  <c r="AN195" i="36"/>
  <c r="AO195" i="36"/>
  <c r="AL204" i="36"/>
  <c r="BC204" i="36"/>
  <c r="AH205" i="36" s="1"/>
  <c r="AC46" i="35" s="1"/>
  <c r="AL205" i="36"/>
  <c r="BC205" i="36"/>
  <c r="AL206" i="36"/>
  <c r="BC206" i="36" s="1"/>
  <c r="AL207" i="36"/>
  <c r="BC207" i="36" s="1"/>
  <c r="AL208" i="36"/>
  <c r="BC208" i="36" s="1"/>
  <c r="AL210" i="36"/>
  <c r="BC210" i="36" s="1"/>
  <c r="AM208" i="36"/>
  <c r="AN208" i="36"/>
  <c r="AO208" i="36"/>
  <c r="AL211" i="36"/>
  <c r="AL212" i="36"/>
  <c r="BC212" i="36"/>
  <c r="AL213" i="36"/>
  <c r="BC213" i="36"/>
  <c r="AL214" i="36"/>
  <c r="AL215" i="36"/>
  <c r="BC215" i="36" s="1"/>
  <c r="AL216" i="36"/>
  <c r="BC216" i="36" s="1"/>
  <c r="AL217" i="36"/>
  <c r="AL218" i="36"/>
  <c r="BC218" i="36" s="1"/>
  <c r="AL219" i="36"/>
  <c r="BC219" i="36"/>
  <c r="AM212" i="36"/>
  <c r="AN212" i="36"/>
  <c r="AO212" i="36"/>
  <c r="AM219" i="36"/>
  <c r="AN219" i="36"/>
  <c r="AO219" i="36"/>
  <c r="AL228" i="36"/>
  <c r="BC228" i="36"/>
  <c r="AH229" i="36" s="1"/>
  <c r="AL229" i="36"/>
  <c r="BC229" i="36"/>
  <c r="AL230" i="36"/>
  <c r="BC230" i="36" s="1"/>
  <c r="AL231" i="36"/>
  <c r="AL232" i="36"/>
  <c r="BC232" i="36"/>
  <c r="AL233" i="36"/>
  <c r="AL234" i="36"/>
  <c r="BC234" i="36" s="1"/>
  <c r="AL235" i="36"/>
  <c r="AL237" i="36"/>
  <c r="BC237" i="36"/>
  <c r="AL238" i="36"/>
  <c r="BC238" i="36"/>
  <c r="AL239" i="36"/>
  <c r="AL240" i="36"/>
  <c r="BC240" i="36" s="1"/>
  <c r="AL241" i="36"/>
  <c r="AL242" i="36"/>
  <c r="AL243" i="36"/>
  <c r="BC243" i="36"/>
  <c r="AL244" i="36"/>
  <c r="AL245" i="36"/>
  <c r="BC245" i="36" s="1"/>
  <c r="AL246" i="36"/>
  <c r="BC246" i="36" s="1"/>
  <c r="AL247" i="36"/>
  <c r="BC247" i="36" s="1"/>
  <c r="AL248" i="36"/>
  <c r="AL249" i="36"/>
  <c r="BC249" i="36" s="1"/>
  <c r="AL250" i="36"/>
  <c r="BC250" i="36" s="1"/>
  <c r="AL251" i="36"/>
  <c r="BC251" i="36"/>
  <c r="AM251" i="36"/>
  <c r="AN251" i="36"/>
  <c r="AO251" i="36"/>
  <c r="AL252" i="36"/>
  <c r="BC252" i="36"/>
  <c r="AH253" i="36" s="1"/>
  <c r="AC53" i="35" s="1"/>
  <c r="AL253" i="36"/>
  <c r="BC253" i="36" s="1"/>
  <c r="AM252" i="36"/>
  <c r="AN252" i="36"/>
  <c r="AO252" i="36"/>
  <c r="AM253" i="36"/>
  <c r="AN253" i="36"/>
  <c r="AO253" i="36"/>
  <c r="G9" i="35"/>
  <c r="G10" i="35"/>
  <c r="G11" i="35"/>
  <c r="G12" i="35"/>
  <c r="G13" i="35"/>
  <c r="L13" i="35"/>
  <c r="J20" i="35"/>
  <c r="O13" i="35"/>
  <c r="G14" i="35"/>
  <c r="L14" i="35"/>
  <c r="G15" i="35"/>
  <c r="X30" i="34"/>
  <c r="AO35" i="34"/>
  <c r="Y36" i="34"/>
  <c r="Z36" i="34"/>
  <c r="AM36" i="34" s="1"/>
  <c r="AA36" i="34"/>
  <c r="AB36" i="34"/>
  <c r="AC36" i="34"/>
  <c r="AD36" i="34"/>
  <c r="AE36" i="34"/>
  <c r="AF36" i="34"/>
  <c r="AG36" i="34"/>
  <c r="AH36" i="34"/>
  <c r="AO36" i="34"/>
  <c r="Y37" i="34"/>
  <c r="Z37" i="34"/>
  <c r="AA37" i="34"/>
  <c r="AM37" i="34" s="1"/>
  <c r="AL37" i="34" s="1"/>
  <c r="AB37" i="34"/>
  <c r="AC37" i="34"/>
  <c r="AD37" i="34"/>
  <c r="AE37" i="34"/>
  <c r="AF37" i="34"/>
  <c r="AG37" i="34"/>
  <c r="AH37" i="34"/>
  <c r="AO37" i="34"/>
  <c r="AS37" i="34"/>
  <c r="Y38" i="34"/>
  <c r="AQ40" i="34" s="1"/>
  <c r="Z38" i="34"/>
  <c r="AA38" i="34"/>
  <c r="AB38" i="34"/>
  <c r="AD38" i="34"/>
  <c r="AE38" i="34"/>
  <c r="AF38" i="34"/>
  <c r="AG38" i="34"/>
  <c r="AH38" i="34"/>
  <c r="AO38" i="34"/>
  <c r="Q39" i="34"/>
  <c r="Y39" i="34"/>
  <c r="AM39" i="34"/>
  <c r="AL39" i="34" s="1"/>
  <c r="Z39" i="34"/>
  <c r="AQ35" i="34" s="1"/>
  <c r="AA39" i="34"/>
  <c r="AB39" i="34"/>
  <c r="AC39" i="34"/>
  <c r="AD39" i="34"/>
  <c r="AE39" i="34"/>
  <c r="AF39" i="34"/>
  <c r="AG39" i="34"/>
  <c r="AH39" i="34"/>
  <c r="AO39" i="34"/>
  <c r="Q40" i="34"/>
  <c r="Y40" i="34"/>
  <c r="Z40" i="34"/>
  <c r="AA40" i="34"/>
  <c r="AB40" i="34"/>
  <c r="AD40" i="34"/>
  <c r="AE40" i="34"/>
  <c r="AF40" i="34"/>
  <c r="AG40" i="34"/>
  <c r="AH40" i="34"/>
  <c r="AO40" i="34"/>
  <c r="AD77" i="34"/>
  <c r="AO41" i="34"/>
  <c r="Q42" i="34"/>
  <c r="Y42" i="34"/>
  <c r="Z42" i="34"/>
  <c r="Z78" i="34" s="1"/>
  <c r="Z46" i="34" s="1"/>
  <c r="AA42" i="34"/>
  <c r="AB42" i="34"/>
  <c r="AB78" i="34"/>
  <c r="AB46" i="34" s="1"/>
  <c r="AC42" i="34"/>
  <c r="AC78" i="34" s="1"/>
  <c r="AC46" i="34"/>
  <c r="AD42" i="34"/>
  <c r="AE42" i="34"/>
  <c r="AE78" i="34" s="1"/>
  <c r="AE46" i="34" s="1"/>
  <c r="AF42" i="34"/>
  <c r="AF78" i="34" s="1"/>
  <c r="AF46" i="34" s="1"/>
  <c r="AG42" i="34"/>
  <c r="AG78" i="34"/>
  <c r="AG46" i="34" s="1"/>
  <c r="AH42" i="34"/>
  <c r="AH78" i="34"/>
  <c r="AH46" i="34"/>
  <c r="AO42" i="34"/>
  <c r="Q43" i="34"/>
  <c r="Z77" i="34"/>
  <c r="Z43" i="34" s="1"/>
  <c r="AA77" i="34"/>
  <c r="AA43" i="34" s="1"/>
  <c r="AO43" i="34"/>
  <c r="Q45" i="34"/>
  <c r="AO45" i="34"/>
  <c r="Q46" i="34"/>
  <c r="AO46" i="34"/>
  <c r="AJ47" i="34"/>
  <c r="AM47" i="34"/>
  <c r="AO47" i="34"/>
  <c r="Q48" i="34"/>
  <c r="AO48" i="34"/>
  <c r="Z49" i="34"/>
  <c r="AD49" i="34"/>
  <c r="AE49" i="34"/>
  <c r="AH49" i="34"/>
  <c r="Q53" i="34"/>
  <c r="Y53" i="34"/>
  <c r="Z53" i="34"/>
  <c r="AA53" i="34"/>
  <c r="AB53" i="34"/>
  <c r="AC53" i="34"/>
  <c r="AD53" i="34"/>
  <c r="AE53" i="34"/>
  <c r="AF53" i="34"/>
  <c r="AG53" i="34"/>
  <c r="AH53" i="34"/>
  <c r="AI53" i="34"/>
  <c r="AJ53" i="34"/>
  <c r="AK53" i="34"/>
  <c r="AM53" i="34"/>
  <c r="O54" i="34"/>
  <c r="X63" i="34"/>
  <c r="Y63" i="34"/>
  <c r="Z63" i="34"/>
  <c r="AA63" i="34"/>
  <c r="AB63" i="34"/>
  <c r="AC63" i="34"/>
  <c r="AD63" i="34"/>
  <c r="AE63" i="34"/>
  <c r="X64" i="34"/>
  <c r="AR35" i="34"/>
  <c r="Y64" i="34"/>
  <c r="AR36" i="34" s="1"/>
  <c r="Z64" i="34"/>
  <c r="AA64" i="34"/>
  <c r="AR38" i="34" s="1"/>
  <c r="AB64" i="34"/>
  <c r="AR39" i="34"/>
  <c r="AC64" i="34"/>
  <c r="AR40" i="34"/>
  <c r="AD64" i="34"/>
  <c r="AR42" i="34" s="1"/>
  <c r="X65" i="34"/>
  <c r="AS35" i="34" s="1"/>
  <c r="Y65" i="34"/>
  <c r="AS36" i="34" s="1"/>
  <c r="Z65" i="34"/>
  <c r="AR37" i="34" s="1"/>
  <c r="AA65" i="34"/>
  <c r="AS38" i="34" s="1"/>
  <c r="AB65" i="34"/>
  <c r="AS39" i="34" s="1"/>
  <c r="AC65" i="34"/>
  <c r="AS40" i="34"/>
  <c r="AD65" i="34"/>
  <c r="AS42" i="34"/>
  <c r="W77" i="34"/>
  <c r="AK77" i="34"/>
  <c r="AK42" i="34" s="1"/>
  <c r="AK78" i="34" s="1"/>
  <c r="W78" i="34"/>
  <c r="AI78" i="34"/>
  <c r="AM79" i="34"/>
  <c r="AN79" i="34"/>
  <c r="AM80" i="34"/>
  <c r="AN80" i="34"/>
  <c r="AC91" i="34"/>
  <c r="AO80" i="34" s="1"/>
  <c r="AO81" i="34" s="1"/>
  <c r="AD91" i="34"/>
  <c r="AF91" i="34"/>
  <c r="AP80" i="34"/>
  <c r="AP81" i="34" s="1"/>
  <c r="AG91" i="34"/>
  <c r="AH91" i="34"/>
  <c r="AI91" i="34"/>
  <c r="AJ91" i="34"/>
  <c r="AM81" i="34"/>
  <c r="AN81" i="34"/>
  <c r="AM82" i="34"/>
  <c r="AM83" i="34"/>
  <c r="AN83" i="34"/>
  <c r="AM84" i="34"/>
  <c r="AM85" i="34"/>
  <c r="AN85" i="34"/>
  <c r="AM86" i="34"/>
  <c r="AN86" i="34"/>
  <c r="AM87" i="34"/>
  <c r="AN87" i="34"/>
  <c r="AM89" i="34"/>
  <c r="AN89" i="34"/>
  <c r="AM90" i="34"/>
  <c r="X91" i="34"/>
  <c r="AA91" i="34"/>
  <c r="AB91" i="34"/>
  <c r="AM91" i="34"/>
  <c r="AE91" i="34"/>
  <c r="AK91" i="34"/>
  <c r="AM92" i="34"/>
  <c r="Q51" i="34"/>
  <c r="AX51" i="34"/>
  <c r="Q50" i="34"/>
  <c r="AW50" i="34"/>
  <c r="Q52" i="34"/>
  <c r="AY52" i="34"/>
  <c r="AD50" i="34"/>
  <c r="AF50" i="34"/>
  <c r="AH50" i="34"/>
  <c r="AJ50" i="34"/>
  <c r="AA52" i="34"/>
  <c r="AK52" i="34"/>
  <c r="AK51" i="34"/>
  <c r="AK50" i="34"/>
  <c r="AK37" i="34"/>
  <c r="AT44" i="34"/>
  <c r="P54" i="34"/>
  <c r="L16" i="35"/>
  <c r="Q38" i="34"/>
  <c r="AU38" i="34"/>
  <c r="Q36" i="34"/>
  <c r="AT36" i="34"/>
  <c r="Q49" i="34"/>
  <c r="AV49" i="34"/>
  <c r="Q35" i="34"/>
  <c r="AT35" i="34"/>
  <c r="AJ49" i="34"/>
  <c r="AK49" i="34"/>
  <c r="AI49" i="34"/>
  <c r="AG49" i="34"/>
  <c r="AF77" i="34"/>
  <c r="AF43" i="34" s="1"/>
  <c r="AC49" i="34"/>
  <c r="Y49" i="34"/>
  <c r="AM49" i="34"/>
  <c r="O29" i="34"/>
  <c r="N15" i="35"/>
  <c r="O30" i="34"/>
  <c r="N16" i="35"/>
  <c r="Q47" i="34"/>
  <c r="AT47" i="34"/>
  <c r="Q41" i="34"/>
  <c r="AT41" i="34"/>
  <c r="Q37" i="34"/>
  <c r="AT37" i="34"/>
  <c r="AK41" i="34"/>
  <c r="AL41" i="34"/>
  <c r="AK43" i="34"/>
  <c r="L15" i="35"/>
  <c r="BA13" i="36"/>
  <c r="Y78" i="34"/>
  <c r="Y46" i="34" s="1"/>
  <c r="X36" i="34"/>
  <c r="X41" i="34"/>
  <c r="X37" i="34"/>
  <c r="X35" i="34"/>
  <c r="X38" i="34"/>
  <c r="X47" i="34"/>
  <c r="X49" i="34"/>
  <c r="BA139" i="36"/>
  <c r="BA33" i="36"/>
  <c r="AA35" i="35"/>
  <c r="AB35" i="35" s="1"/>
  <c r="BA241" i="36"/>
  <c r="BA151" i="36"/>
  <c r="BA121" i="36"/>
  <c r="BA184" i="36"/>
  <c r="BA240" i="36"/>
  <c r="BA179" i="36"/>
  <c r="BA141" i="36"/>
  <c r="BA190" i="36"/>
  <c r="BA229" i="36"/>
  <c r="BA77" i="36"/>
  <c r="AA39" i="35" s="1"/>
  <c r="AB39" i="35" s="1"/>
  <c r="BA120" i="36"/>
  <c r="BA238" i="36"/>
  <c r="BA175" i="36"/>
  <c r="BA173" i="36"/>
  <c r="BA199" i="36"/>
  <c r="BA127" i="36"/>
  <c r="BA250" i="36"/>
  <c r="BA24" i="36"/>
  <c r="AA34" i="35" s="1"/>
  <c r="BA125" i="36"/>
  <c r="BA124" i="36"/>
  <c r="BA186" i="36"/>
  <c r="BA207" i="36"/>
  <c r="BA211" i="36"/>
  <c r="BA154" i="36"/>
  <c r="BA12" i="36"/>
  <c r="BA176" i="36"/>
  <c r="BA20" i="36"/>
  <c r="BA87" i="36"/>
  <c r="BA19" i="36"/>
  <c r="BA174" i="36"/>
  <c r="BA39" i="36"/>
  <c r="BA150" i="36"/>
  <c r="BA53" i="36"/>
  <c r="BA89" i="36"/>
  <c r="BA11" i="36"/>
  <c r="BA156" i="36"/>
  <c r="BA56" i="36"/>
  <c r="BA216" i="36"/>
  <c r="BA234" i="36"/>
  <c r="BA66" i="36"/>
  <c r="BA245" i="36"/>
  <c r="BA123" i="36"/>
  <c r="BA177" i="36"/>
  <c r="BA181" i="36"/>
  <c r="BA244" i="36"/>
  <c r="BA143" i="36"/>
  <c r="BA206" i="36"/>
  <c r="BA130" i="36"/>
  <c r="BA191" i="36"/>
  <c r="BA40" i="36"/>
  <c r="BA236" i="36"/>
  <c r="BA92" i="36"/>
  <c r="BA50" i="36"/>
  <c r="BA90" i="36"/>
  <c r="BA55" i="36"/>
  <c r="BA65" i="36"/>
  <c r="BA228" i="36"/>
  <c r="AA48" i="35" s="1"/>
  <c r="AB48" i="35" s="1"/>
  <c r="BA231" i="36"/>
  <c r="BA243" i="36"/>
  <c r="BA129" i="36"/>
  <c r="BA193" i="36"/>
  <c r="BA233" i="36"/>
  <c r="BA237" i="36"/>
  <c r="AA50" i="35" s="1"/>
  <c r="BA192" i="36"/>
  <c r="BA81" i="36"/>
  <c r="BA23" i="36"/>
  <c r="BA91" i="36"/>
  <c r="BA30" i="36"/>
  <c r="BA180" i="36"/>
  <c r="BA51" i="36"/>
  <c r="BA182" i="36"/>
  <c r="BA196" i="36"/>
  <c r="BA204" i="36"/>
  <c r="BA52" i="36"/>
  <c r="BA188" i="36"/>
  <c r="BA232" i="36"/>
  <c r="BA93" i="36"/>
  <c r="BA22" i="36"/>
  <c r="BA155" i="36"/>
  <c r="BA194" i="36"/>
  <c r="BA82" i="36"/>
  <c r="BA213" i="36"/>
  <c r="BA218" i="36"/>
  <c r="BA54" i="36"/>
  <c r="BA14" i="36"/>
  <c r="BA142" i="36"/>
  <c r="BA88" i="36"/>
  <c r="BA183" i="36"/>
  <c r="BA18" i="36"/>
  <c r="BA28" i="36"/>
  <c r="BA126" i="36"/>
  <c r="BA172" i="36"/>
  <c r="BA44" i="36"/>
  <c r="BA197" i="36"/>
  <c r="BA214" i="36"/>
  <c r="BA86" i="36"/>
  <c r="BA29" i="36"/>
  <c r="BA80" i="36"/>
  <c r="BA16" i="36"/>
  <c r="BA217" i="36"/>
  <c r="BA140" i="36"/>
  <c r="BA171" i="36"/>
  <c r="BA198" i="36"/>
  <c r="BA25" i="36"/>
  <c r="BA249" i="36"/>
  <c r="BA239" i="36"/>
  <c r="BA189" i="36"/>
  <c r="BA94" i="36"/>
  <c r="BA246" i="36"/>
  <c r="BA128" i="36"/>
  <c r="AA40" i="35" s="1"/>
  <c r="AB40" i="35" s="1"/>
  <c r="BA83" i="36"/>
  <c r="BA15" i="36"/>
  <c r="BA49" i="36"/>
  <c r="BA95" i="36"/>
  <c r="BA138" i="36"/>
  <c r="BA48" i="36"/>
  <c r="BA149" i="36"/>
  <c r="BA21" i="36"/>
  <c r="BA131" i="36"/>
  <c r="BA26" i="36"/>
  <c r="BA215" i="36"/>
  <c r="BA247" i="36"/>
  <c r="BA17" i="36"/>
  <c r="AA33" i="35" s="1"/>
  <c r="AB33" i="35" s="1"/>
  <c r="BA79" i="36"/>
  <c r="BA122" i="36"/>
  <c r="BA85" i="36"/>
  <c r="BA230" i="36"/>
  <c r="AA49" i="35" s="1"/>
  <c r="AB49" i="35" s="1"/>
  <c r="BA27" i="36"/>
  <c r="BA178" i="36"/>
  <c r="BA187" i="36"/>
  <c r="BA205" i="36"/>
  <c r="BC235" i="36"/>
  <c r="BC46" i="36"/>
  <c r="BC35" i="36"/>
  <c r="BC105" i="36"/>
  <c r="BC135" i="36"/>
  <c r="BC146" i="36"/>
  <c r="BC108" i="36"/>
  <c r="BC101" i="36"/>
  <c r="BC96" i="36"/>
  <c r="BC242" i="36"/>
  <c r="BC104" i="36"/>
  <c r="BC133" i="36"/>
  <c r="BC202" i="36"/>
  <c r="BC36" i="36"/>
  <c r="BC200" i="36"/>
  <c r="BC136" i="36"/>
  <c r="BC109" i="36"/>
  <c r="BC47" i="36"/>
  <c r="BC72" i="36"/>
  <c r="BC144" i="36"/>
  <c r="AA52" i="35"/>
  <c r="AB52" i="35" s="1"/>
  <c r="BC78" i="36"/>
  <c r="BC160" i="36"/>
  <c r="BC111" i="36"/>
  <c r="BC147" i="36"/>
  <c r="BC209" i="36"/>
  <c r="BC110" i="36"/>
  <c r="BC107" i="36"/>
  <c r="BC37" i="36"/>
  <c r="BC248" i="36"/>
  <c r="BC157" i="36"/>
  <c r="BC132" i="36"/>
  <c r="BC70" i="36"/>
  <c r="BC100" i="36"/>
  <c r="BC75" i="36"/>
  <c r="BC99" i="36"/>
  <c r="BC32" i="36"/>
  <c r="BC41" i="36"/>
  <c r="BC45" i="36"/>
  <c r="BC68" i="36"/>
  <c r="BC73" i="36"/>
  <c r="BC74" i="36"/>
  <c r="BC134" i="36"/>
  <c r="BC97" i="36"/>
  <c r="AA31" i="35"/>
  <c r="AB31" i="35" s="1"/>
  <c r="AQ37" i="34"/>
  <c r="AM40" i="34"/>
  <c r="AL40" i="34" s="1"/>
  <c r="AJ36" i="34"/>
  <c r="AL36" i="34"/>
  <c r="BC71" i="36"/>
  <c r="BC26" i="36"/>
  <c r="AD78" i="34"/>
  <c r="AD46" i="34"/>
  <c r="BC231" i="36"/>
  <c r="AH231" i="36" s="1"/>
  <c r="AC49" i="35" s="1"/>
  <c r="BC214" i="36"/>
  <c r="BC69" i="36"/>
  <c r="BC53" i="36"/>
  <c r="BC42" i="36"/>
  <c r="BC244" i="36"/>
  <c r="BC27" i="36"/>
  <c r="AB77" i="34"/>
  <c r="AB43" i="34" s="1"/>
  <c r="AA43" i="35"/>
  <c r="AA26" i="35" s="1"/>
  <c r="BC55" i="36"/>
  <c r="BC34" i="36"/>
  <c r="BC14" i="36"/>
  <c r="AH15" i="36"/>
  <c r="AC32" i="35" s="1"/>
  <c r="BC182" i="36"/>
  <c r="BC103" i="36"/>
  <c r="AI45" i="34"/>
  <c r="AA41" i="35"/>
  <c r="AA24" i="35" s="1"/>
  <c r="AD43" i="34"/>
  <c r="AD41" i="34"/>
  <c r="BC183" i="36"/>
  <c r="AA37" i="35"/>
  <c r="AB37" i="35" s="1"/>
  <c r="BC211" i="36"/>
  <c r="BC145" i="36"/>
  <c r="AQ80" i="34"/>
  <c r="AQ81" i="34"/>
  <c r="AR80" i="34"/>
  <c r="AR81" i="34"/>
  <c r="BC233" i="36"/>
  <c r="BC217" i="36"/>
  <c r="BC197" i="36"/>
  <c r="AG41" i="34"/>
  <c r="AG45" i="34"/>
  <c r="AG43" i="34"/>
  <c r="AV54" i="34"/>
  <c r="AT255" i="36"/>
  <c r="AA32" i="35"/>
  <c r="AB32" i="35" s="1"/>
  <c r="BC239" i="36"/>
  <c r="BC191" i="36"/>
  <c r="BC93" i="36"/>
  <c r="BC89" i="36"/>
  <c r="BC185" i="36"/>
  <c r="BC241" i="36"/>
  <c r="Y44" i="34"/>
  <c r="AC48" i="35"/>
  <c r="AB43" i="35"/>
  <c r="AA20" i="35"/>
  <c r="AH155" i="36" l="1"/>
  <c r="AC43" i="35" s="1"/>
  <c r="AC26" i="35" s="1"/>
  <c r="T226" i="36"/>
  <c r="T169" i="36"/>
  <c r="T118" i="36"/>
  <c r="T8" i="36"/>
  <c r="T63" i="36"/>
  <c r="AB34" i="35"/>
  <c r="AA18" i="35"/>
  <c r="AS54" i="34"/>
  <c r="AF65" i="34" s="1"/>
  <c r="AR54" i="34"/>
  <c r="AF64" i="34" s="1"/>
  <c r="BC18" i="36"/>
  <c r="AH18" i="36" s="1"/>
  <c r="AC33" i="35" s="1"/>
  <c r="P118" i="36"/>
  <c r="P8" i="36"/>
  <c r="P63" i="36"/>
  <c r="P169" i="36"/>
  <c r="P226" i="36"/>
  <c r="AG54" i="34"/>
  <c r="Q67" i="34" s="1"/>
  <c r="Q54" i="34"/>
  <c r="X63" i="36"/>
  <c r="X118" i="36"/>
  <c r="X169" i="36"/>
  <c r="X226" i="36"/>
  <c r="X8" i="36"/>
  <c r="BC92" i="36"/>
  <c r="AH77" i="36" s="1"/>
  <c r="AC39" i="35" s="1"/>
  <c r="AC22" i="35" s="1"/>
  <c r="BC195" i="36"/>
  <c r="AH187" i="36" s="1"/>
  <c r="AC45" i="35" s="1"/>
  <c r="BC48" i="36"/>
  <c r="AH45" i="36" s="1"/>
  <c r="AC38" i="35" s="1"/>
  <c r="AC21" i="35" s="1"/>
  <c r="AA22" i="35"/>
  <c r="AH250" i="36"/>
  <c r="AC52" i="35" s="1"/>
  <c r="AC43" i="34"/>
  <c r="AC54" i="34" s="1"/>
  <c r="Q63" i="34" s="1"/>
  <c r="AC45" i="34"/>
  <c r="Y45" i="34" s="1"/>
  <c r="Z44" i="34"/>
  <c r="AQ34" i="34"/>
  <c r="AJ35" i="34"/>
  <c r="Y77" i="34"/>
  <c r="Y43" i="34" s="1"/>
  <c r="AB44" i="34"/>
  <c r="AM35" i="34"/>
  <c r="AA38" i="35"/>
  <c r="AT54" i="34"/>
  <c r="AB50" i="35"/>
  <c r="AH150" i="36"/>
  <c r="AC42" i="35" s="1"/>
  <c r="AC25" i="35" s="1"/>
  <c r="AA44" i="35"/>
  <c r="AC41" i="34"/>
  <c r="AQ42" i="34"/>
  <c r="AJ40" i="34"/>
  <c r="AH212" i="36"/>
  <c r="AC47" i="35" s="1"/>
  <c r="AA23" i="35"/>
  <c r="AA42" i="35"/>
  <c r="AB41" i="35"/>
  <c r="AA44" i="34"/>
  <c r="AM44" i="34" s="1"/>
  <c r="AL44" i="34" s="1"/>
  <c r="AA78" i="34"/>
  <c r="AA46" i="34" s="1"/>
  <c r="AI46" i="34" s="1"/>
  <c r="AJ42" i="34"/>
  <c r="AQ36" i="34"/>
  <c r="AO54" i="34"/>
  <c r="I12" i="35" s="1"/>
  <c r="AH238" i="36"/>
  <c r="AC50" i="35" s="1"/>
  <c r="AC28" i="35" s="1"/>
  <c r="AH139" i="36"/>
  <c r="AC41" i="35" s="1"/>
  <c r="AC24" i="35" s="1"/>
  <c r="AA45" i="35"/>
  <c r="AB45" i="35" s="1"/>
  <c r="AA51" i="35"/>
  <c r="AB51" i="35" s="1"/>
  <c r="AF41" i="34"/>
  <c r="AF54" i="34" s="1"/>
  <c r="Q66" i="34" s="1"/>
  <c r="AF45" i="34"/>
  <c r="AH45" i="34"/>
  <c r="AH41" i="34"/>
  <c r="AB41" i="34" s="1"/>
  <c r="AH43" i="34"/>
  <c r="AH35" i="36"/>
  <c r="AC36" i="35" s="1"/>
  <c r="AQ39" i="34"/>
  <c r="AA47" i="35"/>
  <c r="AB47" i="35" s="1"/>
  <c r="AK36" i="34"/>
  <c r="AK54" i="34" s="1"/>
  <c r="Q71" i="34" s="1"/>
  <c r="AA36" i="35"/>
  <c r="AY54" i="34"/>
  <c r="AJ38" i="34"/>
  <c r="AA13" i="35"/>
  <c r="AK39" i="34"/>
  <c r="AJ39" i="34"/>
  <c r="AJ37" i="34"/>
  <c r="AH244" i="36"/>
  <c r="AC51" i="35" s="1"/>
  <c r="AK46" i="34"/>
  <c r="AM38" i="34"/>
  <c r="AL38" i="34" s="1"/>
  <c r="AX54" i="34"/>
  <c r="AA46" i="35"/>
  <c r="AB46" i="35" s="1"/>
  <c r="AK45" i="34"/>
  <c r="AK38" i="34"/>
  <c r="AM42" i="34"/>
  <c r="AK40" i="34"/>
  <c r="AE45" i="34"/>
  <c r="AH121" i="36"/>
  <c r="AC40" i="35" s="1"/>
  <c r="AC23" i="35" s="1"/>
  <c r="AN91" i="34"/>
  <c r="AC15" i="35" l="1"/>
  <c r="AC27" i="35"/>
  <c r="AA15" i="35"/>
  <c r="AB15" i="35" s="1"/>
  <c r="AB44" i="35"/>
  <c r="AA27" i="35"/>
  <c r="AL42" i="34"/>
  <c r="AM78" i="34"/>
  <c r="AA19" i="35"/>
  <c r="AB36" i="35"/>
  <c r="AA14" i="35"/>
  <c r="AB14" i="35" s="1"/>
  <c r="AA28" i="35"/>
  <c r="AI44" i="34"/>
  <c r="AH54" i="34"/>
  <c r="Q68" i="34" s="1"/>
  <c r="AA25" i="35"/>
  <c r="AB42" i="35"/>
  <c r="AD45" i="34"/>
  <c r="AD54" i="34" s="1"/>
  <c r="Q64" i="34" s="1"/>
  <c r="AB45" i="34"/>
  <c r="AB54" i="34" s="1"/>
  <c r="Q62" i="34" s="1"/>
  <c r="AA45" i="34"/>
  <c r="Z45" i="34"/>
  <c r="AM45" i="34" s="1"/>
  <c r="AL45" i="34" s="1"/>
  <c r="AF8" i="36"/>
  <c r="AF226" i="36"/>
  <c r="AF118" i="36"/>
  <c r="AF63" i="36"/>
  <c r="AF169" i="36"/>
  <c r="AL35" i="34"/>
  <c r="AM77" i="34"/>
  <c r="AE41" i="34"/>
  <c r="AE54" i="34" s="1"/>
  <c r="Q65" i="34" s="1"/>
  <c r="Z41" i="34"/>
  <c r="AA41" i="34"/>
  <c r="AQ48" i="34"/>
  <c r="Y48" i="34" s="1"/>
  <c r="AB13" i="35"/>
  <c r="AB118" i="36"/>
  <c r="AB226" i="36"/>
  <c r="AB8" i="36"/>
  <c r="AB63" i="36"/>
  <c r="AB169" i="36"/>
  <c r="AM46" i="34"/>
  <c r="AL46" i="34" s="1"/>
  <c r="L63" i="36"/>
  <c r="L8" i="36"/>
  <c r="AS89" i="36" s="1"/>
  <c r="L226" i="36"/>
  <c r="L169" i="36"/>
  <c r="L118" i="36"/>
  <c r="AI43" i="34"/>
  <c r="AM43" i="34"/>
  <c r="AL43" i="34" s="1"/>
  <c r="AC19" i="35"/>
  <c r="AC14" i="35"/>
  <c r="AA21" i="35"/>
  <c r="AB38" i="35"/>
  <c r="Y41" i="34"/>
  <c r="AS195" i="36"/>
  <c r="AS184" i="36"/>
  <c r="AS162" i="36"/>
  <c r="AS105" i="36"/>
  <c r="AS90" i="36"/>
  <c r="AS19" i="36"/>
  <c r="AS32" i="36"/>
  <c r="AS94" i="36"/>
  <c r="AS149" i="36"/>
  <c r="AS212" i="36"/>
  <c r="AS97" i="36"/>
  <c r="AS123" i="36"/>
  <c r="AS159" i="36"/>
  <c r="AS192" i="36"/>
  <c r="AS183" i="36"/>
  <c r="AS143" i="36"/>
  <c r="AS229" i="36"/>
  <c r="AS47" i="36"/>
  <c r="AS209" i="36"/>
  <c r="AS211" i="36"/>
  <c r="AS69" i="36"/>
  <c r="AS201" i="36"/>
  <c r="AS110" i="36"/>
  <c r="AS36" i="36"/>
  <c r="AS22" i="36"/>
  <c r="AS70" i="36"/>
  <c r="AS235" i="36"/>
  <c r="AS15" i="36"/>
  <c r="AS150" i="36"/>
  <c r="AS78" i="36"/>
  <c r="AS193" i="36"/>
  <c r="AS126" i="36"/>
  <c r="AS219" i="36"/>
  <c r="AS153" i="36"/>
  <c r="AS82" i="36"/>
  <c r="AS53" i="36"/>
  <c r="AS44" i="36"/>
  <c r="AS179" i="36"/>
  <c r="AS141" i="36"/>
  <c r="AS190" i="36"/>
  <c r="AS79" i="36"/>
  <c r="AS215" i="36"/>
  <c r="AS122" i="36"/>
  <c r="AS161" i="36"/>
  <c r="AS208" i="36"/>
  <c r="AS28" i="36"/>
  <c r="AS99" i="36"/>
  <c r="AS155" i="36"/>
  <c r="AS12" i="36"/>
  <c r="AS21" i="36"/>
  <c r="AS85" i="36"/>
  <c r="AS186" i="36"/>
  <c r="AS138" i="36"/>
  <c r="AS17" i="36"/>
  <c r="AS241" i="36"/>
  <c r="AS140" i="36"/>
  <c r="AS129" i="36"/>
  <c r="AS68" i="36"/>
  <c r="AS253" i="36"/>
  <c r="AS207" i="36"/>
  <c r="AS210" i="36"/>
  <c r="AS171" i="36"/>
  <c r="AS178" i="36"/>
  <c r="AS204" i="36"/>
  <c r="AS84" i="36"/>
  <c r="AS100" i="36"/>
  <c r="AS218" i="36"/>
  <c r="AS30" i="36"/>
  <c r="AS232" i="36"/>
  <c r="AS213" i="36"/>
  <c r="AS154" i="36"/>
  <c r="AS216" i="36"/>
  <c r="AS71" i="36"/>
  <c r="AS125" i="36"/>
  <c r="AS139" i="36"/>
  <c r="AS109" i="36"/>
  <c r="BB89" i="36" l="1"/>
  <c r="AG89" i="36"/>
  <c r="AG207" i="36"/>
  <c r="BB207" i="36"/>
  <c r="BB179" i="36"/>
  <c r="AG179" i="36"/>
  <c r="AG70" i="36"/>
  <c r="BB70" i="36"/>
  <c r="BB47" i="36"/>
  <c r="AG47" i="36"/>
  <c r="AG94" i="36"/>
  <c r="BB94" i="36"/>
  <c r="AG253" i="36"/>
  <c r="BB253" i="36"/>
  <c r="BB190" i="36"/>
  <c r="AG190" i="36"/>
  <c r="BB235" i="36"/>
  <c r="AG235" i="36"/>
  <c r="AG183" i="36"/>
  <c r="BB183" i="36"/>
  <c r="BB149" i="36"/>
  <c r="AG149" i="36"/>
  <c r="AG32" i="36"/>
  <c r="BB32" i="36"/>
  <c r="AG90" i="36"/>
  <c r="BB90" i="36"/>
  <c r="AG162" i="36"/>
  <c r="BB162" i="36"/>
  <c r="AG195" i="36"/>
  <c r="BB195" i="36"/>
  <c r="AA16" i="35"/>
  <c r="AB16" i="35" s="1"/>
  <c r="AL77" i="34"/>
  <c r="AL49" i="34"/>
  <c r="AL50" i="34" s="1"/>
  <c r="AS67" i="36"/>
  <c r="AS81" i="36"/>
  <c r="AS237" i="36"/>
  <c r="AS194" i="36"/>
  <c r="AS217" i="36"/>
  <c r="AS56" i="36"/>
  <c r="AS131" i="36"/>
  <c r="AS37" i="36"/>
  <c r="AS102" i="36"/>
  <c r="AS24" i="36"/>
  <c r="AS13" i="36"/>
  <c r="AS26" i="36"/>
  <c r="AS14" i="36"/>
  <c r="AS187" i="36"/>
  <c r="AS231" i="36"/>
  <c r="AS174" i="36"/>
  <c r="AS252" i="36"/>
  <c r="AS133" i="36"/>
  <c r="AS104" i="36"/>
  <c r="AS86" i="36"/>
  <c r="AS248" i="36"/>
  <c r="AS145" i="36"/>
  <c r="AS25" i="36"/>
  <c r="AS73" i="36"/>
  <c r="AS75" i="36"/>
  <c r="AS106" i="36"/>
  <c r="BB21" i="36"/>
  <c r="AG21" i="36"/>
  <c r="AG126" i="36"/>
  <c r="BB126" i="36"/>
  <c r="AG123" i="36"/>
  <c r="BB123" i="36"/>
  <c r="AG28" i="36"/>
  <c r="BB28" i="36"/>
  <c r="BB69" i="36"/>
  <c r="AG69" i="36"/>
  <c r="BB109" i="36"/>
  <c r="AG109" i="36"/>
  <c r="BB215" i="36"/>
  <c r="AG215" i="36"/>
  <c r="AG141" i="36"/>
  <c r="BB141" i="36"/>
  <c r="AG53" i="36"/>
  <c r="BB53" i="36"/>
  <c r="BB219" i="36"/>
  <c r="AG219" i="36"/>
  <c r="AS108" i="36"/>
  <c r="AS177" i="36"/>
  <c r="AS16" i="36"/>
  <c r="AS52" i="36"/>
  <c r="AS76" i="36"/>
  <c r="AS157" i="36"/>
  <c r="AS136" i="36"/>
  <c r="AS72" i="36"/>
  <c r="AS46" i="36"/>
  <c r="AS83" i="36"/>
  <c r="AS144" i="36"/>
  <c r="AS202" i="36"/>
  <c r="AS196" i="36"/>
  <c r="AS251" i="36"/>
  <c r="AS40" i="36"/>
  <c r="AS128" i="36"/>
  <c r="AG17" i="36"/>
  <c r="BB17" i="36"/>
  <c r="AG82" i="36"/>
  <c r="BB82" i="36"/>
  <c r="AG201" i="36"/>
  <c r="BB201" i="36"/>
  <c r="AG192" i="36"/>
  <c r="BB192" i="36"/>
  <c r="BB184" i="36"/>
  <c r="AG184" i="36"/>
  <c r="BB138" i="36"/>
  <c r="AG138" i="36"/>
  <c r="BB153" i="36"/>
  <c r="AG153" i="36"/>
  <c r="BB110" i="36"/>
  <c r="AG110" i="36"/>
  <c r="AG159" i="36"/>
  <c r="BB159" i="36"/>
  <c r="AG68" i="36"/>
  <c r="BB68" i="36"/>
  <c r="AG208" i="36"/>
  <c r="BB208" i="36"/>
  <c r="BB232" i="36"/>
  <c r="AG232" i="36"/>
  <c r="AG178" i="36"/>
  <c r="BB178" i="36"/>
  <c r="AG129" i="36"/>
  <c r="BB129" i="36"/>
  <c r="AS51" i="36"/>
  <c r="AS29" i="36"/>
  <c r="AS132" i="36"/>
  <c r="AS151" i="36"/>
  <c r="AS135" i="36"/>
  <c r="AS199" i="36"/>
  <c r="AS55" i="36"/>
  <c r="AS96" i="36"/>
  <c r="AS172" i="36"/>
  <c r="AS134" i="36"/>
  <c r="AS239" i="36"/>
  <c r="AS203" i="36"/>
  <c r="AS148" i="36"/>
  <c r="AS50" i="36"/>
  <c r="AS124" i="36"/>
  <c r="AS198" i="36"/>
  <c r="AS66" i="36"/>
  <c r="AS34" i="36"/>
  <c r="AS95" i="36"/>
  <c r="AS188" i="36"/>
  <c r="AS197" i="36"/>
  <c r="AS243" i="36"/>
  <c r="AS244" i="36"/>
  <c r="AJ48" i="34"/>
  <c r="Z48" i="34"/>
  <c r="AA48" i="34" s="1"/>
  <c r="AL78" i="34"/>
  <c r="AJ45" i="34"/>
  <c r="AG99" i="36"/>
  <c r="BB99" i="36"/>
  <c r="AG15" i="36"/>
  <c r="BB15" i="36"/>
  <c r="BB212" i="36"/>
  <c r="AG212" i="36"/>
  <c r="AG154" i="36"/>
  <c r="BB154" i="36"/>
  <c r="BB44" i="36"/>
  <c r="AG44" i="36"/>
  <c r="BB209" i="36"/>
  <c r="AG209" i="36"/>
  <c r="BB204" i="36"/>
  <c r="AG204" i="36"/>
  <c r="BB139" i="36"/>
  <c r="AG139" i="36"/>
  <c r="AG171" i="36"/>
  <c r="BB171" i="36"/>
  <c r="BB85" i="36"/>
  <c r="AG85" i="36"/>
  <c r="AS48" i="36"/>
  <c r="AS214" i="36"/>
  <c r="AS142" i="36"/>
  <c r="AS18" i="36"/>
  <c r="AS146" i="36"/>
  <c r="AS88" i="36"/>
  <c r="AS98" i="36"/>
  <c r="AS185" i="36"/>
  <c r="AS130" i="36"/>
  <c r="AS31" i="36"/>
  <c r="AS250" i="36"/>
  <c r="AS74" i="36"/>
  <c r="AS127" i="36"/>
  <c r="AS156" i="36"/>
  <c r="AS38" i="36"/>
  <c r="AS87" i="36"/>
  <c r="AS234" i="36"/>
  <c r="AS200" i="36"/>
  <c r="AS175" i="36"/>
  <c r="AS181" i="36"/>
  <c r="AA54" i="34"/>
  <c r="Q61" i="34" s="1"/>
  <c r="BB100" i="36"/>
  <c r="AG100" i="36"/>
  <c r="AG79" i="36"/>
  <c r="BB79" i="36"/>
  <c r="BB36" i="36"/>
  <c r="AG36" i="36"/>
  <c r="AG143" i="36"/>
  <c r="BB143" i="36"/>
  <c r="AG105" i="36"/>
  <c r="BB105" i="36"/>
  <c r="AG84" i="36"/>
  <c r="BB84" i="36"/>
  <c r="BB122" i="36"/>
  <c r="AG122" i="36"/>
  <c r="BB150" i="36"/>
  <c r="AG150" i="36"/>
  <c r="AG229" i="36"/>
  <c r="BB229" i="36"/>
  <c r="BB213" i="36"/>
  <c r="AG213" i="36"/>
  <c r="AG155" i="36"/>
  <c r="BB155" i="36"/>
  <c r="AG125" i="36"/>
  <c r="BB125" i="36"/>
  <c r="AG30" i="36"/>
  <c r="BB30" i="36"/>
  <c r="BB140" i="36"/>
  <c r="AG140" i="36"/>
  <c r="AS41" i="36"/>
  <c r="AS245" i="36"/>
  <c r="AS249" i="36"/>
  <c r="AS230" i="36"/>
  <c r="AS33" i="36"/>
  <c r="AS54" i="36"/>
  <c r="AS240" i="36"/>
  <c r="AS236" i="36"/>
  <c r="AS107" i="36"/>
  <c r="AS77" i="36"/>
  <c r="AS182" i="36"/>
  <c r="AS205" i="36"/>
  <c r="AS180" i="36"/>
  <c r="AS238" i="36"/>
  <c r="AS103" i="36"/>
  <c r="AS173" i="36"/>
  <c r="AS176" i="36"/>
  <c r="AS20" i="36"/>
  <c r="AS65" i="36"/>
  <c r="AS152" i="36"/>
  <c r="AS233" i="36"/>
  <c r="AS121" i="36"/>
  <c r="AS42" i="36"/>
  <c r="AS189" i="36"/>
  <c r="AS137" i="36"/>
  <c r="AS246" i="36"/>
  <c r="AS49" i="36"/>
  <c r="AS111" i="36"/>
  <c r="AJ41" i="34"/>
  <c r="AM41" i="34"/>
  <c r="AM54" i="34" s="1"/>
  <c r="Q72" i="34" s="1"/>
  <c r="Y54" i="34"/>
  <c r="Z54" i="34"/>
  <c r="Q60" i="34" s="1"/>
  <c r="AG216" i="36"/>
  <c r="BB216" i="36"/>
  <c r="AG161" i="36"/>
  <c r="BB161" i="36"/>
  <c r="AG78" i="36"/>
  <c r="BB78" i="36"/>
  <c r="AG211" i="36"/>
  <c r="BB211" i="36"/>
  <c r="AG19" i="36"/>
  <c r="BB19" i="36"/>
  <c r="BB12" i="36"/>
  <c r="AG12" i="36"/>
  <c r="AG193" i="36"/>
  <c r="BB193" i="36"/>
  <c r="AG22" i="36"/>
  <c r="BB22" i="36"/>
  <c r="AG97" i="36"/>
  <c r="BB97" i="36"/>
  <c r="BB186" i="36"/>
  <c r="AG186" i="36"/>
  <c r="AG71" i="36"/>
  <c r="BB71" i="36"/>
  <c r="AG218" i="36"/>
  <c r="BB218" i="36"/>
  <c r="AG210" i="36"/>
  <c r="BB210" i="36"/>
  <c r="AG241" i="36"/>
  <c r="BB241" i="36"/>
  <c r="AS247" i="36"/>
  <c r="AS101" i="36"/>
  <c r="AS93" i="36"/>
  <c r="AS43" i="36"/>
  <c r="AS92" i="36"/>
  <c r="AS147" i="36"/>
  <c r="AS23" i="36"/>
  <c r="AS242" i="36"/>
  <c r="AS45" i="36"/>
  <c r="AS120" i="36"/>
  <c r="AS39" i="36"/>
  <c r="AS191" i="36"/>
  <c r="AS160" i="36"/>
  <c r="AS158" i="36"/>
  <c r="AS80" i="36"/>
  <c r="AS228" i="36"/>
  <c r="AS35" i="36"/>
  <c r="AS91" i="36"/>
  <c r="AS27" i="36"/>
  <c r="AS206" i="36"/>
  <c r="AS11" i="36"/>
  <c r="AL51" i="34" l="1"/>
  <c r="BB43" i="36"/>
  <c r="AG43" i="36"/>
  <c r="AG130" i="36"/>
  <c r="BB130" i="36"/>
  <c r="AG34" i="36"/>
  <c r="BB34" i="36"/>
  <c r="AG134" i="36"/>
  <c r="BB134" i="36"/>
  <c r="BB29" i="36"/>
  <c r="AG29" i="36"/>
  <c r="AG251" i="36"/>
  <c r="BB251" i="36"/>
  <c r="AG157" i="36"/>
  <c r="BB157" i="36"/>
  <c r="AG248" i="36"/>
  <c r="BB248" i="36"/>
  <c r="AG14" i="36"/>
  <c r="BB14" i="36"/>
  <c r="AG217" i="36"/>
  <c r="BB217" i="36"/>
  <c r="AG27" i="36"/>
  <c r="BB27" i="36"/>
  <c r="AG39" i="36"/>
  <c r="BB39" i="36"/>
  <c r="BB93" i="36"/>
  <c r="AG93" i="36"/>
  <c r="AI54" i="34"/>
  <c r="Q69" i="34" s="1"/>
  <c r="Q59" i="34"/>
  <c r="AG42" i="36"/>
  <c r="BB42" i="36"/>
  <c r="BB103" i="36"/>
  <c r="AG103" i="36"/>
  <c r="AG240" i="36"/>
  <c r="BB240" i="36"/>
  <c r="AG87" i="36"/>
  <c r="BB87" i="36"/>
  <c r="AG185" i="36"/>
  <c r="BB185" i="36"/>
  <c r="BB66" i="36"/>
  <c r="AG66" i="36"/>
  <c r="AG172" i="36"/>
  <c r="BB172" i="36"/>
  <c r="AH171" i="36" s="1"/>
  <c r="Z44" i="35" s="1"/>
  <c r="BB51" i="36"/>
  <c r="AG51" i="36"/>
  <c r="BB196" i="36"/>
  <c r="AG196" i="36"/>
  <c r="AG76" i="36"/>
  <c r="BB76" i="36"/>
  <c r="AG86" i="36"/>
  <c r="BB86" i="36"/>
  <c r="AG26" i="36"/>
  <c r="BB26" i="36"/>
  <c r="AG194" i="36"/>
  <c r="BB194" i="36"/>
  <c r="AG234" i="36"/>
  <c r="BB234" i="36"/>
  <c r="AG54" i="36"/>
  <c r="BB54" i="36"/>
  <c r="BB96" i="36"/>
  <c r="AG96" i="36"/>
  <c r="BB104" i="36"/>
  <c r="AG104" i="36"/>
  <c r="BB45" i="36"/>
  <c r="AG45" i="36"/>
  <c r="AG180" i="36"/>
  <c r="BB180" i="36"/>
  <c r="BB33" i="36"/>
  <c r="AH33" i="36" s="1"/>
  <c r="Z35" i="35" s="1"/>
  <c r="AG33" i="36"/>
  <c r="AG156" i="36"/>
  <c r="BB156" i="36"/>
  <c r="BB88" i="36"/>
  <c r="AG88" i="36"/>
  <c r="AG244" i="36"/>
  <c r="BB244" i="36"/>
  <c r="AG124" i="36"/>
  <c r="BB124" i="36"/>
  <c r="AG55" i="36"/>
  <c r="BB55" i="36"/>
  <c r="AG144" i="36"/>
  <c r="BB144" i="36"/>
  <c r="AG16" i="36"/>
  <c r="BB16" i="36"/>
  <c r="AG106" i="36"/>
  <c r="BB106" i="36"/>
  <c r="BB133" i="36"/>
  <c r="AG133" i="36"/>
  <c r="BB24" i="36"/>
  <c r="AG24" i="36"/>
  <c r="AG81" i="36"/>
  <c r="BB81" i="36"/>
  <c r="AG173" i="36"/>
  <c r="BB173" i="36"/>
  <c r="AG91" i="36"/>
  <c r="BB91" i="36"/>
  <c r="AG98" i="36"/>
  <c r="BB98" i="36"/>
  <c r="AG52" i="36"/>
  <c r="BB52" i="36"/>
  <c r="AG237" i="36"/>
  <c r="BB237" i="36"/>
  <c r="AG35" i="36"/>
  <c r="BB35" i="36"/>
  <c r="AG247" i="36"/>
  <c r="BB247" i="36"/>
  <c r="AG233" i="36"/>
  <c r="BB233" i="36"/>
  <c r="AG228" i="36"/>
  <c r="BB228" i="36"/>
  <c r="AH228" i="36" s="1"/>
  <c r="Z48" i="35" s="1"/>
  <c r="BB242" i="36"/>
  <c r="AG242" i="36"/>
  <c r="BB111" i="36"/>
  <c r="AG111" i="36"/>
  <c r="AG152" i="36"/>
  <c r="BB152" i="36"/>
  <c r="AG205" i="36"/>
  <c r="BB205" i="36"/>
  <c r="BB230" i="36"/>
  <c r="AG230" i="36"/>
  <c r="AG127" i="36"/>
  <c r="BB127" i="36"/>
  <c r="BB146" i="36"/>
  <c r="AH138" i="36" s="1"/>
  <c r="Z41" i="35" s="1"/>
  <c r="Z24" i="35" s="1"/>
  <c r="AG146" i="36"/>
  <c r="BB243" i="36"/>
  <c r="AG243" i="36"/>
  <c r="AG50" i="36"/>
  <c r="BB50" i="36"/>
  <c r="BB199" i="36"/>
  <c r="AG199" i="36"/>
  <c r="AG83" i="36"/>
  <c r="BB83" i="36"/>
  <c r="AG177" i="36"/>
  <c r="BB177" i="36"/>
  <c r="BB75" i="36"/>
  <c r="AG75" i="36"/>
  <c r="AG252" i="36"/>
  <c r="BB252" i="36"/>
  <c r="AH252" i="36" s="1"/>
  <c r="Z53" i="35" s="1"/>
  <c r="BB102" i="36"/>
  <c r="AG102" i="36"/>
  <c r="BB67" i="36"/>
  <c r="AG67" i="36"/>
  <c r="AG191" i="36"/>
  <c r="BB191" i="36"/>
  <c r="BB101" i="36"/>
  <c r="AG101" i="36"/>
  <c r="AG38" i="36"/>
  <c r="BB38" i="36"/>
  <c r="AG202" i="36"/>
  <c r="BB202" i="36"/>
  <c r="AG13" i="36"/>
  <c r="BB13" i="36"/>
  <c r="AG80" i="36"/>
  <c r="BB80" i="36"/>
  <c r="BB23" i="36"/>
  <c r="AG23" i="36"/>
  <c r="BB49" i="36"/>
  <c r="AG49" i="36"/>
  <c r="AG65" i="36"/>
  <c r="BB65" i="36"/>
  <c r="AG182" i="36"/>
  <c r="BB182" i="36"/>
  <c r="AG249" i="36"/>
  <c r="BB249" i="36"/>
  <c r="AH249" i="36" s="1"/>
  <c r="Z52" i="35" s="1"/>
  <c r="BB181" i="36"/>
  <c r="AG181" i="36"/>
  <c r="AG74" i="36"/>
  <c r="BB74" i="36"/>
  <c r="AG18" i="36"/>
  <c r="BB18" i="36"/>
  <c r="AH17" i="36" s="1"/>
  <c r="Z33" i="35" s="1"/>
  <c r="AH154" i="36"/>
  <c r="Z43" i="35" s="1"/>
  <c r="Z26" i="35" s="1"/>
  <c r="AG197" i="36"/>
  <c r="BB197" i="36"/>
  <c r="AG148" i="36"/>
  <c r="BB148" i="36"/>
  <c r="AG135" i="36"/>
  <c r="BB135" i="36"/>
  <c r="AG46" i="36"/>
  <c r="BB46" i="36"/>
  <c r="AH44" i="36" s="1"/>
  <c r="Z38" i="35" s="1"/>
  <c r="Z21" i="35" s="1"/>
  <c r="AG108" i="36"/>
  <c r="BB108" i="36"/>
  <c r="AG73" i="36"/>
  <c r="BB73" i="36"/>
  <c r="BB174" i="36"/>
  <c r="AG174" i="36"/>
  <c r="BB37" i="36"/>
  <c r="AG37" i="36"/>
  <c r="AG189" i="36"/>
  <c r="BB189" i="36"/>
  <c r="AG48" i="36"/>
  <c r="BB48" i="36"/>
  <c r="BB121" i="36"/>
  <c r="AG121" i="36"/>
  <c r="AG198" i="36"/>
  <c r="BB198" i="36"/>
  <c r="AG158" i="36"/>
  <c r="BB158" i="36"/>
  <c r="BB147" i="36"/>
  <c r="AG147" i="36"/>
  <c r="AG246" i="36"/>
  <c r="BB246" i="36"/>
  <c r="BB20" i="36"/>
  <c r="AG20" i="36"/>
  <c r="BB77" i="36"/>
  <c r="AG77" i="36"/>
  <c r="AG245" i="36"/>
  <c r="BB245" i="36"/>
  <c r="AG175" i="36"/>
  <c r="BB175" i="36"/>
  <c r="AG250" i="36"/>
  <c r="BB250" i="36"/>
  <c r="AG142" i="36"/>
  <c r="BB142" i="36"/>
  <c r="AG188" i="36"/>
  <c r="BB188" i="36"/>
  <c r="AG203" i="36"/>
  <c r="BB203" i="36"/>
  <c r="AG151" i="36"/>
  <c r="BB151" i="36"/>
  <c r="AH149" i="36" s="1"/>
  <c r="Z42" i="35" s="1"/>
  <c r="Z25" i="35" s="1"/>
  <c r="AG128" i="36"/>
  <c r="BB128" i="36"/>
  <c r="BB72" i="36"/>
  <c r="AG72" i="36"/>
  <c r="AG25" i="36"/>
  <c r="BB25" i="36"/>
  <c r="AG231" i="36"/>
  <c r="BB231" i="36"/>
  <c r="BB131" i="36"/>
  <c r="AG131" i="36"/>
  <c r="BB206" i="36"/>
  <c r="AH204" i="36" s="1"/>
  <c r="Z46" i="35" s="1"/>
  <c r="AG206" i="36"/>
  <c r="BB236" i="36"/>
  <c r="AG236" i="36"/>
  <c r="AG120" i="36"/>
  <c r="BB120" i="36"/>
  <c r="BB238" i="36"/>
  <c r="AG238" i="36"/>
  <c r="BB11" i="36"/>
  <c r="AG11" i="36"/>
  <c r="AG160" i="36"/>
  <c r="BB160" i="36"/>
  <c r="AG92" i="36"/>
  <c r="BB92" i="36"/>
  <c r="AG137" i="36"/>
  <c r="BB137" i="36"/>
  <c r="AG176" i="36"/>
  <c r="BB176" i="36"/>
  <c r="AG107" i="36"/>
  <c r="BB107" i="36"/>
  <c r="BB41" i="36"/>
  <c r="AG41" i="36"/>
  <c r="BB200" i="36"/>
  <c r="AG200" i="36"/>
  <c r="BB31" i="36"/>
  <c r="AG31" i="36"/>
  <c r="AG214" i="36"/>
  <c r="BB214" i="36"/>
  <c r="AH211" i="36" s="1"/>
  <c r="Z47" i="35" s="1"/>
  <c r="AG95" i="36"/>
  <c r="BB95" i="36"/>
  <c r="BB239" i="36"/>
  <c r="AG239" i="36"/>
  <c r="BB132" i="36"/>
  <c r="AG132" i="36"/>
  <c r="BB40" i="36"/>
  <c r="AG40" i="36"/>
  <c r="BB136" i="36"/>
  <c r="AG136" i="36"/>
  <c r="AG145" i="36"/>
  <c r="BB145" i="36"/>
  <c r="AG187" i="36"/>
  <c r="BB187" i="36"/>
  <c r="AH186" i="36" s="1"/>
  <c r="Z45" i="35" s="1"/>
  <c r="BB56" i="36"/>
  <c r="AG56" i="36"/>
  <c r="AH11" i="36" l="1"/>
  <c r="Z31" i="35" s="1"/>
  <c r="AH14" i="36"/>
  <c r="Z32" i="35" s="1"/>
  <c r="AH24" i="36"/>
  <c r="Z34" i="35" s="1"/>
  <c r="AH243" i="36"/>
  <c r="Z51" i="35" s="1"/>
  <c r="AH76" i="36"/>
  <c r="Z39" i="35" s="1"/>
  <c r="Z22" i="35" s="1"/>
  <c r="AH39" i="36"/>
  <c r="Z37" i="35" s="1"/>
  <c r="Z20" i="35" s="1"/>
  <c r="AH120" i="36"/>
  <c r="Z40" i="35" s="1"/>
  <c r="Z23" i="35" s="1"/>
  <c r="AH237" i="36"/>
  <c r="Z50" i="35" s="1"/>
  <c r="AH34" i="36"/>
  <c r="AL52" i="34"/>
  <c r="AH230" i="36"/>
  <c r="Z49" i="35" s="1"/>
  <c r="Z15" i="35" s="1"/>
  <c r="AL53" i="34"/>
  <c r="AL54" i="34" s="1"/>
  <c r="Q70" i="34"/>
  <c r="AC35" i="35" l="1"/>
  <c r="Z36" i="35"/>
  <c r="Z18" i="35"/>
  <c r="Z13" i="35"/>
  <c r="Z28" i="35"/>
  <c r="Z27" i="35"/>
  <c r="Z14" i="35" l="1"/>
  <c r="Z16" i="35" s="1"/>
  <c r="Z19" i="35"/>
  <c r="AC13" i="35"/>
  <c r="AC16" i="35" s="1"/>
  <c r="AC18" i="35"/>
  <c r="G19" i="35" l="1"/>
  <c r="G20" i="35"/>
  <c r="J19" i="35" s="1"/>
  <c r="K19"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take.t</author>
    <author>-</author>
  </authors>
  <commentList>
    <comment ref="H26" authorId="0" shapeId="0" xr:uid="{00000000-0006-0000-0100-000001000000}">
      <text>
        <r>
          <rPr>
            <b/>
            <sz val="9"/>
            <color indexed="81"/>
            <rFont val="ＭＳ Ｐゴシック"/>
            <family val="3"/>
            <charset val="128"/>
          </rPr>
          <t>テナントビル、商業施設、熱供給施設の緩和措置に関する判断に用いているため、必ず選択する。</t>
        </r>
        <r>
          <rPr>
            <sz val="9"/>
            <color indexed="81"/>
            <rFont val="ＭＳ Ｐゴシック"/>
            <family val="3"/>
            <charset val="128"/>
          </rPr>
          <t xml:space="preserve">
</t>
        </r>
      </text>
    </comment>
    <comment ref="M27" authorId="0" shapeId="0" xr:uid="{00000000-0006-0000-0100-000002000000}">
      <text>
        <r>
          <rPr>
            <b/>
            <sz val="9"/>
            <color indexed="81"/>
            <rFont val="ＭＳ Ｐゴシック"/>
            <family val="3"/>
            <charset val="128"/>
          </rPr>
          <t>前年度CO2排出量実績、前年度一次エネルギー消費量実績の原単位の算出に使用しているため、施設用途が熱供給施設以外の認定申請事業所は、必ず記入する。</t>
        </r>
        <r>
          <rPr>
            <sz val="9"/>
            <color indexed="81"/>
            <rFont val="ＭＳ Ｐゴシック"/>
            <family val="3"/>
            <charset val="128"/>
          </rPr>
          <t xml:space="preserve">
</t>
        </r>
      </text>
    </comment>
    <comment ref="M28" authorId="1" shapeId="0" xr:uid="{00000000-0006-0000-0100-000003000000}">
      <text>
        <r>
          <rPr>
            <b/>
            <sz val="9"/>
            <color indexed="81"/>
            <rFont val="ＭＳ Ｐゴシック"/>
            <family val="3"/>
            <charset val="128"/>
          </rPr>
          <t>竣工年度による緩和措置に関する判断に用いているため、必ず記入する。
西暦で記入する。
例：2010/1/1</t>
        </r>
        <r>
          <rPr>
            <sz val="9"/>
            <color indexed="81"/>
            <rFont val="ＭＳ Ｐゴシック"/>
            <family val="3"/>
            <charset val="128"/>
          </rPr>
          <t xml:space="preserve">
</t>
        </r>
      </text>
    </comment>
    <comment ref="Q28" authorId="1" shapeId="0" xr:uid="{00000000-0006-0000-0100-000004000000}">
      <text>
        <r>
          <rPr>
            <b/>
            <sz val="9"/>
            <color indexed="81"/>
            <rFont val="ＭＳ Ｐゴシック"/>
            <family val="3"/>
            <charset val="128"/>
          </rPr>
          <t>竣工年度による緩和措置に関する判断に用いているため、必ず記入する。
西暦で記入する。
例：2010/1/1</t>
        </r>
        <r>
          <rPr>
            <sz val="9"/>
            <color indexed="81"/>
            <rFont val="ＭＳ Ｐゴシック"/>
            <family val="3"/>
            <charset val="128"/>
          </rPr>
          <t xml:space="preserve">
</t>
        </r>
      </text>
    </comment>
    <comment ref="M30" authorId="0" shapeId="0" xr:uid="{00000000-0006-0000-0100-000005000000}">
      <text>
        <r>
          <rPr>
            <b/>
            <sz val="9"/>
            <color indexed="81"/>
            <rFont val="ＭＳ Ｐゴシック"/>
            <family val="3"/>
            <charset val="128"/>
          </rPr>
          <t>適用範囲補正係数の算出、再生可能エネルギー・未利用エネルギーシステムの年間依存率の算出に使用しているため、必ず記入する。</t>
        </r>
        <r>
          <rPr>
            <sz val="9"/>
            <color indexed="81"/>
            <rFont val="ＭＳ Ｐゴシック"/>
            <family val="3"/>
            <charset val="128"/>
          </rPr>
          <t xml:space="preserve">
</t>
        </r>
      </text>
    </comment>
    <comment ref="E34" authorId="0" shapeId="0" xr:uid="{00000000-0006-0000-0100-000006000000}">
      <text>
        <r>
          <rPr>
            <b/>
            <sz val="9"/>
            <color indexed="81"/>
            <rFont val="ＭＳ Ｐゴシック"/>
            <family val="3"/>
            <charset val="128"/>
          </rPr>
          <t>エネルギー管理責任者ごとに割り振った番号を選択する。</t>
        </r>
        <r>
          <rPr>
            <sz val="9"/>
            <color indexed="81"/>
            <rFont val="ＭＳ Ｐゴシック"/>
            <family val="3"/>
            <charset val="128"/>
          </rPr>
          <t xml:space="preserve">
</t>
        </r>
      </text>
    </comment>
    <comment ref="O34" authorId="0" shapeId="0" xr:uid="{00000000-0006-0000-0100-000007000000}">
      <text>
        <r>
          <rPr>
            <b/>
            <sz val="9"/>
            <color indexed="81"/>
            <rFont val="ＭＳ Ｐゴシック"/>
            <family val="3"/>
            <charset val="128"/>
          </rPr>
          <t>原則として、床面積の合計の欄の数値が、延床面積又は事業所の床面積の欄の数値と等しくなるように記入する。</t>
        </r>
        <r>
          <rPr>
            <sz val="9"/>
            <color indexed="81"/>
            <rFont val="ＭＳ Ｐゴシック"/>
            <family val="3"/>
            <charset val="128"/>
          </rPr>
          <t xml:space="preserve">
</t>
        </r>
      </text>
    </comment>
  </commentList>
</comments>
</file>

<file path=xl/sharedStrings.xml><?xml version="1.0" encoding="utf-8"?>
<sst xmlns="http://schemas.openxmlformats.org/spreadsheetml/2006/main" count="1083" uniqueCount="742">
  <si>
    <t>Ⅱ 建物及び設備性能に関する事項</t>
    <phoneticPr fontId="4"/>
  </si>
  <si>
    <t>3.設備・制御系の省エネルギー性能</t>
    <phoneticPr fontId="4"/>
  </si>
  <si>
    <t>1e.1</t>
  </si>
  <si>
    <t>夜間・休日等のエレベーターの運転台数の削減</t>
  </si>
  <si>
    <t>エレベーターかご内の空調設定温度の緩和</t>
  </si>
  <si>
    <t>1f.1</t>
  </si>
  <si>
    <t>2a.6</t>
  </si>
  <si>
    <t>2a.1</t>
  </si>
  <si>
    <t>熱源機器のメーカーによる遠隔監視</t>
  </si>
  <si>
    <t>2b.1</t>
  </si>
  <si>
    <t>評価No.4</t>
  </si>
  <si>
    <t>評価No.4</t>
    <rPh sb="0" eb="2">
      <t>ヒョウカ</t>
    </rPh>
    <phoneticPr fontId="4"/>
  </si>
  <si>
    <t>評価No.5</t>
  </si>
  <si>
    <t>評価No.5</t>
    <rPh sb="0" eb="2">
      <t>ヒョウカ</t>
    </rPh>
    <phoneticPr fontId="4"/>
  </si>
  <si>
    <t>評価No.6</t>
  </si>
  <si>
    <t>評価No.6</t>
    <rPh sb="0" eb="2">
      <t>ヒョウカ</t>
    </rPh>
    <phoneticPr fontId="4"/>
  </si>
  <si>
    <t>便所洗面・湯沸室への局所給湯システムの導入</t>
    <rPh sb="0" eb="2">
      <t>ベンジョ</t>
    </rPh>
    <rPh sb="2" eb="4">
      <t>センメン</t>
    </rPh>
    <rPh sb="5" eb="7">
      <t>ユワカ</t>
    </rPh>
    <rPh sb="7" eb="8">
      <t>シツ</t>
    </rPh>
    <rPh sb="10" eb="12">
      <t>キョクショ</t>
    </rPh>
    <rPh sb="12" eb="14">
      <t>キュウトウ</t>
    </rPh>
    <rPh sb="19" eb="21">
      <t>ドウニュウ</t>
    </rPh>
    <phoneticPr fontId="4"/>
  </si>
  <si>
    <t>空調1次ポンプ変流量制御の導入</t>
    <rPh sb="0" eb="1">
      <t>クウ</t>
    </rPh>
    <rPh sb="1" eb="2">
      <t>チョウ</t>
    </rPh>
    <rPh sb="7" eb="8">
      <t>ヘン</t>
    </rPh>
    <rPh sb="8" eb="10">
      <t>リュウリョウ</t>
    </rPh>
    <phoneticPr fontId="4"/>
  </si>
  <si>
    <t>厨房外調機の換気モード切換制御の導入</t>
    <rPh sb="0" eb="2">
      <t>チュウボウ</t>
    </rPh>
    <rPh sb="2" eb="5">
      <t>ガイチョウキ</t>
    </rPh>
    <rPh sb="6" eb="8">
      <t>カンキ</t>
    </rPh>
    <rPh sb="11" eb="13">
      <t>キリカエ</t>
    </rPh>
    <rPh sb="13" eb="15">
      <t>セイギョ</t>
    </rPh>
    <rPh sb="16" eb="18">
      <t>ドウニュウ</t>
    </rPh>
    <phoneticPr fontId="4"/>
  </si>
  <si>
    <t>Ⅱ 建物及び設備性能に関する事項</t>
  </si>
  <si>
    <t>a. 熱源・熱搬送設備</t>
  </si>
  <si>
    <t>b. 空調・換気設備</t>
  </si>
  <si>
    <t>e. 昇降機設備</t>
  </si>
  <si>
    <t>5.</t>
  </si>
  <si>
    <t>照明の初期照度補正制御の導入</t>
    <rPh sb="3" eb="5">
      <t>ショキ</t>
    </rPh>
    <rPh sb="5" eb="7">
      <t>ショウド</t>
    </rPh>
    <rPh sb="7" eb="9">
      <t>ホセイ</t>
    </rPh>
    <rPh sb="9" eb="11">
      <t>セイギョ</t>
    </rPh>
    <phoneticPr fontId="4"/>
  </si>
  <si>
    <t>蓄熱槽の管理</t>
    <rPh sb="0" eb="1">
      <t>チク</t>
    </rPh>
    <rPh sb="1" eb="2">
      <t>ネツ</t>
    </rPh>
    <rPh sb="2" eb="3">
      <t>ソウ</t>
    </rPh>
    <rPh sb="4" eb="6">
      <t>カンリ</t>
    </rPh>
    <phoneticPr fontId="4"/>
  </si>
  <si>
    <t>室使用開始時の空調起動時間の適正化</t>
    <rPh sb="0" eb="1">
      <t>シツ</t>
    </rPh>
    <rPh sb="1" eb="3">
      <t>シヨウ</t>
    </rPh>
    <rPh sb="3" eb="5">
      <t>カイシ</t>
    </rPh>
    <rPh sb="5" eb="6">
      <t>ジ</t>
    </rPh>
    <rPh sb="7" eb="8">
      <t>クウ</t>
    </rPh>
    <rPh sb="8" eb="9">
      <t>チョウ</t>
    </rPh>
    <rPh sb="9" eb="11">
      <t>キドウ</t>
    </rPh>
    <rPh sb="11" eb="13">
      <t>ジカン</t>
    </rPh>
    <rPh sb="14" eb="16">
      <t>テキセイ</t>
    </rPh>
    <rPh sb="16" eb="17">
      <t>カ</t>
    </rPh>
    <phoneticPr fontId="4"/>
  </si>
  <si>
    <t>居室の室内温度の適正化</t>
    <rPh sb="0" eb="2">
      <t>キョシツ</t>
    </rPh>
    <rPh sb="3" eb="5">
      <t>シツナイ</t>
    </rPh>
    <rPh sb="5" eb="7">
      <t>オンド</t>
    </rPh>
    <rPh sb="8" eb="11">
      <t>テキセイカ</t>
    </rPh>
    <phoneticPr fontId="4"/>
  </si>
  <si>
    <t>居室以外の室内温度の緩和</t>
    <rPh sb="0" eb="2">
      <t>キョシツ</t>
    </rPh>
    <rPh sb="2" eb="4">
      <t>イガイ</t>
    </rPh>
    <rPh sb="5" eb="7">
      <t>シツナイ</t>
    </rPh>
    <rPh sb="7" eb="9">
      <t>オンド</t>
    </rPh>
    <rPh sb="10" eb="12">
      <t>カンワ</t>
    </rPh>
    <phoneticPr fontId="4"/>
  </si>
  <si>
    <t>不要期間・不要時間帯の変圧器の遮断</t>
    <rPh sb="0" eb="4">
      <t>フヨウキカン</t>
    </rPh>
    <rPh sb="5" eb="7">
      <t>フヨウ</t>
    </rPh>
    <rPh sb="7" eb="10">
      <t>ジカンタイ</t>
    </rPh>
    <rPh sb="11" eb="14">
      <t>ヘンアツキ</t>
    </rPh>
    <rPh sb="15" eb="17">
      <t>シャダン</t>
    </rPh>
    <phoneticPr fontId="4"/>
  </si>
  <si>
    <t>情報通信施設</t>
    <rPh sb="0" eb="2">
      <t>ジョウホウ</t>
    </rPh>
    <rPh sb="2" eb="4">
      <t>ツウシン</t>
    </rPh>
    <rPh sb="4" eb="6">
      <t>シセツ</t>
    </rPh>
    <phoneticPr fontId="4"/>
  </si>
  <si>
    <t>f. その他</t>
    <phoneticPr fontId="4"/>
  </si>
  <si>
    <t>冬季冷房になる室の設定温度の適正化</t>
    <rPh sb="0" eb="2">
      <t>トウキ</t>
    </rPh>
    <rPh sb="2" eb="4">
      <t>レイボウ</t>
    </rPh>
    <rPh sb="7" eb="8">
      <t>シツ</t>
    </rPh>
    <rPh sb="9" eb="11">
      <t>セッテイ</t>
    </rPh>
    <rPh sb="11" eb="13">
      <t>オンド</t>
    </rPh>
    <phoneticPr fontId="4"/>
  </si>
  <si>
    <t>電力負荷状況・発電状況等の把握に必要な計測・計量設備の導入</t>
    <rPh sb="0" eb="2">
      <t>デンリョク</t>
    </rPh>
    <rPh sb="2" eb="4">
      <t>フカ</t>
    </rPh>
    <rPh sb="4" eb="6">
      <t>ジョウキョウ</t>
    </rPh>
    <rPh sb="11" eb="12">
      <t>トウ</t>
    </rPh>
    <rPh sb="13" eb="15">
      <t>ハアク</t>
    </rPh>
    <phoneticPr fontId="4"/>
  </si>
  <si>
    <t>PDCA管理サイクルの実施体制の整備</t>
    <rPh sb="4" eb="6">
      <t>カンリ</t>
    </rPh>
    <rPh sb="11" eb="13">
      <t>ジッシ</t>
    </rPh>
    <rPh sb="13" eb="15">
      <t>タイセイ</t>
    </rPh>
    <rPh sb="16" eb="18">
      <t>セイビ</t>
    </rPh>
    <phoneticPr fontId="4"/>
  </si>
  <si>
    <t>1.</t>
    <phoneticPr fontId="4"/>
  </si>
  <si>
    <t>c. 照明・電気設備</t>
    <phoneticPr fontId="4"/>
  </si>
  <si>
    <t>d. 給排水・給湯設備</t>
    <phoneticPr fontId="4"/>
  </si>
  <si>
    <t>b. 空調・換気設備</t>
    <phoneticPr fontId="4"/>
  </si>
  <si>
    <t>e. 昇降機設備</t>
    <phoneticPr fontId="4"/>
  </si>
  <si>
    <t>総合評価結果</t>
    <rPh sb="0" eb="2">
      <t>ソウゴウ</t>
    </rPh>
    <rPh sb="2" eb="4">
      <t>ヒョウカ</t>
    </rPh>
    <rPh sb="4" eb="6">
      <t>ケッカ</t>
    </rPh>
    <phoneticPr fontId="4"/>
  </si>
  <si>
    <t>点</t>
    <rPh sb="0" eb="1">
      <t>テン</t>
    </rPh>
    <phoneticPr fontId="4"/>
  </si>
  <si>
    <t>Ⅱ 建物及び
設備性能に
関する事項</t>
    <phoneticPr fontId="4"/>
  </si>
  <si>
    <t>Ⅱ3a. 熱源・熱搬送設備</t>
    <phoneticPr fontId="4"/>
  </si>
  <si>
    <t>合　計</t>
    <rPh sb="0" eb="1">
      <t>ゴウ</t>
    </rPh>
    <rPh sb="2" eb="3">
      <t>ケイ</t>
    </rPh>
    <phoneticPr fontId="4"/>
  </si>
  <si>
    <t>水搬送</t>
  </si>
  <si>
    <t>ハイブリッド空調システムの導入</t>
    <rPh sb="6" eb="8">
      <t>クウチョウ</t>
    </rPh>
    <rPh sb="13" eb="15">
      <t>ドウニュウ</t>
    </rPh>
    <phoneticPr fontId="4"/>
  </si>
  <si>
    <t>燃焼機器の空気比の管理</t>
  </si>
  <si>
    <t>f. その他</t>
  </si>
  <si>
    <t>事業所の概要</t>
    <rPh sb="0" eb="2">
      <t>ジギョウ</t>
    </rPh>
    <rPh sb="2" eb="3">
      <t>ショ</t>
    </rPh>
    <rPh sb="4" eb="6">
      <t>ガイヨウ</t>
    </rPh>
    <phoneticPr fontId="4"/>
  </si>
  <si>
    <t>事業所の名称</t>
  </si>
  <si>
    <t>事業所の名称</t>
    <rPh sb="0" eb="3">
      <t>ジギョウショ</t>
    </rPh>
    <rPh sb="4" eb="6">
      <t>メイショウ</t>
    </rPh>
    <phoneticPr fontId="4"/>
  </si>
  <si>
    <t>敷地面積</t>
    <rPh sb="0" eb="2">
      <t>シキチ</t>
    </rPh>
    <rPh sb="2" eb="4">
      <t>メンセキ</t>
    </rPh>
    <phoneticPr fontId="4"/>
  </si>
  <si>
    <t>テナントビル</t>
    <phoneticPr fontId="4"/>
  </si>
  <si>
    <t>3b.20</t>
  </si>
  <si>
    <t>水搬送比率</t>
    <rPh sb="0" eb="1">
      <t>スイ</t>
    </rPh>
    <rPh sb="1" eb="3">
      <t>ハンソウ</t>
    </rPh>
    <rPh sb="3" eb="5">
      <t>ヒリツ</t>
    </rPh>
    <phoneticPr fontId="4"/>
  </si>
  <si>
    <t>照明比率</t>
    <rPh sb="0" eb="2">
      <t>ショウメイ</t>
    </rPh>
    <rPh sb="2" eb="4">
      <t>ヒリツ</t>
    </rPh>
    <phoneticPr fontId="4"/>
  </si>
  <si>
    <t>換気比率</t>
    <rPh sb="0" eb="2">
      <t>カンキ</t>
    </rPh>
    <rPh sb="2" eb="4">
      <t>ヒリツ</t>
    </rPh>
    <phoneticPr fontId="4"/>
  </si>
  <si>
    <t>庁舎</t>
    <rPh sb="0" eb="2">
      <t>チョウシャ</t>
    </rPh>
    <phoneticPr fontId="4"/>
  </si>
  <si>
    <t>計</t>
    <rPh sb="0" eb="1">
      <t>ケイ</t>
    </rPh>
    <phoneticPr fontId="4"/>
  </si>
  <si>
    <t>エアコンプレッサーの設定圧力の適正化</t>
    <rPh sb="10" eb="12">
      <t>セッテイ</t>
    </rPh>
    <rPh sb="12" eb="14">
      <t>アツリョク</t>
    </rPh>
    <rPh sb="15" eb="17">
      <t>テキセイ</t>
    </rPh>
    <rPh sb="17" eb="18">
      <t>カ</t>
    </rPh>
    <phoneticPr fontId="4"/>
  </si>
  <si>
    <t>非使用時間帯のエアコンプレッサーの停止</t>
    <rPh sb="0" eb="1">
      <t>ヒ</t>
    </rPh>
    <rPh sb="1" eb="3">
      <t>シヨウ</t>
    </rPh>
    <rPh sb="3" eb="5">
      <t>ジカン</t>
    </rPh>
    <rPh sb="5" eb="6">
      <t>タイ</t>
    </rPh>
    <rPh sb="17" eb="19">
      <t>テイシ</t>
    </rPh>
    <phoneticPr fontId="4"/>
  </si>
  <si>
    <t>評価
分類</t>
    <rPh sb="0" eb="2">
      <t>ヒョウカ</t>
    </rPh>
    <rPh sb="3" eb="5">
      <t>ブンルイ</t>
    </rPh>
    <phoneticPr fontId="4"/>
  </si>
  <si>
    <t>の範囲に、各評価の採点貼付用シートの値を貼り付ける</t>
    <rPh sb="1" eb="3">
      <t>ハンイ</t>
    </rPh>
    <rPh sb="5" eb="6">
      <t>カク</t>
    </rPh>
    <rPh sb="6" eb="8">
      <t>ヒョウカ</t>
    </rPh>
    <rPh sb="9" eb="11">
      <t>サイテン</t>
    </rPh>
    <rPh sb="11" eb="13">
      <t>ハリツ</t>
    </rPh>
    <rPh sb="13" eb="14">
      <t>ヨウ</t>
    </rPh>
    <rPh sb="18" eb="19">
      <t>アタイ</t>
    </rPh>
    <rPh sb="20" eb="21">
      <t>ハ</t>
    </rPh>
    <rPh sb="22" eb="23">
      <t>ツ</t>
    </rPh>
    <phoneticPr fontId="4"/>
  </si>
  <si>
    <t>最高
得点</t>
    <rPh sb="0" eb="2">
      <t>サイコウ</t>
    </rPh>
    <rPh sb="3" eb="4">
      <t>トク</t>
    </rPh>
    <phoneticPr fontId="4"/>
  </si>
  <si>
    <t>評価No.1</t>
  </si>
  <si>
    <t>評価No.1</t>
    <rPh sb="0" eb="2">
      <t>ヒョウカ</t>
    </rPh>
    <phoneticPr fontId="4"/>
  </si>
  <si>
    <t>評価No.3</t>
  </si>
  <si>
    <t>評価No.3</t>
    <rPh sb="0" eb="2">
      <t>ヒョウカ</t>
    </rPh>
    <phoneticPr fontId="4"/>
  </si>
  <si>
    <t>評価No.2</t>
  </si>
  <si>
    <t>評価No.2</t>
    <rPh sb="0" eb="2">
      <t>ヒョウカ</t>
    </rPh>
    <phoneticPr fontId="4"/>
  </si>
  <si>
    <t>評価
分類</t>
    <phoneticPr fontId="4"/>
  </si>
  <si>
    <t>評価
No.2</t>
  </si>
  <si>
    <t>評価
No.3</t>
  </si>
  <si>
    <t>評価
No.1</t>
    <phoneticPr fontId="4"/>
  </si>
  <si>
    <t>物販店舗等</t>
    <rPh sb="0" eb="1">
      <t>モノ</t>
    </rPh>
    <rPh sb="1" eb="2">
      <t>ハン</t>
    </rPh>
    <rPh sb="2" eb="4">
      <t>テンポ</t>
    </rPh>
    <rPh sb="4" eb="5">
      <t>ナド</t>
    </rPh>
    <phoneticPr fontId="4"/>
  </si>
  <si>
    <t>照明のタイムスケジュール制御の導入</t>
    <rPh sb="0" eb="2">
      <t>ショウメイ</t>
    </rPh>
    <rPh sb="15" eb="17">
      <t>ドウニュウ</t>
    </rPh>
    <phoneticPr fontId="4"/>
  </si>
  <si>
    <t>設備台帳等の整備</t>
    <rPh sb="0" eb="2">
      <t>セツビ</t>
    </rPh>
    <rPh sb="2" eb="4">
      <t>ダイチョウ</t>
    </rPh>
    <rPh sb="4" eb="5">
      <t>ナド</t>
    </rPh>
    <rPh sb="6" eb="8">
      <t>セイビ</t>
    </rPh>
    <phoneticPr fontId="4"/>
  </si>
  <si>
    <t>3c.1</t>
  </si>
  <si>
    <t>3d.1</t>
  </si>
  <si>
    <t>3d.7</t>
  </si>
  <si>
    <t>3d.8</t>
  </si>
  <si>
    <t>3d.11</t>
  </si>
  <si>
    <t>3e.1</t>
  </si>
  <si>
    <t>大温度差送風空調システムの導入</t>
    <rPh sb="0" eb="1">
      <t>ダイ</t>
    </rPh>
    <rPh sb="1" eb="3">
      <t>オンド</t>
    </rPh>
    <rPh sb="3" eb="4">
      <t>サ</t>
    </rPh>
    <rPh sb="4" eb="5">
      <t>ソウ</t>
    </rPh>
    <phoneticPr fontId="4"/>
  </si>
  <si>
    <t>ミキシングロス防止のためのバルブ開度の確認</t>
    <rPh sb="7" eb="9">
      <t>ボウシ</t>
    </rPh>
    <rPh sb="16" eb="18">
      <t>カイド</t>
    </rPh>
    <rPh sb="19" eb="21">
      <t>カクニン</t>
    </rPh>
    <phoneticPr fontId="4"/>
  </si>
  <si>
    <t>1a.13</t>
  </si>
  <si>
    <t>1a.14</t>
  </si>
  <si>
    <t>3e.</t>
    <phoneticPr fontId="4"/>
  </si>
  <si>
    <t>3a.</t>
    <phoneticPr fontId="4"/>
  </si>
  <si>
    <t>3b.</t>
    <phoneticPr fontId="4"/>
  </si>
  <si>
    <t>3c.</t>
    <phoneticPr fontId="4"/>
  </si>
  <si>
    <t>3f.</t>
    <phoneticPr fontId="4"/>
  </si>
  <si>
    <t>3d.</t>
    <phoneticPr fontId="4"/>
  </si>
  <si>
    <t>色欄については、プルダウンメニューから選択</t>
    <rPh sb="0" eb="1">
      <t>イロ</t>
    </rPh>
    <rPh sb="1" eb="2">
      <t>ラン</t>
    </rPh>
    <rPh sb="19" eb="21">
      <t>センタク</t>
    </rPh>
    <phoneticPr fontId="4"/>
  </si>
  <si>
    <t>色欄については、数値・コメントを記入</t>
    <rPh sb="0" eb="1">
      <t>イロ</t>
    </rPh>
    <rPh sb="1" eb="2">
      <t>ラン</t>
    </rPh>
    <rPh sb="8" eb="10">
      <t>スウチ</t>
    </rPh>
    <rPh sb="16" eb="18">
      <t>キニュウ</t>
    </rPh>
    <phoneticPr fontId="4"/>
  </si>
  <si>
    <t>商業施設（物販）</t>
    <rPh sb="0" eb="2">
      <t>ショウギョウ</t>
    </rPh>
    <rPh sb="2" eb="4">
      <t>シセツ</t>
    </rPh>
    <rPh sb="5" eb="7">
      <t>ブッパン</t>
    </rPh>
    <phoneticPr fontId="4"/>
  </si>
  <si>
    <t>商業施設（飲食）</t>
    <rPh sb="5" eb="7">
      <t>インショク</t>
    </rPh>
    <phoneticPr fontId="4"/>
  </si>
  <si>
    <t>エアコンプレッサー吸入空気温度の管理</t>
    <rPh sb="9" eb="11">
      <t>キュウニュウ</t>
    </rPh>
    <rPh sb="13" eb="15">
      <t>オンド</t>
    </rPh>
    <rPh sb="16" eb="18">
      <t>カンリ</t>
    </rPh>
    <phoneticPr fontId="4"/>
  </si>
  <si>
    <t>高効率エアコンプレッサーの導入</t>
    <rPh sb="13" eb="15">
      <t>ドウニュウ</t>
    </rPh>
    <phoneticPr fontId="4"/>
  </si>
  <si>
    <t>高効率熱源機器の導入</t>
  </si>
  <si>
    <t>1f.2</t>
  </si>
  <si>
    <t>1f.3</t>
  </si>
  <si>
    <t>ファンの間欠運転の実施</t>
    <rPh sb="4" eb="6">
      <t>カンケツ</t>
    </rPh>
    <rPh sb="6" eb="8">
      <t>ウンテン</t>
    </rPh>
    <rPh sb="9" eb="11">
      <t>ジッシ</t>
    </rPh>
    <phoneticPr fontId="4"/>
  </si>
  <si>
    <t>1a.8</t>
  </si>
  <si>
    <t>ブラインドの日射制御及びｽｹｼﾞｭｰﾙ制御の導入</t>
  </si>
  <si>
    <t>壁面緑化の導入</t>
  </si>
  <si>
    <t>3a.2</t>
  </si>
  <si>
    <t>3a.3</t>
  </si>
  <si>
    <t>大温度差送水システムの導入</t>
  </si>
  <si>
    <t>竣工年</t>
    <rPh sb="0" eb="2">
      <t>シュンコウ</t>
    </rPh>
    <rPh sb="2" eb="3">
      <t>ネン</t>
    </rPh>
    <phoneticPr fontId="4"/>
  </si>
  <si>
    <t>厨房外調機・ファンの風量モード切換制御の導入</t>
    <rPh sb="0" eb="2">
      <t>チュウボウ</t>
    </rPh>
    <rPh sb="2" eb="5">
      <t>ガイチョウキ</t>
    </rPh>
    <rPh sb="10" eb="12">
      <t>フウリョウ</t>
    </rPh>
    <rPh sb="15" eb="17">
      <t>キリカエ</t>
    </rPh>
    <rPh sb="17" eb="19">
      <t>セイギョ</t>
    </rPh>
    <rPh sb="20" eb="22">
      <t>ドウニュウ</t>
    </rPh>
    <phoneticPr fontId="4"/>
  </si>
  <si>
    <t>熱源本体</t>
    <rPh sb="0" eb="2">
      <t>ネツゲン</t>
    </rPh>
    <rPh sb="2" eb="4">
      <t>ホンタイ</t>
    </rPh>
    <phoneticPr fontId="4"/>
  </si>
  <si>
    <t>エネルギー消費先比率</t>
    <rPh sb="7" eb="8">
      <t>サキ</t>
    </rPh>
    <phoneticPr fontId="4"/>
  </si>
  <si>
    <t>用途補正係数</t>
    <rPh sb="0" eb="2">
      <t>ヨウト</t>
    </rPh>
    <rPh sb="2" eb="4">
      <t>ホセイ</t>
    </rPh>
    <rPh sb="4" eb="6">
      <t>ケイスウ</t>
    </rPh>
    <phoneticPr fontId="4"/>
  </si>
  <si>
    <t>補正係数</t>
    <rPh sb="0" eb="2">
      <t>ホセイ</t>
    </rPh>
    <rPh sb="2" eb="4">
      <t>ケイスウ</t>
    </rPh>
    <phoneticPr fontId="4"/>
  </si>
  <si>
    <t>パッケージ形空調機のメーカーによる遠隔監視</t>
    <rPh sb="5" eb="6">
      <t>カタ</t>
    </rPh>
    <rPh sb="6" eb="7">
      <t>クウ</t>
    </rPh>
    <rPh sb="7" eb="8">
      <t>チョウ</t>
    </rPh>
    <rPh sb="8" eb="9">
      <t>キ</t>
    </rPh>
    <rPh sb="17" eb="19">
      <t>エンカク</t>
    </rPh>
    <rPh sb="19" eb="21">
      <t>カンシ</t>
    </rPh>
    <phoneticPr fontId="4"/>
  </si>
  <si>
    <t>3. 主要設備等に関する計測・計量及び記録</t>
    <phoneticPr fontId="4"/>
  </si>
  <si>
    <t>2. 図面、管理標準等の整備</t>
    <phoneticPr fontId="4"/>
  </si>
  <si>
    <t>5. 保守・点検の管理</t>
    <phoneticPr fontId="4"/>
  </si>
  <si>
    <t>1. 自然エネルギーの利用</t>
    <phoneticPr fontId="4"/>
  </si>
  <si>
    <t>2. 建物外皮の省エネルギー性能</t>
    <phoneticPr fontId="4"/>
  </si>
  <si>
    <t>3. 設備・制御系の省エネルギー性能</t>
    <phoneticPr fontId="4"/>
  </si>
  <si>
    <t>Ⅱ 建物及び設備性能に関する事項</t>
    <phoneticPr fontId="4"/>
  </si>
  <si>
    <t>a. 熱源・熱搬送設備</t>
    <phoneticPr fontId="4"/>
  </si>
  <si>
    <t>照明</t>
    <rPh sb="0" eb="2">
      <t>ショウメイ</t>
    </rPh>
    <phoneticPr fontId="4"/>
  </si>
  <si>
    <t>冷却塔、冷却水ポンプ、冷温水1次ポンプ等</t>
    <rPh sb="19" eb="20">
      <t>トウ</t>
    </rPh>
    <phoneticPr fontId="4"/>
  </si>
  <si>
    <t>空調機、ファンコイルユニット等</t>
    <rPh sb="14" eb="15">
      <t>トウ</t>
    </rPh>
    <phoneticPr fontId="4"/>
  </si>
  <si>
    <t>ボイラ、循環ポンプ、電気温水器等</t>
    <rPh sb="15" eb="16">
      <t>トウ</t>
    </rPh>
    <phoneticPr fontId="4"/>
  </si>
  <si>
    <t>駐車場ファン等</t>
    <rPh sb="6" eb="7">
      <t>トウ</t>
    </rPh>
    <phoneticPr fontId="4"/>
  </si>
  <si>
    <t>揚水ポンプ等</t>
    <rPh sb="5" eb="6">
      <t>トウ</t>
    </rPh>
    <phoneticPr fontId="4"/>
  </si>
  <si>
    <t>エレベータ、エスカレータ等</t>
    <rPh sb="12" eb="13">
      <t>トウ</t>
    </rPh>
    <phoneticPr fontId="4"/>
  </si>
  <si>
    <t>昇降機</t>
  </si>
  <si>
    <t>その他</t>
  </si>
  <si>
    <t>1a.2</t>
  </si>
  <si>
    <t>1a.4</t>
  </si>
  <si>
    <t>1a.5</t>
  </si>
  <si>
    <t>1a.6</t>
  </si>
  <si>
    <t>照明の人感センサーによる在室検知制御の導入</t>
    <rPh sb="12" eb="14">
      <t>ザイシツ</t>
    </rPh>
    <rPh sb="14" eb="16">
      <t>ケンチ</t>
    </rPh>
    <phoneticPr fontId="4"/>
  </si>
  <si>
    <t>図面、管理標準等の整備</t>
  </si>
  <si>
    <t>図面・改修履歴等の整備</t>
  </si>
  <si>
    <t>管理標準等の整備</t>
  </si>
  <si>
    <t>主要設備等に関する計測・計量及び記録</t>
  </si>
  <si>
    <t>エネルギー供給設備の分析に必要な計測・計量設備の導入</t>
    <rPh sb="5" eb="7">
      <t>キョウキュウ</t>
    </rPh>
    <rPh sb="7" eb="9">
      <t>セツビ</t>
    </rPh>
    <rPh sb="10" eb="12">
      <t>ブンセキ</t>
    </rPh>
    <rPh sb="13" eb="15">
      <t>ヒツヨウ</t>
    </rPh>
    <rPh sb="16" eb="18">
      <t>ケイソク</t>
    </rPh>
    <phoneticPr fontId="4"/>
  </si>
  <si>
    <t>3c.2</t>
  </si>
  <si>
    <t>3c.13</t>
  </si>
  <si>
    <t>3c.14</t>
  </si>
  <si>
    <t>3c.15</t>
  </si>
  <si>
    <t>3c.16</t>
  </si>
  <si>
    <t>3d.2</t>
  </si>
  <si>
    <t>1d.1</t>
  </si>
  <si>
    <t>1d.2</t>
  </si>
  <si>
    <t>熱源補機</t>
    <rPh sb="0" eb="2">
      <t>ネツゲン</t>
    </rPh>
    <phoneticPr fontId="4"/>
  </si>
  <si>
    <t>代表階又は代表エリアの使用量把握に必要な計測・計量設備の導入</t>
    <rPh sb="0" eb="2">
      <t>ダイヒョウ</t>
    </rPh>
    <rPh sb="2" eb="3">
      <t>カイ</t>
    </rPh>
    <rPh sb="3" eb="4">
      <t>マタ</t>
    </rPh>
    <rPh sb="5" eb="7">
      <t>ダイヒョウ</t>
    </rPh>
    <rPh sb="11" eb="14">
      <t>シヨウリョウ</t>
    </rPh>
    <rPh sb="14" eb="16">
      <t>ハアク</t>
    </rPh>
    <rPh sb="17" eb="19">
      <t>ヒツヨウ</t>
    </rPh>
    <rPh sb="20" eb="22">
      <t>ケイソク</t>
    </rPh>
    <rPh sb="23" eb="25">
      <t>ケイリョウ</t>
    </rPh>
    <rPh sb="25" eb="27">
      <t>セツビ</t>
    </rPh>
    <rPh sb="28" eb="30">
      <t>ドウニュウ</t>
    </rPh>
    <phoneticPr fontId="4"/>
  </si>
  <si>
    <t>系統別の使用量把握に必要な計測・計量設備の導入</t>
    <rPh sb="0" eb="2">
      <t>ケイトウ</t>
    </rPh>
    <rPh sb="2" eb="3">
      <t>ベツ</t>
    </rPh>
    <rPh sb="4" eb="6">
      <t>シヨウ</t>
    </rPh>
    <rPh sb="6" eb="7">
      <t>リョウ</t>
    </rPh>
    <rPh sb="7" eb="9">
      <t>ハアク</t>
    </rPh>
    <rPh sb="10" eb="12">
      <t>ヒツヨウ</t>
    </rPh>
    <rPh sb="13" eb="15">
      <t>ケイソク</t>
    </rPh>
    <rPh sb="18" eb="20">
      <t>セツビ</t>
    </rPh>
    <phoneticPr fontId="4"/>
  </si>
  <si>
    <t>CO2排出量の管理</t>
  </si>
  <si>
    <t>所属</t>
    <rPh sb="0" eb="2">
      <t>ショゾク</t>
    </rPh>
    <phoneticPr fontId="4"/>
  </si>
  <si>
    <t>総合得点</t>
    <rPh sb="0" eb="2">
      <t>ソウゴウ</t>
    </rPh>
    <rPh sb="2" eb="4">
      <t>トクテン</t>
    </rPh>
    <phoneticPr fontId="4"/>
  </si>
  <si>
    <t>事務所</t>
  </si>
  <si>
    <t>基礎得点</t>
    <phoneticPr fontId="4"/>
  </si>
  <si>
    <t>必須
項目</t>
    <rPh sb="0" eb="2">
      <t>ヒッス</t>
    </rPh>
    <rPh sb="3" eb="5">
      <t>コウモク</t>
    </rPh>
    <phoneticPr fontId="4"/>
  </si>
  <si>
    <t>高効率給湯ヒートポンプユニットの導入</t>
    <rPh sb="0" eb="3">
      <t>コウコウリツ</t>
    </rPh>
    <rPh sb="3" eb="5">
      <t>キュウトウ</t>
    </rPh>
    <rPh sb="16" eb="18">
      <t>ドウニュウ</t>
    </rPh>
    <phoneticPr fontId="4"/>
  </si>
  <si>
    <t>自然冷媒ヒートポンプ給湯器の導入</t>
  </si>
  <si>
    <t>照明の昼光利用照明制御の導入</t>
    <rPh sb="5" eb="7">
      <t>リヨウ</t>
    </rPh>
    <rPh sb="7" eb="9">
      <t>ショウメイ</t>
    </rPh>
    <phoneticPr fontId="4"/>
  </si>
  <si>
    <t>エネルギー消費先別の使用量把握に必要な計測・計量設備の導入</t>
    <rPh sb="5" eb="7">
      <t>ショウヒ</t>
    </rPh>
    <rPh sb="7" eb="8">
      <t>サキ</t>
    </rPh>
    <rPh sb="8" eb="9">
      <t>ベツ</t>
    </rPh>
    <rPh sb="10" eb="12">
      <t>シヨウ</t>
    </rPh>
    <rPh sb="12" eb="13">
      <t>リョウ</t>
    </rPh>
    <rPh sb="13" eb="15">
      <t>ハアク</t>
    </rPh>
    <rPh sb="16" eb="18">
      <t>ヒツヨウ</t>
    </rPh>
    <rPh sb="19" eb="21">
      <t>ケイソク</t>
    </rPh>
    <rPh sb="24" eb="26">
      <t>セツビ</t>
    </rPh>
    <phoneticPr fontId="4"/>
  </si>
  <si>
    <r>
      <t>前年度CO</t>
    </r>
    <r>
      <rPr>
        <vertAlign val="subscript"/>
        <sz val="9"/>
        <rFont val="ＭＳ Ｐゴシック"/>
        <family val="3"/>
        <charset val="128"/>
      </rPr>
      <t>2</t>
    </r>
    <r>
      <rPr>
        <sz val="9"/>
        <rFont val="ＭＳ Ｐゴシック"/>
        <family val="3"/>
        <charset val="128"/>
      </rPr>
      <t>排出量実績</t>
    </r>
    <rPh sb="0" eb="3">
      <t>ゼンネンド</t>
    </rPh>
    <rPh sb="6" eb="8">
      <t>ハイシュツ</t>
    </rPh>
    <rPh sb="8" eb="9">
      <t>リョウ</t>
    </rPh>
    <rPh sb="9" eb="11">
      <t>ジッセキ</t>
    </rPh>
    <phoneticPr fontId="4"/>
  </si>
  <si>
    <t>3b.10</t>
  </si>
  <si>
    <t>3b.11</t>
  </si>
  <si>
    <t>3b.12</t>
  </si>
  <si>
    <t>3b.13</t>
  </si>
  <si>
    <t>3b.14</t>
  </si>
  <si>
    <t>3b.15</t>
  </si>
  <si>
    <t>3b.16</t>
  </si>
  <si>
    <t>3b.17</t>
  </si>
  <si>
    <t>自然採光を利用したシステムの導入</t>
    <rPh sb="0" eb="2">
      <t>シゼン</t>
    </rPh>
    <rPh sb="2" eb="4">
      <t>サイコウ</t>
    </rPh>
    <rPh sb="5" eb="7">
      <t>リヨウ</t>
    </rPh>
    <rPh sb="14" eb="16">
      <t>ドウニュウ</t>
    </rPh>
    <phoneticPr fontId="4"/>
  </si>
  <si>
    <t>年間を通して安定した地中温度を利用したシステムの導入</t>
  </si>
  <si>
    <t>照明器具</t>
  </si>
  <si>
    <t>動　力</t>
  </si>
  <si>
    <t>1b.7</t>
  </si>
  <si>
    <t>1b.8</t>
  </si>
  <si>
    <t>1b.9</t>
  </si>
  <si>
    <t>1b.10</t>
  </si>
  <si>
    <t>1b.11</t>
  </si>
  <si>
    <t>熱負荷
低減</t>
    <rPh sb="0" eb="1">
      <t>ネツ</t>
    </rPh>
    <rPh sb="1" eb="3">
      <t>フカ</t>
    </rPh>
    <rPh sb="4" eb="6">
      <t>テイゲン</t>
    </rPh>
    <phoneticPr fontId="4"/>
  </si>
  <si>
    <t>t-CO2/年</t>
    <phoneticPr fontId="4"/>
  </si>
  <si>
    <t>t-CO2/年</t>
    <phoneticPr fontId="4"/>
  </si>
  <si>
    <t>kg-CO2/㎡･年</t>
    <phoneticPr fontId="4"/>
  </si>
  <si>
    <t>照明のゾーニング制御の導入</t>
  </si>
  <si>
    <t>力率改善制御システムの導入</t>
  </si>
  <si>
    <t>照明のセキュリティー連動制御の導入</t>
  </si>
  <si>
    <t>デマンド制御システムの導入</t>
  </si>
  <si>
    <t>照明の局所制御の導入</t>
  </si>
  <si>
    <t>省エネ型自動販売機又は自動販売機のスケジュール制御の導入</t>
    <rPh sb="0" eb="1">
      <t>ショウ</t>
    </rPh>
    <rPh sb="3" eb="4">
      <t>ガタ</t>
    </rPh>
    <rPh sb="4" eb="6">
      <t>ジドウ</t>
    </rPh>
    <rPh sb="6" eb="9">
      <t>ハンバイキ</t>
    </rPh>
    <rPh sb="9" eb="10">
      <t>マタ</t>
    </rPh>
    <rPh sb="11" eb="13">
      <t>ジドウ</t>
    </rPh>
    <rPh sb="13" eb="16">
      <t>ハンバイキ</t>
    </rPh>
    <rPh sb="23" eb="25">
      <t>セイギョ</t>
    </rPh>
    <rPh sb="26" eb="28">
      <t>ドウニュウ</t>
    </rPh>
    <phoneticPr fontId="4"/>
  </si>
  <si>
    <t>3d.4</t>
  </si>
  <si>
    <t>3d.5</t>
  </si>
  <si>
    <t>3d.6</t>
  </si>
  <si>
    <t>床面積
[㎡]</t>
    <rPh sb="0" eb="3">
      <t>ユカメンセキ</t>
    </rPh>
    <phoneticPr fontId="4"/>
  </si>
  <si>
    <t>熱源</t>
    <rPh sb="0" eb="2">
      <t>ネツゲン</t>
    </rPh>
    <phoneticPr fontId="4"/>
  </si>
  <si>
    <t>全　般</t>
    <rPh sb="0" eb="1">
      <t>ゼン</t>
    </rPh>
    <rPh sb="2" eb="3">
      <t>パン</t>
    </rPh>
    <phoneticPr fontId="4"/>
  </si>
  <si>
    <t>外　皮</t>
    <rPh sb="0" eb="1">
      <t>ソト</t>
    </rPh>
    <rPh sb="2" eb="3">
      <t>カワ</t>
    </rPh>
    <phoneticPr fontId="4"/>
  </si>
  <si>
    <t>用途別ｴﾈﾙｷﾞｰ消費比率</t>
    <rPh sb="0" eb="2">
      <t>ヨウト</t>
    </rPh>
    <rPh sb="2" eb="3">
      <t>ベツ</t>
    </rPh>
    <rPh sb="9" eb="11">
      <t>ショウヒ</t>
    </rPh>
    <rPh sb="11" eb="13">
      <t>ヒリツ</t>
    </rPh>
    <phoneticPr fontId="4"/>
  </si>
  <si>
    <t>熱供給施設</t>
    <rPh sb="0" eb="1">
      <t>ネツ</t>
    </rPh>
    <rPh sb="1" eb="3">
      <t>キョウキュウ</t>
    </rPh>
    <rPh sb="3" eb="5">
      <t>シセツ</t>
    </rPh>
    <phoneticPr fontId="4"/>
  </si>
  <si>
    <t>放射冷暖房空調システムの導入</t>
    <rPh sb="0" eb="2">
      <t>ホウシャ</t>
    </rPh>
    <rPh sb="2" eb="5">
      <t>レイダンボウ</t>
    </rPh>
    <rPh sb="5" eb="6">
      <t>クウ</t>
    </rPh>
    <rPh sb="6" eb="7">
      <t>チョウ</t>
    </rPh>
    <phoneticPr fontId="4"/>
  </si>
  <si>
    <t>オフィスビル、官公庁庁舎、警察署、消防署、刑務所、拘置所、斎場、研究施設（事務所的なものに限る。）、宗教施設 等</t>
    <rPh sb="7" eb="10">
      <t>カンコウチョウ</t>
    </rPh>
    <rPh sb="13" eb="16">
      <t>ケイサツショ</t>
    </rPh>
    <rPh sb="17" eb="20">
      <t>ショウボウショ</t>
    </rPh>
    <rPh sb="21" eb="24">
      <t>ケイムショ</t>
    </rPh>
    <rPh sb="25" eb="28">
      <t>コウチショ</t>
    </rPh>
    <rPh sb="29" eb="31">
      <t>サイジョウ</t>
    </rPh>
    <rPh sb="50" eb="52">
      <t>シュウキョウ</t>
    </rPh>
    <rPh sb="52" eb="54">
      <t>シセツ</t>
    </rPh>
    <rPh sb="55" eb="56">
      <t>トウ</t>
    </rPh>
    <phoneticPr fontId="4"/>
  </si>
  <si>
    <t>ショッピングセンター、百貨店、スーパー、遊技場、温浴施設、空港、バスターミナル 等</t>
    <rPh sb="11" eb="14">
      <t>ヒャッカテン</t>
    </rPh>
    <rPh sb="20" eb="23">
      <t>ユウギジョウ</t>
    </rPh>
    <rPh sb="24" eb="26">
      <t>オンヨク</t>
    </rPh>
    <rPh sb="26" eb="28">
      <t>シセツ</t>
    </rPh>
    <rPh sb="29" eb="31">
      <t>クウコウ</t>
    </rPh>
    <rPh sb="40" eb="41">
      <t>トウ</t>
    </rPh>
    <phoneticPr fontId="4"/>
  </si>
  <si>
    <t>飲食店、食堂、喫茶店 等</t>
    <rPh sb="0" eb="2">
      <t>インショク</t>
    </rPh>
    <phoneticPr fontId="4"/>
  </si>
  <si>
    <t>ホテル、旅館、公共宿泊施設、結婚式場・宴会場、福祉施設 等</t>
    <rPh sb="4" eb="6">
      <t>リョカン</t>
    </rPh>
    <rPh sb="7" eb="9">
      <t>コウキョウ</t>
    </rPh>
    <rPh sb="9" eb="11">
      <t>シュクハク</t>
    </rPh>
    <rPh sb="11" eb="13">
      <t>シセツ</t>
    </rPh>
    <rPh sb="14" eb="16">
      <t>ケッコン</t>
    </rPh>
    <rPh sb="16" eb="18">
      <t>シキジョウ</t>
    </rPh>
    <rPh sb="19" eb="22">
      <t>エンカイジョウ</t>
    </rPh>
    <phoneticPr fontId="4"/>
  </si>
  <si>
    <t>小学校、中学校、高等学校、大学、高等専門学校、専修学校、各種学校 等</t>
    <rPh sb="0" eb="3">
      <t>ショウガッコウ</t>
    </rPh>
    <rPh sb="4" eb="7">
      <t>チュウガッコウ</t>
    </rPh>
    <rPh sb="8" eb="10">
      <t>コウトウ</t>
    </rPh>
    <rPh sb="10" eb="12">
      <t>ガッコウ</t>
    </rPh>
    <rPh sb="13" eb="15">
      <t>ダイガク</t>
    </rPh>
    <rPh sb="16" eb="18">
      <t>コウトウ</t>
    </rPh>
    <rPh sb="18" eb="20">
      <t>センモン</t>
    </rPh>
    <rPh sb="20" eb="22">
      <t>ガッコウ</t>
    </rPh>
    <rPh sb="23" eb="25">
      <t>センシュウ</t>
    </rPh>
    <rPh sb="25" eb="27">
      <t>ガッコウ</t>
    </rPh>
    <rPh sb="28" eb="30">
      <t>カクシュ</t>
    </rPh>
    <rPh sb="30" eb="32">
      <t>ガッコウ</t>
    </rPh>
    <phoneticPr fontId="4"/>
  </si>
  <si>
    <t>病院、大学病院 等</t>
    <rPh sb="0" eb="2">
      <t>ビョウイン</t>
    </rPh>
    <rPh sb="3" eb="5">
      <t>ダイガク</t>
    </rPh>
    <rPh sb="5" eb="7">
      <t>ビョウイン</t>
    </rPh>
    <phoneticPr fontId="4"/>
  </si>
  <si>
    <t>電算センター、データセンター、管制施設 等</t>
    <rPh sb="0" eb="2">
      <t>デンサン</t>
    </rPh>
    <phoneticPr fontId="4"/>
  </si>
  <si>
    <t>美術館、博物館、図書館、集会場、展示場、劇場、映画館、体育館、競技場、運動施設、遊園地、競馬場、競艇場 等</t>
    <rPh sb="12" eb="15">
      <t>シュウカイジョウ</t>
    </rPh>
    <rPh sb="16" eb="18">
      <t>テンジ</t>
    </rPh>
    <rPh sb="18" eb="19">
      <t>ジョウ</t>
    </rPh>
    <rPh sb="20" eb="22">
      <t>ゲキジョウ</t>
    </rPh>
    <rPh sb="27" eb="30">
      <t>タイイクカン</t>
    </rPh>
    <rPh sb="31" eb="34">
      <t>キョウギジョウ</t>
    </rPh>
    <rPh sb="35" eb="37">
      <t>ウンドウ</t>
    </rPh>
    <rPh sb="37" eb="39">
      <t>シセツ</t>
    </rPh>
    <rPh sb="40" eb="43">
      <t>ユウエンチ</t>
    </rPh>
    <rPh sb="44" eb="47">
      <t>ケイバジョウ</t>
    </rPh>
    <rPh sb="48" eb="51">
      <t>キョウテイジョウ</t>
    </rPh>
    <phoneticPr fontId="4"/>
  </si>
  <si>
    <t>常温倉庫、冷凍冷蔵倉庫、トラックターミナル、物流センター、卸売市場 等</t>
    <rPh sb="0" eb="2">
      <t>ジョウオン</t>
    </rPh>
    <rPh sb="2" eb="4">
      <t>ソウコ</t>
    </rPh>
    <rPh sb="5" eb="7">
      <t>レイトウ</t>
    </rPh>
    <rPh sb="7" eb="9">
      <t>レイゾウ</t>
    </rPh>
    <rPh sb="9" eb="11">
      <t>ソウコ</t>
    </rPh>
    <rPh sb="22" eb="24">
      <t>ブツリュウ</t>
    </rPh>
    <phoneticPr fontId="4"/>
  </si>
  <si>
    <t>放送局、電波塔 等</t>
    <rPh sb="0" eb="3">
      <t>ホウソウキョク</t>
    </rPh>
    <rPh sb="4" eb="7">
      <t>デンパトウ</t>
    </rPh>
    <phoneticPr fontId="4"/>
  </si>
  <si>
    <t>動物園、水族館 等</t>
    <rPh sb="0" eb="3">
      <t>ドウブツエン</t>
    </rPh>
    <phoneticPr fontId="4"/>
  </si>
  <si>
    <t>地下駐車場、車庫 等</t>
    <rPh sb="0" eb="2">
      <t>チカ</t>
    </rPh>
    <rPh sb="2" eb="4">
      <t>チュウシャ</t>
    </rPh>
    <rPh sb="4" eb="5">
      <t>ジョウ</t>
    </rPh>
    <rPh sb="6" eb="8">
      <t>シャコ</t>
    </rPh>
    <phoneticPr fontId="4"/>
  </si>
  <si>
    <t>熱供給施設 等</t>
    <rPh sb="0" eb="1">
      <t>ネツ</t>
    </rPh>
    <rPh sb="1" eb="3">
      <t>キョウキュウ</t>
    </rPh>
    <rPh sb="3" eb="5">
      <t>シセツ</t>
    </rPh>
    <phoneticPr fontId="4"/>
  </si>
  <si>
    <t>照明の明るさ感知による自動点滅制御の導入</t>
    <rPh sb="3" eb="4">
      <t>アカ</t>
    </rPh>
    <rPh sb="6" eb="8">
      <t>カンチ</t>
    </rPh>
    <rPh sb="11" eb="13">
      <t>ジドウ</t>
    </rPh>
    <rPh sb="13" eb="15">
      <t>テンメツ</t>
    </rPh>
    <rPh sb="15" eb="17">
      <t>セイギョ</t>
    </rPh>
    <phoneticPr fontId="4"/>
  </si>
  <si>
    <t>タスク＆アンビエント照明システムの導入</t>
    <rPh sb="10" eb="12">
      <t>ショウメイ</t>
    </rPh>
    <rPh sb="17" eb="19">
      <t>ドウニュウ</t>
    </rPh>
    <phoneticPr fontId="4"/>
  </si>
  <si>
    <t>給排水比率</t>
    <rPh sb="0" eb="3">
      <t>キュウハイスイ</t>
    </rPh>
    <rPh sb="3" eb="5">
      <t>ヒリツ</t>
    </rPh>
    <phoneticPr fontId="4"/>
  </si>
  <si>
    <t>3d.9</t>
  </si>
  <si>
    <t>3b.18</t>
  </si>
  <si>
    <t>3b.19</t>
  </si>
  <si>
    <t>物流施設</t>
    <rPh sb="0" eb="2">
      <t>ブツリュウ</t>
    </rPh>
    <rPh sb="2" eb="4">
      <t>シセツ</t>
    </rPh>
    <phoneticPr fontId="4"/>
  </si>
  <si>
    <t>水族館</t>
    <rPh sb="0" eb="3">
      <t>スイゾクカン</t>
    </rPh>
    <phoneticPr fontId="4"/>
  </si>
  <si>
    <t>3f.4</t>
  </si>
  <si>
    <t>宿泊施設</t>
    <rPh sb="0" eb="2">
      <t>シュクハク</t>
    </rPh>
    <rPh sb="2" eb="4">
      <t>シセツ</t>
    </rPh>
    <phoneticPr fontId="4"/>
  </si>
  <si>
    <t>教育施設</t>
    <rPh sb="0" eb="2">
      <t>キョウイク</t>
    </rPh>
    <rPh sb="2" eb="4">
      <t>シセツ</t>
    </rPh>
    <phoneticPr fontId="4"/>
  </si>
  <si>
    <t>㎡</t>
    <phoneticPr fontId="4"/>
  </si>
  <si>
    <t>潜熱回収給湯器の導入</t>
  </si>
  <si>
    <t>エレベーターの可変電圧可変周波数制御方式の導入</t>
  </si>
  <si>
    <t>グリーン購入法適合商品のオフィス機器の導入</t>
  </si>
  <si>
    <t>その他</t>
    <phoneticPr fontId="4"/>
  </si>
  <si>
    <t>高効率厨房機器の導入</t>
    <rPh sb="0" eb="3">
      <t>コウコウリツ</t>
    </rPh>
    <rPh sb="3" eb="5">
      <t>チュウボウ</t>
    </rPh>
    <rPh sb="5" eb="7">
      <t>キキ</t>
    </rPh>
    <rPh sb="8" eb="10">
      <t>ドウニュウ</t>
    </rPh>
    <phoneticPr fontId="4"/>
  </si>
  <si>
    <t>CEC/AC</t>
    <phoneticPr fontId="4"/>
  </si>
  <si>
    <t>CEC/V</t>
    <phoneticPr fontId="4"/>
  </si>
  <si>
    <t>－</t>
    <phoneticPr fontId="4"/>
  </si>
  <si>
    <t>－</t>
    <phoneticPr fontId="4"/>
  </si>
  <si>
    <t>CEC/AC</t>
    <phoneticPr fontId="4"/>
  </si>
  <si>
    <t>CEC/V</t>
    <phoneticPr fontId="4"/>
  </si>
  <si>
    <t>CEC/L</t>
    <phoneticPr fontId="4"/>
  </si>
  <si>
    <t>CEC/HW</t>
    <phoneticPr fontId="4"/>
  </si>
  <si>
    <t>EC/EV</t>
    <phoneticPr fontId="4"/>
  </si>
  <si>
    <t>3a.1</t>
  </si>
  <si>
    <t>3a.5</t>
  </si>
  <si>
    <t>3a.6</t>
  </si>
  <si>
    <t>No.</t>
  </si>
  <si>
    <t>Ⅰ 一般管理事項</t>
    <rPh sb="2" eb="4">
      <t>イッパン</t>
    </rPh>
    <rPh sb="4" eb="6">
      <t>カンリ</t>
    </rPh>
    <rPh sb="6" eb="8">
      <t>ジコウ</t>
    </rPh>
    <phoneticPr fontId="4"/>
  </si>
  <si>
    <t>ｵﾌｨｽﾋﾞﾙ 20,000～40,000㎡</t>
    <phoneticPr fontId="4"/>
  </si>
  <si>
    <t>ｵﾌｨｽﾋﾞﾙ 40,000～70,000㎡</t>
    <phoneticPr fontId="4"/>
  </si>
  <si>
    <t>ﾄｯﾌﾟﾚﾍﾞﾙ</t>
    <phoneticPr fontId="4"/>
  </si>
  <si>
    <t>事業所コード</t>
    <phoneticPr fontId="4"/>
  </si>
  <si>
    <t>基礎得点</t>
    <phoneticPr fontId="4"/>
  </si>
  <si>
    <t>医療施設</t>
    <rPh sb="0" eb="2">
      <t>イリョウ</t>
    </rPh>
    <rPh sb="2" eb="4">
      <t>シセツ</t>
    </rPh>
    <phoneticPr fontId="4"/>
  </si>
  <si>
    <t>高効率冷凍・冷蔵設備の導入</t>
  </si>
  <si>
    <t>3f.7</t>
  </si>
  <si>
    <t>エレベーター機械室の温度制御の導入</t>
    <rPh sb="6" eb="9">
      <t>キカイシツ</t>
    </rPh>
    <rPh sb="10" eb="12">
      <t>オンド</t>
    </rPh>
    <rPh sb="12" eb="14">
      <t>セイギョ</t>
    </rPh>
    <rPh sb="15" eb="17">
      <t>ドウニュウ</t>
    </rPh>
    <phoneticPr fontId="4"/>
  </si>
  <si>
    <t>高効率空調用ポンプの導入</t>
    <rPh sb="0" eb="3">
      <t>コウコウリツ</t>
    </rPh>
    <rPh sb="3" eb="6">
      <t>クウチョウヨウ</t>
    </rPh>
    <rPh sb="10" eb="12">
      <t>ドウニュウ</t>
    </rPh>
    <phoneticPr fontId="4"/>
  </si>
  <si>
    <t>外皮</t>
    <rPh sb="0" eb="2">
      <t>ガイヒ</t>
    </rPh>
    <phoneticPr fontId="4"/>
  </si>
  <si>
    <t>主なエネルギー消費機器</t>
  </si>
  <si>
    <t>項　目</t>
  </si>
  <si>
    <t>細　目</t>
  </si>
  <si>
    <t>熱　源</t>
  </si>
  <si>
    <t>熱源本体</t>
  </si>
  <si>
    <t>熱搬送</t>
  </si>
  <si>
    <t>冷温水2次ポンプ</t>
  </si>
  <si>
    <t>延床面積又は事業所の床面積</t>
    <rPh sb="0" eb="1">
      <t>ノ</t>
    </rPh>
    <rPh sb="1" eb="2">
      <t>ユカ</t>
    </rPh>
    <rPh sb="2" eb="4">
      <t>メンセキ</t>
    </rPh>
    <rPh sb="4" eb="5">
      <t>マタ</t>
    </rPh>
    <rPh sb="6" eb="8">
      <t>ジギョウ</t>
    </rPh>
    <rPh sb="8" eb="9">
      <t>ショ</t>
    </rPh>
    <rPh sb="10" eb="11">
      <t>ユカ</t>
    </rPh>
    <rPh sb="11" eb="13">
      <t>メンセキ</t>
    </rPh>
    <phoneticPr fontId="4"/>
  </si>
  <si>
    <t>放送局</t>
    <rPh sb="0" eb="3">
      <t>ホウソウキョク</t>
    </rPh>
    <phoneticPr fontId="4"/>
  </si>
  <si>
    <t>3b.32</t>
  </si>
  <si>
    <t>3b.33</t>
  </si>
  <si>
    <t>特記事項</t>
    <rPh sb="0" eb="2">
      <t>トッキ</t>
    </rPh>
    <rPh sb="2" eb="4">
      <t>ジコウ</t>
    </rPh>
    <phoneticPr fontId="4"/>
  </si>
  <si>
    <t>主たる用途</t>
    <rPh sb="0" eb="1">
      <t>シュ</t>
    </rPh>
    <phoneticPr fontId="4"/>
  </si>
  <si>
    <t>大便器の節水器具の導入</t>
    <rPh sb="0" eb="3">
      <t>ダイベンキ</t>
    </rPh>
    <rPh sb="9" eb="11">
      <t>ドウニュウ</t>
    </rPh>
    <phoneticPr fontId="4"/>
  </si>
  <si>
    <t>3d.3</t>
  </si>
  <si>
    <t>Ⅲ 事業所及び設備の運用に関する事項</t>
    <rPh sb="2" eb="4">
      <t>ジギョウ</t>
    </rPh>
    <rPh sb="4" eb="5">
      <t>ショ</t>
    </rPh>
    <phoneticPr fontId="4"/>
  </si>
  <si>
    <t>Ⅲ 事業所及び
設備の運用に
関する事項</t>
    <rPh sb="2" eb="4">
      <t>ジギョウ</t>
    </rPh>
    <rPh sb="4" eb="5">
      <t>ショ</t>
    </rPh>
    <phoneticPr fontId="4"/>
  </si>
  <si>
    <t>駐車場</t>
    <rPh sb="0" eb="2">
      <t>チュウシャ</t>
    </rPh>
    <rPh sb="2" eb="3">
      <t>ジョウ</t>
    </rPh>
    <phoneticPr fontId="4"/>
  </si>
  <si>
    <t>Ⅲ1. 運用管理</t>
    <rPh sb="4" eb="6">
      <t>ウンヨウ</t>
    </rPh>
    <rPh sb="6" eb="8">
      <t>カンリ</t>
    </rPh>
    <phoneticPr fontId="4"/>
  </si>
  <si>
    <t>Ⅲ2. 保守管理</t>
    <rPh sb="4" eb="6">
      <t>ホシュ</t>
    </rPh>
    <rPh sb="6" eb="8">
      <t>カンリ</t>
    </rPh>
    <phoneticPr fontId="4"/>
  </si>
  <si>
    <t>前年度一次ｴﾈﾙｷﾞｰ消費量実績</t>
    <rPh sb="0" eb="3">
      <t>ゼンネンド</t>
    </rPh>
    <rPh sb="3" eb="4">
      <t>イチ</t>
    </rPh>
    <rPh sb="4" eb="5">
      <t>ジ</t>
    </rPh>
    <rPh sb="11" eb="13">
      <t>ショウヒ</t>
    </rPh>
    <rPh sb="13" eb="14">
      <t>リョウ</t>
    </rPh>
    <rPh sb="14" eb="16">
      <t>ジッセキ</t>
    </rPh>
    <phoneticPr fontId="4"/>
  </si>
  <si>
    <t>階数　　地上</t>
    <rPh sb="0" eb="2">
      <t>カイスウ</t>
    </rPh>
    <phoneticPr fontId="4"/>
  </si>
  <si>
    <t>事業者の氏名</t>
    <rPh sb="0" eb="3">
      <t>ジギョウシャ</t>
    </rPh>
    <rPh sb="4" eb="6">
      <t>シメイ</t>
    </rPh>
    <phoneticPr fontId="4"/>
  </si>
  <si>
    <t>病院等</t>
    <rPh sb="0" eb="2">
      <t>ビョウイン</t>
    </rPh>
    <rPh sb="2" eb="3">
      <t>ナド</t>
    </rPh>
    <phoneticPr fontId="4"/>
  </si>
  <si>
    <t>事務所等</t>
    <rPh sb="0" eb="2">
      <t>ジム</t>
    </rPh>
    <rPh sb="2" eb="3">
      <t>ショ</t>
    </rPh>
    <rPh sb="3" eb="4">
      <t>ナド</t>
    </rPh>
    <phoneticPr fontId="4"/>
  </si>
  <si>
    <t>学校等</t>
    <rPh sb="0" eb="2">
      <t>ガッコウ</t>
    </rPh>
    <rPh sb="2" eb="3">
      <t>ナド</t>
    </rPh>
    <phoneticPr fontId="4"/>
  </si>
  <si>
    <t>飲食店等</t>
    <rPh sb="0" eb="2">
      <t>インショク</t>
    </rPh>
    <rPh sb="2" eb="3">
      <t>テン</t>
    </rPh>
    <rPh sb="3" eb="4">
      <t>ナド</t>
    </rPh>
    <phoneticPr fontId="4"/>
  </si>
  <si>
    <t>パッケージ屋外機のフィンコイル洗浄</t>
    <rPh sb="5" eb="7">
      <t>オクガイ</t>
    </rPh>
    <rPh sb="7" eb="8">
      <t>キ</t>
    </rPh>
    <rPh sb="15" eb="17">
      <t>センジョウ</t>
    </rPh>
    <phoneticPr fontId="4"/>
  </si>
  <si>
    <t>1d.3</t>
  </si>
  <si>
    <t>1d.4</t>
  </si>
  <si>
    <t>1d.5</t>
  </si>
  <si>
    <t>1f.5</t>
  </si>
  <si>
    <t>1f.6</t>
  </si>
  <si>
    <t>冷却除湿再熱の停止</t>
    <rPh sb="0" eb="2">
      <t>レイキャク</t>
    </rPh>
    <rPh sb="2" eb="4">
      <t>ジョシツ</t>
    </rPh>
    <rPh sb="4" eb="5">
      <t>サイ</t>
    </rPh>
    <rPh sb="5" eb="6">
      <t>ネツ</t>
    </rPh>
    <rPh sb="7" eb="9">
      <t>テイシ</t>
    </rPh>
    <phoneticPr fontId="4"/>
  </si>
  <si>
    <t>給湯</t>
    <rPh sb="0" eb="2">
      <t>キュウトウ</t>
    </rPh>
    <phoneticPr fontId="4"/>
  </si>
  <si>
    <t>　トップレベル事業所の認定水準を満足しています。</t>
    <rPh sb="7" eb="10">
      <t>ジギョウショ</t>
    </rPh>
    <rPh sb="11" eb="13">
      <t>ニンテイ</t>
    </rPh>
    <rPh sb="13" eb="15">
      <t>スイジュン</t>
    </rPh>
    <rPh sb="16" eb="18">
      <t>マンゾク</t>
    </rPh>
    <phoneticPr fontId="4"/>
  </si>
  <si>
    <t>　準トップレベル事業所の認定水準を満足しています。</t>
    <rPh sb="1" eb="2">
      <t>ジュン</t>
    </rPh>
    <rPh sb="8" eb="11">
      <t>ジギョウショ</t>
    </rPh>
    <rPh sb="12" eb="14">
      <t>ニンテイ</t>
    </rPh>
    <rPh sb="17" eb="19">
      <t>マンゾク</t>
    </rPh>
    <phoneticPr fontId="4"/>
  </si>
  <si>
    <t xml:space="preserve"> 　トップレベル事業所等の認定水準を満足していません。</t>
    <rPh sb="11" eb="12">
      <t>ナド</t>
    </rPh>
    <rPh sb="18" eb="20">
      <t>マンゾク</t>
    </rPh>
    <phoneticPr fontId="4"/>
  </si>
  <si>
    <t>1d.7</t>
  </si>
  <si>
    <t>1d.8</t>
  </si>
  <si>
    <t>1d.9</t>
  </si>
  <si>
    <t>1c.1</t>
  </si>
  <si>
    <t>1c.2</t>
  </si>
  <si>
    <t>2c.1</t>
  </si>
  <si>
    <t>Ⅱ3b. 空調・換気設備</t>
    <phoneticPr fontId="4"/>
  </si>
  <si>
    <t>Ⅱ3c. 照明・電気設備</t>
    <phoneticPr fontId="4"/>
  </si>
  <si>
    <t>Ⅱ3d. 給排水・給湯設備</t>
    <phoneticPr fontId="4"/>
  </si>
  <si>
    <t>Ⅱ3e. 昇降機設備</t>
    <phoneticPr fontId="4"/>
  </si>
  <si>
    <t>Ⅱ3f. その他</t>
    <phoneticPr fontId="4"/>
  </si>
  <si>
    <t>得点</t>
    <rPh sb="0" eb="2">
      <t>トクテン</t>
    </rPh>
    <phoneticPr fontId="4"/>
  </si>
  <si>
    <t>最高得点</t>
    <rPh sb="0" eb="2">
      <t>サイコウ</t>
    </rPh>
    <rPh sb="2" eb="4">
      <t>トクテン</t>
    </rPh>
    <phoneticPr fontId="4"/>
  </si>
  <si>
    <t>※ 床面積は各用途の共用部分を含んだ面積とし、複合用途の場合は全体共用面積を
　　各用途の面積比で按分したものを各用途の面積に加えた数値とする。</t>
    <rPh sb="31" eb="33">
      <t>ゼンタイ</t>
    </rPh>
    <rPh sb="41" eb="44">
      <t>カクヨウト</t>
    </rPh>
    <rPh sb="56" eb="57">
      <t>カク</t>
    </rPh>
    <rPh sb="57" eb="59">
      <t>ヨウト</t>
    </rPh>
    <rPh sb="60" eb="62">
      <t>メンセキ</t>
    </rPh>
    <rPh sb="63" eb="64">
      <t>クワ</t>
    </rPh>
    <rPh sb="66" eb="68">
      <t>スウチ</t>
    </rPh>
    <phoneticPr fontId="4"/>
  </si>
  <si>
    <t>文化施設</t>
    <rPh sb="0" eb="2">
      <t>ブンカ</t>
    </rPh>
    <rPh sb="2" eb="4">
      <t>シセツ</t>
    </rPh>
    <phoneticPr fontId="4"/>
  </si>
  <si>
    <t>1. CO2削減推進体制の整備</t>
    <phoneticPr fontId="4"/>
  </si>
  <si>
    <t>竣工年による緩和措置</t>
    <rPh sb="0" eb="2">
      <t>シュンコウ</t>
    </rPh>
    <rPh sb="2" eb="3">
      <t>ネン</t>
    </rPh>
    <rPh sb="6" eb="8">
      <t>カンワ</t>
    </rPh>
    <rPh sb="8" eb="10">
      <t>ソチ</t>
    </rPh>
    <phoneticPr fontId="4"/>
  </si>
  <si>
    <t>空調機の変風量システムの導入</t>
  </si>
  <si>
    <t>空調機の気化式加湿器の導入</t>
    <rPh sb="0" eb="1">
      <t>クウ</t>
    </rPh>
    <rPh sb="1" eb="2">
      <t>チョウ</t>
    </rPh>
    <rPh sb="2" eb="3">
      <t>キ</t>
    </rPh>
    <rPh sb="4" eb="6">
      <t>キカ</t>
    </rPh>
    <rPh sb="6" eb="7">
      <t>シキ</t>
    </rPh>
    <rPh sb="7" eb="9">
      <t>カシツ</t>
    </rPh>
    <rPh sb="9" eb="10">
      <t>キ</t>
    </rPh>
    <rPh sb="11" eb="13">
      <t>ドウニュウ</t>
    </rPh>
    <phoneticPr fontId="4"/>
  </si>
  <si>
    <t>全熱交換器の導入</t>
  </si>
  <si>
    <t>ファンのプーリーダウンの実施</t>
  </si>
  <si>
    <t>最も古い建物の竣工年月</t>
    <rPh sb="7" eb="8">
      <t>シュン</t>
    </rPh>
    <rPh sb="8" eb="9">
      <t>コウ</t>
    </rPh>
    <phoneticPr fontId="4"/>
  </si>
  <si>
    <t>最も新しい建物の竣工年月</t>
    <rPh sb="0" eb="1">
      <t>モット</t>
    </rPh>
    <rPh sb="2" eb="3">
      <t>アタラ</t>
    </rPh>
    <rPh sb="5" eb="7">
      <t>タテモノ</t>
    </rPh>
    <rPh sb="8" eb="9">
      <t>シュン</t>
    </rPh>
    <rPh sb="9" eb="10">
      <t>コウ</t>
    </rPh>
    <rPh sb="10" eb="11">
      <t>ネン</t>
    </rPh>
    <rPh sb="11" eb="12">
      <t>ツキ</t>
    </rPh>
    <phoneticPr fontId="4"/>
  </si>
  <si>
    <t>最も古い建物の竣工年月（西暦）</t>
    <rPh sb="0" eb="1">
      <t>モット</t>
    </rPh>
    <rPh sb="2" eb="3">
      <t>フル</t>
    </rPh>
    <rPh sb="4" eb="6">
      <t>タテモノ</t>
    </rPh>
    <rPh sb="7" eb="8">
      <t>シュン</t>
    </rPh>
    <rPh sb="8" eb="9">
      <t>コウ</t>
    </rPh>
    <rPh sb="9" eb="10">
      <t>ネン</t>
    </rPh>
    <rPh sb="10" eb="11">
      <t>ツキ</t>
    </rPh>
    <rPh sb="12" eb="14">
      <t>セイレキ</t>
    </rPh>
    <phoneticPr fontId="4"/>
  </si>
  <si>
    <t>最も新しい建物の竣工年月（西暦）</t>
    <rPh sb="0" eb="1">
      <t>モット</t>
    </rPh>
    <rPh sb="2" eb="3">
      <t>アタラ</t>
    </rPh>
    <rPh sb="5" eb="7">
      <t>タテモノ</t>
    </rPh>
    <rPh sb="8" eb="10">
      <t>シュンコウ</t>
    </rPh>
    <rPh sb="10" eb="11">
      <t>ネン</t>
    </rPh>
    <rPh sb="11" eb="12">
      <t>ツキ</t>
    </rPh>
    <rPh sb="13" eb="15">
      <t>セイレキ</t>
    </rPh>
    <phoneticPr fontId="4"/>
  </si>
  <si>
    <t>風除室、回転扉等による隙間風対策の導入</t>
    <rPh sb="7" eb="8">
      <t>トウ</t>
    </rPh>
    <phoneticPr fontId="4"/>
  </si>
  <si>
    <t>c. 照明・電気設備</t>
    <phoneticPr fontId="4"/>
  </si>
  <si>
    <t>d. 給排水・給湯設備</t>
    <phoneticPr fontId="4"/>
  </si>
  <si>
    <t>高効率ファンの導入</t>
    <rPh sb="0" eb="3">
      <t>コウコウリツ</t>
    </rPh>
    <rPh sb="7" eb="9">
      <t>ドウニュウ</t>
    </rPh>
    <phoneticPr fontId="4"/>
  </si>
  <si>
    <t>熱負荷</t>
    <rPh sb="0" eb="1">
      <t>ネツ</t>
    </rPh>
    <rPh sb="1" eb="3">
      <t>フカ</t>
    </rPh>
    <phoneticPr fontId="4"/>
  </si>
  <si>
    <t>熱負荷低減</t>
    <rPh sb="0" eb="1">
      <t>ネツ</t>
    </rPh>
    <rPh sb="1" eb="3">
      <t>フカ</t>
    </rPh>
    <rPh sb="3" eb="5">
      <t>テイゲン</t>
    </rPh>
    <phoneticPr fontId="4"/>
  </si>
  <si>
    <t>加点上限</t>
    <rPh sb="0" eb="2">
      <t>カテン</t>
    </rPh>
    <rPh sb="2" eb="4">
      <t>ジョウゲン</t>
    </rPh>
    <phoneticPr fontId="4"/>
  </si>
  <si>
    <t>評価項目の区分</t>
    <rPh sb="0" eb="2">
      <t>ヒョウカ</t>
    </rPh>
    <rPh sb="2" eb="4">
      <t>コウモク</t>
    </rPh>
    <rPh sb="5" eb="7">
      <t>クブン</t>
    </rPh>
    <phoneticPr fontId="4"/>
  </si>
  <si>
    <t>要求事項別の評価結果</t>
    <rPh sb="0" eb="2">
      <t>ヨウキュウ</t>
    </rPh>
    <rPh sb="2" eb="4">
      <t>ジコウ</t>
    </rPh>
    <rPh sb="4" eb="5">
      <t>ベツ</t>
    </rPh>
    <rPh sb="6" eb="8">
      <t>ヒョウカ</t>
    </rPh>
    <rPh sb="8" eb="10">
      <t>ケッカ</t>
    </rPh>
    <phoneticPr fontId="4"/>
  </si>
  <si>
    <t>換気</t>
    <rPh sb="0" eb="2">
      <t>カンキ</t>
    </rPh>
    <phoneticPr fontId="4"/>
  </si>
  <si>
    <t>給水圧力の管理</t>
    <rPh sb="0" eb="2">
      <t>キュウスイ</t>
    </rPh>
    <rPh sb="2" eb="4">
      <t>アツリョク</t>
    </rPh>
    <rPh sb="5" eb="7">
      <t>カンリ</t>
    </rPh>
    <phoneticPr fontId="4"/>
  </si>
  <si>
    <t>1b.13</t>
  </si>
  <si>
    <t>1b.14</t>
  </si>
  <si>
    <t>1b.15</t>
  </si>
  <si>
    <t>ホテル等</t>
    <rPh sb="3" eb="4">
      <t>ナド</t>
    </rPh>
    <phoneticPr fontId="4"/>
  </si>
  <si>
    <t>用途名</t>
    <rPh sb="0" eb="2">
      <t>ヨウト</t>
    </rPh>
    <rPh sb="2" eb="3">
      <t>メイ</t>
    </rPh>
    <phoneticPr fontId="4"/>
  </si>
  <si>
    <t xml:space="preserve"> 含まれる用途</t>
    <rPh sb="1" eb="2">
      <t>フク</t>
    </rPh>
    <rPh sb="5" eb="7">
      <t>ヨウト</t>
    </rPh>
    <phoneticPr fontId="4"/>
  </si>
  <si>
    <t>水搬送</t>
    <rPh sb="0" eb="1">
      <t>ミズ</t>
    </rPh>
    <rPh sb="1" eb="3">
      <t>ハンソウ</t>
    </rPh>
    <phoneticPr fontId="4"/>
  </si>
  <si>
    <t>熱源補機</t>
    <rPh sb="0" eb="2">
      <t>ネツゲン</t>
    </rPh>
    <rPh sb="2" eb="3">
      <t>タスク</t>
    </rPh>
    <rPh sb="3" eb="4">
      <t>キ</t>
    </rPh>
    <phoneticPr fontId="4"/>
  </si>
  <si>
    <t>照明・コンセント</t>
    <rPh sb="0" eb="2">
      <t>ショウメイ</t>
    </rPh>
    <phoneticPr fontId="4"/>
  </si>
  <si>
    <t>熱搬送</t>
    <rPh sb="0" eb="1">
      <t>ネツ</t>
    </rPh>
    <rPh sb="1" eb="3">
      <t>ハンソウ</t>
    </rPh>
    <phoneticPr fontId="4"/>
  </si>
  <si>
    <t>動力</t>
    <rPh sb="0" eb="2">
      <t>ドウリョク</t>
    </rPh>
    <phoneticPr fontId="4"/>
  </si>
  <si>
    <t>空調機の間欠運転制御の導入</t>
    <rPh sb="0" eb="3">
      <t>クウチョウキ</t>
    </rPh>
    <rPh sb="4" eb="6">
      <t>カンケツ</t>
    </rPh>
    <rPh sb="6" eb="7">
      <t>ウン</t>
    </rPh>
    <rPh sb="7" eb="8">
      <t>テン</t>
    </rPh>
    <rPh sb="8" eb="10">
      <t>セイギョ</t>
    </rPh>
    <rPh sb="11" eb="13">
      <t>ドウニュウ</t>
    </rPh>
    <phoneticPr fontId="4"/>
  </si>
  <si>
    <t>空調の最適起動制御の導入</t>
    <rPh sb="0" eb="2">
      <t>クウチョウ</t>
    </rPh>
    <rPh sb="3" eb="5">
      <t>サイテキ</t>
    </rPh>
    <rPh sb="5" eb="7">
      <t>キドウ</t>
    </rPh>
    <rPh sb="7" eb="9">
      <t>セイギョ</t>
    </rPh>
    <rPh sb="10" eb="12">
      <t>ドウニュウ</t>
    </rPh>
    <phoneticPr fontId="4"/>
  </si>
  <si>
    <t>部分負荷時の空調用ポンプ運転台数の適正化</t>
    <rPh sb="0" eb="2">
      <t>ブブン</t>
    </rPh>
    <rPh sb="2" eb="4">
      <t>フカ</t>
    </rPh>
    <rPh sb="4" eb="5">
      <t>ジ</t>
    </rPh>
    <rPh sb="6" eb="9">
      <t>クウチョウヨウ</t>
    </rPh>
    <rPh sb="12" eb="15">
      <t>ウンテンダイ</t>
    </rPh>
    <rPh sb="15" eb="16">
      <t>カズ</t>
    </rPh>
    <rPh sb="17" eb="19">
      <t>テキセイ</t>
    </rPh>
    <rPh sb="19" eb="20">
      <t>カ</t>
    </rPh>
    <phoneticPr fontId="4"/>
  </si>
  <si>
    <t>非稼働エリアのエア供給弁の閉止</t>
    <rPh sb="0" eb="1">
      <t>ヒ</t>
    </rPh>
    <rPh sb="1" eb="3">
      <t>カドウ</t>
    </rPh>
    <rPh sb="9" eb="11">
      <t>キョウキュウ</t>
    </rPh>
    <rPh sb="11" eb="12">
      <t>ベン</t>
    </rPh>
    <rPh sb="13" eb="15">
      <t>ヘイシ</t>
    </rPh>
    <phoneticPr fontId="4"/>
  </si>
  <si>
    <t>ランプ交換時の初期照度補正リセットの実施</t>
  </si>
  <si>
    <t>2f.1</t>
  </si>
  <si>
    <t>冷凍・冷蔵庫の保温管理</t>
  </si>
  <si>
    <t>3b.5</t>
  </si>
  <si>
    <t>3b.6</t>
  </si>
  <si>
    <t>3b.7</t>
  </si>
  <si>
    <t>3b.8</t>
  </si>
  <si>
    <t>3b.9</t>
  </si>
  <si>
    <t>合計</t>
    <rPh sb="0" eb="2">
      <t>ゴウケイ</t>
    </rPh>
    <phoneticPr fontId="4"/>
  </si>
  <si>
    <t>㎡</t>
    <phoneticPr fontId="4"/>
  </si>
  <si>
    <t>㎡</t>
    <phoneticPr fontId="4"/>
  </si>
  <si>
    <t>GJ/年</t>
    <phoneticPr fontId="4"/>
  </si>
  <si>
    <t>MJ/㎡･年</t>
    <phoneticPr fontId="4"/>
  </si>
  <si>
    <t>給湯</t>
    <phoneticPr fontId="4"/>
  </si>
  <si>
    <t>1. 運用管理</t>
    <rPh sb="3" eb="5">
      <t>ウンヨウ</t>
    </rPh>
    <rPh sb="5" eb="7">
      <t>カンリ</t>
    </rPh>
    <phoneticPr fontId="4"/>
  </si>
  <si>
    <t>高効率クリーンルームの導入</t>
    <rPh sb="0" eb="3">
      <t>コウコウリツ</t>
    </rPh>
    <rPh sb="11" eb="13">
      <t>ドウニュウ</t>
    </rPh>
    <phoneticPr fontId="4"/>
  </si>
  <si>
    <t>冷凍・冷蔵設備冷却器の除霜（デフロスト）の実施</t>
    <rPh sb="3" eb="5">
      <t>レイゾウ</t>
    </rPh>
    <rPh sb="5" eb="7">
      <t>セツビ</t>
    </rPh>
    <phoneticPr fontId="4"/>
  </si>
  <si>
    <t>Ⅲ 事業所及び設備の運用に関する事項</t>
    <rPh sb="2" eb="4">
      <t>ジギョウ</t>
    </rPh>
    <rPh sb="4" eb="5">
      <t>ショ</t>
    </rPh>
    <rPh sb="7" eb="9">
      <t>セツビ</t>
    </rPh>
    <rPh sb="10" eb="12">
      <t>ウンヨウ</t>
    </rPh>
    <rPh sb="13" eb="14">
      <t>カン</t>
    </rPh>
    <rPh sb="16" eb="18">
      <t>ジコウ</t>
    </rPh>
    <phoneticPr fontId="4"/>
  </si>
  <si>
    <t>1a.</t>
    <phoneticPr fontId="4"/>
  </si>
  <si>
    <t>熱供給施設</t>
    <phoneticPr fontId="4"/>
  </si>
  <si>
    <t>ｴﾈﾙｷﾞｰ消費先区分</t>
    <phoneticPr fontId="4"/>
  </si>
  <si>
    <t>冷凍機、冷温水機、ボイラ、パッケージ形空調機他等</t>
    <rPh sb="18" eb="19">
      <t>カタ</t>
    </rPh>
    <rPh sb="19" eb="20">
      <t>クウ</t>
    </rPh>
    <rPh sb="20" eb="21">
      <t>チョウ</t>
    </rPh>
    <rPh sb="21" eb="22">
      <t>キ</t>
    </rPh>
    <rPh sb="23" eb="24">
      <t>トウ</t>
    </rPh>
    <phoneticPr fontId="4"/>
  </si>
  <si>
    <t>給　湯</t>
    <phoneticPr fontId="4"/>
  </si>
  <si>
    <t>照明・
ｺﾝｾﾝﾄ</t>
    <phoneticPr fontId="4"/>
  </si>
  <si>
    <t>照　明</t>
    <phoneticPr fontId="4"/>
  </si>
  <si>
    <t>ｺﾝｾﾝﾄ</t>
    <phoneticPr fontId="4"/>
  </si>
  <si>
    <t>事務機器他等</t>
    <rPh sb="5" eb="6">
      <t>トウ</t>
    </rPh>
    <phoneticPr fontId="4"/>
  </si>
  <si>
    <t>換　気</t>
    <phoneticPr fontId="4"/>
  </si>
  <si>
    <r>
      <t>事業所全体の熱負荷を処理するための空調エネルギー消費量</t>
    </r>
    <r>
      <rPr>
        <sz val="8"/>
        <rFont val="ＭＳ Ｐゴシック"/>
        <family val="3"/>
        <charset val="128"/>
      </rPr>
      <t>（熱源+熱搬送）</t>
    </r>
    <r>
      <rPr>
        <sz val="9"/>
        <rFont val="ＭＳ Ｐゴシック"/>
        <family val="3"/>
        <charset val="128"/>
      </rPr>
      <t>の想定比率</t>
    </r>
    <rPh sb="0" eb="2">
      <t>ジギョウ</t>
    </rPh>
    <rPh sb="2" eb="3">
      <t>ショ</t>
    </rPh>
    <rPh sb="3" eb="5">
      <t>ゼンタイ</t>
    </rPh>
    <phoneticPr fontId="4"/>
  </si>
  <si>
    <t>検証者</t>
    <rPh sb="0" eb="2">
      <t>ケンショウ</t>
    </rPh>
    <rPh sb="2" eb="3">
      <t>シャ</t>
    </rPh>
    <phoneticPr fontId="4"/>
  </si>
  <si>
    <t>会社名等</t>
    <rPh sb="0" eb="3">
      <t>カイシャメイ</t>
    </rPh>
    <rPh sb="3" eb="4">
      <t>ナド</t>
    </rPh>
    <phoneticPr fontId="4"/>
  </si>
  <si>
    <t>時間外等の照明点灯エリアの集約化</t>
    <rPh sb="13" eb="15">
      <t>シュウヤク</t>
    </rPh>
    <rPh sb="15" eb="16">
      <t>カ</t>
    </rPh>
    <phoneticPr fontId="4"/>
  </si>
  <si>
    <t>1a.7</t>
  </si>
  <si>
    <t>1b.3</t>
  </si>
  <si>
    <t>1b.4</t>
  </si>
  <si>
    <t>1b.5</t>
  </si>
  <si>
    <t>1b.6</t>
  </si>
  <si>
    <t>2.</t>
  </si>
  <si>
    <t>3.</t>
  </si>
  <si>
    <t>評価
No.4</t>
  </si>
  <si>
    <t>評価
No.5</t>
  </si>
  <si>
    <t>評価
No.6</t>
  </si>
  <si>
    <t>トランス損失、店舗動力等</t>
    <rPh sb="11" eb="12">
      <t>トウ</t>
    </rPh>
    <phoneticPr fontId="4"/>
  </si>
  <si>
    <t>配管摩擦低減剤（DR剤）の導入</t>
    <rPh sb="10" eb="11">
      <t>ザイ</t>
    </rPh>
    <phoneticPr fontId="4"/>
  </si>
  <si>
    <t>駐車場ファンのCO又はCO2濃度制御の導入</t>
    <rPh sb="0" eb="3">
      <t>チュウシャジョウ</t>
    </rPh>
    <rPh sb="9" eb="10">
      <t>マタ</t>
    </rPh>
    <rPh sb="14" eb="16">
      <t>ノウド</t>
    </rPh>
    <rPh sb="16" eb="18">
      <t>セイギョ</t>
    </rPh>
    <rPh sb="19" eb="21">
      <t>ドウニュウ</t>
    </rPh>
    <phoneticPr fontId="4"/>
  </si>
  <si>
    <t>給湯温度設定の緩和</t>
    <rPh sb="0" eb="2">
      <t>キュウトウ</t>
    </rPh>
    <rPh sb="2" eb="4">
      <t>オンド</t>
    </rPh>
    <rPh sb="4" eb="6">
      <t>セッテイ</t>
    </rPh>
    <rPh sb="7" eb="9">
      <t>カンワ</t>
    </rPh>
    <phoneticPr fontId="4"/>
  </si>
  <si>
    <t>熱交換器の清掃</t>
    <rPh sb="0" eb="1">
      <t>ネツ</t>
    </rPh>
    <rPh sb="1" eb="3">
      <t>コウカン</t>
    </rPh>
    <rPh sb="3" eb="4">
      <t>キ</t>
    </rPh>
    <phoneticPr fontId="4"/>
  </si>
  <si>
    <t>氏名</t>
    <rPh sb="0" eb="2">
      <t>シメイ</t>
    </rPh>
    <phoneticPr fontId="4"/>
  </si>
  <si>
    <t>部分負荷時の熱源運転台数の適正化</t>
    <rPh sb="6" eb="8">
      <t>ネツゲン</t>
    </rPh>
    <rPh sb="13" eb="16">
      <t>テキセイカ</t>
    </rPh>
    <phoneticPr fontId="4"/>
  </si>
  <si>
    <t>2b.6</t>
  </si>
  <si>
    <t>給湯不要時間帯の給湯循環ポンプの停止</t>
    <rPh sb="2" eb="4">
      <t>フヨウ</t>
    </rPh>
    <rPh sb="8" eb="10">
      <t>キュウトウ</t>
    </rPh>
    <phoneticPr fontId="4"/>
  </si>
  <si>
    <t>1d.6</t>
  </si>
  <si>
    <t>全般</t>
    <rPh sb="0" eb="2">
      <t>ゼンパン</t>
    </rPh>
    <phoneticPr fontId="4"/>
  </si>
  <si>
    <t>3f.5</t>
  </si>
  <si>
    <t>省エネファンベルトへの交換</t>
    <rPh sb="11" eb="13">
      <t>コウカン</t>
    </rPh>
    <phoneticPr fontId="4"/>
  </si>
  <si>
    <t>事業所の概要</t>
    <rPh sb="0" eb="3">
      <t>ジギョウショ</t>
    </rPh>
    <rPh sb="4" eb="6">
      <t>ガイヨウ</t>
    </rPh>
    <phoneticPr fontId="4"/>
  </si>
  <si>
    <t>集会所等</t>
    <rPh sb="0" eb="2">
      <t>シュウカイ</t>
    </rPh>
    <rPh sb="2" eb="3">
      <t>ショ</t>
    </rPh>
    <rPh sb="3" eb="4">
      <t>ナド</t>
    </rPh>
    <phoneticPr fontId="4"/>
  </si>
  <si>
    <t>工場等</t>
    <rPh sb="0" eb="2">
      <t>コウジョウ</t>
    </rPh>
    <rPh sb="2" eb="3">
      <t>ナド</t>
    </rPh>
    <phoneticPr fontId="4"/>
  </si>
  <si>
    <t>3b.34</t>
  </si>
  <si>
    <t>Ⅱ1. 自然ｴﾈﾙｷﾞｰの利用</t>
    <phoneticPr fontId="4"/>
  </si>
  <si>
    <t>Ⅱ2. 建物外皮の省ｴﾈﾙｷﾞｰ性能</t>
    <phoneticPr fontId="4"/>
  </si>
  <si>
    <t>3e.2</t>
  </si>
  <si>
    <t>3e.3</t>
  </si>
  <si>
    <t>3e.4</t>
  </si>
  <si>
    <t>3f.3</t>
  </si>
  <si>
    <t>地球温暖化対策
事業者の氏名</t>
    <rPh sb="0" eb="2">
      <t>チキュウ</t>
    </rPh>
    <rPh sb="2" eb="5">
      <t>オンダンカ</t>
    </rPh>
    <rPh sb="5" eb="7">
      <t>タイサク</t>
    </rPh>
    <rPh sb="8" eb="11">
      <t>ジギョウシャ</t>
    </rPh>
    <rPh sb="12" eb="14">
      <t>シメイ</t>
    </rPh>
    <phoneticPr fontId="4"/>
  </si>
  <si>
    <t>2. 保守管理</t>
    <rPh sb="3" eb="5">
      <t>ホシュ</t>
    </rPh>
    <rPh sb="5" eb="7">
      <t>カンリ</t>
    </rPh>
    <phoneticPr fontId="4"/>
  </si>
  <si>
    <t>4.</t>
  </si>
  <si>
    <t>棟</t>
    <rPh sb="0" eb="1">
      <t>ムネ</t>
    </rPh>
    <phoneticPr fontId="4"/>
  </si>
  <si>
    <t>デシカント空調システムの導入</t>
    <rPh sb="5" eb="7">
      <t>クウチョウ</t>
    </rPh>
    <rPh sb="12" eb="14">
      <t>ドウニュウ</t>
    </rPh>
    <phoneticPr fontId="4"/>
  </si>
  <si>
    <t>1e.2</t>
  </si>
  <si>
    <t>建物全体の給排気バランスの管理</t>
    <rPh sb="0" eb="2">
      <t>タテモノ</t>
    </rPh>
    <rPh sb="2" eb="4">
      <t>ゼンタイ</t>
    </rPh>
    <rPh sb="5" eb="8">
      <t>キュウハイキ</t>
    </rPh>
    <rPh sb="13" eb="15">
      <t>カンリ</t>
    </rPh>
    <phoneticPr fontId="4"/>
  </si>
  <si>
    <t>1b.16</t>
  </si>
  <si>
    <t>蒸気弁・フランジ部の断熱</t>
    <rPh sb="8" eb="9">
      <t>ブ</t>
    </rPh>
    <phoneticPr fontId="4"/>
  </si>
  <si>
    <t>冷却塔ファンインバータ制御の導入</t>
    <rPh sb="11" eb="13">
      <t>セイギョ</t>
    </rPh>
    <phoneticPr fontId="4"/>
  </si>
  <si>
    <t>エスカレーターの自動運転方式又は微速運転方式の導入</t>
    <rPh sb="8" eb="10">
      <t>ジドウ</t>
    </rPh>
    <rPh sb="10" eb="12">
      <t>ウンテン</t>
    </rPh>
    <rPh sb="12" eb="14">
      <t>ホウシキ</t>
    </rPh>
    <rPh sb="14" eb="15">
      <t>マタ</t>
    </rPh>
    <phoneticPr fontId="4"/>
  </si>
  <si>
    <t>床吹出空調システムの導入</t>
    <rPh sb="0" eb="1">
      <t>ユカ</t>
    </rPh>
    <rPh sb="1" eb="3">
      <t>フキデ</t>
    </rPh>
    <rPh sb="3" eb="5">
      <t>クウチョウ</t>
    </rPh>
    <phoneticPr fontId="4"/>
  </si>
  <si>
    <t>3a.14</t>
  </si>
  <si>
    <t>3a.15</t>
  </si>
  <si>
    <t>3a.16</t>
  </si>
  <si>
    <t>3a.17</t>
  </si>
  <si>
    <t>3a.18</t>
  </si>
  <si>
    <t>3a.19</t>
  </si>
  <si>
    <t>3a.20</t>
  </si>
  <si>
    <t>3b.21</t>
  </si>
  <si>
    <t>3b.22</t>
  </si>
  <si>
    <t>3b.23</t>
  </si>
  <si>
    <t>3b.24</t>
  </si>
  <si>
    <t>3b.25</t>
  </si>
  <si>
    <t>3b.26</t>
  </si>
  <si>
    <t>3b.27</t>
  </si>
  <si>
    <t>3b.28</t>
  </si>
  <si>
    <t>3b.29</t>
  </si>
  <si>
    <t>3b.30</t>
  </si>
  <si>
    <t>3b.31</t>
  </si>
  <si>
    <t>3c.3</t>
  </si>
  <si>
    <t>3f.6</t>
  </si>
  <si>
    <t>3f.8</t>
  </si>
  <si>
    <t>3f.9</t>
  </si>
  <si>
    <t>4. エネルギー消費量・CO2排出量の管理</t>
    <phoneticPr fontId="4"/>
  </si>
  <si>
    <t>2f.2</t>
  </si>
  <si>
    <t>得点
集計</t>
    <rPh sb="0" eb="2">
      <t>トクテン</t>
    </rPh>
    <rPh sb="3" eb="5">
      <t>シュウケイ</t>
    </rPh>
    <phoneticPr fontId="4"/>
  </si>
  <si>
    <t>4.</t>
    <phoneticPr fontId="4"/>
  </si>
  <si>
    <t>エネルギー消費量・CO2排出量の管理</t>
    <phoneticPr fontId="4"/>
  </si>
  <si>
    <t>5.</t>
    <phoneticPr fontId="4"/>
  </si>
  <si>
    <t>建物外皮の省エネルギー性能</t>
    <phoneticPr fontId="4"/>
  </si>
  <si>
    <t>点         判　　定</t>
    <rPh sb="0" eb="1">
      <t>テン</t>
    </rPh>
    <phoneticPr fontId="4"/>
  </si>
  <si>
    <t>不合格要件</t>
    <rPh sb="0" eb="3">
      <t>フゴウカク</t>
    </rPh>
    <rPh sb="3" eb="5">
      <t>ヨウケン</t>
    </rPh>
    <phoneticPr fontId="4"/>
  </si>
  <si>
    <t>ウォーミングアップ時の外気遮断制御の導入</t>
  </si>
  <si>
    <t>空気搬送</t>
  </si>
  <si>
    <t>2c.2</t>
  </si>
  <si>
    <t>2c.3</t>
  </si>
  <si>
    <t>冷凍機の冷却水温度設定値の調整</t>
  </si>
  <si>
    <t>1a.9</t>
  </si>
  <si>
    <t>1a.10</t>
  </si>
  <si>
    <t>1a.12</t>
  </si>
  <si>
    <t>エレベーターの電力回生制御の導入</t>
  </si>
  <si>
    <t>評価No.</t>
    <rPh sb="0" eb="2">
      <t>ヒョウカ</t>
    </rPh>
    <phoneticPr fontId="4"/>
  </si>
  <si>
    <t>熱源の台数制御の導入</t>
    <rPh sb="0" eb="2">
      <t>ネツゲン</t>
    </rPh>
    <rPh sb="3" eb="5">
      <t>ダイスウ</t>
    </rPh>
    <rPh sb="5" eb="7">
      <t>セイギョ</t>
    </rPh>
    <rPh sb="8" eb="10">
      <t>ドウニュウ</t>
    </rPh>
    <phoneticPr fontId="4"/>
  </si>
  <si>
    <t>階数　　地上</t>
    <rPh sb="0" eb="2">
      <t>カイスウ</t>
    </rPh>
    <rPh sb="4" eb="6">
      <t>チジョウ</t>
    </rPh>
    <phoneticPr fontId="4"/>
  </si>
  <si>
    <t>棟数　</t>
    <rPh sb="0" eb="1">
      <t>ムネ</t>
    </rPh>
    <rPh sb="1" eb="2">
      <t>スウ</t>
    </rPh>
    <phoneticPr fontId="4"/>
  </si>
  <si>
    <t>事業所全体のエネルギー消費量の合計</t>
    <rPh sb="0" eb="2">
      <t>ジギョウ</t>
    </rPh>
    <rPh sb="2" eb="3">
      <t>ショ</t>
    </rPh>
    <rPh sb="3" eb="5">
      <t>ゼンタイ</t>
    </rPh>
    <rPh sb="11" eb="14">
      <t>ショウヒリョウ</t>
    </rPh>
    <rPh sb="15" eb="17">
      <t>ゴウケイ</t>
    </rPh>
    <phoneticPr fontId="4"/>
  </si>
  <si>
    <t>建物外皮からの熱負荷を処理するための空調エネルギー消費量の想定比率</t>
    <rPh sb="0" eb="2">
      <t>タテモノ</t>
    </rPh>
    <rPh sb="2" eb="4">
      <t>ガイヒ</t>
    </rPh>
    <rPh sb="7" eb="8">
      <t>ネツ</t>
    </rPh>
    <rPh sb="8" eb="10">
      <t>フカ</t>
    </rPh>
    <rPh sb="11" eb="13">
      <t>ショリ</t>
    </rPh>
    <rPh sb="18" eb="19">
      <t>クウ</t>
    </rPh>
    <rPh sb="19" eb="20">
      <t>チョウ</t>
    </rPh>
    <rPh sb="25" eb="28">
      <t>ショウヒリョウ</t>
    </rPh>
    <rPh sb="29" eb="31">
      <t>ソウテイ</t>
    </rPh>
    <rPh sb="31" eb="33">
      <t>ヒリツ</t>
    </rPh>
    <phoneticPr fontId="4"/>
  </si>
  <si>
    <t>照明用制御設備の作動チェック</t>
    <rPh sb="0" eb="2">
      <t>ショウメイ</t>
    </rPh>
    <rPh sb="2" eb="3">
      <t>ヨウ</t>
    </rPh>
    <rPh sb="3" eb="5">
      <t>セイギョ</t>
    </rPh>
    <rPh sb="5" eb="7">
      <t>セツビ</t>
    </rPh>
    <rPh sb="8" eb="10">
      <t>サドウ</t>
    </rPh>
    <phoneticPr fontId="4"/>
  </si>
  <si>
    <t>置換換気システムの導入</t>
    <rPh sb="0" eb="2">
      <t>チカン</t>
    </rPh>
    <rPh sb="2" eb="4">
      <t>カンキ</t>
    </rPh>
    <rPh sb="9" eb="11">
      <t>ドウニュウ</t>
    </rPh>
    <phoneticPr fontId="4"/>
  </si>
  <si>
    <t>空調温度制御の不感帯の設定</t>
    <rPh sb="0" eb="1">
      <t>クウ</t>
    </rPh>
    <rPh sb="1" eb="2">
      <t>チョウ</t>
    </rPh>
    <rPh sb="2" eb="4">
      <t>オンド</t>
    </rPh>
    <rPh sb="4" eb="6">
      <t>セイギョ</t>
    </rPh>
    <rPh sb="7" eb="8">
      <t>フ</t>
    </rPh>
    <rPh sb="8" eb="9">
      <t>カン</t>
    </rPh>
    <rPh sb="9" eb="10">
      <t>オビ</t>
    </rPh>
    <rPh sb="11" eb="13">
      <t>セッテイ</t>
    </rPh>
    <phoneticPr fontId="4"/>
  </si>
  <si>
    <t>1.運用管理</t>
    <rPh sb="2" eb="4">
      <t>ウンヨウ</t>
    </rPh>
    <rPh sb="4" eb="6">
      <t>カンリ</t>
    </rPh>
    <phoneticPr fontId="4"/>
  </si>
  <si>
    <t>2.保守管理</t>
    <rPh sb="2" eb="4">
      <t>ホシュ</t>
    </rPh>
    <rPh sb="4" eb="6">
      <t>カンリ</t>
    </rPh>
    <phoneticPr fontId="4"/>
  </si>
  <si>
    <t>評価日</t>
    <rPh sb="0" eb="2">
      <t>ヒョウカ</t>
    </rPh>
    <rPh sb="2" eb="3">
      <t>ヒ</t>
    </rPh>
    <phoneticPr fontId="4"/>
  </si>
  <si>
    <t>評価者</t>
    <rPh sb="0" eb="2">
      <t>ヒョウカ</t>
    </rPh>
    <rPh sb="2" eb="3">
      <t>シャ</t>
    </rPh>
    <phoneticPr fontId="4"/>
  </si>
  <si>
    <t>採用比率</t>
    <rPh sb="0" eb="2">
      <t>サイヨウ</t>
    </rPh>
    <rPh sb="2" eb="4">
      <t>ヒリツ</t>
    </rPh>
    <phoneticPr fontId="4"/>
  </si>
  <si>
    <t>非使用室の空調発停制御の導入</t>
    <rPh sb="0" eb="3">
      <t>ヒシヨウ</t>
    </rPh>
    <rPh sb="3" eb="4">
      <t>シツ</t>
    </rPh>
    <rPh sb="5" eb="6">
      <t>クウ</t>
    </rPh>
    <rPh sb="6" eb="7">
      <t>チョウ</t>
    </rPh>
    <rPh sb="7" eb="9">
      <t>ハッテイ</t>
    </rPh>
    <rPh sb="9" eb="11">
      <t>セイギョ</t>
    </rPh>
    <rPh sb="12" eb="14">
      <t>ドウニュウ</t>
    </rPh>
    <phoneticPr fontId="4"/>
  </si>
  <si>
    <t>ﾃﾅﾝﾄﾋﾞﾙ ﾚﾝﾀﾌﾞﾙ比40%未満（全熱源）</t>
    <rPh sb="14" eb="15">
      <t>ヒ</t>
    </rPh>
    <rPh sb="18" eb="20">
      <t>ミマン</t>
    </rPh>
    <rPh sb="21" eb="22">
      <t>ゼン</t>
    </rPh>
    <rPh sb="22" eb="24">
      <t>ネツゲン</t>
    </rPh>
    <phoneticPr fontId="4"/>
  </si>
  <si>
    <t>ｵﾌｨｽﾋﾞﾙ 20,000㎡未満</t>
    <rPh sb="15" eb="17">
      <t>ミマン</t>
    </rPh>
    <phoneticPr fontId="4"/>
  </si>
  <si>
    <t>評価・検証の概要</t>
    <rPh sb="0" eb="2">
      <t>ヒョウカ</t>
    </rPh>
    <rPh sb="3" eb="5">
      <t>ケンショウ</t>
    </rPh>
    <rPh sb="6" eb="8">
      <t>ガイヨウ</t>
    </rPh>
    <phoneticPr fontId="4"/>
  </si>
  <si>
    <t>検証日</t>
    <rPh sb="0" eb="2">
      <t>ケンショウ</t>
    </rPh>
    <rPh sb="2" eb="3">
      <t>ヒ</t>
    </rPh>
    <phoneticPr fontId="4"/>
  </si>
  <si>
    <t>給排水</t>
  </si>
  <si>
    <t>ｺﾝｾﾝﾄ</t>
  </si>
  <si>
    <t>熱源不要期間の熱源機器等停止</t>
    <rPh sb="0" eb="2">
      <t>ネツゲン</t>
    </rPh>
    <rPh sb="2" eb="4">
      <t>フヨウ</t>
    </rPh>
    <rPh sb="4" eb="6">
      <t>キカン</t>
    </rPh>
    <rPh sb="7" eb="9">
      <t>ネツゲン</t>
    </rPh>
    <rPh sb="9" eb="11">
      <t>キキ</t>
    </rPh>
    <rPh sb="11" eb="12">
      <t>ナド</t>
    </rPh>
    <rPh sb="12" eb="14">
      <t>テイシ</t>
    </rPh>
    <phoneticPr fontId="4"/>
  </si>
  <si>
    <t>空調開始時の熱源起動時間の適正化</t>
    <rPh sb="0" eb="1">
      <t>クウ</t>
    </rPh>
    <rPh sb="1" eb="2">
      <t>チョウ</t>
    </rPh>
    <rPh sb="2" eb="4">
      <t>カイシ</t>
    </rPh>
    <rPh sb="4" eb="5">
      <t>ジ</t>
    </rPh>
    <rPh sb="6" eb="8">
      <t>ネツゲン</t>
    </rPh>
    <rPh sb="8" eb="10">
      <t>キドウ</t>
    </rPh>
    <rPh sb="10" eb="12">
      <t>ジカン</t>
    </rPh>
    <rPh sb="13" eb="15">
      <t>テキセイ</t>
    </rPh>
    <rPh sb="15" eb="16">
      <t>カ</t>
    </rPh>
    <phoneticPr fontId="4"/>
  </si>
  <si>
    <t>空調停止時の熱源運転時間の短縮</t>
    <rPh sb="0" eb="1">
      <t>クウ</t>
    </rPh>
    <rPh sb="1" eb="2">
      <t>チョウ</t>
    </rPh>
    <rPh sb="2" eb="4">
      <t>テイシ</t>
    </rPh>
    <rPh sb="4" eb="5">
      <t>ジ</t>
    </rPh>
    <rPh sb="6" eb="8">
      <t>ネツゲン</t>
    </rPh>
    <rPh sb="8" eb="10">
      <t>ウンテン</t>
    </rPh>
    <rPh sb="10" eb="12">
      <t>ジカン</t>
    </rPh>
    <rPh sb="13" eb="15">
      <t>タンシュク</t>
    </rPh>
    <phoneticPr fontId="4"/>
  </si>
  <si>
    <t>熱源機器の冷温水出口温度設定値の調整</t>
    <rPh sb="0" eb="2">
      <t>ネツゲン</t>
    </rPh>
    <rPh sb="2" eb="4">
      <t>キキ</t>
    </rPh>
    <rPh sb="5" eb="6">
      <t>レイ</t>
    </rPh>
    <rPh sb="6" eb="8">
      <t>オンスイ</t>
    </rPh>
    <rPh sb="8" eb="10">
      <t>デグチ</t>
    </rPh>
    <rPh sb="10" eb="12">
      <t>オンド</t>
    </rPh>
    <rPh sb="12" eb="14">
      <t>セッテイ</t>
    </rPh>
    <rPh sb="14" eb="15">
      <t>チ</t>
    </rPh>
    <rPh sb="16" eb="18">
      <t>チョウセイ</t>
    </rPh>
    <phoneticPr fontId="4"/>
  </si>
  <si>
    <t>冷却除湿再熱方式以外の除湿システムの導入</t>
    <rPh sb="0" eb="2">
      <t>レイキャク</t>
    </rPh>
    <rPh sb="2" eb="4">
      <t>ジョシツ</t>
    </rPh>
    <rPh sb="8" eb="10">
      <t>イガイ</t>
    </rPh>
    <rPh sb="11" eb="13">
      <t>ジョシツ</t>
    </rPh>
    <rPh sb="18" eb="20">
      <t>ドウニュウ</t>
    </rPh>
    <phoneticPr fontId="4"/>
  </si>
  <si>
    <t>e. 昇降機設備</t>
    <phoneticPr fontId="4"/>
  </si>
  <si>
    <t>1b.2</t>
    <phoneticPr fontId="4"/>
  </si>
  <si>
    <t>2a.3</t>
  </si>
  <si>
    <t>加点</t>
    <rPh sb="0" eb="2">
      <t>カテン</t>
    </rPh>
    <phoneticPr fontId="4"/>
  </si>
  <si>
    <t>蒸気ボイラーの設定圧力の適正化</t>
    <rPh sb="0" eb="2">
      <t>ジョウキ</t>
    </rPh>
    <rPh sb="7" eb="9">
      <t>セッテイ</t>
    </rPh>
    <rPh sb="9" eb="11">
      <t>アツリョク</t>
    </rPh>
    <rPh sb="12" eb="15">
      <t>テキセイカ</t>
    </rPh>
    <phoneticPr fontId="4"/>
  </si>
  <si>
    <t>外部に面している出入口の開閉の管理</t>
    <rPh sb="0" eb="2">
      <t>ガイブ</t>
    </rPh>
    <rPh sb="3" eb="4">
      <t>メン</t>
    </rPh>
    <rPh sb="8" eb="10">
      <t>デイ</t>
    </rPh>
    <rPh sb="10" eb="11">
      <t>グチ</t>
    </rPh>
    <rPh sb="12" eb="14">
      <t>カイヘイ</t>
    </rPh>
    <rPh sb="15" eb="17">
      <t>カンリ</t>
    </rPh>
    <phoneticPr fontId="4"/>
  </si>
  <si>
    <t>清掃等の日常メンテナンス作業時の照明点灯時間・照度条件の適正化</t>
    <rPh sb="0" eb="3">
      <t>セイソウナド</t>
    </rPh>
    <rPh sb="4" eb="6">
      <t>ニチジョウ</t>
    </rPh>
    <rPh sb="12" eb="14">
      <t>サギョウ</t>
    </rPh>
    <rPh sb="14" eb="15">
      <t>ジ</t>
    </rPh>
    <rPh sb="16" eb="20">
      <t>ショウメイテントウ</t>
    </rPh>
    <rPh sb="20" eb="22">
      <t>ジカン</t>
    </rPh>
    <rPh sb="23" eb="25">
      <t>ショウド</t>
    </rPh>
    <rPh sb="25" eb="27">
      <t>ジョウケン</t>
    </rPh>
    <rPh sb="28" eb="30">
      <t>テキセイ</t>
    </rPh>
    <rPh sb="30" eb="31">
      <t>カ</t>
    </rPh>
    <phoneticPr fontId="4"/>
  </si>
  <si>
    <t>蒸気ボイラーの給水水質・ブロー量の管理</t>
    <rPh sb="0" eb="2">
      <t>ジョウキ</t>
    </rPh>
    <rPh sb="7" eb="9">
      <t>キュウスイ</t>
    </rPh>
    <rPh sb="9" eb="11">
      <t>スイシツ</t>
    </rPh>
    <rPh sb="15" eb="16">
      <t>リョウ</t>
    </rPh>
    <rPh sb="17" eb="19">
      <t>カンリ</t>
    </rPh>
    <phoneticPr fontId="4"/>
  </si>
  <si>
    <t>コージェネレーションの運転の適正化</t>
    <rPh sb="11" eb="13">
      <t>ウンテン</t>
    </rPh>
    <rPh sb="14" eb="16">
      <t>テキセイ</t>
    </rPh>
    <rPh sb="16" eb="17">
      <t>カ</t>
    </rPh>
    <phoneticPr fontId="4"/>
  </si>
  <si>
    <t>c. 照明・電気設備</t>
    <phoneticPr fontId="4"/>
  </si>
  <si>
    <t>d. 給排水・給湯設備</t>
    <phoneticPr fontId="4"/>
  </si>
  <si>
    <r>
      <t xml:space="preserve">地球温暖化対策推進状況評価書（第一区分事業所） </t>
    </r>
    <r>
      <rPr>
        <b/>
        <sz val="12"/>
        <rFont val="ＭＳ Ｐゴシック"/>
        <family val="3"/>
        <charset val="128"/>
      </rPr>
      <t>【複数エネルギー管理責任者用】</t>
    </r>
    <rPh sb="0" eb="2">
      <t>チキュウ</t>
    </rPh>
    <rPh sb="2" eb="5">
      <t>オンダンカ</t>
    </rPh>
    <rPh sb="5" eb="7">
      <t>タイサク</t>
    </rPh>
    <rPh sb="7" eb="9">
      <t>スイシン</t>
    </rPh>
    <rPh sb="9" eb="11">
      <t>ジョウキョウ</t>
    </rPh>
    <rPh sb="11" eb="14">
      <t>ヒョウカショ</t>
    </rPh>
    <rPh sb="15" eb="22">
      <t>ダイイチクブンジギョウショ</t>
    </rPh>
    <phoneticPr fontId="4"/>
  </si>
  <si>
    <t>Ⅱ 建物及び設備性能に関する事項</t>
    <phoneticPr fontId="4"/>
  </si>
  <si>
    <t>ｵﾌｨｽﾋﾞﾙ 70,000㎡以上</t>
    <rPh sb="15" eb="17">
      <t>イジョウ</t>
    </rPh>
    <phoneticPr fontId="4"/>
  </si>
  <si>
    <t>自社ビル（全熱源）</t>
    <rPh sb="0" eb="2">
      <t>ジシャ</t>
    </rPh>
    <rPh sb="5" eb="6">
      <t>ゼン</t>
    </rPh>
    <rPh sb="6" eb="8">
      <t>ネツゲン</t>
    </rPh>
    <phoneticPr fontId="4"/>
  </si>
  <si>
    <t>ﾃﾅﾝﾄﾋﾞﾙ ﾚﾝﾀﾌﾞﾙ比60%以上（熱源有）</t>
    <rPh sb="14" eb="15">
      <t>ヒ</t>
    </rPh>
    <rPh sb="18" eb="20">
      <t>イジョウ</t>
    </rPh>
    <rPh sb="21" eb="23">
      <t>ネツゲン</t>
    </rPh>
    <rPh sb="23" eb="24">
      <t>ア</t>
    </rPh>
    <phoneticPr fontId="4"/>
  </si>
  <si>
    <t>ﾃﾅﾝﾄﾋﾞﾙ ﾚﾝﾀﾌﾞﾙ比60%以上（DHC）</t>
    <rPh sb="14" eb="15">
      <t>ヒ</t>
    </rPh>
    <rPh sb="18" eb="20">
      <t>イジョウ</t>
    </rPh>
    <phoneticPr fontId="4"/>
  </si>
  <si>
    <t>得点率</t>
    <rPh sb="0" eb="2">
      <t>トクテン</t>
    </rPh>
    <rPh sb="2" eb="3">
      <t>リツ</t>
    </rPh>
    <phoneticPr fontId="4"/>
  </si>
  <si>
    <t>1b.12</t>
  </si>
  <si>
    <t>1c.3</t>
  </si>
  <si>
    <t>1c.4</t>
  </si>
  <si>
    <t>1c.5</t>
  </si>
  <si>
    <t>1c.6</t>
  </si>
  <si>
    <t>3b.1</t>
  </si>
  <si>
    <t>省エネ法基準値</t>
    <rPh sb="0" eb="1">
      <t>ショウ</t>
    </rPh>
    <rPh sb="3" eb="4">
      <t>ホウ</t>
    </rPh>
    <rPh sb="4" eb="7">
      <t>キジュンチ</t>
    </rPh>
    <phoneticPr fontId="4"/>
  </si>
  <si>
    <t>給排水</t>
    <rPh sb="0" eb="3">
      <t>キュウハイスイ</t>
    </rPh>
    <phoneticPr fontId="4"/>
  </si>
  <si>
    <t>自然エネルギーの利用</t>
  </si>
  <si>
    <t>自然通風を利用したシステムの導入</t>
  </si>
  <si>
    <t>高性能な建物外皮の導入</t>
  </si>
  <si>
    <t>㎡</t>
    <phoneticPr fontId="4"/>
  </si>
  <si>
    <t>3b.4</t>
  </si>
  <si>
    <t>地下駐車場のスロープ等からの自然給気</t>
    <rPh sb="0" eb="2">
      <t>チカ</t>
    </rPh>
    <rPh sb="2" eb="5">
      <t>チュウシャジョウ</t>
    </rPh>
    <rPh sb="14" eb="16">
      <t>シゼン</t>
    </rPh>
    <rPh sb="16" eb="18">
      <t>キュウキ</t>
    </rPh>
    <phoneticPr fontId="4"/>
  </si>
  <si>
    <t>高効率冷却塔の導入</t>
    <rPh sb="0" eb="3">
      <t>コウコウリツ</t>
    </rPh>
    <rPh sb="3" eb="6">
      <t>レイキャクトウ</t>
    </rPh>
    <rPh sb="7" eb="9">
      <t>ドウニュウ</t>
    </rPh>
    <phoneticPr fontId="4"/>
  </si>
  <si>
    <t>CO2濃度による外気量制御の導入</t>
  </si>
  <si>
    <t>高効率照明器具の導入</t>
  </si>
  <si>
    <t>3.設備・制御系の省エネルギー性能</t>
    <phoneticPr fontId="4"/>
  </si>
  <si>
    <t>Ⅱ 建物及び設備性能に関する事項</t>
    <phoneticPr fontId="4"/>
  </si>
  <si>
    <t>3.設備・制御系の省エネルギー性能</t>
    <phoneticPr fontId="4"/>
  </si>
  <si>
    <t>a. 熱源・熱搬送設備</t>
    <phoneticPr fontId="4"/>
  </si>
  <si>
    <t>b. 空調・換気設備</t>
    <phoneticPr fontId="4"/>
  </si>
  <si>
    <t>Ⅲ 事業所及び設備の運用に関する事項</t>
    <phoneticPr fontId="4"/>
  </si>
  <si>
    <t>1.運用管理</t>
    <phoneticPr fontId="4"/>
  </si>
  <si>
    <t>e. 昇降機設備</t>
    <phoneticPr fontId="4"/>
  </si>
  <si>
    <t>f. その他</t>
    <phoneticPr fontId="4"/>
  </si>
  <si>
    <r>
      <t xml:space="preserve">地球温暖化対策推進状況評価ツール（第一区分事業所） </t>
    </r>
    <r>
      <rPr>
        <sz val="12"/>
        <color indexed="57"/>
        <rFont val="HGP創英角ｺﾞｼｯｸUB"/>
        <family val="3"/>
        <charset val="128"/>
      </rPr>
      <t>【複数エネルギー管理責任者用】</t>
    </r>
    <rPh sb="0" eb="2">
      <t>チキュウ</t>
    </rPh>
    <rPh sb="2" eb="5">
      <t>オンダンカ</t>
    </rPh>
    <rPh sb="5" eb="7">
      <t>タイサク</t>
    </rPh>
    <rPh sb="7" eb="9">
      <t>スイシン</t>
    </rPh>
    <rPh sb="9" eb="11">
      <t>ジョウキョウ</t>
    </rPh>
    <rPh sb="11" eb="13">
      <t>ヒョウカ</t>
    </rPh>
    <rPh sb="17" eb="24">
      <t>ダイイチクブンジギョウショ</t>
    </rPh>
    <rPh sb="27" eb="29">
      <t>フクスウ</t>
    </rPh>
    <rPh sb="34" eb="36">
      <t>カンリ</t>
    </rPh>
    <rPh sb="36" eb="38">
      <t>セキニン</t>
    </rPh>
    <rPh sb="38" eb="39">
      <t>シャ</t>
    </rPh>
    <rPh sb="39" eb="40">
      <t>ヨウ</t>
    </rPh>
    <phoneticPr fontId="4"/>
  </si>
  <si>
    <t>地球温暖化対策推進状況評価結果一覧表（第一区分事業所） 【複数エネルギー管理責任者用】</t>
    <rPh sb="13" eb="15">
      <t>ケッカ</t>
    </rPh>
    <rPh sb="15" eb="17">
      <t>イチラン</t>
    </rPh>
    <rPh sb="17" eb="18">
      <t>ヒョウ</t>
    </rPh>
    <rPh sb="19" eb="26">
      <t>ダイイチクブンジギョウショ</t>
    </rPh>
    <phoneticPr fontId="4"/>
  </si>
  <si>
    <t>給水・給湯バルブの調整</t>
    <rPh sb="0" eb="2">
      <t>キュウスイ</t>
    </rPh>
    <rPh sb="3" eb="5">
      <t>キュウトウ</t>
    </rPh>
    <rPh sb="9" eb="11">
      <t>チョウセイ</t>
    </rPh>
    <phoneticPr fontId="4"/>
  </si>
  <si>
    <t>貯湯温度設定の緩和</t>
    <rPh sb="0" eb="1">
      <t>チョ</t>
    </rPh>
    <rPh sb="1" eb="2">
      <t>ユ</t>
    </rPh>
    <rPh sb="2" eb="4">
      <t>オンド</t>
    </rPh>
    <rPh sb="4" eb="6">
      <t>セッテイ</t>
    </rPh>
    <rPh sb="7" eb="9">
      <t>カンワ</t>
    </rPh>
    <phoneticPr fontId="4"/>
  </si>
  <si>
    <t>省エネ型便座又は洗浄便座のスケジュール制御の導入</t>
    <rPh sb="0" eb="1">
      <t>ショウ</t>
    </rPh>
    <rPh sb="3" eb="4">
      <t>カタ</t>
    </rPh>
    <rPh sb="4" eb="6">
      <t>ベンザ</t>
    </rPh>
    <rPh sb="6" eb="7">
      <t>マタ</t>
    </rPh>
    <rPh sb="8" eb="10">
      <t>センジョウ</t>
    </rPh>
    <rPh sb="10" eb="12">
      <t>ベンザ</t>
    </rPh>
    <rPh sb="19" eb="21">
      <t>セイギョ</t>
    </rPh>
    <rPh sb="22" eb="24">
      <t>ドウニュウ</t>
    </rPh>
    <phoneticPr fontId="4"/>
  </si>
  <si>
    <t>3d.10</t>
  </si>
  <si>
    <t>指定番号</t>
    <rPh sb="0" eb="2">
      <t>シテイ</t>
    </rPh>
    <rPh sb="2" eb="4">
      <t>バンゴウ</t>
    </rPh>
    <phoneticPr fontId="4"/>
  </si>
  <si>
    <t>不合格の要件</t>
    <rPh sb="0" eb="3">
      <t>フゴウカク</t>
    </rPh>
    <rPh sb="4" eb="6">
      <t>ヨウケン</t>
    </rPh>
    <phoneticPr fontId="4"/>
  </si>
  <si>
    <t>1f.4</t>
  </si>
  <si>
    <t>2a.4</t>
  </si>
  <si>
    <t>1b.17</t>
  </si>
  <si>
    <t>高効率厨房換気システムの導入</t>
    <rPh sb="0" eb="3">
      <t>コウコウリツ</t>
    </rPh>
    <rPh sb="3" eb="5">
      <t>チュウボウ</t>
    </rPh>
    <rPh sb="5" eb="7">
      <t>カンキ</t>
    </rPh>
    <rPh sb="12" eb="14">
      <t>ドウニュウ</t>
    </rPh>
    <phoneticPr fontId="4"/>
  </si>
  <si>
    <t>2a.2</t>
  </si>
  <si>
    <t>2b.2</t>
  </si>
  <si>
    <t>2b.3</t>
  </si>
  <si>
    <t>2b.4</t>
  </si>
  <si>
    <t>2b.5</t>
  </si>
  <si>
    <t>年</t>
    <rPh sb="0" eb="1">
      <t>ネン</t>
    </rPh>
    <phoneticPr fontId="4"/>
  </si>
  <si>
    <t>その他</t>
    <rPh sb="2" eb="3">
      <t>タ</t>
    </rPh>
    <phoneticPr fontId="4"/>
  </si>
  <si>
    <t>コミッショニング（性能検証）の実施</t>
  </si>
  <si>
    <t>保守・点検の管理</t>
  </si>
  <si>
    <t>昇降機</t>
    <rPh sb="0" eb="3">
      <t>ショウコウキ</t>
    </rPh>
    <phoneticPr fontId="4"/>
  </si>
  <si>
    <t>階</t>
    <rPh sb="0" eb="1">
      <t>カイ</t>
    </rPh>
    <phoneticPr fontId="4"/>
  </si>
  <si>
    <t>高効率給電設備の導入</t>
  </si>
  <si>
    <t>3c.17</t>
  </si>
  <si>
    <t>高効率UPSの導入</t>
  </si>
  <si>
    <t>トップレベル事業所の認定水準</t>
    <rPh sb="6" eb="9">
      <t>ジギョウショ</t>
    </rPh>
    <rPh sb="10" eb="12">
      <t>ニンテイ</t>
    </rPh>
    <rPh sb="12" eb="14">
      <t>スイジュン</t>
    </rPh>
    <phoneticPr fontId="4"/>
  </si>
  <si>
    <t>便所洗面給湯の給湯中止又は給湯期間の短縮</t>
    <rPh sb="0" eb="2">
      <t>ベンジョ</t>
    </rPh>
    <rPh sb="2" eb="4">
      <t>センメン</t>
    </rPh>
    <rPh sb="4" eb="6">
      <t>キュウトウ</t>
    </rPh>
    <rPh sb="7" eb="9">
      <t>キュウトウ</t>
    </rPh>
    <rPh sb="9" eb="11">
      <t>チュウシ</t>
    </rPh>
    <rPh sb="11" eb="12">
      <t>マタ</t>
    </rPh>
    <rPh sb="13" eb="17">
      <t>キュウトウキカン</t>
    </rPh>
    <rPh sb="18" eb="20">
      <t>タンシュク</t>
    </rPh>
    <phoneticPr fontId="4"/>
  </si>
  <si>
    <t>洗面器の自動水栓の導入</t>
    <rPh sb="0" eb="2">
      <t>センメン</t>
    </rPh>
    <rPh sb="2" eb="3">
      <t>キ</t>
    </rPh>
    <phoneticPr fontId="4"/>
  </si>
  <si>
    <t>2a.</t>
  </si>
  <si>
    <t>1b.</t>
  </si>
  <si>
    <t>1e.</t>
  </si>
  <si>
    <t>1f.</t>
  </si>
  <si>
    <t>2b.</t>
  </si>
  <si>
    <t>2f.</t>
  </si>
  <si>
    <t>事務所</t>
    <rPh sb="0" eb="2">
      <t>ジム</t>
    </rPh>
    <rPh sb="2" eb="3">
      <t>ショ</t>
    </rPh>
    <phoneticPr fontId="4"/>
  </si>
  <si>
    <t>1b.1</t>
  </si>
  <si>
    <t>商業施設</t>
    <rPh sb="0" eb="2">
      <t>ショウギョウ</t>
    </rPh>
    <rPh sb="2" eb="4">
      <t>シセツ</t>
    </rPh>
    <phoneticPr fontId="4"/>
  </si>
  <si>
    <t>空気搬送</t>
    <rPh sb="0" eb="2">
      <t>クウキ</t>
    </rPh>
    <rPh sb="2" eb="4">
      <t>ハンソウ</t>
    </rPh>
    <phoneticPr fontId="4"/>
  </si>
  <si>
    <r>
      <t>t-CO</t>
    </r>
    <r>
      <rPr>
        <vertAlign val="subscript"/>
        <sz val="9"/>
        <rFont val="ＭＳ Ｐゴシック"/>
        <family val="3"/>
        <charset val="128"/>
      </rPr>
      <t>2</t>
    </r>
    <r>
      <rPr>
        <sz val="9"/>
        <rFont val="ＭＳ Ｐゴシック"/>
        <family val="3"/>
        <charset val="128"/>
      </rPr>
      <t>/年</t>
    </r>
    <phoneticPr fontId="4"/>
  </si>
  <si>
    <r>
      <t>t-CO</t>
    </r>
    <r>
      <rPr>
        <vertAlign val="subscript"/>
        <sz val="9"/>
        <rFont val="ＭＳ Ｐゴシック"/>
        <family val="3"/>
        <charset val="128"/>
      </rPr>
      <t>2</t>
    </r>
    <r>
      <rPr>
        <sz val="9"/>
        <rFont val="ＭＳ Ｐゴシック"/>
        <family val="3"/>
        <charset val="128"/>
      </rPr>
      <t>/年</t>
    </r>
    <phoneticPr fontId="4"/>
  </si>
  <si>
    <r>
      <t>kg-CO</t>
    </r>
    <r>
      <rPr>
        <vertAlign val="subscript"/>
        <sz val="9"/>
        <rFont val="ＭＳ Ｐゴシック"/>
        <family val="3"/>
        <charset val="128"/>
      </rPr>
      <t>2</t>
    </r>
    <r>
      <rPr>
        <sz val="9"/>
        <rFont val="ＭＳ Ｐゴシック"/>
        <family val="3"/>
        <charset val="128"/>
      </rPr>
      <t>/㎡･年</t>
    </r>
    <phoneticPr fontId="4"/>
  </si>
  <si>
    <t>GJ/年</t>
    <phoneticPr fontId="4"/>
  </si>
  <si>
    <t>MJ/㎡･年</t>
    <phoneticPr fontId="4"/>
  </si>
  <si>
    <t>屋上緑化の導入</t>
  </si>
  <si>
    <t>高効率コージェネレーションの導入</t>
  </si>
  <si>
    <t>3b.2</t>
  </si>
  <si>
    <t>3b.3</t>
  </si>
  <si>
    <t>エレベーターの群管理制御の導入</t>
  </si>
  <si>
    <t>ファンコイルユニットの比例制御の導入</t>
  </si>
  <si>
    <t>1a.1</t>
  </si>
  <si>
    <t>文化・娯楽施設</t>
    <rPh sb="0" eb="2">
      <t>ブンカ</t>
    </rPh>
    <rPh sb="3" eb="5">
      <t>ゴラク</t>
    </rPh>
    <rPh sb="5" eb="7">
      <t>シセツ</t>
    </rPh>
    <phoneticPr fontId="4"/>
  </si>
  <si>
    <t>空調</t>
    <rPh sb="0" eb="2">
      <t>クウチョウ</t>
    </rPh>
    <phoneticPr fontId="4"/>
  </si>
  <si>
    <t>熱源機器出口設定温度の遠方制御の導入</t>
    <rPh sb="0" eb="2">
      <t>ネツゲン</t>
    </rPh>
    <rPh sb="2" eb="4">
      <t>キキ</t>
    </rPh>
    <rPh sb="11" eb="13">
      <t>エンポウ</t>
    </rPh>
    <rPh sb="13" eb="15">
      <t>セイギョ</t>
    </rPh>
    <rPh sb="16" eb="18">
      <t>ドウニュウ</t>
    </rPh>
    <phoneticPr fontId="4"/>
  </si>
  <si>
    <t>3a.7</t>
  </si>
  <si>
    <t>3a.8</t>
  </si>
  <si>
    <t>3a.9</t>
  </si>
  <si>
    <t>3a.10</t>
  </si>
  <si>
    <t>3a.11</t>
  </si>
  <si>
    <t>3a.12</t>
  </si>
  <si>
    <t>3a.13</t>
  </si>
  <si>
    <t>空調のセキュリティー連動制御の導入</t>
    <rPh sb="0" eb="2">
      <t>クウチョウ</t>
    </rPh>
    <phoneticPr fontId="4"/>
  </si>
  <si>
    <t>基準排出量</t>
    <rPh sb="0" eb="2">
      <t>キジュン</t>
    </rPh>
    <rPh sb="2" eb="4">
      <t>ハイシュツ</t>
    </rPh>
    <rPh sb="4" eb="5">
      <t>リョウ</t>
    </rPh>
    <phoneticPr fontId="4"/>
  </si>
  <si>
    <t>前年度CO2排出量実績</t>
    <rPh sb="0" eb="3">
      <t>ゼンネンド</t>
    </rPh>
    <rPh sb="6" eb="8">
      <t>ハイシュツ</t>
    </rPh>
    <rPh sb="8" eb="9">
      <t>リョウ</t>
    </rPh>
    <rPh sb="9" eb="11">
      <t>ジッセキ</t>
    </rPh>
    <phoneticPr fontId="4"/>
  </si>
  <si>
    <t>水搬送経路の密閉化</t>
  </si>
  <si>
    <t>3c.4</t>
  </si>
  <si>
    <t>3c.5</t>
  </si>
  <si>
    <t>3c.6</t>
  </si>
  <si>
    <t>3c.7</t>
  </si>
  <si>
    <t>3c.8</t>
  </si>
  <si>
    <t>3c.9</t>
  </si>
  <si>
    <t>3c.10</t>
  </si>
  <si>
    <t>3c.11</t>
  </si>
  <si>
    <t>3c.12</t>
  </si>
  <si>
    <t>b. 空調・換気設備</t>
    <phoneticPr fontId="4"/>
  </si>
  <si>
    <t>a. 熱源・熱搬送設備</t>
    <phoneticPr fontId="4"/>
  </si>
  <si>
    <t>3f.2</t>
  </si>
  <si>
    <t>2a.5</t>
  </si>
  <si>
    <t>3e.5</t>
  </si>
  <si>
    <t>3f.1</t>
  </si>
  <si>
    <t>誘導灯の消灯制御の導入</t>
  </si>
  <si>
    <t>ﾃﾅﾝﾄﾋﾞﾙ ﾚﾝﾀﾌﾞﾙ比40%以上60%未満（熱源有）</t>
    <rPh sb="14" eb="15">
      <t>ヒ</t>
    </rPh>
    <rPh sb="18" eb="20">
      <t>イジョウ</t>
    </rPh>
    <rPh sb="23" eb="25">
      <t>ミマン</t>
    </rPh>
    <rPh sb="26" eb="28">
      <t>ネツゲン</t>
    </rPh>
    <rPh sb="28" eb="29">
      <t>ア</t>
    </rPh>
    <phoneticPr fontId="4"/>
  </si>
  <si>
    <t>ﾃﾅﾝﾄﾋﾞﾙ ﾚﾝﾀﾌﾞﾙ比40%以上60%未満（DHC）</t>
    <rPh sb="14" eb="15">
      <t>ヒ</t>
    </rPh>
    <rPh sb="18" eb="20">
      <t>６０</t>
    </rPh>
    <rPh sb="23" eb="24">
      <t>（</t>
    </rPh>
    <rPh sb="24" eb="25">
      <t>Ｄ</t>
    </rPh>
    <phoneticPr fontId="4"/>
  </si>
  <si>
    <t>評価項目</t>
    <rPh sb="0" eb="2">
      <t>ヒョウカ</t>
    </rPh>
    <rPh sb="2" eb="4">
      <t>コウモク</t>
    </rPh>
    <phoneticPr fontId="4"/>
  </si>
  <si>
    <t>基礎
得点</t>
    <rPh sb="0" eb="2">
      <t>キソ</t>
    </rPh>
    <rPh sb="3" eb="5">
      <t>トクテン</t>
    </rPh>
    <phoneticPr fontId="4"/>
  </si>
  <si>
    <t>1.</t>
    <phoneticPr fontId="4"/>
  </si>
  <si>
    <t>CO2削減推進体制の整備</t>
    <phoneticPr fontId="4"/>
  </si>
  <si>
    <t>準ﾄｯﾌﾟﾚﾍﾞﾙ</t>
    <rPh sb="0" eb="1">
      <t>ジュン</t>
    </rPh>
    <phoneticPr fontId="4"/>
  </si>
  <si>
    <t>一次ｴﾈﾙｷﾞｰ消費量実績
[GJ/年]</t>
    <rPh sb="10" eb="11">
      <t>リョウ</t>
    </rPh>
    <rPh sb="11" eb="13">
      <t>ジッセキ</t>
    </rPh>
    <phoneticPr fontId="4"/>
  </si>
  <si>
    <t>標準用途別ｴﾈﾙｷﾞｰ消費比率</t>
    <rPh sb="0" eb="2">
      <t>ヒョウジュン</t>
    </rPh>
    <rPh sb="2" eb="4">
      <t>ヨウト</t>
    </rPh>
    <rPh sb="4" eb="5">
      <t>ベツ</t>
    </rPh>
    <rPh sb="11" eb="13">
      <t>ショウヒ</t>
    </rPh>
    <rPh sb="13" eb="15">
      <t>ヒリツ</t>
    </rPh>
    <phoneticPr fontId="4"/>
  </si>
  <si>
    <t>標準一次ｴﾈﾙｷﾞｰ消費原単位[MJ/㎡･年]</t>
    <rPh sb="0" eb="2">
      <t>ヒョウジュン</t>
    </rPh>
    <rPh sb="2" eb="4">
      <t>イチジ</t>
    </rPh>
    <rPh sb="10" eb="12">
      <t>ショウヒ</t>
    </rPh>
    <rPh sb="12" eb="15">
      <t>ゲンタンイ</t>
    </rPh>
    <rPh sb="21" eb="22">
      <t>ネン</t>
    </rPh>
    <phoneticPr fontId="4"/>
  </si>
  <si>
    <t>空調2次ポンプの末端差圧制御の導入</t>
  </si>
  <si>
    <t>蓄熱システムの導入</t>
  </si>
  <si>
    <t>フリークーリングシステムの導入</t>
  </si>
  <si>
    <t>外気冷房システムの導入</t>
  </si>
  <si>
    <t>比率</t>
    <rPh sb="0" eb="2">
      <t>ヒリツ</t>
    </rPh>
    <phoneticPr fontId="4"/>
  </si>
  <si>
    <t>ビルエネルギーマネジメントシステム（BEMS）等の導入</t>
    <rPh sb="23" eb="24">
      <t>トウ</t>
    </rPh>
    <phoneticPr fontId="4"/>
  </si>
  <si>
    <t>センサー類の精度チェック及び制御ダンパ等の作動チェック</t>
    <phoneticPr fontId="4"/>
  </si>
  <si>
    <t>熱交換器の断熱</t>
    <rPh sb="0" eb="4">
      <t>ネツコウカンキ</t>
    </rPh>
    <phoneticPr fontId="4"/>
  </si>
  <si>
    <t>排水再利用システム等の導入</t>
    <rPh sb="0" eb="2">
      <t>ハイスイ</t>
    </rPh>
    <rPh sb="2" eb="3">
      <t>サイ</t>
    </rPh>
    <rPh sb="9" eb="10">
      <t>ナド</t>
    </rPh>
    <phoneticPr fontId="4"/>
  </si>
  <si>
    <t>CO2削減対策の啓発活動の実施</t>
    <rPh sb="3" eb="5">
      <t>サクゲン</t>
    </rPh>
    <rPh sb="5" eb="7">
      <t>タイサク</t>
    </rPh>
    <rPh sb="8" eb="10">
      <t>ケイハツ</t>
    </rPh>
    <rPh sb="10" eb="12">
      <t>カツドウ</t>
    </rPh>
    <rPh sb="13" eb="15">
      <t>ジッシ</t>
    </rPh>
    <phoneticPr fontId="4"/>
  </si>
  <si>
    <t>電算室の冷気と暖気が混合しない設備の導入</t>
    <rPh sb="0" eb="3">
      <t>デンサンシツ</t>
    </rPh>
    <phoneticPr fontId="4"/>
  </si>
  <si>
    <t>熱源機械室ファンの燃焼機器等連動停止制御の導入</t>
    <rPh sb="0" eb="2">
      <t>ネツゲン</t>
    </rPh>
    <rPh sb="2" eb="4">
      <t>キカイ</t>
    </rPh>
    <rPh sb="4" eb="5">
      <t>シツ</t>
    </rPh>
    <rPh sb="9" eb="11">
      <t>ネンショウ</t>
    </rPh>
    <rPh sb="11" eb="13">
      <t>キキ</t>
    </rPh>
    <rPh sb="13" eb="14">
      <t>ナド</t>
    </rPh>
    <rPh sb="14" eb="16">
      <t>レンドウ</t>
    </rPh>
    <rPh sb="16" eb="18">
      <t>テイシ</t>
    </rPh>
    <rPh sb="18" eb="20">
      <t>セイギョ</t>
    </rPh>
    <phoneticPr fontId="4"/>
  </si>
  <si>
    <t>潜熱・顕熱分離方式省エネ空調システムの導入</t>
    <rPh sb="0" eb="1">
      <t>セン</t>
    </rPh>
    <rPh sb="1" eb="2">
      <t>ネツ</t>
    </rPh>
    <rPh sb="3" eb="4">
      <t>ケン</t>
    </rPh>
    <rPh sb="4" eb="5">
      <t>ネツ</t>
    </rPh>
    <rPh sb="5" eb="7">
      <t>ブンリ</t>
    </rPh>
    <rPh sb="7" eb="9">
      <t>ホウシキ</t>
    </rPh>
    <rPh sb="9" eb="10">
      <t>ショウ</t>
    </rPh>
    <rPh sb="12" eb="13">
      <t>クウ</t>
    </rPh>
    <rPh sb="13" eb="14">
      <t>チョウ</t>
    </rPh>
    <rPh sb="19" eb="21">
      <t>ドウニュウ</t>
    </rPh>
    <phoneticPr fontId="4"/>
  </si>
  <si>
    <t>人感センサーによる換気制御の導入</t>
    <rPh sb="0" eb="2">
      <t>ジンカン</t>
    </rPh>
    <rPh sb="9" eb="11">
      <t>カンキ</t>
    </rPh>
    <rPh sb="11" eb="13">
      <t>セイギョ</t>
    </rPh>
    <rPh sb="14" eb="16">
      <t>ドウニュウ</t>
    </rPh>
    <phoneticPr fontId="4"/>
  </si>
  <si>
    <t>高効率ブロワ・その他設備に係る高効率ポンプの導入</t>
    <rPh sb="0" eb="3">
      <t>コウコウリツ</t>
    </rPh>
    <rPh sb="9" eb="10">
      <t>タ</t>
    </rPh>
    <rPh sb="10" eb="12">
      <t>セツビ</t>
    </rPh>
    <rPh sb="13" eb="14">
      <t>カカ</t>
    </rPh>
    <rPh sb="15" eb="18">
      <t>コウコウリツ</t>
    </rPh>
    <rPh sb="22" eb="24">
      <t>ドウニュウ</t>
    </rPh>
    <phoneticPr fontId="4"/>
  </si>
  <si>
    <t>ブロワ・その他設備に係るポンプのインバータ制御の導入</t>
    <rPh sb="6" eb="7">
      <t>タ</t>
    </rPh>
    <rPh sb="7" eb="9">
      <t>セツビ</t>
    </rPh>
    <rPh sb="10" eb="11">
      <t>カカ</t>
    </rPh>
    <rPh sb="21" eb="23">
      <t>セイギョ</t>
    </rPh>
    <rPh sb="24" eb="26">
      <t>ドウニュウ</t>
    </rPh>
    <phoneticPr fontId="4"/>
  </si>
  <si>
    <t>電算室の空調機運転台数の適正化</t>
    <rPh sb="0" eb="2">
      <t>デンサン</t>
    </rPh>
    <rPh sb="2" eb="3">
      <t>シツ</t>
    </rPh>
    <rPh sb="4" eb="7">
      <t>クウチョウキ</t>
    </rPh>
    <rPh sb="7" eb="10">
      <t>ウンテンダイ</t>
    </rPh>
    <rPh sb="10" eb="11">
      <t>カズ</t>
    </rPh>
    <rPh sb="12" eb="14">
      <t>テキセイ</t>
    </rPh>
    <rPh sb="14" eb="15">
      <t>カ</t>
    </rPh>
    <phoneticPr fontId="4"/>
  </si>
  <si>
    <t>熱源用制御機器の点検及び制御バルブ等の作動チェック</t>
    <phoneticPr fontId="4"/>
  </si>
  <si>
    <t>照明器具の清掃及び定期的なランプ交換の実施</t>
    <rPh sb="0" eb="2">
      <t>ショウメイ</t>
    </rPh>
    <rPh sb="2" eb="4">
      <t>キグ</t>
    </rPh>
    <rPh sb="5" eb="7">
      <t>セイソウ</t>
    </rPh>
    <rPh sb="7" eb="8">
      <t>オヨ</t>
    </rPh>
    <rPh sb="9" eb="12">
      <t>テイキテキ</t>
    </rPh>
    <rPh sb="16" eb="18">
      <t>コウカン</t>
    </rPh>
    <rPh sb="19" eb="21">
      <t>ジッシ</t>
    </rPh>
    <phoneticPr fontId="4"/>
  </si>
  <si>
    <t>3a.22</t>
  </si>
  <si>
    <t>3a.23</t>
  </si>
  <si>
    <t>3a.24</t>
  </si>
  <si>
    <t>3a.25</t>
  </si>
  <si>
    <t>3a.26</t>
  </si>
  <si>
    <t>電気室の温度制御の導入</t>
    <rPh sb="0" eb="2">
      <t>デンキ</t>
    </rPh>
    <rPh sb="2" eb="3">
      <t>シツ</t>
    </rPh>
    <rPh sb="4" eb="6">
      <t>オンド</t>
    </rPh>
    <rPh sb="6" eb="8">
      <t>セイギョ</t>
    </rPh>
    <rPh sb="9" eb="11">
      <t>ドウニュウ</t>
    </rPh>
    <phoneticPr fontId="4"/>
  </si>
  <si>
    <t>3b.35</t>
  </si>
  <si>
    <t>3b.36</t>
  </si>
  <si>
    <t>1a.15</t>
  </si>
  <si>
    <t>改善策の立案・実施及び効果検証の実施</t>
    <rPh sb="0" eb="3">
      <t>カイゼンサク</t>
    </rPh>
    <rPh sb="4" eb="6">
      <t>リツアン</t>
    </rPh>
    <rPh sb="7" eb="9">
      <t>ジッシ</t>
    </rPh>
    <rPh sb="9" eb="10">
      <t>オヨ</t>
    </rPh>
    <rPh sb="11" eb="13">
      <t>コウカ</t>
    </rPh>
    <rPh sb="13" eb="15">
      <t>ケンショウ</t>
    </rPh>
    <rPh sb="16" eb="18">
      <t>ジッシ</t>
    </rPh>
    <phoneticPr fontId="4"/>
  </si>
  <si>
    <t>保守・点検計画の策定及び実施</t>
    <rPh sb="0" eb="2">
      <t>ホシュ</t>
    </rPh>
    <rPh sb="3" eb="5">
      <t>テンケン</t>
    </rPh>
    <rPh sb="5" eb="7">
      <t>ケイカク</t>
    </rPh>
    <rPh sb="8" eb="10">
      <t>サクテイ</t>
    </rPh>
    <rPh sb="10" eb="11">
      <t>オヨ</t>
    </rPh>
    <rPh sb="12" eb="14">
      <t>ジッシ</t>
    </rPh>
    <phoneticPr fontId="4"/>
  </si>
  <si>
    <t>事務室の室内照度の適正化</t>
    <rPh sb="0" eb="3">
      <t>ジムシツ</t>
    </rPh>
    <rPh sb="4" eb="6">
      <t>シツナイ</t>
    </rPh>
    <rPh sb="6" eb="8">
      <t>ショウド</t>
    </rPh>
    <rPh sb="9" eb="11">
      <t>テキセイ</t>
    </rPh>
    <rPh sb="11" eb="12">
      <t>カ</t>
    </rPh>
    <phoneticPr fontId="4"/>
  </si>
  <si>
    <t>空調運転時間の短縮</t>
    <rPh sb="0" eb="2">
      <t>クウチョウ</t>
    </rPh>
    <rPh sb="2" eb="4">
      <t>ウンテン</t>
    </rPh>
    <rPh sb="4" eb="6">
      <t>ジカン</t>
    </rPh>
    <rPh sb="7" eb="9">
      <t>タンシュク</t>
    </rPh>
    <phoneticPr fontId="4"/>
  </si>
  <si>
    <t>認定申請</t>
    <rPh sb="0" eb="2">
      <t>ニンテイ</t>
    </rPh>
    <rPh sb="2" eb="4">
      <t>シンセイ</t>
    </rPh>
    <phoneticPr fontId="4"/>
  </si>
  <si>
    <t>報告</t>
    <rPh sb="0" eb="2">
      <t>ホウコク</t>
    </rPh>
    <phoneticPr fontId="4"/>
  </si>
  <si>
    <t>エレベーター機械室・電気室の室内設定温度の適正化</t>
    <rPh sb="6" eb="8">
      <t>キカイ</t>
    </rPh>
    <rPh sb="8" eb="9">
      <t>、</t>
    </rPh>
    <rPh sb="9" eb="11">
      <t>デンキ</t>
    </rPh>
    <rPh sb="11" eb="13">
      <t>シツノ</t>
    </rPh>
    <rPh sb="13" eb="15">
      <t>シツナイ</t>
    </rPh>
    <rPh sb="15" eb="17">
      <t>セッテイ</t>
    </rPh>
    <rPh sb="17" eb="20">
      <t>オンドノ</t>
    </rPh>
    <rPh sb="20" eb="23">
      <t>テキセイカ</t>
    </rPh>
    <phoneticPr fontId="4"/>
  </si>
  <si>
    <t>エネルギー供給設備の運転解析の実施</t>
    <rPh sb="5" eb="7">
      <t>キョウキュウ</t>
    </rPh>
    <rPh sb="7" eb="9">
      <t>セツビ</t>
    </rPh>
    <rPh sb="10" eb="12">
      <t>ウンテン</t>
    </rPh>
    <rPh sb="12" eb="14">
      <t>カイセキ</t>
    </rPh>
    <rPh sb="15" eb="17">
      <t>ジッシ</t>
    </rPh>
    <phoneticPr fontId="4"/>
  </si>
  <si>
    <t>空調機・ファンコイルユニット等のフィルターの清浄</t>
    <phoneticPr fontId="4"/>
  </si>
  <si>
    <t>CO2削減目標の設定、CO2削減対策計画の立案及び実績の集約・評価の実施</t>
    <rPh sb="3" eb="5">
      <t>サクゲン</t>
    </rPh>
    <rPh sb="5" eb="7">
      <t>モクヒョウ</t>
    </rPh>
    <rPh sb="8" eb="10">
      <t>セッテイ</t>
    </rPh>
    <rPh sb="14" eb="16">
      <t>サクゲン</t>
    </rPh>
    <rPh sb="16" eb="18">
      <t>タイサク</t>
    </rPh>
    <rPh sb="18" eb="20">
      <t>ケイカク</t>
    </rPh>
    <rPh sb="21" eb="23">
      <t>リツアン</t>
    </rPh>
    <rPh sb="23" eb="24">
      <t>オヨ</t>
    </rPh>
    <rPh sb="25" eb="27">
      <t>ジッセキ</t>
    </rPh>
    <rPh sb="28" eb="30">
      <t>シュウヤク</t>
    </rPh>
    <rPh sb="31" eb="33">
      <t>ヒョウカ</t>
    </rPh>
    <rPh sb="34" eb="36">
      <t>ジッシ</t>
    </rPh>
    <phoneticPr fontId="4"/>
  </si>
  <si>
    <t>3c.18</t>
  </si>
  <si>
    <t>事務室の照度条件の緩和</t>
    <rPh sb="0" eb="3">
      <t>ジムシツ</t>
    </rPh>
    <rPh sb="4" eb="6">
      <t>ショウド</t>
    </rPh>
    <rPh sb="6" eb="8">
      <t>ジョウケン</t>
    </rPh>
    <rPh sb="9" eb="11">
      <t>カンワ</t>
    </rPh>
    <phoneticPr fontId="4"/>
  </si>
  <si>
    <t>居室以外の照度条件の緩和</t>
    <rPh sb="0" eb="2">
      <t>キョシツ</t>
    </rPh>
    <rPh sb="2" eb="4">
      <t>イガイ</t>
    </rPh>
    <rPh sb="5" eb="7">
      <t>ショウド</t>
    </rPh>
    <rPh sb="7" eb="9">
      <t>ジョウケン</t>
    </rPh>
    <rPh sb="10" eb="12">
      <t>カンワ</t>
    </rPh>
    <phoneticPr fontId="4"/>
  </si>
  <si>
    <t>空調の使用量に応じた課金体系の導入</t>
    <rPh sb="0" eb="2">
      <t>クウチョウ</t>
    </rPh>
    <rPh sb="3" eb="6">
      <t>シヨウリョウ</t>
    </rPh>
    <rPh sb="7" eb="8">
      <t>オウ</t>
    </rPh>
    <rPh sb="10" eb="12">
      <t>カキン</t>
    </rPh>
    <rPh sb="12" eb="14">
      <t>タイケイ</t>
    </rPh>
    <rPh sb="15" eb="17">
      <t>ドウニュウ</t>
    </rPh>
    <phoneticPr fontId="4"/>
  </si>
  <si>
    <t>中温冷水利用システムの導入</t>
  </si>
  <si>
    <t>統合熱源制御システムの導入</t>
  </si>
  <si>
    <t>空調2次ポンプの送水圧力設定制御の導入</t>
  </si>
  <si>
    <t>エネルギーの面的利用の導入</t>
  </si>
  <si>
    <t>電算室の局所冷房設備の導入</t>
  </si>
  <si>
    <t>センサーによる照明制御単位の細分化</t>
  </si>
  <si>
    <t>水道本管圧力利用システムの導入</t>
  </si>
  <si>
    <t>ドラフトチャンバーの換気量可変制御システムの導入</t>
  </si>
  <si>
    <t>エレベーター機械室・電気室の空調機の給気・還気設定温度の適正化</t>
  </si>
  <si>
    <t>高効率空調機の導入</t>
  </si>
  <si>
    <t>高効率パッケージ形空調機の導入</t>
  </si>
  <si>
    <t>CO2削減推進会議等の設置及び開催</t>
  </si>
  <si>
    <t>高輝度型誘導灯・蓄光型誘導灯の導入</t>
  </si>
  <si>
    <t>高効率変圧器の導入</t>
  </si>
  <si>
    <t>高効率給水ポンプの導入</t>
  </si>
  <si>
    <t>エレベーターかご内の照明、ファン等の不使用時停止制御の導入</t>
  </si>
  <si>
    <t>CO2濃度・外気温湿度による外気取入量の調整</t>
  </si>
  <si>
    <t>冬季におけるペリメータ設定温度の適正化</t>
  </si>
  <si>
    <t>洗浄便座暖房の夏季停止</t>
  </si>
  <si>
    <t>熱源機器の点検・清掃の実施</t>
  </si>
  <si>
    <t>蒸気配管・バルブ・スチームトラップからの漏れ点検の実施</t>
  </si>
  <si>
    <t>空調機・ファンコイルユニット等のコイルフィンの清浄</t>
  </si>
  <si>
    <t>ｴｱ配管･ﾊﾞﾙﾌﾞからの漏れ点検及びｴｱｺﾝﾌﾟﾚｯｻｰ吸込みﾌｨﾙﾀｰの清掃の実施</t>
  </si>
  <si>
    <t>c. 照明・電気設備</t>
    <phoneticPr fontId="4"/>
  </si>
  <si>
    <t>1c.</t>
    <phoneticPr fontId="4"/>
  </si>
  <si>
    <t>d. 給排水・給湯設備</t>
    <phoneticPr fontId="4"/>
  </si>
  <si>
    <t>1d.</t>
    <phoneticPr fontId="4"/>
  </si>
  <si>
    <t>2c.</t>
    <phoneticPr fontId="4"/>
  </si>
  <si>
    <t>エネルギー消費特性の把握、エネルギー消費原単位の算出及び管理</t>
    <rPh sb="5" eb="7">
      <t>ショウヒ</t>
    </rPh>
    <rPh sb="7" eb="9">
      <t>トクセイ</t>
    </rPh>
    <rPh sb="10" eb="12">
      <t>ハアク</t>
    </rPh>
    <rPh sb="18" eb="20">
      <t>ショウヒ</t>
    </rPh>
    <rPh sb="20" eb="23">
      <t>ゲンタンイ</t>
    </rPh>
    <rPh sb="24" eb="26">
      <t>サンシュツ</t>
    </rPh>
    <rPh sb="26" eb="27">
      <t>オヨ</t>
    </rPh>
    <rPh sb="28" eb="30">
      <t>カンリ</t>
    </rPh>
    <phoneticPr fontId="4"/>
  </si>
  <si>
    <t>1a.16</t>
  </si>
  <si>
    <t>1a.3</t>
    <phoneticPr fontId="4"/>
  </si>
  <si>
    <t>パッケージ形空調機の省エネチューニングの実施</t>
    <rPh sb="5" eb="6">
      <t>ケイ</t>
    </rPh>
    <rPh sb="6" eb="9">
      <t>クウチョウキ</t>
    </rPh>
    <rPh sb="10" eb="11">
      <t>ショウ</t>
    </rPh>
    <rPh sb="20" eb="22">
      <t>ジッシ</t>
    </rPh>
    <phoneticPr fontId="4"/>
  </si>
  <si>
    <t>1b.18</t>
    <phoneticPr fontId="4"/>
  </si>
  <si>
    <t>熱のエネルギー効率の実績</t>
    <rPh sb="0" eb="1">
      <t>ネツ</t>
    </rPh>
    <rPh sb="7" eb="9">
      <t>コウリツ</t>
    </rPh>
    <rPh sb="10" eb="12">
      <t>ジッセキ</t>
    </rPh>
    <phoneticPr fontId="4"/>
  </si>
  <si>
    <t>空調2次ポンプ変流量制御の導入</t>
    <phoneticPr fontId="4"/>
  </si>
  <si>
    <t>冷却塔ファン等の台数制御又は発停制御の導入</t>
    <phoneticPr fontId="4"/>
  </si>
  <si>
    <t>空調2次ポンプの適正容量分割又は小容量ポンプの導入</t>
    <phoneticPr fontId="4"/>
  </si>
  <si>
    <t>第１号様式（優良特定地球温暖化対策事業所の認定ガイドライン（第一区分事業所））その16</t>
    <phoneticPr fontId="4"/>
  </si>
  <si>
    <t>第１号様式（優良特定地球温暖化対策事業所の認定ガイドライン（第一区分事業所））その18</t>
    <phoneticPr fontId="4"/>
  </si>
  <si>
    <t>第１号様式（優良特定地球温暖化対策事業所の認定ガイドライン（第一区分事業所））その19</t>
    <phoneticPr fontId="4"/>
  </si>
  <si>
    <t>第１号様式（優良特定地球温暖化対策事業所の認定ガイドライン（第一区分事業所））その20</t>
    <phoneticPr fontId="4"/>
  </si>
  <si>
    <t>第１号様式（優良特定地球温暖化対策事業所の認定ガイドライン（第一区分事業所））その21</t>
    <phoneticPr fontId="4"/>
  </si>
  <si>
    <t>第１号様式（優良特定地球温暖化対策事業所の認定ガイドライン（第一区分事業所））その22</t>
    <phoneticPr fontId="4"/>
  </si>
  <si>
    <t>冷却水の適正な水質管理及び冷却塔の充填材の清掃</t>
    <phoneticPr fontId="4"/>
  </si>
  <si>
    <t>情報通信施設のPUEの実績</t>
    <phoneticPr fontId="4"/>
  </si>
  <si>
    <t>準トップレベル事業所の不合格要件の数</t>
    <rPh sb="0" eb="1">
      <t>ジュン</t>
    </rPh>
    <rPh sb="7" eb="10">
      <t>ジギョウショ</t>
    </rPh>
    <rPh sb="11" eb="14">
      <t>フゴウカク</t>
    </rPh>
    <rPh sb="14" eb="16">
      <t>ヨウケン</t>
    </rPh>
    <rPh sb="17" eb="18">
      <t>スウ</t>
    </rPh>
    <phoneticPr fontId="4"/>
  </si>
  <si>
    <t>不合格要件の数の緩和措置</t>
    <rPh sb="0" eb="3">
      <t>フゴウカク</t>
    </rPh>
    <rPh sb="3" eb="5">
      <t>ヨウケン</t>
    </rPh>
    <rPh sb="6" eb="7">
      <t>スウ</t>
    </rPh>
    <phoneticPr fontId="4"/>
  </si>
  <si>
    <t>外気</t>
    <rPh sb="0" eb="2">
      <t>ガイキ</t>
    </rPh>
    <phoneticPr fontId="4"/>
  </si>
  <si>
    <t>研究施設</t>
    <rPh sb="0" eb="2">
      <t>ケンキュウ</t>
    </rPh>
    <rPh sb="2" eb="4">
      <t>シセツ</t>
    </rPh>
    <phoneticPr fontId="4"/>
  </si>
  <si>
    <t>実験・研究施設、クリーンルーム、恒温恒湿室 等</t>
    <rPh sb="16" eb="18">
      <t>コウオン</t>
    </rPh>
    <rPh sb="18" eb="19">
      <t>ツネ</t>
    </rPh>
    <rPh sb="19" eb="20">
      <t>シツ</t>
    </rPh>
    <rPh sb="20" eb="21">
      <t>シツ</t>
    </rPh>
    <rPh sb="22" eb="23">
      <t>ナド</t>
    </rPh>
    <phoneticPr fontId="4"/>
  </si>
  <si>
    <t>1f.7</t>
  </si>
  <si>
    <t>揚水ポンプのバルブの開度調整</t>
    <rPh sb="0" eb="2">
      <t>ヨウスイ</t>
    </rPh>
    <rPh sb="10" eb="12">
      <t>カイド</t>
    </rPh>
    <rPh sb="12" eb="14">
      <t>チョウセイ</t>
    </rPh>
    <phoneticPr fontId="4"/>
  </si>
  <si>
    <t>4.9</t>
    <phoneticPr fontId="4"/>
  </si>
  <si>
    <t>給湯温水器の夜間・休日の電源停止</t>
    <rPh sb="9" eb="11">
      <t>キュウジツ</t>
    </rPh>
    <phoneticPr fontId="4"/>
  </si>
  <si>
    <t>インバータ制御系統のバルブの開度調整</t>
    <rPh sb="14" eb="16">
      <t>カイド</t>
    </rPh>
    <rPh sb="16" eb="18">
      <t>チョウセイ</t>
    </rPh>
    <phoneticPr fontId="4"/>
  </si>
  <si>
    <t>第１号様式（優良特定地球温暖化対策事業所の認定ガイドライン（第一区分事業所））その17</t>
    <phoneticPr fontId="4"/>
  </si>
  <si>
    <t>大空間の居住域空調又は局所空調システムの導入</t>
    <rPh sb="9" eb="10">
      <t>マタ</t>
    </rPh>
    <phoneticPr fontId="4"/>
  </si>
  <si>
    <t xml:space="preserve"> ZEB（ゼロ・エネルギー・ビル）化へのロードマップの策定と実行</t>
    <phoneticPr fontId="4"/>
  </si>
  <si>
    <t>　　　　　　　　　　　　　　　　　　　　　　　　　　　　　　　　　　　　　　　※ 評価分類の欄の◎印は必須項目、○印は一般項目、＋印は加点項目を示す。不合格の要件の欄の×印は、トップレベル事業所の必須要件を満足しない場合を示す。</t>
    <rPh sb="41" eb="43">
      <t>ヒョウカ</t>
    </rPh>
    <rPh sb="43" eb="45">
      <t>ブンルイ</t>
    </rPh>
    <rPh sb="46" eb="47">
      <t>ラン</t>
    </rPh>
    <rPh sb="49" eb="50">
      <t>シルシ</t>
    </rPh>
    <rPh sb="51" eb="53">
      <t>ヒッス</t>
    </rPh>
    <rPh sb="53" eb="55">
      <t>コウモク</t>
    </rPh>
    <rPh sb="57" eb="58">
      <t>イン</t>
    </rPh>
    <rPh sb="59" eb="61">
      <t>イッパン</t>
    </rPh>
    <rPh sb="61" eb="63">
      <t>コウモク</t>
    </rPh>
    <rPh sb="65" eb="66">
      <t>シルシ</t>
    </rPh>
    <rPh sb="67" eb="68">
      <t>カ</t>
    </rPh>
    <rPh sb="68" eb="69">
      <t>テン</t>
    </rPh>
    <rPh sb="69" eb="71">
      <t>コウモク</t>
    </rPh>
    <rPh sb="72" eb="73">
      <t>シメ</t>
    </rPh>
    <rPh sb="75" eb="78">
      <t>フゴウカク</t>
    </rPh>
    <rPh sb="79" eb="81">
      <t>ヨウケン</t>
    </rPh>
    <rPh sb="82" eb="83">
      <t>ラン</t>
    </rPh>
    <rPh sb="85" eb="86">
      <t>シルシ</t>
    </rPh>
    <rPh sb="94" eb="97">
      <t>ジギョウショ</t>
    </rPh>
    <rPh sb="98" eb="100">
      <t>ヒッス</t>
    </rPh>
    <rPh sb="100" eb="102">
      <t>ヨウケン</t>
    </rPh>
    <phoneticPr fontId="4"/>
  </si>
  <si>
    <t>冷却水ポンプ変流量制御の導入</t>
    <phoneticPr fontId="4"/>
  </si>
  <si>
    <t>用途別床面積・用途別ｴﾈﾙｷﾞｰ消費比率</t>
    <rPh sb="0" eb="2">
      <t>ヨウト</t>
    </rPh>
    <rPh sb="2" eb="3">
      <t>ベツ</t>
    </rPh>
    <rPh sb="3" eb="6">
      <t>ユカメンセキ</t>
    </rPh>
    <phoneticPr fontId="4"/>
  </si>
  <si>
    <t>エレベーター機械室・電気室のファンの夏季停止</t>
    <phoneticPr fontId="4"/>
  </si>
  <si>
    <t>環境認証の取得</t>
    <rPh sb="0" eb="2">
      <t>カンキョウ</t>
    </rPh>
    <rPh sb="2" eb="4">
      <t>ニンショウ</t>
    </rPh>
    <rPh sb="5" eb="7">
      <t>シュトク</t>
    </rPh>
    <phoneticPr fontId="4"/>
  </si>
  <si>
    <t>気流感創出ファン・サーキュレーションファンの導入</t>
    <phoneticPr fontId="4"/>
  </si>
  <si>
    <t>クールビズ・ウォームビズによる空調設定温度の緩和</t>
    <phoneticPr fontId="4"/>
  </si>
  <si>
    <t>人感センサーのタイマー設定時間の適正化</t>
    <rPh sb="0" eb="2">
      <t>ジンカン</t>
    </rPh>
    <rPh sb="11" eb="13">
      <t>セッテイ</t>
    </rPh>
    <rPh sb="13" eb="15">
      <t>ジカン</t>
    </rPh>
    <rPh sb="16" eb="18">
      <t>テキセイ</t>
    </rPh>
    <rPh sb="18" eb="19">
      <t>カ</t>
    </rPh>
    <phoneticPr fontId="4"/>
  </si>
  <si>
    <t>1c.7</t>
    <phoneticPr fontId="4"/>
  </si>
  <si>
    <t>利用者等への環境・エネルギー情報提供システムの導入</t>
    <phoneticPr fontId="4"/>
  </si>
  <si>
    <t>太陽光発電システムの導入</t>
    <phoneticPr fontId="4"/>
  </si>
  <si>
    <t>再生可能エネルギー・未利用エネルギーシステムの導入</t>
    <phoneticPr fontId="4"/>
  </si>
  <si>
    <t>ファンの手動調整用インバータの導入</t>
    <rPh sb="4" eb="6">
      <t>シュドウ</t>
    </rPh>
    <rPh sb="6" eb="8">
      <t>チョウセイ</t>
    </rPh>
    <rPh sb="8" eb="9">
      <t>ヨウ</t>
    </rPh>
    <rPh sb="15" eb="17">
      <t>ドウニュウ</t>
    </rPh>
    <phoneticPr fontId="4"/>
  </si>
  <si>
    <t>（日本産業規格Ａ列４番）</t>
    <rPh sb="3" eb="5">
      <t>サンギョウ</t>
    </rPh>
    <phoneticPr fontId="4"/>
  </si>
  <si>
    <r>
      <t xml:space="preserve">点   </t>
    </r>
    <r>
      <rPr>
        <b/>
        <sz val="8"/>
        <rFont val="ＭＳ Ｐゴシック"/>
        <family val="3"/>
        <charset val="128"/>
      </rPr>
      <t>不合格要件の数</t>
    </r>
    <rPh sb="0" eb="1">
      <t>テン</t>
    </rPh>
    <rPh sb="7" eb="9">
      <t>ヨウケン</t>
    </rPh>
    <phoneticPr fontId="4"/>
  </si>
  <si>
    <t>便所への擬音装置の導入</t>
    <rPh sb="0" eb="2">
      <t>ベンジョ</t>
    </rPh>
    <phoneticPr fontId="4"/>
  </si>
  <si>
    <t>Ver.Ⅲ2021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</si>
</sst>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0;[Red]\-#,##0.0"/>
    <numFmt numFmtId="178" formatCode="0.0%"/>
    <numFmt numFmtId="179" formatCode="0.000_ "/>
    <numFmt numFmtId="180" formatCode="0.00_ "/>
    <numFmt numFmtId="181" formatCode="#,##0.0_ "/>
    <numFmt numFmtId="182" formatCode="0.000_);[Red]\(0.000\)"/>
    <numFmt numFmtId="183" formatCode="&quot;(&quot;\+0.000&quot;)&quot;"/>
    <numFmt numFmtId="184" formatCode="0.0_ "/>
    <numFmt numFmtId="185" formatCode="#,##0_);[Red]\(#,##0\)"/>
    <numFmt numFmtId="186" formatCode="\+0.000"/>
    <numFmt numFmtId="187" formatCode="0.0%\ ;\-0.0%\ ;&quot;&quot;??"/>
    <numFmt numFmtId="188" formatCode="General&quot;年度&quot;"/>
    <numFmt numFmtId="189" formatCode="yyyy&quot;年&quot;m&quot;月&quot;;@"/>
  </numFmts>
  <fonts count="55" x14ac:knownFonts="1">
    <font>
      <sz val="11"/>
      <name val="ＭＳ Ｐゴシック"/>
      <family val="3"/>
      <charset val="128"/>
    </font>
    <font>
      <sz val="11"/>
      <color indexed="8"/>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9"/>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9"/>
      <color indexed="81"/>
      <name val="ＭＳ Ｐゴシック"/>
      <family val="3"/>
      <charset val="128"/>
    </font>
    <font>
      <b/>
      <sz val="12"/>
      <name val="Arial"/>
      <family val="2"/>
    </font>
    <font>
      <b/>
      <sz val="11"/>
      <color indexed="9"/>
      <name val="ＭＳ Ｐゴシック"/>
      <family val="3"/>
      <charset val="128"/>
    </font>
    <font>
      <sz val="11"/>
      <color indexed="9"/>
      <name val="ＭＳ Ｐゴシック"/>
      <family val="3"/>
      <charset val="128"/>
    </font>
    <font>
      <b/>
      <sz val="11"/>
      <name val="ＭＳ Ｐゴシック"/>
      <family val="3"/>
      <charset val="128"/>
    </font>
    <font>
      <b/>
      <sz val="11"/>
      <color indexed="8"/>
      <name val="ＭＳ Ｐゴシック"/>
      <family val="3"/>
      <charset val="128"/>
    </font>
    <font>
      <b/>
      <sz val="10"/>
      <name val="ＭＳ Ｐゴシック"/>
      <family val="3"/>
      <charset val="128"/>
    </font>
    <font>
      <sz val="11"/>
      <color indexed="8"/>
      <name val="ＭＳ Ｐゴシック"/>
      <family val="3"/>
      <charset val="128"/>
    </font>
    <font>
      <sz val="10"/>
      <name val="MS Sans Serif"/>
      <family val="2"/>
    </font>
    <font>
      <b/>
      <sz val="10"/>
      <name val="MS Sans Serif"/>
      <family val="2"/>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HGP創英角ｺﾞｼｯｸUB"/>
      <family val="3"/>
      <charset val="128"/>
    </font>
    <font>
      <sz val="9"/>
      <color indexed="12"/>
      <name val="ＭＳ Ｐゴシック"/>
      <family val="3"/>
      <charset val="128"/>
    </font>
    <font>
      <sz val="12"/>
      <name val="ＭＳ Ｐゴシック"/>
      <family val="3"/>
      <charset val="128"/>
    </font>
    <font>
      <b/>
      <sz val="12"/>
      <name val="ＭＳ Ｐゴシック"/>
      <family val="3"/>
      <charset val="128"/>
    </font>
    <font>
      <sz val="11"/>
      <color indexed="43"/>
      <name val="ＭＳ Ｐゴシック"/>
      <family val="3"/>
      <charset val="128"/>
    </font>
    <font>
      <b/>
      <sz val="9"/>
      <color indexed="81"/>
      <name val="ＭＳ Ｐゴシック"/>
      <family val="3"/>
      <charset val="128"/>
    </font>
    <font>
      <sz val="10"/>
      <color indexed="57"/>
      <name val="HGP創英角ｺﾞｼｯｸUB"/>
      <family val="3"/>
      <charset val="128"/>
    </font>
    <font>
      <sz val="10"/>
      <name val="HGP創英角ｺﾞｼｯｸUB"/>
      <family val="3"/>
      <charset val="128"/>
    </font>
    <font>
      <sz val="16"/>
      <color indexed="57"/>
      <name val="HGP創英角ｺﾞｼｯｸUB"/>
      <family val="3"/>
      <charset val="128"/>
    </font>
    <font>
      <sz val="11"/>
      <name val="ＭＳ Ｐゴシック"/>
      <family val="3"/>
      <charset val="128"/>
    </font>
    <font>
      <sz val="14"/>
      <color indexed="57"/>
      <name val="HGP創英角ｺﾞｼｯｸUB"/>
      <family val="3"/>
      <charset val="128"/>
    </font>
    <font>
      <vertAlign val="subscript"/>
      <sz val="9"/>
      <name val="ＭＳ Ｐゴシック"/>
      <family val="3"/>
      <charset val="128"/>
    </font>
    <font>
      <sz val="11"/>
      <name val="ＭＳ Ｐ明朝"/>
      <family val="1"/>
      <charset val="128"/>
    </font>
    <font>
      <sz val="9"/>
      <name val="ＭＳ Ｐ明朝"/>
      <family val="1"/>
      <charset val="128"/>
    </font>
    <font>
      <b/>
      <sz val="13"/>
      <name val="ＭＳ Ｐゴシック"/>
      <family val="3"/>
      <charset val="128"/>
    </font>
    <font>
      <b/>
      <sz val="14"/>
      <name val="ＭＳ Ｐゴシック"/>
      <family val="3"/>
      <charset val="128"/>
    </font>
    <font>
      <sz val="12"/>
      <color indexed="57"/>
      <name val="HGP創英角ｺﾞｼｯｸUB"/>
      <family val="3"/>
      <charset val="128"/>
    </font>
    <font>
      <sz val="7.5"/>
      <name val="ＭＳ Ｐゴシック"/>
      <family val="3"/>
      <charset val="128"/>
    </font>
    <font>
      <sz val="9"/>
      <color rgb="FFFF0000"/>
      <name val="ＭＳ Ｐゴシック"/>
      <family val="3"/>
      <charset val="128"/>
    </font>
    <font>
      <sz val="9"/>
      <color rgb="FF0000FF"/>
      <name val="ＭＳ Ｐゴシック"/>
      <family val="3"/>
      <charset val="128"/>
    </font>
    <font>
      <sz val="9"/>
      <color rgb="FF00B050"/>
      <name val="ＭＳ Ｐゴシック"/>
      <family val="3"/>
      <charset val="128"/>
    </font>
    <font>
      <sz val="9"/>
      <color theme="0"/>
      <name val="ＭＳ Ｐゴシック"/>
      <family val="3"/>
      <charset val="128"/>
    </font>
    <font>
      <b/>
      <sz val="8"/>
      <name val="ＭＳ Ｐゴシック"/>
      <family val="3"/>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29"/>
        <bgColor indexed="64"/>
      </patternFill>
    </fill>
    <fill>
      <patternFill patternType="solid">
        <fgColor indexed="31"/>
        <bgColor indexed="64"/>
      </patternFill>
    </fill>
    <fill>
      <patternFill patternType="solid">
        <fgColor indexed="45"/>
        <bgColor indexed="64"/>
      </patternFill>
    </fill>
    <fill>
      <patternFill patternType="solid">
        <fgColor indexed="44"/>
        <bgColor indexed="64"/>
      </patternFill>
    </fill>
    <fill>
      <patternFill patternType="solid">
        <fgColor indexed="40"/>
        <bgColor indexed="64"/>
      </patternFill>
    </fill>
    <fill>
      <patternFill patternType="solid">
        <fgColor indexed="57"/>
        <bgColor indexed="64"/>
      </patternFill>
    </fill>
    <fill>
      <patternFill patternType="solid">
        <fgColor indexed="55"/>
        <bgColor indexed="64"/>
      </patternFill>
    </fill>
    <fill>
      <patternFill patternType="solid">
        <fgColor indexed="27"/>
        <bgColor indexed="64"/>
      </patternFill>
    </fill>
    <fill>
      <patternFill patternType="solid">
        <fgColor rgb="FFFFFFCC"/>
        <bgColor indexed="64"/>
      </patternFill>
    </fill>
  </fills>
  <borders count="101">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3"/>
      </left>
      <right style="hair">
        <color indexed="63"/>
      </right>
      <top style="hair">
        <color indexed="63"/>
      </top>
      <bottom style="hair">
        <color indexed="63"/>
      </bottom>
      <diagonal/>
    </border>
    <border>
      <left style="hair">
        <color indexed="63"/>
      </left>
      <right/>
      <top style="hair">
        <color indexed="63"/>
      </top>
      <bottom style="hair">
        <color indexed="63"/>
      </bottom>
      <diagonal/>
    </border>
    <border>
      <left/>
      <right style="hair">
        <color indexed="63"/>
      </right>
      <top style="hair">
        <color indexed="63"/>
      </top>
      <bottom style="hair">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right/>
      <top style="thin">
        <color indexed="64"/>
      </top>
      <bottom style="thin">
        <color indexed="63"/>
      </bottom>
      <diagonal/>
    </border>
    <border>
      <left style="thin">
        <color indexed="64"/>
      </left>
      <right/>
      <top style="hair">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3"/>
      </left>
      <right style="hair">
        <color indexed="63"/>
      </right>
      <top/>
      <bottom style="hair">
        <color indexed="63"/>
      </bottom>
      <diagonal/>
    </border>
    <border>
      <left style="hair">
        <color indexed="63"/>
      </left>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bottom style="thin">
        <color indexed="64"/>
      </bottom>
      <diagonal/>
    </border>
    <border>
      <left/>
      <right/>
      <top style="hair">
        <color indexed="63"/>
      </top>
      <bottom style="hair">
        <color indexed="63"/>
      </bottom>
      <diagonal/>
    </border>
    <border>
      <left style="double">
        <color indexed="64"/>
      </left>
      <right/>
      <top style="thin">
        <color indexed="64"/>
      </top>
      <bottom style="thin">
        <color indexed="64"/>
      </bottom>
      <diagonal/>
    </border>
  </borders>
  <cellStyleXfs count="64">
    <xf numFmtId="0" fontId="0" fillId="0" borderId="0">
      <alignment vertical="center"/>
    </xf>
    <xf numFmtId="0" fontId="17" fillId="2" borderId="0" applyNumberFormat="0" applyBorder="0" applyAlignment="0" applyProtection="0">
      <alignment vertical="center"/>
    </xf>
    <xf numFmtId="0" fontId="1" fillId="2" borderId="0" applyNumberFormat="0" applyBorder="0" applyAlignment="0" applyProtection="0">
      <alignment vertical="center"/>
    </xf>
    <xf numFmtId="0" fontId="17" fillId="3" borderId="0" applyNumberFormat="0" applyBorder="0" applyAlignment="0" applyProtection="0">
      <alignment vertical="center"/>
    </xf>
    <xf numFmtId="0" fontId="1" fillId="3" borderId="0" applyNumberFormat="0" applyBorder="0" applyAlignment="0" applyProtection="0">
      <alignment vertical="center"/>
    </xf>
    <xf numFmtId="0" fontId="17" fillId="4" borderId="0" applyNumberFormat="0" applyBorder="0" applyAlignment="0" applyProtection="0">
      <alignment vertical="center"/>
    </xf>
    <xf numFmtId="0" fontId="1" fillId="4" borderId="0" applyNumberFormat="0" applyBorder="0" applyAlignment="0" applyProtection="0">
      <alignment vertical="center"/>
    </xf>
    <xf numFmtId="0" fontId="17" fillId="5" borderId="0" applyNumberFormat="0" applyBorder="0" applyAlignment="0" applyProtection="0">
      <alignment vertical="center"/>
    </xf>
    <xf numFmtId="0" fontId="1" fillId="5" borderId="0" applyNumberFormat="0" applyBorder="0" applyAlignment="0" applyProtection="0">
      <alignment vertical="center"/>
    </xf>
    <xf numFmtId="0" fontId="17" fillId="6" borderId="0" applyNumberFormat="0" applyBorder="0" applyAlignment="0" applyProtection="0">
      <alignment vertical="center"/>
    </xf>
    <xf numFmtId="0" fontId="1" fillId="6" borderId="0" applyNumberFormat="0" applyBorder="0" applyAlignment="0" applyProtection="0">
      <alignment vertical="center"/>
    </xf>
    <xf numFmtId="0" fontId="17" fillId="7" borderId="0" applyNumberFormat="0" applyBorder="0" applyAlignment="0" applyProtection="0">
      <alignment vertical="center"/>
    </xf>
    <xf numFmtId="0" fontId="1" fillId="7" borderId="0" applyNumberFormat="0" applyBorder="0" applyAlignment="0" applyProtection="0">
      <alignment vertical="center"/>
    </xf>
    <xf numFmtId="0" fontId="17" fillId="8" borderId="0" applyNumberFormat="0" applyBorder="0" applyAlignment="0" applyProtection="0">
      <alignment vertical="center"/>
    </xf>
    <xf numFmtId="0" fontId="1" fillId="8" borderId="0" applyNumberFormat="0" applyBorder="0" applyAlignment="0" applyProtection="0">
      <alignment vertical="center"/>
    </xf>
    <xf numFmtId="0" fontId="17" fillId="9" borderId="0" applyNumberFormat="0" applyBorder="0" applyAlignment="0" applyProtection="0">
      <alignment vertical="center"/>
    </xf>
    <xf numFmtId="0" fontId="1" fillId="9" borderId="0" applyNumberFormat="0" applyBorder="0" applyAlignment="0" applyProtection="0">
      <alignment vertical="center"/>
    </xf>
    <xf numFmtId="0" fontId="17" fillId="10" borderId="0" applyNumberFormat="0" applyBorder="0" applyAlignment="0" applyProtection="0">
      <alignment vertical="center"/>
    </xf>
    <xf numFmtId="0" fontId="1" fillId="10" borderId="0" applyNumberFormat="0" applyBorder="0" applyAlignment="0" applyProtection="0">
      <alignment vertical="center"/>
    </xf>
    <xf numFmtId="0" fontId="17" fillId="5" borderId="0" applyNumberFormat="0" applyBorder="0" applyAlignment="0" applyProtection="0">
      <alignment vertical="center"/>
    </xf>
    <xf numFmtId="0" fontId="1" fillId="5" borderId="0" applyNumberFormat="0" applyBorder="0" applyAlignment="0" applyProtection="0">
      <alignment vertical="center"/>
    </xf>
    <xf numFmtId="0" fontId="17" fillId="8" borderId="0" applyNumberFormat="0" applyBorder="0" applyAlignment="0" applyProtection="0">
      <alignment vertical="center"/>
    </xf>
    <xf numFmtId="0" fontId="1" fillId="8" borderId="0" applyNumberFormat="0" applyBorder="0" applyAlignment="0" applyProtection="0">
      <alignment vertical="center"/>
    </xf>
    <xf numFmtId="0" fontId="17" fillId="11" borderId="0" applyNumberFormat="0" applyBorder="0" applyAlignment="0" applyProtection="0">
      <alignment vertical="center"/>
    </xf>
    <xf numFmtId="0" fontId="1"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1" fillId="0" borderId="1" applyNumberFormat="0" applyAlignment="0" applyProtection="0">
      <alignment horizontal="left" vertical="center"/>
    </xf>
    <xf numFmtId="0" fontId="11" fillId="0" borderId="2">
      <alignment horizontal="left" vertical="center"/>
    </xf>
    <xf numFmtId="0" fontId="18" fillId="0" borderId="0" applyNumberFormat="0" applyFont="0" applyFill="0" applyBorder="0" applyAlignment="0" applyProtection="0">
      <alignment horizontal="left"/>
    </xf>
    <xf numFmtId="0" fontId="19" fillId="0" borderId="3">
      <alignment horizont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20" fillId="0" borderId="0" applyNumberFormat="0" applyFill="0" applyBorder="0" applyAlignment="0" applyProtection="0">
      <alignment vertical="center"/>
    </xf>
    <xf numFmtId="0" fontId="12" fillId="20" borderId="4" applyNumberFormat="0" applyAlignment="0" applyProtection="0">
      <alignment vertical="center"/>
    </xf>
    <xf numFmtId="0" fontId="21" fillId="21" borderId="0" applyNumberFormat="0" applyBorder="0" applyAlignment="0" applyProtection="0">
      <alignment vertical="center"/>
    </xf>
    <xf numFmtId="9" fontId="3" fillId="0" borderId="0" applyFont="0" applyFill="0" applyBorder="0" applyAlignment="0" applyProtection="0">
      <alignment vertical="center"/>
    </xf>
    <xf numFmtId="9" fontId="2" fillId="0" borderId="0" applyFont="0" applyFill="0" applyBorder="0" applyAlignment="0" applyProtection="0">
      <alignment vertical="center"/>
    </xf>
    <xf numFmtId="0" fontId="3" fillId="22" borderId="5" applyNumberFormat="0" applyFont="0" applyAlignment="0" applyProtection="0">
      <alignment vertical="center"/>
    </xf>
    <xf numFmtId="0" fontId="2" fillId="22" borderId="5" applyNumberFormat="0" applyFont="0" applyAlignment="0" applyProtection="0">
      <alignment vertical="center"/>
    </xf>
    <xf numFmtId="0" fontId="22" fillId="0" borderId="6" applyNumberFormat="0" applyFill="0" applyAlignment="0" applyProtection="0">
      <alignment vertical="center"/>
    </xf>
    <xf numFmtId="0" fontId="23" fillId="3" borderId="0" applyNumberFormat="0" applyBorder="0" applyAlignment="0" applyProtection="0">
      <alignment vertical="center"/>
    </xf>
    <xf numFmtId="0" fontId="24" fillId="23" borderId="7" applyNumberFormat="0" applyAlignment="0" applyProtection="0">
      <alignment vertical="center"/>
    </xf>
    <xf numFmtId="0" fontId="5" fillId="0" borderId="0" applyNumberForma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15" fillId="0" borderId="11" applyNumberFormat="0" applyFill="0" applyAlignment="0" applyProtection="0">
      <alignment vertical="center"/>
    </xf>
    <xf numFmtId="0" fontId="28" fillId="23" borderId="12" applyNumberFormat="0" applyAlignment="0" applyProtection="0">
      <alignment vertical="center"/>
    </xf>
    <xf numFmtId="0" fontId="29" fillId="0" borderId="0" applyNumberFormat="0" applyFill="0" applyBorder="0" applyAlignment="0" applyProtection="0">
      <alignment vertical="center"/>
    </xf>
    <xf numFmtId="0" fontId="30" fillId="7" borderId="7" applyNumberFormat="0" applyAlignment="0" applyProtection="0">
      <alignment vertical="center"/>
    </xf>
    <xf numFmtId="0" fontId="2" fillId="0" borderId="0">
      <alignment vertical="center"/>
    </xf>
    <xf numFmtId="0" fontId="31" fillId="4" borderId="0" applyNumberFormat="0" applyBorder="0" applyAlignment="0" applyProtection="0">
      <alignment vertical="center"/>
    </xf>
  </cellStyleXfs>
  <cellXfs count="523">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Border="1" applyAlignment="1">
      <alignment vertical="center" shrinkToFit="1"/>
    </xf>
    <xf numFmtId="0" fontId="7" fillId="0" borderId="0" xfId="0" applyFont="1" applyAlignment="1">
      <alignment vertical="center" shrinkToFit="1"/>
    </xf>
    <xf numFmtId="0" fontId="7" fillId="0" borderId="0" xfId="0" applyFont="1" applyAlignment="1">
      <alignment horizontal="center" vertical="center"/>
    </xf>
    <xf numFmtId="0" fontId="7" fillId="0" borderId="0" xfId="0" applyFont="1" applyAlignment="1">
      <alignment horizontal="centerContinuous" vertical="center"/>
    </xf>
    <xf numFmtId="0" fontId="32" fillId="0" borderId="0" xfId="0" applyFont="1" applyAlignment="1">
      <alignment horizontal="left" vertical="center"/>
    </xf>
    <xf numFmtId="0" fontId="7" fillId="24" borderId="13" xfId="0" applyFont="1" applyFill="1" applyBorder="1" applyAlignment="1">
      <alignment horizontal="center" vertical="center" wrapText="1" shrinkToFit="1"/>
    </xf>
    <xf numFmtId="0" fontId="7" fillId="24" borderId="14" xfId="0" applyFont="1" applyFill="1" applyBorder="1" applyAlignment="1">
      <alignment horizontal="center" vertical="center" wrapText="1" shrinkToFit="1"/>
    </xf>
    <xf numFmtId="0" fontId="7" fillId="0" borderId="15" xfId="0" applyNumberFormat="1" applyFont="1" applyFill="1" applyBorder="1" applyAlignment="1">
      <alignment horizontal="center" vertical="center" shrinkToFit="1"/>
    </xf>
    <xf numFmtId="0" fontId="7" fillId="0" borderId="16" xfId="0" applyNumberFormat="1" applyFont="1" applyFill="1" applyBorder="1" applyAlignment="1">
      <alignment horizontal="center" vertical="center" shrinkToFit="1"/>
    </xf>
    <xf numFmtId="0" fontId="7" fillId="0" borderId="15" xfId="0" applyFont="1" applyFill="1" applyBorder="1" applyAlignment="1">
      <alignment horizontal="center" vertical="center" wrapText="1" shrinkToFit="1"/>
    </xf>
    <xf numFmtId="0" fontId="7" fillId="0" borderId="16" xfId="0" applyFont="1" applyFill="1" applyBorder="1" applyAlignment="1">
      <alignment horizontal="center" vertical="center" wrapText="1" shrinkToFit="1"/>
    </xf>
    <xf numFmtId="0" fontId="7" fillId="0" borderId="0" xfId="0" applyFont="1" applyFill="1" applyBorder="1" applyAlignment="1">
      <alignment vertical="center" shrinkToFit="1"/>
    </xf>
    <xf numFmtId="0" fontId="7" fillId="0" borderId="0" xfId="0" applyNumberFormat="1" applyFont="1" applyFill="1" applyBorder="1" applyAlignment="1">
      <alignment vertical="center" shrinkToFit="1"/>
    </xf>
    <xf numFmtId="38" fontId="7" fillId="0" borderId="0" xfId="52" quotePrefix="1" applyFont="1" applyFill="1" applyBorder="1" applyAlignment="1">
      <alignment horizontal="center" vertical="center"/>
    </xf>
    <xf numFmtId="38" fontId="7" fillId="0" borderId="0" xfId="52" applyFont="1" applyFill="1" applyBorder="1" applyAlignment="1">
      <alignment horizontal="center" vertical="center"/>
    </xf>
    <xf numFmtId="38" fontId="7" fillId="0" borderId="0" xfId="52" applyFont="1" applyFill="1" applyBorder="1" applyAlignment="1">
      <alignment horizontal="left" vertical="center"/>
    </xf>
    <xf numFmtId="0" fontId="7" fillId="0" borderId="2" xfId="0" applyFont="1" applyFill="1" applyBorder="1" applyAlignment="1">
      <alignment horizontal="center" vertical="center" wrapText="1" shrinkToFit="1"/>
    </xf>
    <xf numFmtId="0" fontId="7" fillId="0" borderId="17" xfId="0" applyNumberFormat="1" applyFont="1" applyFill="1" applyBorder="1" applyAlignment="1">
      <alignment vertical="center" shrinkToFit="1"/>
    </xf>
    <xf numFmtId="0" fontId="3" fillId="0" borderId="0" xfId="0" applyFont="1">
      <alignment vertical="center"/>
    </xf>
    <xf numFmtId="0" fontId="0" fillId="0" borderId="0" xfId="0" applyBorder="1">
      <alignment vertical="center"/>
    </xf>
    <xf numFmtId="0" fontId="7" fillId="0" borderId="16" xfId="0" applyFont="1" applyBorder="1" applyAlignment="1">
      <alignment horizontal="center" vertical="center"/>
    </xf>
    <xf numFmtId="0" fontId="7" fillId="0" borderId="16" xfId="0" applyFont="1" applyBorder="1">
      <alignment vertical="center"/>
    </xf>
    <xf numFmtId="0" fontId="9" fillId="0" borderId="0" xfId="0" applyFont="1">
      <alignment vertical="center"/>
    </xf>
    <xf numFmtId="0" fontId="7" fillId="0" borderId="0" xfId="0" applyNumberFormat="1" applyFont="1" applyFill="1" applyBorder="1" applyAlignment="1">
      <alignment horizontal="center" vertical="center" shrinkToFit="1"/>
    </xf>
    <xf numFmtId="0" fontId="7" fillId="0" borderId="0" xfId="0" applyFont="1" applyBorder="1">
      <alignment vertical="center"/>
    </xf>
    <xf numFmtId="0" fontId="8" fillId="0" borderId="0" xfId="0" applyFont="1">
      <alignment vertical="center"/>
    </xf>
    <xf numFmtId="0" fontId="7" fillId="0" borderId="0" xfId="0" applyFont="1" applyBorder="1" applyAlignment="1">
      <alignment vertical="center" wrapText="1"/>
    </xf>
    <xf numFmtId="0" fontId="7" fillId="0" borderId="2" xfId="0" applyFont="1" applyBorder="1" applyAlignment="1">
      <alignment vertical="center" wrapText="1"/>
    </xf>
    <xf numFmtId="0" fontId="7" fillId="0" borderId="2" xfId="0" applyFont="1" applyBorder="1" applyAlignment="1">
      <alignment vertical="center"/>
    </xf>
    <xf numFmtId="0" fontId="7" fillId="0" borderId="18" xfId="0" applyNumberFormat="1" applyFont="1" applyFill="1" applyBorder="1" applyAlignment="1">
      <alignment vertical="center" shrinkToFit="1"/>
    </xf>
    <xf numFmtId="0" fontId="7" fillId="0" borderId="15" xfId="0" applyFont="1" applyBorder="1" applyAlignment="1">
      <alignment vertical="center" wrapText="1"/>
    </xf>
    <xf numFmtId="0" fontId="8" fillId="0" borderId="0" xfId="0" applyFont="1" applyBorder="1">
      <alignment vertical="center"/>
    </xf>
    <xf numFmtId="0" fontId="39" fillId="0" borderId="0" xfId="0" applyFont="1" applyBorder="1">
      <alignment vertical="center"/>
    </xf>
    <xf numFmtId="0" fontId="36" fillId="25" borderId="16" xfId="0" applyFont="1" applyFill="1" applyBorder="1">
      <alignment vertical="center"/>
    </xf>
    <xf numFmtId="0" fontId="36" fillId="26" borderId="16" xfId="0" applyFont="1" applyFill="1" applyBorder="1">
      <alignment vertical="center"/>
    </xf>
    <xf numFmtId="0" fontId="14" fillId="0" borderId="0" xfId="0" applyFont="1" applyBorder="1">
      <alignment vertical="center"/>
    </xf>
    <xf numFmtId="0" fontId="7" fillId="0" borderId="19" xfId="0" applyFont="1" applyBorder="1" applyAlignment="1">
      <alignment horizontal="center" vertical="center" textRotation="255"/>
    </xf>
    <xf numFmtId="0" fontId="32" fillId="0" borderId="0" xfId="0" applyFont="1" applyBorder="1" applyAlignment="1">
      <alignment horizontal="left" vertical="center"/>
    </xf>
    <xf numFmtId="0" fontId="7" fillId="0" borderId="14" xfId="0" quotePrefix="1" applyFont="1" applyBorder="1">
      <alignment vertical="center"/>
    </xf>
    <xf numFmtId="0" fontId="7" fillId="0" borderId="20" xfId="0" applyNumberFormat="1" applyFont="1" applyFill="1" applyBorder="1" applyAlignment="1">
      <alignment vertical="center" shrinkToFit="1"/>
    </xf>
    <xf numFmtId="0" fontId="7" fillId="0" borderId="19" xfId="0" applyNumberFormat="1" applyFont="1" applyFill="1" applyBorder="1" applyAlignment="1">
      <alignment vertical="center" shrinkToFit="1"/>
    </xf>
    <xf numFmtId="0" fontId="7" fillId="0" borderId="21" xfId="0" applyNumberFormat="1" applyFont="1" applyFill="1" applyBorder="1" applyAlignment="1">
      <alignment vertical="center" shrinkToFit="1"/>
    </xf>
    <xf numFmtId="0" fontId="7" fillId="0" borderId="22" xfId="0" applyNumberFormat="1" applyFont="1" applyFill="1" applyBorder="1" applyAlignment="1">
      <alignment vertical="center" shrinkToFit="1"/>
    </xf>
    <xf numFmtId="0" fontId="7" fillId="0" borderId="19" xfId="0" quotePrefix="1" applyFont="1" applyBorder="1">
      <alignment vertical="center"/>
    </xf>
    <xf numFmtId="38" fontId="7" fillId="0" borderId="23" xfId="52" quotePrefix="1" applyFont="1" applyFill="1" applyBorder="1" applyAlignment="1">
      <alignment horizontal="center" vertical="center"/>
    </xf>
    <xf numFmtId="0" fontId="7" fillId="0" borderId="23" xfId="0" applyFont="1" applyBorder="1" applyAlignment="1">
      <alignment horizontal="center" vertical="center"/>
    </xf>
    <xf numFmtId="0" fontId="7" fillId="0" borderId="24" xfId="0" applyNumberFormat="1" applyFont="1" applyFill="1" applyBorder="1" applyAlignment="1">
      <alignment vertical="center" shrinkToFit="1"/>
    </xf>
    <xf numFmtId="0" fontId="7" fillId="0" borderId="24" xfId="0" applyNumberFormat="1" applyFont="1" applyFill="1" applyBorder="1" applyAlignment="1">
      <alignment horizontal="center" vertical="center" shrinkToFit="1"/>
    </xf>
    <xf numFmtId="0" fontId="7" fillId="0" borderId="23" xfId="0" applyNumberFormat="1" applyFont="1" applyFill="1" applyBorder="1" applyAlignment="1">
      <alignment horizontal="center" vertical="center" shrinkToFit="1"/>
    </xf>
    <xf numFmtId="0" fontId="7" fillId="0" borderId="25" xfId="0" applyFont="1" applyBorder="1" applyAlignment="1">
      <alignment horizontal="center" vertical="center"/>
    </xf>
    <xf numFmtId="0" fontId="7" fillId="0" borderId="26" xfId="0" applyNumberFormat="1" applyFont="1" applyFill="1" applyBorder="1" applyAlignment="1">
      <alignment vertical="center" shrinkToFit="1"/>
    </xf>
    <xf numFmtId="0" fontId="7" fillId="0" borderId="25" xfId="0" applyNumberFormat="1" applyFont="1" applyFill="1" applyBorder="1" applyAlignment="1">
      <alignment horizontal="center" vertical="center" shrinkToFit="1"/>
    </xf>
    <xf numFmtId="38" fontId="7" fillId="0" borderId="27" xfId="52" quotePrefix="1" applyFont="1" applyFill="1" applyBorder="1" applyAlignment="1">
      <alignment horizontal="center" vertical="center"/>
    </xf>
    <xf numFmtId="0" fontId="7" fillId="0" borderId="27" xfId="0" applyFont="1" applyBorder="1" applyAlignment="1">
      <alignment horizontal="center" vertical="center"/>
    </xf>
    <xf numFmtId="0" fontId="7" fillId="0" borderId="28" xfId="0" applyNumberFormat="1" applyFont="1" applyFill="1" applyBorder="1" applyAlignment="1">
      <alignment vertical="center" shrinkToFit="1"/>
    </xf>
    <xf numFmtId="0" fontId="7" fillId="0" borderId="26" xfId="0" applyNumberFormat="1" applyFont="1" applyBorder="1" applyAlignment="1">
      <alignment horizontal="center" vertical="center" shrinkToFit="1"/>
    </xf>
    <xf numFmtId="0" fontId="7" fillId="0" borderId="23" xfId="0" quotePrefix="1" applyFont="1" applyBorder="1" applyAlignment="1">
      <alignment horizontal="center" vertical="center"/>
    </xf>
    <xf numFmtId="0" fontId="7" fillId="0" borderId="25" xfId="0" quotePrefix="1" applyFont="1" applyBorder="1" applyAlignment="1">
      <alignment horizontal="center" vertical="center"/>
    </xf>
    <xf numFmtId="0" fontId="7" fillId="0" borderId="26" xfId="0" quotePrefix="1" applyFont="1" applyBorder="1" applyAlignment="1">
      <alignment horizontal="center" vertical="center"/>
    </xf>
    <xf numFmtId="0" fontId="7" fillId="0" borderId="26" xfId="0" applyFont="1" applyBorder="1" applyAlignment="1">
      <alignment vertical="center" wrapText="1"/>
    </xf>
    <xf numFmtId="38" fontId="7" fillId="0" borderId="26" xfId="52" quotePrefix="1" applyFont="1" applyFill="1" applyBorder="1" applyAlignment="1">
      <alignment horizontal="center" vertical="center"/>
    </xf>
    <xf numFmtId="38" fontId="7" fillId="0" borderId="24" xfId="52" quotePrefix="1" applyFont="1" applyFill="1" applyBorder="1" applyAlignment="1">
      <alignment horizontal="center" vertical="center"/>
    </xf>
    <xf numFmtId="0" fontId="7" fillId="0" borderId="29" xfId="0" applyNumberFormat="1" applyFont="1" applyFill="1" applyBorder="1" applyAlignment="1">
      <alignment vertical="center" shrinkToFit="1"/>
    </xf>
    <xf numFmtId="9" fontId="7" fillId="0" borderId="0" xfId="44" applyFont="1">
      <alignment vertical="center"/>
    </xf>
    <xf numFmtId="0" fontId="7" fillId="0" borderId="26" xfId="0" applyFont="1" applyBorder="1" applyAlignment="1">
      <alignment vertical="center" shrinkToFit="1"/>
    </xf>
    <xf numFmtId="176" fontId="7" fillId="0" borderId="30" xfId="0" applyNumberFormat="1" applyFont="1" applyBorder="1" applyAlignment="1">
      <alignment vertical="center"/>
    </xf>
    <xf numFmtId="178" fontId="7" fillId="0" borderId="31" xfId="44" applyNumberFormat="1" applyFont="1" applyBorder="1" applyAlignment="1">
      <alignment horizontal="centerContinuous" vertical="center"/>
    </xf>
    <xf numFmtId="178" fontId="7" fillId="0" borderId="32" xfId="44" applyNumberFormat="1" applyFont="1" applyBorder="1" applyAlignment="1">
      <alignment horizontal="center" vertical="center"/>
    </xf>
    <xf numFmtId="178" fontId="7" fillId="0" borderId="33" xfId="44" applyNumberFormat="1" applyFont="1" applyBorder="1" applyAlignment="1">
      <alignment horizontal="center" vertical="center"/>
    </xf>
    <xf numFmtId="178" fontId="7" fillId="0" borderId="25" xfId="0" applyNumberFormat="1" applyFont="1" applyBorder="1" applyAlignment="1">
      <alignment horizontal="center" vertical="center"/>
    </xf>
    <xf numFmtId="0" fontId="7" fillId="0" borderId="17"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Continuous" vertical="center"/>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4" xfId="0" applyFont="1" applyBorder="1" applyAlignment="1">
      <alignment horizontal="center" vertical="center"/>
    </xf>
    <xf numFmtId="0" fontId="7" fillId="0" borderId="38" xfId="0" applyFont="1" applyBorder="1" applyAlignment="1">
      <alignment horizontal="centerContinuous" vertical="center"/>
    </xf>
    <xf numFmtId="0" fontId="7" fillId="0" borderId="39" xfId="0" applyFont="1" applyBorder="1" applyAlignment="1">
      <alignment horizontal="centerContinuous" vertical="center"/>
    </xf>
    <xf numFmtId="0" fontId="7" fillId="0" borderId="24" xfId="0" applyFont="1" applyBorder="1" applyAlignment="1">
      <alignment horizontal="centerContinuous" vertical="center"/>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176" fontId="7" fillId="0" borderId="25" xfId="0" applyNumberFormat="1" applyFont="1" applyBorder="1" applyAlignment="1">
      <alignment vertical="center"/>
    </xf>
    <xf numFmtId="0" fontId="7" fillId="0" borderId="28" xfId="0" applyFont="1" applyBorder="1" applyAlignment="1">
      <alignment vertical="center" shrinkToFit="1"/>
    </xf>
    <xf numFmtId="178" fontId="7" fillId="0" borderId="40" xfId="44" applyNumberFormat="1" applyFont="1" applyBorder="1" applyAlignment="1">
      <alignment horizontal="centerContinuous" vertical="center"/>
    </xf>
    <xf numFmtId="178" fontId="7" fillId="0" borderId="41" xfId="44" applyNumberFormat="1" applyFont="1" applyBorder="1" applyAlignment="1">
      <alignment horizontal="center" vertical="center"/>
    </xf>
    <xf numFmtId="178" fontId="7" fillId="0" borderId="42" xfId="44" applyNumberFormat="1" applyFont="1" applyBorder="1" applyAlignment="1">
      <alignment horizontal="center" vertical="center"/>
    </xf>
    <xf numFmtId="178" fontId="7" fillId="0" borderId="27" xfId="0" applyNumberFormat="1" applyFont="1" applyBorder="1" applyAlignment="1">
      <alignment horizontal="center" vertical="center"/>
    </xf>
    <xf numFmtId="176" fontId="7" fillId="0" borderId="27" xfId="0" applyNumberFormat="1" applyFont="1" applyBorder="1" applyAlignment="1">
      <alignment vertical="center"/>
    </xf>
    <xf numFmtId="0" fontId="7" fillId="0" borderId="24" xfId="0" applyFont="1" applyBorder="1" applyAlignment="1">
      <alignment vertical="center" shrinkToFit="1"/>
    </xf>
    <xf numFmtId="176" fontId="7" fillId="0" borderId="23" xfId="0" applyNumberFormat="1" applyFont="1" applyBorder="1" applyAlignment="1">
      <alignment vertical="center"/>
    </xf>
    <xf numFmtId="178" fontId="7" fillId="0" borderId="43" xfId="44" applyNumberFormat="1" applyFont="1" applyBorder="1" applyAlignment="1">
      <alignment horizontal="centerContinuous" vertical="center"/>
    </xf>
    <xf numFmtId="178" fontId="7" fillId="0" borderId="44" xfId="44" applyNumberFormat="1" applyFont="1" applyBorder="1" applyAlignment="1">
      <alignment horizontal="center" vertical="center"/>
    </xf>
    <xf numFmtId="178" fontId="7" fillId="0" borderId="45" xfId="44" applyNumberFormat="1" applyFont="1" applyBorder="1" applyAlignment="1">
      <alignment horizontal="center" vertical="center"/>
    </xf>
    <xf numFmtId="178" fontId="7" fillId="0" borderId="23" xfId="0" applyNumberFormat="1" applyFont="1" applyBorder="1" applyAlignment="1">
      <alignment horizontal="center" vertical="center"/>
    </xf>
    <xf numFmtId="0" fontId="8" fillId="0" borderId="16" xfId="0" applyFont="1" applyBorder="1" applyAlignment="1">
      <alignment horizontal="center" vertical="center"/>
    </xf>
    <xf numFmtId="176" fontId="7" fillId="0" borderId="16" xfId="0" applyNumberFormat="1" applyFont="1" applyBorder="1" applyAlignment="1">
      <alignment vertical="center"/>
    </xf>
    <xf numFmtId="0" fontId="7" fillId="0" borderId="46"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23" xfId="0" applyFont="1" applyBorder="1" applyAlignment="1">
      <alignment horizontal="center" vertical="center" wrapText="1"/>
    </xf>
    <xf numFmtId="176" fontId="7" fillId="0" borderId="47" xfId="0" applyNumberFormat="1" applyFont="1" applyBorder="1" applyAlignment="1">
      <alignment vertical="center"/>
    </xf>
    <xf numFmtId="176" fontId="7" fillId="0" borderId="18" xfId="0" applyNumberFormat="1" applyFont="1" applyBorder="1" applyAlignment="1">
      <alignment vertical="center"/>
    </xf>
    <xf numFmtId="176" fontId="7" fillId="0" borderId="24" xfId="0" applyNumberFormat="1" applyFont="1" applyBorder="1" applyAlignment="1">
      <alignment vertical="center"/>
    </xf>
    <xf numFmtId="178" fontId="7" fillId="0" borderId="16" xfId="0" applyNumberFormat="1" applyFont="1" applyBorder="1" applyAlignment="1">
      <alignment horizontal="center" vertical="center"/>
    </xf>
    <xf numFmtId="179" fontId="7" fillId="0" borderId="13" xfId="0" applyNumberFormat="1" applyFont="1" applyFill="1" applyBorder="1" applyAlignment="1">
      <alignment horizontal="center" vertical="center" shrinkToFit="1"/>
    </xf>
    <xf numFmtId="0" fontId="7" fillId="0" borderId="48" xfId="0" applyNumberFormat="1" applyFont="1" applyFill="1" applyBorder="1" applyAlignment="1">
      <alignment horizontal="center" vertical="center" shrinkToFit="1"/>
    </xf>
    <xf numFmtId="0" fontId="7" fillId="0" borderId="17" xfId="0" applyNumberFormat="1" applyFont="1" applyFill="1" applyBorder="1" applyAlignment="1">
      <alignment horizontal="center" vertical="center" shrinkToFit="1"/>
    </xf>
    <xf numFmtId="0" fontId="7" fillId="0" borderId="26" xfId="0" applyFont="1" applyFill="1" applyBorder="1" applyAlignment="1">
      <alignment vertical="center" wrapText="1"/>
    </xf>
    <xf numFmtId="0" fontId="7" fillId="0" borderId="22" xfId="0" applyFont="1" applyBorder="1">
      <alignment vertical="center"/>
    </xf>
    <xf numFmtId="0" fontId="6" fillId="0" borderId="0" xfId="0" applyFont="1" applyBorder="1">
      <alignment vertical="center"/>
    </xf>
    <xf numFmtId="0" fontId="7" fillId="0" borderId="47" xfId="0" applyNumberFormat="1" applyFont="1" applyFill="1" applyBorder="1" applyAlignment="1">
      <alignment vertical="center" shrinkToFit="1"/>
    </xf>
    <xf numFmtId="0" fontId="41" fillId="0" borderId="0" xfId="0" applyFont="1">
      <alignment vertical="center"/>
    </xf>
    <xf numFmtId="0" fontId="7" fillId="0" borderId="15" xfId="0" applyFont="1" applyBorder="1" applyAlignment="1">
      <alignment vertical="center" shrinkToFit="1"/>
    </xf>
    <xf numFmtId="0" fontId="7" fillId="0" borderId="0" xfId="0" applyFont="1" applyBorder="1" applyAlignment="1">
      <alignment horizontal="center" vertical="center"/>
    </xf>
    <xf numFmtId="0" fontId="7" fillId="0" borderId="0" xfId="0" applyFont="1" applyFill="1">
      <alignment vertical="center"/>
    </xf>
    <xf numFmtId="0" fontId="7" fillId="0" borderId="49" xfId="0" applyNumberFormat="1" applyFont="1" applyFill="1" applyBorder="1" applyAlignment="1">
      <alignment vertical="center" shrinkToFit="1"/>
    </xf>
    <xf numFmtId="0" fontId="7" fillId="0" borderId="30" xfId="0" applyFont="1" applyBorder="1" applyAlignment="1">
      <alignment horizontal="center" vertical="center"/>
    </xf>
    <xf numFmtId="179" fontId="7" fillId="0" borderId="48" xfId="0" applyNumberFormat="1" applyFont="1" applyFill="1" applyBorder="1" applyAlignment="1">
      <alignment horizontal="center" vertical="center" shrinkToFit="1"/>
    </xf>
    <xf numFmtId="177" fontId="7" fillId="0" borderId="0" xfId="0" applyNumberFormat="1" applyFont="1">
      <alignment vertical="center"/>
    </xf>
    <xf numFmtId="178" fontId="7" fillId="0" borderId="44" xfId="44" applyNumberFormat="1" applyFont="1" applyBorder="1" applyAlignment="1">
      <alignment horizontal="centerContinuous" vertical="center"/>
    </xf>
    <xf numFmtId="178" fontId="7" fillId="0" borderId="32" xfId="44" applyNumberFormat="1" applyFont="1" applyBorder="1" applyAlignment="1">
      <alignment horizontal="centerContinuous" vertical="center"/>
    </xf>
    <xf numFmtId="176" fontId="7" fillId="0" borderId="0" xfId="0" applyNumberFormat="1" applyFont="1" applyBorder="1" applyAlignment="1">
      <alignment vertical="center"/>
    </xf>
    <xf numFmtId="178" fontId="7" fillId="0" borderId="0" xfId="44" applyNumberFormat="1" applyFont="1" applyBorder="1" applyAlignment="1">
      <alignment horizontal="centerContinuous" vertical="center"/>
    </xf>
    <xf numFmtId="178" fontId="7" fillId="0" borderId="0" xfId="44" applyNumberFormat="1" applyFont="1" applyBorder="1" applyAlignment="1">
      <alignment horizontal="center" vertical="center"/>
    </xf>
    <xf numFmtId="178" fontId="7" fillId="0" borderId="0" xfId="0" applyNumberFormat="1" applyFont="1" applyBorder="1" applyAlignment="1">
      <alignment horizontal="center" vertical="center"/>
    </xf>
    <xf numFmtId="0" fontId="7" fillId="0" borderId="15" xfId="0" applyFont="1" applyBorder="1">
      <alignment vertical="center"/>
    </xf>
    <xf numFmtId="178" fontId="7" fillId="0" borderId="50" xfId="44" applyNumberFormat="1" applyFont="1" applyBorder="1" applyAlignment="1">
      <alignment horizontal="centerContinuous" vertical="center"/>
    </xf>
    <xf numFmtId="178" fontId="7" fillId="0" borderId="51" xfId="44" applyNumberFormat="1" applyFont="1" applyBorder="1" applyAlignment="1">
      <alignment horizontal="centerContinuous" vertical="center"/>
    </xf>
    <xf numFmtId="178" fontId="7" fillId="0" borderId="52" xfId="44" applyNumberFormat="1" applyFont="1" applyBorder="1" applyAlignment="1">
      <alignment horizontal="centerContinuous" vertical="center"/>
    </xf>
    <xf numFmtId="0" fontId="7" fillId="0" borderId="0" xfId="0" applyFont="1" applyBorder="1" applyAlignment="1">
      <alignment horizontal="right" vertical="center"/>
    </xf>
    <xf numFmtId="0" fontId="7" fillId="0" borderId="0" xfId="0" applyFont="1" applyBorder="1" applyAlignment="1">
      <alignment horizontal="centerContinuous" vertical="center"/>
    </xf>
    <xf numFmtId="0" fontId="3" fillId="0" borderId="0" xfId="0" applyFont="1" applyBorder="1">
      <alignment vertical="center"/>
    </xf>
    <xf numFmtId="0" fontId="42" fillId="27" borderId="0" xfId="0" applyFont="1" applyFill="1" applyBorder="1">
      <alignment vertical="center"/>
    </xf>
    <xf numFmtId="0" fontId="16" fillId="28" borderId="7" xfId="0" applyFont="1" applyFill="1" applyBorder="1" applyAlignment="1">
      <alignment horizontal="center" vertical="center"/>
    </xf>
    <xf numFmtId="0" fontId="7" fillId="0" borderId="0" xfId="0" applyFont="1" applyBorder="1" applyAlignment="1">
      <alignment vertical="center"/>
    </xf>
    <xf numFmtId="0" fontId="7" fillId="0" borderId="42" xfId="0" applyFont="1" applyBorder="1" applyAlignment="1">
      <alignment horizontal="center" vertical="center" wrapText="1"/>
    </xf>
    <xf numFmtId="178" fontId="7" fillId="0" borderId="45" xfId="44" applyNumberFormat="1" applyFont="1" applyBorder="1" applyAlignment="1">
      <alignment horizontal="centerContinuous" vertical="center"/>
    </xf>
    <xf numFmtId="178" fontId="7" fillId="0" borderId="33" xfId="44" applyNumberFormat="1" applyFont="1" applyBorder="1" applyAlignment="1">
      <alignment horizontal="centerContinuous" vertical="center"/>
    </xf>
    <xf numFmtId="0" fontId="7" fillId="0" borderId="24" xfId="0" applyFont="1" applyBorder="1" applyAlignment="1">
      <alignment horizontal="centerContinuous" vertical="center" shrinkToFit="1"/>
    </xf>
    <xf numFmtId="0" fontId="7" fillId="0" borderId="53" xfId="0" applyFont="1" applyBorder="1" applyAlignment="1">
      <alignment horizontal="centerContinuous" vertical="center" shrinkToFit="1"/>
    </xf>
    <xf numFmtId="0" fontId="38" fillId="27" borderId="0" xfId="0" applyFont="1" applyFill="1" applyBorder="1">
      <alignment vertical="center"/>
    </xf>
    <xf numFmtId="0" fontId="40" fillId="27" borderId="0" xfId="0" applyFont="1" applyFill="1" applyBorder="1">
      <alignment vertical="center"/>
    </xf>
    <xf numFmtId="0" fontId="8" fillId="27" borderId="0" xfId="0" applyFont="1" applyFill="1" applyBorder="1">
      <alignment vertical="center"/>
    </xf>
    <xf numFmtId="0" fontId="8" fillId="27" borderId="0" xfId="0" applyFont="1" applyFill="1" applyBorder="1" applyAlignment="1">
      <alignment horizontal="right"/>
    </xf>
    <xf numFmtId="0" fontId="7" fillId="24" borderId="15" xfId="0" applyFont="1" applyFill="1" applyBorder="1" applyAlignment="1">
      <alignment horizontal="centerContinuous" vertical="center"/>
    </xf>
    <xf numFmtId="0" fontId="7" fillId="24" borderId="2" xfId="0" applyFont="1" applyFill="1" applyBorder="1" applyAlignment="1">
      <alignment horizontal="centerContinuous" vertical="center"/>
    </xf>
    <xf numFmtId="0" fontId="7" fillId="0" borderId="2" xfId="0" applyFont="1" applyBorder="1">
      <alignment vertical="center"/>
    </xf>
    <xf numFmtId="0" fontId="7" fillId="0" borderId="0" xfId="0" applyFont="1" applyFill="1" applyBorder="1">
      <alignment vertical="center"/>
    </xf>
    <xf numFmtId="0" fontId="7" fillId="0" borderId="0" xfId="0" applyFont="1" applyAlignment="1">
      <alignment horizontal="center" vertical="center" shrinkToFit="1"/>
    </xf>
    <xf numFmtId="0" fontId="7" fillId="0" borderId="2" xfId="0" applyFont="1" applyFill="1" applyBorder="1" applyAlignment="1">
      <alignment vertical="center"/>
    </xf>
    <xf numFmtId="0" fontId="7" fillId="0" borderId="54" xfId="0" applyFont="1" applyBorder="1" applyAlignment="1">
      <alignment horizontal="center" vertical="center"/>
    </xf>
    <xf numFmtId="176" fontId="7" fillId="0" borderId="54" xfId="0" applyNumberFormat="1" applyFont="1" applyFill="1" applyBorder="1">
      <alignment vertical="center"/>
    </xf>
    <xf numFmtId="181" fontId="7" fillId="0" borderId="54" xfId="0" applyNumberFormat="1" applyFont="1" applyFill="1" applyBorder="1">
      <alignment vertical="center"/>
    </xf>
    <xf numFmtId="0" fontId="7" fillId="0" borderId="55" xfId="0" applyFont="1" applyBorder="1" applyAlignment="1">
      <alignment vertical="center"/>
    </xf>
    <xf numFmtId="0" fontId="7" fillId="0" borderId="56" xfId="0" applyFont="1" applyBorder="1" applyAlignment="1">
      <alignment vertical="center"/>
    </xf>
    <xf numFmtId="0" fontId="8" fillId="0" borderId="57" xfId="0" applyFont="1" applyBorder="1">
      <alignment vertical="center"/>
    </xf>
    <xf numFmtId="0" fontId="8" fillId="0" borderId="58" xfId="0" applyFont="1" applyBorder="1">
      <alignment vertical="center"/>
    </xf>
    <xf numFmtId="0" fontId="8" fillId="0" borderId="59" xfId="0" applyFont="1" applyBorder="1">
      <alignment vertical="center"/>
    </xf>
    <xf numFmtId="0" fontId="8" fillId="0" borderId="60" xfId="0" applyFont="1" applyBorder="1">
      <alignment vertical="center"/>
    </xf>
    <xf numFmtId="0" fontId="8" fillId="0" borderId="61" xfId="0" applyFont="1" applyBorder="1">
      <alignment vertical="center"/>
    </xf>
    <xf numFmtId="0" fontId="8" fillId="0" borderId="62" xfId="0" applyFont="1" applyBorder="1">
      <alignment vertical="center"/>
    </xf>
    <xf numFmtId="0" fontId="8" fillId="0" borderId="63" xfId="0" applyFont="1" applyBorder="1">
      <alignment vertical="center"/>
    </xf>
    <xf numFmtId="0" fontId="7" fillId="0" borderId="63" xfId="0" applyFont="1" applyBorder="1">
      <alignment vertical="center"/>
    </xf>
    <xf numFmtId="0" fontId="8" fillId="0" borderId="64" xfId="0" applyFont="1" applyBorder="1">
      <alignment vertical="center"/>
    </xf>
    <xf numFmtId="0" fontId="7" fillId="0" borderId="58" xfId="0" applyFont="1" applyBorder="1">
      <alignment vertical="center"/>
    </xf>
    <xf numFmtId="0" fontId="39" fillId="0" borderId="60" xfId="0" applyFont="1" applyBorder="1">
      <alignment vertical="center"/>
    </xf>
    <xf numFmtId="0" fontId="8" fillId="0" borderId="65" xfId="0" applyFont="1" applyBorder="1">
      <alignment vertical="center"/>
    </xf>
    <xf numFmtId="0" fontId="7" fillId="0" borderId="13" xfId="0" applyNumberFormat="1" applyFont="1" applyFill="1" applyBorder="1" applyAlignment="1">
      <alignment horizontal="center" vertical="center" shrinkToFit="1"/>
    </xf>
    <xf numFmtId="0" fontId="7" fillId="24" borderId="16" xfId="0" applyFont="1" applyFill="1" applyBorder="1" applyAlignment="1">
      <alignment horizontal="center" vertical="center" wrapText="1"/>
    </xf>
    <xf numFmtId="0" fontId="7" fillId="0" borderId="48" xfId="0" applyNumberFormat="1" applyFont="1" applyFill="1" applyBorder="1" applyAlignment="1">
      <alignment vertical="center" shrinkToFit="1"/>
    </xf>
    <xf numFmtId="0" fontId="7" fillId="0" borderId="13" xfId="0" applyNumberFormat="1" applyFont="1" applyFill="1" applyBorder="1" applyAlignment="1">
      <alignment vertical="center" shrinkToFit="1"/>
    </xf>
    <xf numFmtId="0" fontId="7" fillId="26" borderId="16" xfId="0" applyFont="1" applyFill="1" applyBorder="1" applyAlignment="1">
      <alignment horizontal="center" vertical="center" wrapText="1"/>
    </xf>
    <xf numFmtId="0" fontId="7" fillId="29" borderId="16" xfId="0" applyFont="1" applyFill="1" applyBorder="1" applyAlignment="1">
      <alignment horizontal="center" vertical="center" wrapText="1"/>
    </xf>
    <xf numFmtId="0" fontId="7" fillId="30" borderId="16" xfId="0" applyFont="1" applyFill="1" applyBorder="1" applyAlignment="1">
      <alignment horizontal="center" vertical="center" wrapText="1"/>
    </xf>
    <xf numFmtId="0" fontId="7" fillId="31" borderId="16" xfId="0" applyFont="1" applyFill="1" applyBorder="1" applyAlignment="1">
      <alignment horizontal="center" vertical="center" wrapText="1"/>
    </xf>
    <xf numFmtId="0" fontId="7" fillId="28" borderId="16" xfId="0" applyFont="1" applyFill="1" applyBorder="1" applyAlignment="1">
      <alignment horizontal="center" vertical="center" wrapText="1"/>
    </xf>
    <xf numFmtId="0" fontId="7" fillId="32" borderId="16" xfId="0" applyFont="1" applyFill="1" applyBorder="1" applyAlignment="1">
      <alignment horizontal="center" vertical="center" wrapText="1"/>
    </xf>
    <xf numFmtId="0" fontId="7" fillId="33" borderId="16" xfId="0" applyFont="1" applyFill="1" applyBorder="1" applyAlignment="1">
      <alignment horizontal="center" vertical="center" wrapText="1"/>
    </xf>
    <xf numFmtId="0" fontId="7" fillId="34" borderId="16" xfId="0" applyFont="1" applyFill="1" applyBorder="1" applyAlignment="1">
      <alignment horizontal="center" vertical="center" wrapText="1"/>
    </xf>
    <xf numFmtId="0" fontId="7" fillId="35" borderId="16" xfId="0" applyFont="1" applyFill="1" applyBorder="1" applyAlignment="1">
      <alignment horizontal="center" vertical="center" wrapText="1"/>
    </xf>
    <xf numFmtId="0" fontId="7" fillId="27"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Fill="1" applyBorder="1" applyAlignment="1">
      <alignment vertical="center"/>
    </xf>
    <xf numFmtId="0" fontId="8" fillId="0" borderId="2" xfId="0" applyFont="1" applyBorder="1">
      <alignment vertical="center"/>
    </xf>
    <xf numFmtId="178" fontId="7" fillId="0" borderId="0" xfId="0" applyNumberFormat="1" applyFont="1">
      <alignment vertical="center"/>
    </xf>
    <xf numFmtId="10" fontId="7" fillId="0" borderId="0" xfId="0" applyNumberFormat="1" applyFont="1">
      <alignment vertical="center"/>
    </xf>
    <xf numFmtId="0" fontId="7" fillId="0" borderId="66" xfId="0" applyNumberFormat="1" applyFont="1" applyFill="1" applyBorder="1" applyAlignment="1">
      <alignment vertical="center" shrinkToFit="1"/>
    </xf>
    <xf numFmtId="178" fontId="7" fillId="0" borderId="15" xfId="44" applyNumberFormat="1" applyFont="1" applyBorder="1" applyAlignment="1">
      <alignment horizontal="centerContinuous" vertical="center"/>
    </xf>
    <xf numFmtId="182" fontId="8" fillId="0" borderId="0" xfId="0" applyNumberFormat="1" applyFont="1" applyAlignment="1">
      <alignment vertical="center" shrinkToFit="1"/>
    </xf>
    <xf numFmtId="182" fontId="8" fillId="0" borderId="0" xfId="0" applyNumberFormat="1" applyFont="1">
      <alignment vertical="center"/>
    </xf>
    <xf numFmtId="0" fontId="7" fillId="0" borderId="27" xfId="0" quotePrefix="1" applyFont="1" applyBorder="1" applyAlignment="1">
      <alignment horizontal="center" vertical="center"/>
    </xf>
    <xf numFmtId="0" fontId="7" fillId="0" borderId="28" xfId="0" applyNumberFormat="1" applyFont="1" applyBorder="1" applyAlignment="1">
      <alignment horizontal="center" vertical="center" shrinkToFit="1"/>
    </xf>
    <xf numFmtId="0" fontId="7" fillId="0" borderId="47" xfId="0" quotePrefix="1" applyFont="1" applyBorder="1" applyAlignment="1">
      <alignment horizontal="center" vertical="center"/>
    </xf>
    <xf numFmtId="0" fontId="7" fillId="0" borderId="28" xfId="0" applyFont="1" applyFill="1" applyBorder="1" applyAlignment="1">
      <alignment vertical="center" wrapText="1"/>
    </xf>
    <xf numFmtId="0" fontId="7" fillId="0" borderId="16" xfId="0" applyFont="1" applyFill="1" applyBorder="1" applyAlignment="1">
      <alignment vertical="center" wrapText="1"/>
    </xf>
    <xf numFmtId="0" fontId="7" fillId="0" borderId="15"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8" fillId="0" borderId="0" xfId="0" applyFont="1" applyAlignment="1">
      <alignment horizontal="center" vertical="center"/>
    </xf>
    <xf numFmtId="0" fontId="7" fillId="26" borderId="13" xfId="0" applyFont="1" applyFill="1" applyBorder="1" applyAlignment="1" applyProtection="1">
      <alignment horizontal="center" vertical="center"/>
      <protection locked="0"/>
    </xf>
    <xf numFmtId="176" fontId="7" fillId="26" borderId="16" xfId="0" applyNumberFormat="1" applyFont="1" applyFill="1" applyBorder="1" applyAlignment="1" applyProtection="1">
      <alignment vertical="center"/>
      <protection locked="0"/>
    </xf>
    <xf numFmtId="0" fontId="7" fillId="31" borderId="16" xfId="0" applyFont="1" applyFill="1" applyBorder="1">
      <alignment vertical="center"/>
    </xf>
    <xf numFmtId="0" fontId="7" fillId="0" borderId="0" xfId="0" applyFont="1" applyAlignment="1">
      <alignment horizontal="center" vertical="center" wrapText="1"/>
    </xf>
    <xf numFmtId="183" fontId="7" fillId="0" borderId="48" xfId="0" applyNumberFormat="1" applyFont="1" applyFill="1" applyBorder="1" applyAlignment="1">
      <alignment horizontal="center" vertical="center" shrinkToFit="1"/>
    </xf>
    <xf numFmtId="0" fontId="7" fillId="0" borderId="16" xfId="0" applyFont="1" applyFill="1" applyBorder="1">
      <alignment vertical="center"/>
    </xf>
    <xf numFmtId="0" fontId="7" fillId="0" borderId="29" xfId="0" applyFont="1" applyBorder="1">
      <alignment vertical="center"/>
    </xf>
    <xf numFmtId="0" fontId="7" fillId="0" borderId="0" xfId="0" applyFont="1" applyFill="1" applyBorder="1" applyAlignment="1">
      <alignment horizontal="center" vertical="center"/>
    </xf>
    <xf numFmtId="0" fontId="7" fillId="0" borderId="16" xfId="0" applyNumberFormat="1" applyFont="1" applyFill="1" applyBorder="1" applyAlignment="1">
      <alignment horizontal="left" vertical="center" shrinkToFit="1"/>
    </xf>
    <xf numFmtId="0" fontId="44" fillId="0" borderId="0" xfId="0" applyFont="1">
      <alignment vertical="center"/>
    </xf>
    <xf numFmtId="0" fontId="45" fillId="0" borderId="0" xfId="0" applyFont="1">
      <alignment vertical="center"/>
    </xf>
    <xf numFmtId="0" fontId="45" fillId="0" borderId="0" xfId="0" applyFont="1" applyBorder="1">
      <alignment vertical="center"/>
    </xf>
    <xf numFmtId="0" fontId="44" fillId="0" borderId="0" xfId="0" applyFont="1" applyBorder="1">
      <alignment vertical="center"/>
    </xf>
    <xf numFmtId="176" fontId="7" fillId="0" borderId="0" xfId="0" applyNumberFormat="1" applyFont="1">
      <alignment vertical="center"/>
    </xf>
    <xf numFmtId="186" fontId="7" fillId="0" borderId="48" xfId="0" applyNumberFormat="1" applyFont="1" applyFill="1" applyBorder="1" applyAlignment="1">
      <alignment horizontal="center" vertical="center" shrinkToFit="1"/>
    </xf>
    <xf numFmtId="186" fontId="7" fillId="0" borderId="17" xfId="0" applyNumberFormat="1" applyFont="1" applyFill="1" applyBorder="1" applyAlignment="1">
      <alignment horizontal="center" vertical="center" shrinkToFit="1"/>
    </xf>
    <xf numFmtId="181" fontId="7" fillId="0" borderId="0" xfId="44" applyNumberFormat="1" applyFont="1" applyBorder="1" applyAlignment="1">
      <alignment vertical="center"/>
    </xf>
    <xf numFmtId="0" fontId="8" fillId="0" borderId="0" xfId="0" applyFont="1" applyAlignment="1">
      <alignment vertical="center"/>
    </xf>
    <xf numFmtId="178" fontId="7" fillId="0" borderId="0" xfId="44" applyNumberFormat="1" applyFont="1" applyBorder="1" applyAlignment="1">
      <alignment vertical="center"/>
    </xf>
    <xf numFmtId="0" fontId="7" fillId="0" borderId="15" xfId="0" applyFont="1" applyBorder="1" applyAlignment="1">
      <alignment horizontal="center" vertical="center"/>
    </xf>
    <xf numFmtId="0" fontId="33" fillId="0" borderId="0" xfId="0" applyFont="1" applyAlignment="1">
      <alignment horizontal="right" vertical="center" shrinkToFit="1"/>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24" borderId="16" xfId="0" applyFont="1" applyFill="1" applyBorder="1" applyAlignment="1">
      <alignment horizontal="centerContinuous" vertical="center" wrapText="1" shrinkToFit="1"/>
    </xf>
    <xf numFmtId="178" fontId="7" fillId="0" borderId="26" xfId="44" applyNumberFormat="1" applyFont="1" applyBorder="1" applyAlignment="1">
      <alignment horizontal="centerContinuous" vertical="center"/>
    </xf>
    <xf numFmtId="0" fontId="45" fillId="0" borderId="49" xfId="0" applyFont="1" applyBorder="1">
      <alignment vertical="center"/>
    </xf>
    <xf numFmtId="185" fontId="7" fillId="26" borderId="16" xfId="0" applyNumberFormat="1" applyFont="1" applyFill="1" applyBorder="1" applyAlignment="1" applyProtection="1">
      <alignment vertical="center"/>
      <protection locked="0"/>
    </xf>
    <xf numFmtId="178" fontId="7" fillId="0" borderId="17" xfId="44" applyNumberFormat="1" applyFont="1" applyBorder="1" applyAlignment="1">
      <alignment vertical="center" wrapText="1"/>
    </xf>
    <xf numFmtId="178" fontId="7" fillId="0" borderId="31" xfId="44" applyNumberFormat="1" applyFont="1" applyBorder="1" applyAlignment="1">
      <alignment horizontal="center" vertical="center"/>
    </xf>
    <xf numFmtId="178" fontId="7" fillId="0" borderId="31" xfId="44" applyNumberFormat="1" applyFont="1" applyBorder="1" applyAlignment="1">
      <alignment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67" xfId="0" applyFont="1" applyBorder="1" applyAlignment="1">
      <alignment horizontal="left" vertical="center" wrapText="1"/>
    </xf>
    <xf numFmtId="0" fontId="7" fillId="0" borderId="0" xfId="0" applyFont="1" applyFill="1" applyBorder="1" applyAlignment="1"/>
    <xf numFmtId="0" fontId="7" fillId="0" borderId="70" xfId="0" applyFont="1" applyBorder="1" applyAlignment="1">
      <alignment horizontal="center" vertical="center"/>
    </xf>
    <xf numFmtId="179" fontId="7" fillId="27" borderId="47" xfId="0" applyNumberFormat="1" applyFont="1" applyFill="1" applyBorder="1" applyAlignment="1" applyProtection="1">
      <alignment horizontal="center" vertical="center" shrinkToFit="1"/>
      <protection locked="0"/>
    </xf>
    <xf numFmtId="179" fontId="7" fillId="27" borderId="26" xfId="0" applyNumberFormat="1" applyFont="1" applyFill="1" applyBorder="1" applyAlignment="1" applyProtection="1">
      <alignment horizontal="center" vertical="center" shrinkToFit="1"/>
      <protection locked="0"/>
    </xf>
    <xf numFmtId="38" fontId="7" fillId="27" borderId="27" xfId="52" quotePrefix="1" applyFont="1" applyFill="1" applyBorder="1" applyAlignment="1" applyProtection="1">
      <alignment horizontal="center" vertical="center"/>
      <protection locked="0"/>
    </xf>
    <xf numFmtId="179" fontId="7" fillId="27" borderId="28" xfId="0" applyNumberFormat="1" applyFont="1" applyFill="1" applyBorder="1" applyAlignment="1" applyProtection="1">
      <alignment horizontal="center" vertical="center" shrinkToFit="1"/>
      <protection locked="0"/>
    </xf>
    <xf numFmtId="179" fontId="7" fillId="27" borderId="24" xfId="0" applyNumberFormat="1" applyFont="1" applyFill="1" applyBorder="1" applyAlignment="1" applyProtection="1">
      <alignment horizontal="center" vertical="center" shrinkToFit="1"/>
      <protection locked="0"/>
    </xf>
    <xf numFmtId="179" fontId="7" fillId="27" borderId="66" xfId="0" applyNumberFormat="1" applyFont="1" applyFill="1" applyBorder="1" applyAlignment="1" applyProtection="1">
      <alignment horizontal="center" vertical="center" shrinkToFit="1"/>
      <protection locked="0"/>
    </xf>
    <xf numFmtId="0" fontId="7" fillId="27" borderId="47" xfId="0" applyNumberFormat="1" applyFont="1" applyFill="1" applyBorder="1" applyAlignment="1" applyProtection="1">
      <alignment horizontal="center" vertical="center" shrinkToFit="1"/>
      <protection locked="0"/>
    </xf>
    <xf numFmtId="0" fontId="7" fillId="27" borderId="26" xfId="0" applyNumberFormat="1" applyFont="1" applyFill="1" applyBorder="1" applyAlignment="1" applyProtection="1">
      <alignment horizontal="center" vertical="center" shrinkToFit="1"/>
      <protection locked="0"/>
    </xf>
    <xf numFmtId="0" fontId="7" fillId="27" borderId="28" xfId="0" applyNumberFormat="1" applyFont="1" applyFill="1" applyBorder="1" applyAlignment="1" applyProtection="1">
      <alignment horizontal="center" vertical="center" shrinkToFit="1"/>
      <protection locked="0"/>
    </xf>
    <xf numFmtId="0" fontId="7" fillId="27" borderId="24" xfId="0" applyNumberFormat="1" applyFont="1" applyFill="1" applyBorder="1" applyAlignment="1" applyProtection="1">
      <alignment horizontal="center" vertical="center" shrinkToFit="1"/>
      <protection locked="0"/>
    </xf>
    <xf numFmtId="0" fontId="7" fillId="27" borderId="66" xfId="0" applyNumberFormat="1" applyFont="1" applyFill="1" applyBorder="1" applyAlignment="1" applyProtection="1">
      <alignment horizontal="center" vertical="center" shrinkToFit="1"/>
      <protection locked="0"/>
    </xf>
    <xf numFmtId="178" fontId="8" fillId="0" borderId="0" xfId="44" applyNumberFormat="1" applyFont="1">
      <alignment vertical="center"/>
    </xf>
    <xf numFmtId="0" fontId="7" fillId="0" borderId="0" xfId="0" applyFont="1" applyFill="1" applyBorder="1" applyAlignment="1">
      <alignment horizontal="center" vertical="center" wrapText="1"/>
    </xf>
    <xf numFmtId="0" fontId="8" fillId="0" borderId="29" xfId="0" applyFont="1" applyBorder="1">
      <alignment vertical="center"/>
    </xf>
    <xf numFmtId="0" fontId="8" fillId="0" borderId="22" xfId="0" applyFont="1" applyBorder="1">
      <alignment vertical="center"/>
    </xf>
    <xf numFmtId="0" fontId="8" fillId="0" borderId="49" xfId="0" applyFont="1" applyBorder="1">
      <alignment vertical="center"/>
    </xf>
    <xf numFmtId="0" fontId="7" fillId="0" borderId="49" xfId="0"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19" xfId="0" applyFont="1" applyBorder="1">
      <alignment vertical="center"/>
    </xf>
    <xf numFmtId="0" fontId="7" fillId="0" borderId="21" xfId="0" applyFont="1" applyBorder="1">
      <alignment vertical="center"/>
    </xf>
    <xf numFmtId="0" fontId="7" fillId="0" borderId="0" xfId="0" quotePrefix="1" applyNumberFormat="1" applyFont="1" applyBorder="1">
      <alignment vertical="center"/>
    </xf>
    <xf numFmtId="0" fontId="0" fillId="0" borderId="0" xfId="0" applyBorder="1" applyAlignment="1">
      <alignment vertical="center" wrapText="1"/>
    </xf>
    <xf numFmtId="0" fontId="7" fillId="0" borderId="49" xfId="0" applyFont="1" applyBorder="1" applyAlignment="1">
      <alignment horizontal="center" vertical="center"/>
    </xf>
    <xf numFmtId="176" fontId="7" fillId="0" borderId="71" xfId="0" applyNumberFormat="1" applyFont="1" applyFill="1" applyBorder="1">
      <alignment vertical="center"/>
    </xf>
    <xf numFmtId="0" fontId="7" fillId="0" borderId="0" xfId="0" applyFont="1" applyBorder="1" applyAlignment="1">
      <alignment vertical="top"/>
    </xf>
    <xf numFmtId="176" fontId="7" fillId="0" borderId="16" xfId="0" applyNumberFormat="1" applyFont="1" applyFill="1" applyBorder="1" applyAlignment="1" applyProtection="1">
      <alignment vertical="center"/>
    </xf>
    <xf numFmtId="184" fontId="16" fillId="28" borderId="7" xfId="0" applyNumberFormat="1" applyFont="1" applyFill="1" applyBorder="1">
      <alignment vertical="center"/>
    </xf>
    <xf numFmtId="38" fontId="7" fillId="27" borderId="47" xfId="52" quotePrefix="1" applyFont="1" applyFill="1" applyBorder="1" applyAlignment="1" applyProtection="1">
      <alignment horizontal="center" vertical="center"/>
      <protection locked="0"/>
    </xf>
    <xf numFmtId="38" fontId="7" fillId="27" borderId="26" xfId="52" quotePrefix="1" applyFont="1" applyFill="1" applyBorder="1" applyAlignment="1" applyProtection="1">
      <alignment horizontal="center" vertical="center"/>
      <protection locked="0"/>
    </xf>
    <xf numFmtId="38" fontId="7" fillId="27" borderId="28" xfId="52" quotePrefix="1" applyFont="1" applyFill="1" applyBorder="1" applyAlignment="1" applyProtection="1">
      <alignment horizontal="center" vertical="center"/>
      <protection locked="0"/>
    </xf>
    <xf numFmtId="38" fontId="7" fillId="27" borderId="24" xfId="52" quotePrefix="1" applyFont="1" applyFill="1" applyBorder="1" applyAlignment="1" applyProtection="1">
      <alignment horizontal="center" vertical="center"/>
      <protection locked="0"/>
    </xf>
    <xf numFmtId="38" fontId="7" fillId="27" borderId="28" xfId="52" applyFont="1" applyFill="1" applyBorder="1" applyAlignment="1" applyProtection="1">
      <alignment horizontal="center" vertical="center"/>
      <protection locked="0"/>
    </xf>
    <xf numFmtId="38" fontId="7" fillId="27" borderId="66" xfId="52" quotePrefix="1" applyFont="1" applyFill="1" applyBorder="1" applyAlignment="1" applyProtection="1">
      <alignment horizontal="center" vertical="center"/>
      <protection locked="0"/>
    </xf>
    <xf numFmtId="38" fontId="7" fillId="27" borderId="26" xfId="52" applyFont="1" applyFill="1" applyBorder="1" applyAlignment="1" applyProtection="1">
      <alignment horizontal="center" vertical="center"/>
      <protection locked="0"/>
    </xf>
    <xf numFmtId="38" fontId="7" fillId="27" borderId="47" xfId="52" applyFont="1" applyFill="1" applyBorder="1" applyAlignment="1" applyProtection="1">
      <alignment horizontal="center" vertical="center"/>
      <protection locked="0"/>
    </xf>
    <xf numFmtId="0" fontId="7" fillId="0" borderId="0" xfId="0" applyNumberFormat="1" applyFont="1" applyFill="1" applyBorder="1" applyAlignment="1" applyProtection="1">
      <alignment horizontal="center" vertical="center" shrinkToFit="1"/>
    </xf>
    <xf numFmtId="0" fontId="3" fillId="0" borderId="14" xfId="0" applyFont="1" applyBorder="1">
      <alignment vertical="center"/>
    </xf>
    <xf numFmtId="0" fontId="34" fillId="0" borderId="49" xfId="0" applyFont="1" applyBorder="1">
      <alignment vertical="center"/>
    </xf>
    <xf numFmtId="0" fontId="3" fillId="0" borderId="19" xfId="0" applyFont="1" applyBorder="1">
      <alignment vertical="center"/>
    </xf>
    <xf numFmtId="0" fontId="3" fillId="0" borderId="18" xfId="0" applyFont="1" applyBorder="1">
      <alignment vertical="center"/>
    </xf>
    <xf numFmtId="0" fontId="7" fillId="0" borderId="20" xfId="0" applyFont="1" applyBorder="1">
      <alignment vertical="center"/>
    </xf>
    <xf numFmtId="0" fontId="7" fillId="27" borderId="0" xfId="0" applyFont="1" applyFill="1" applyBorder="1">
      <alignment vertical="center"/>
    </xf>
    <xf numFmtId="0" fontId="16" fillId="24" borderId="0" xfId="0" applyFont="1" applyFill="1" applyBorder="1">
      <alignment vertical="center"/>
    </xf>
    <xf numFmtId="31" fontId="7" fillId="24" borderId="0" xfId="0" applyNumberFormat="1" applyFont="1" applyFill="1" applyBorder="1">
      <alignment vertical="center"/>
    </xf>
    <xf numFmtId="0" fontId="7" fillId="24" borderId="0" xfId="0" applyFont="1" applyFill="1" applyBorder="1">
      <alignment vertical="center"/>
    </xf>
    <xf numFmtId="0" fontId="6" fillId="0" borderId="0" xfId="0" applyFont="1" applyBorder="1" applyAlignment="1">
      <alignment vertical="center"/>
    </xf>
    <xf numFmtId="0" fontId="9" fillId="0" borderId="0" xfId="0" applyFont="1" applyBorder="1">
      <alignment vertical="center"/>
    </xf>
    <xf numFmtId="0" fontId="7" fillId="24" borderId="0" xfId="0" applyFont="1" applyFill="1" applyBorder="1" applyAlignment="1">
      <alignment horizontal="right" vertical="center"/>
    </xf>
    <xf numFmtId="0" fontId="34" fillId="0" borderId="14" xfId="0" applyFont="1" applyBorder="1">
      <alignment vertical="center"/>
    </xf>
    <xf numFmtId="0" fontId="32" fillId="0" borderId="49" xfId="0" applyFont="1" applyBorder="1" applyAlignment="1">
      <alignment horizontal="left" vertical="center"/>
    </xf>
    <xf numFmtId="177" fontId="7" fillId="0" borderId="49" xfId="0" applyNumberFormat="1" applyFont="1" applyBorder="1">
      <alignment vertical="center"/>
    </xf>
    <xf numFmtId="38" fontId="7" fillId="0" borderId="29" xfId="52" quotePrefix="1" applyFont="1" applyFill="1" applyBorder="1" applyAlignment="1">
      <alignment horizontal="center" vertical="center"/>
    </xf>
    <xf numFmtId="0" fontId="7" fillId="0" borderId="29" xfId="0" applyNumberFormat="1" applyFont="1" applyFill="1" applyBorder="1" applyAlignment="1">
      <alignment vertical="center"/>
    </xf>
    <xf numFmtId="0" fontId="7" fillId="24" borderId="16" xfId="0" applyFont="1" applyFill="1" applyBorder="1" applyAlignment="1">
      <alignment horizontal="center" vertical="center" wrapText="1" shrinkToFit="1"/>
    </xf>
    <xf numFmtId="179" fontId="7" fillId="0" borderId="0" xfId="0" applyNumberFormat="1" applyFont="1" applyFill="1" applyBorder="1" applyAlignment="1">
      <alignment horizontal="center" vertical="center" shrinkToFit="1"/>
    </xf>
    <xf numFmtId="0" fontId="3" fillId="0" borderId="49" xfId="0" applyFont="1" applyBorder="1">
      <alignment vertical="center"/>
    </xf>
    <xf numFmtId="0" fontId="9" fillId="0" borderId="29" xfId="0" applyFont="1" applyBorder="1">
      <alignment vertical="center"/>
    </xf>
    <xf numFmtId="0" fontId="7" fillId="0" borderId="0" xfId="0" applyFont="1" applyAlignment="1">
      <alignment horizontal="right" vertical="center" shrinkToFit="1"/>
    </xf>
    <xf numFmtId="0" fontId="47" fillId="27" borderId="0" xfId="0" applyFont="1" applyFill="1" applyBorder="1">
      <alignment vertical="center"/>
    </xf>
    <xf numFmtId="0" fontId="0" fillId="0" borderId="0" xfId="0" applyFont="1" applyFill="1" applyBorder="1">
      <alignment vertical="center"/>
    </xf>
    <xf numFmtId="0" fontId="0" fillId="0" borderId="0" xfId="0" applyFont="1">
      <alignment vertical="center"/>
    </xf>
    <xf numFmtId="0" fontId="0" fillId="0" borderId="49" xfId="0" applyFont="1" applyBorder="1">
      <alignment vertical="center"/>
    </xf>
    <xf numFmtId="0" fontId="0" fillId="0" borderId="19" xfId="0" applyFont="1" applyBorder="1">
      <alignment vertical="center"/>
    </xf>
    <xf numFmtId="0" fontId="0" fillId="0" borderId="0" xfId="0" applyFont="1" applyBorder="1">
      <alignment vertical="center"/>
    </xf>
    <xf numFmtId="0" fontId="0" fillId="0" borderId="18" xfId="0" applyFont="1" applyBorder="1">
      <alignment vertical="center"/>
    </xf>
    <xf numFmtId="0" fontId="0" fillId="0" borderId="29" xfId="0" applyFont="1" applyBorder="1">
      <alignment vertical="center"/>
    </xf>
    <xf numFmtId="0" fontId="34" fillId="0" borderId="19" xfId="0" applyFont="1" applyBorder="1">
      <alignment vertical="center"/>
    </xf>
    <xf numFmtId="0" fontId="0" fillId="0" borderId="19" xfId="0" applyFont="1" applyFill="1" applyBorder="1">
      <alignment vertical="center"/>
    </xf>
    <xf numFmtId="0" fontId="9" fillId="0" borderId="29" xfId="0" applyFont="1" applyBorder="1" applyAlignment="1">
      <alignment vertical="center" wrapText="1"/>
    </xf>
    <xf numFmtId="0" fontId="6" fillId="24" borderId="0" xfId="0" applyFont="1" applyFill="1" applyBorder="1">
      <alignment vertical="center"/>
    </xf>
    <xf numFmtId="0" fontId="36" fillId="0" borderId="0" xfId="0" applyFont="1" applyFill="1" applyBorder="1">
      <alignment vertical="center"/>
    </xf>
    <xf numFmtId="0" fontId="8" fillId="25" borderId="16" xfId="0" applyFont="1" applyFill="1" applyBorder="1" applyProtection="1">
      <alignment vertical="center"/>
      <protection locked="0"/>
    </xf>
    <xf numFmtId="0" fontId="8" fillId="0" borderId="16" xfId="0" applyFont="1" applyFill="1" applyBorder="1">
      <alignment vertical="center"/>
    </xf>
    <xf numFmtId="0" fontId="46" fillId="0" borderId="49" xfId="0" applyFont="1" applyBorder="1">
      <alignment vertical="center"/>
    </xf>
    <xf numFmtId="0" fontId="0" fillId="0" borderId="0" xfId="0" applyFont="1" applyBorder="1" applyAlignment="1">
      <alignment horizontal="centerContinuous" vertical="center"/>
    </xf>
    <xf numFmtId="0" fontId="0" fillId="27" borderId="16" xfId="0" applyFont="1" applyFill="1" applyBorder="1">
      <alignment vertical="center"/>
    </xf>
    <xf numFmtId="0" fontId="0" fillId="0" borderId="20" xfId="0" applyFont="1" applyBorder="1">
      <alignment vertical="center"/>
    </xf>
    <xf numFmtId="0" fontId="0" fillId="0" borderId="21" xfId="0" applyFont="1" applyBorder="1">
      <alignment vertical="center"/>
    </xf>
    <xf numFmtId="0" fontId="0" fillId="0" borderId="21" xfId="0" applyFont="1" applyFill="1" applyBorder="1">
      <alignment vertical="center"/>
    </xf>
    <xf numFmtId="0" fontId="0" fillId="0" borderId="29" xfId="0" applyFont="1" applyBorder="1" applyAlignment="1">
      <alignment horizontal="centerContinuous" vertical="center"/>
    </xf>
    <xf numFmtId="0" fontId="0" fillId="0" borderId="22" xfId="0" applyFont="1" applyBorder="1">
      <alignment vertical="center"/>
    </xf>
    <xf numFmtId="55" fontId="7" fillId="0" borderId="19" xfId="0" applyNumberFormat="1" applyFont="1" applyFill="1" applyBorder="1" applyAlignment="1" applyProtection="1">
      <alignment vertical="center"/>
    </xf>
    <xf numFmtId="55" fontId="7" fillId="0" borderId="72" xfId="0" applyNumberFormat="1" applyFont="1" applyFill="1" applyBorder="1" applyAlignment="1">
      <alignment vertical="center"/>
    </xf>
    <xf numFmtId="0" fontId="45" fillId="0" borderId="0" xfId="0" applyFont="1" applyAlignment="1">
      <alignment horizontal="right" vertical="center"/>
    </xf>
    <xf numFmtId="55" fontId="7" fillId="0" borderId="54" xfId="0" applyNumberFormat="1" applyFont="1" applyFill="1" applyBorder="1" applyAlignment="1">
      <alignment vertical="center" shrinkToFit="1"/>
    </xf>
    <xf numFmtId="0" fontId="7" fillId="24" borderId="20" xfId="0" applyFont="1" applyFill="1" applyBorder="1" applyAlignment="1">
      <alignment horizontal="center" vertical="center" wrapText="1" shrinkToFit="1"/>
    </xf>
    <xf numFmtId="55" fontId="7" fillId="0" borderId="55" xfId="0" applyNumberFormat="1" applyFont="1" applyFill="1" applyBorder="1" applyAlignment="1">
      <alignment vertical="center" shrinkToFit="1"/>
    </xf>
    <xf numFmtId="0" fontId="7" fillId="0" borderId="67" xfId="0" applyFont="1" applyFill="1" applyBorder="1" applyAlignment="1">
      <alignment horizontal="center" vertical="center" wrapText="1" shrinkToFit="1"/>
    </xf>
    <xf numFmtId="38" fontId="7" fillId="27" borderId="53" xfId="52" quotePrefix="1" applyFont="1" applyFill="1" applyBorder="1" applyAlignment="1" applyProtection="1">
      <alignment horizontal="center" vertical="center"/>
      <protection locked="0"/>
    </xf>
    <xf numFmtId="38" fontId="7" fillId="27" borderId="73" xfId="52" quotePrefix="1" applyFont="1" applyFill="1" applyBorder="1" applyAlignment="1" applyProtection="1">
      <alignment horizontal="center" vertical="center"/>
      <protection locked="0"/>
    </xf>
    <xf numFmtId="38" fontId="7" fillId="27" borderId="74" xfId="52" quotePrefix="1" applyFont="1" applyFill="1" applyBorder="1" applyAlignment="1" applyProtection="1">
      <alignment horizontal="center" vertical="center"/>
      <protection locked="0"/>
    </xf>
    <xf numFmtId="38" fontId="7" fillId="27" borderId="74" xfId="52" applyFont="1" applyFill="1" applyBorder="1" applyAlignment="1" applyProtection="1">
      <alignment horizontal="center" vertical="center"/>
      <protection locked="0"/>
    </xf>
    <xf numFmtId="0" fontId="7" fillId="27" borderId="73" xfId="0" applyNumberFormat="1" applyFont="1" applyFill="1" applyBorder="1" applyAlignment="1" applyProtection="1">
      <alignment horizontal="center" vertical="center" shrinkToFit="1"/>
      <protection locked="0"/>
    </xf>
    <xf numFmtId="38" fontId="7" fillId="27" borderId="73" xfId="52" applyFont="1" applyFill="1" applyBorder="1" applyAlignment="1" applyProtection="1">
      <alignment horizontal="center" vertical="center"/>
      <protection locked="0"/>
    </xf>
    <xf numFmtId="38" fontId="7" fillId="27" borderId="75" xfId="52" quotePrefix="1" applyFont="1" applyFill="1" applyBorder="1" applyAlignment="1" applyProtection="1">
      <alignment horizontal="center" vertical="center"/>
      <protection locked="0"/>
    </xf>
    <xf numFmtId="0" fontId="7" fillId="27" borderId="53" xfId="0" applyNumberFormat="1" applyFont="1" applyFill="1" applyBorder="1" applyAlignment="1" applyProtection="1">
      <alignment horizontal="center" vertical="center" shrinkToFit="1"/>
      <protection locked="0"/>
    </xf>
    <xf numFmtId="0" fontId="7" fillId="27" borderId="74" xfId="0" applyNumberFormat="1" applyFont="1" applyFill="1" applyBorder="1" applyAlignment="1" applyProtection="1">
      <alignment horizontal="center" vertical="center" shrinkToFit="1"/>
      <protection locked="0"/>
    </xf>
    <xf numFmtId="0" fontId="7" fillId="27" borderId="76" xfId="0" applyNumberFormat="1" applyFont="1" applyFill="1" applyBorder="1" applyAlignment="1" applyProtection="1">
      <alignment horizontal="center" vertical="center" shrinkToFit="1"/>
      <protection locked="0"/>
    </xf>
    <xf numFmtId="178" fontId="7" fillId="0" borderId="77" xfId="44" applyNumberFormat="1" applyFont="1" applyFill="1" applyBorder="1" applyAlignment="1">
      <alignment vertical="center"/>
    </xf>
    <xf numFmtId="0" fontId="7" fillId="24" borderId="78" xfId="0" applyFont="1" applyFill="1" applyBorder="1" applyAlignment="1">
      <alignment horizontal="center" vertical="center" wrapText="1" shrinkToFit="1"/>
    </xf>
    <xf numFmtId="0" fontId="7" fillId="24" borderId="79" xfId="0" applyFont="1" applyFill="1" applyBorder="1" applyAlignment="1">
      <alignment horizontal="center" vertical="center" wrapText="1" shrinkToFit="1"/>
    </xf>
    <xf numFmtId="0" fontId="7" fillId="0" borderId="80" xfId="0" applyFont="1" applyFill="1" applyBorder="1" applyAlignment="1">
      <alignment horizontal="center" vertical="center" wrapText="1" shrinkToFit="1"/>
    </xf>
    <xf numFmtId="0" fontId="7" fillId="0" borderId="81" xfId="0" applyFont="1" applyFill="1" applyBorder="1" applyAlignment="1">
      <alignment horizontal="center" vertical="center" wrapText="1" shrinkToFit="1"/>
    </xf>
    <xf numFmtId="38" fontId="7" fillId="27" borderId="82" xfId="52" quotePrefix="1" applyFont="1" applyFill="1" applyBorder="1" applyAlignment="1" applyProtection="1">
      <alignment horizontal="center" vertical="center"/>
      <protection locked="0"/>
    </xf>
    <xf numFmtId="179" fontId="7" fillId="27" borderId="83" xfId="0" applyNumberFormat="1" applyFont="1" applyFill="1" applyBorder="1" applyAlignment="1" applyProtection="1">
      <alignment horizontal="center" vertical="center" shrinkToFit="1"/>
      <protection locked="0"/>
    </xf>
    <xf numFmtId="38" fontId="7" fillId="27" borderId="84" xfId="52" quotePrefix="1" applyFont="1" applyFill="1" applyBorder="1" applyAlignment="1" applyProtection="1">
      <alignment horizontal="center" vertical="center"/>
      <protection locked="0"/>
    </xf>
    <xf numFmtId="179" fontId="7" fillId="27" borderId="85" xfId="0" applyNumberFormat="1" applyFont="1" applyFill="1" applyBorder="1" applyAlignment="1" applyProtection="1">
      <alignment horizontal="center" vertical="center" shrinkToFit="1"/>
      <protection locked="0"/>
    </xf>
    <xf numFmtId="38" fontId="7" fillId="27" borderId="86" xfId="52" quotePrefix="1" applyFont="1" applyFill="1" applyBorder="1" applyAlignment="1" applyProtection="1">
      <alignment horizontal="center" vertical="center"/>
      <protection locked="0"/>
    </xf>
    <xf numFmtId="179" fontId="7" fillId="27" borderId="87" xfId="0" applyNumberFormat="1" applyFont="1" applyFill="1" applyBorder="1" applyAlignment="1" applyProtection="1">
      <alignment horizontal="center" vertical="center" shrinkToFit="1"/>
      <protection locked="0"/>
    </xf>
    <xf numFmtId="179" fontId="7" fillId="27" borderId="88" xfId="0" applyNumberFormat="1" applyFont="1" applyFill="1" applyBorder="1" applyAlignment="1" applyProtection="1">
      <alignment horizontal="center" vertical="center" shrinkToFit="1"/>
      <protection locked="0"/>
    </xf>
    <xf numFmtId="38" fontId="7" fillId="27" borderId="86" xfId="52" applyFont="1" applyFill="1" applyBorder="1" applyAlignment="1" applyProtection="1">
      <alignment horizontal="center" vertical="center"/>
      <protection locked="0"/>
    </xf>
    <xf numFmtId="0" fontId="7" fillId="27" borderId="84" xfId="0" applyNumberFormat="1" applyFont="1" applyFill="1" applyBorder="1" applyAlignment="1" applyProtection="1">
      <alignment horizontal="center" vertical="center" shrinkToFit="1"/>
      <protection locked="0"/>
    </xf>
    <xf numFmtId="38" fontId="7" fillId="27" borderId="84" xfId="52" applyFont="1" applyFill="1" applyBorder="1" applyAlignment="1" applyProtection="1">
      <alignment horizontal="center" vertical="center"/>
      <protection locked="0"/>
    </xf>
    <xf numFmtId="38" fontId="7" fillId="27" borderId="89" xfId="52" quotePrefix="1" applyFont="1" applyFill="1" applyBorder="1" applyAlignment="1" applyProtection="1">
      <alignment horizontal="center" vertical="center"/>
      <protection locked="0"/>
    </xf>
    <xf numFmtId="179" fontId="7" fillId="27" borderId="90" xfId="0" applyNumberFormat="1" applyFont="1" applyFill="1" applyBorder="1" applyAlignment="1" applyProtection="1">
      <alignment horizontal="center" vertical="center" shrinkToFit="1"/>
      <protection locked="0"/>
    </xf>
    <xf numFmtId="0" fontId="7" fillId="27" borderId="82" xfId="0" applyNumberFormat="1" applyFont="1" applyFill="1" applyBorder="1" applyAlignment="1" applyProtection="1">
      <alignment horizontal="center" vertical="center" shrinkToFit="1"/>
      <protection locked="0"/>
    </xf>
    <xf numFmtId="0" fontId="7" fillId="27" borderId="86" xfId="0" applyNumberFormat="1" applyFont="1" applyFill="1" applyBorder="1" applyAlignment="1" applyProtection="1">
      <alignment horizontal="center" vertical="center" shrinkToFit="1"/>
      <protection locked="0"/>
    </xf>
    <xf numFmtId="0" fontId="7" fillId="27" borderId="91" xfId="0" applyNumberFormat="1" applyFont="1" applyFill="1" applyBorder="1" applyAlignment="1" applyProtection="1">
      <alignment horizontal="center" vertical="center" shrinkToFit="1"/>
      <protection locked="0"/>
    </xf>
    <xf numFmtId="178" fontId="7" fillId="0" borderId="2" xfId="44" applyNumberFormat="1" applyFont="1" applyFill="1" applyBorder="1" applyAlignment="1">
      <alignment vertical="center"/>
    </xf>
    <xf numFmtId="179" fontId="7" fillId="27" borderId="18" xfId="0" applyNumberFormat="1" applyFont="1" applyFill="1" applyBorder="1" applyAlignment="1" applyProtection="1">
      <alignment horizontal="center" vertical="center" shrinkToFit="1"/>
      <protection locked="0"/>
    </xf>
    <xf numFmtId="0" fontId="7" fillId="24" borderId="67" xfId="0" applyFont="1" applyFill="1" applyBorder="1" applyAlignment="1">
      <alignment horizontal="center" vertical="center" wrapText="1" shrinkToFit="1"/>
    </xf>
    <xf numFmtId="0" fontId="7" fillId="24" borderId="81" xfId="0" applyFont="1" applyFill="1" applyBorder="1" applyAlignment="1">
      <alignment horizontal="center" vertical="center" wrapText="1" shrinkToFit="1"/>
    </xf>
    <xf numFmtId="0" fontId="7" fillId="24" borderId="15" xfId="0" applyFont="1" applyFill="1" applyBorder="1" applyAlignment="1">
      <alignment horizontal="center" vertical="center" wrapText="1" shrinkToFit="1"/>
    </xf>
    <xf numFmtId="0" fontId="7" fillId="24" borderId="80" xfId="0" applyFont="1" applyFill="1" applyBorder="1" applyAlignment="1">
      <alignment horizontal="center" vertical="center" wrapText="1" shrinkToFit="1"/>
    </xf>
    <xf numFmtId="38" fontId="7" fillId="27" borderId="76" xfId="52" quotePrefix="1" applyFont="1" applyFill="1" applyBorder="1" applyAlignment="1" applyProtection="1">
      <alignment horizontal="center" vertical="center"/>
      <protection locked="0"/>
    </xf>
    <xf numFmtId="179" fontId="7" fillId="0" borderId="35" xfId="0" applyNumberFormat="1" applyFont="1" applyFill="1" applyBorder="1" applyAlignment="1">
      <alignment horizontal="center" vertical="center" shrinkToFit="1"/>
    </xf>
    <xf numFmtId="179" fontId="7" fillId="0" borderId="92" xfId="0" applyNumberFormat="1" applyFont="1" applyFill="1" applyBorder="1" applyAlignment="1">
      <alignment horizontal="center" vertical="center" shrinkToFit="1"/>
    </xf>
    <xf numFmtId="179" fontId="7" fillId="0" borderId="93" xfId="0" applyNumberFormat="1" applyFont="1" applyFill="1" applyBorder="1" applyAlignment="1">
      <alignment horizontal="center" vertical="center" shrinkToFit="1"/>
    </xf>
    <xf numFmtId="179" fontId="7" fillId="0" borderId="94" xfId="0" applyNumberFormat="1" applyFont="1" applyFill="1" applyBorder="1" applyAlignment="1">
      <alignment horizontal="center" vertical="center" shrinkToFit="1"/>
    </xf>
    <xf numFmtId="179" fontId="7" fillId="0" borderId="53" xfId="0" applyNumberFormat="1" applyFont="1" applyFill="1" applyBorder="1" applyAlignment="1">
      <alignment horizontal="center" vertical="center" shrinkToFit="1"/>
    </xf>
    <xf numFmtId="179" fontId="7" fillId="0" borderId="74" xfId="0" applyNumberFormat="1" applyFont="1" applyFill="1" applyBorder="1" applyAlignment="1">
      <alignment horizontal="center" vertical="center" shrinkToFit="1"/>
    </xf>
    <xf numFmtId="179" fontId="7" fillId="0" borderId="95" xfId="0" applyNumberFormat="1" applyFont="1" applyFill="1" applyBorder="1" applyAlignment="1">
      <alignment horizontal="center" vertical="center" shrinkToFit="1"/>
    </xf>
    <xf numFmtId="178" fontId="7" fillId="0" borderId="81" xfId="44" applyNumberFormat="1" applyFont="1" applyFill="1" applyBorder="1" applyAlignment="1">
      <alignment vertical="center"/>
    </xf>
    <xf numFmtId="0" fontId="6" fillId="0" borderId="0" xfId="0" applyFont="1" applyBorder="1" applyAlignment="1">
      <alignment horizontal="right" vertical="center"/>
    </xf>
    <xf numFmtId="0" fontId="49" fillId="0" borderId="0" xfId="0" applyFont="1" applyBorder="1" applyAlignment="1">
      <alignment horizontal="right" vertical="center"/>
    </xf>
    <xf numFmtId="0" fontId="50" fillId="0" borderId="0" xfId="0" applyFont="1">
      <alignment vertical="center"/>
    </xf>
    <xf numFmtId="0" fontId="50" fillId="0" borderId="0" xfId="0" applyFont="1" applyFill="1" applyBorder="1">
      <alignment vertical="center"/>
    </xf>
    <xf numFmtId="0" fontId="51" fillId="0" borderId="0" xfId="0" applyFont="1">
      <alignment vertical="center"/>
    </xf>
    <xf numFmtId="0" fontId="34" fillId="0" borderId="0" xfId="0" applyFont="1" applyBorder="1">
      <alignment vertical="center"/>
    </xf>
    <xf numFmtId="0" fontId="7" fillId="0" borderId="0" xfId="0" applyFont="1" applyFill="1" applyBorder="1" applyAlignment="1">
      <alignment horizontal="center" vertical="center" wrapText="1" shrinkToFit="1"/>
    </xf>
    <xf numFmtId="183" fontId="7" fillId="0" borderId="0" xfId="0" applyNumberFormat="1" applyFont="1" applyFill="1" applyBorder="1" applyAlignment="1">
      <alignment horizontal="center" vertical="center" shrinkToFit="1"/>
    </xf>
    <xf numFmtId="186" fontId="7" fillId="0" borderId="0" xfId="0" applyNumberFormat="1" applyFont="1" applyFill="1" applyBorder="1" applyAlignment="1">
      <alignment horizontal="center" vertical="center" shrinkToFit="1"/>
    </xf>
    <xf numFmtId="0" fontId="3" fillId="0" borderId="29" xfId="0" applyFont="1" applyBorder="1">
      <alignment vertical="center"/>
    </xf>
    <xf numFmtId="0" fontId="50" fillId="0" borderId="0" xfId="0" applyFont="1" applyAlignment="1">
      <alignment horizontal="right" vertical="center"/>
    </xf>
    <xf numFmtId="0" fontId="50" fillId="0" borderId="0" xfId="0" applyFont="1" applyFill="1">
      <alignment vertical="center"/>
    </xf>
    <xf numFmtId="0" fontId="7" fillId="0" borderId="0" xfId="0" applyFont="1" applyFill="1" applyBorder="1" applyAlignment="1">
      <alignment horizontal="center" vertical="top" textRotation="255"/>
    </xf>
    <xf numFmtId="0" fontId="7" fillId="0" borderId="0" xfId="0" quotePrefix="1" applyFont="1" applyFill="1" applyBorder="1" applyAlignment="1">
      <alignment horizontal="center" vertical="top" textRotation="255"/>
    </xf>
    <xf numFmtId="0" fontId="7" fillId="0" borderId="0" xfId="0" quotePrefix="1" applyFont="1" applyFill="1" applyBorder="1" applyAlignment="1">
      <alignment horizontal="center" vertical="center"/>
    </xf>
    <xf numFmtId="177" fontId="7" fillId="0" borderId="0" xfId="0" applyNumberFormat="1" applyFont="1" applyBorder="1">
      <alignment vertical="center"/>
    </xf>
    <xf numFmtId="0" fontId="7" fillId="25" borderId="16" xfId="0" applyFont="1" applyFill="1" applyBorder="1" applyAlignment="1" applyProtection="1">
      <alignment horizontal="center" vertical="center"/>
      <protection locked="0"/>
    </xf>
    <xf numFmtId="0" fontId="51" fillId="0" borderId="0" xfId="0" applyFont="1" applyBorder="1">
      <alignment vertical="center"/>
    </xf>
    <xf numFmtId="0" fontId="46" fillId="0" borderId="0" xfId="0" applyFont="1" applyBorder="1">
      <alignment vertical="center"/>
    </xf>
    <xf numFmtId="0" fontId="7" fillId="0" borderId="0" xfId="0" applyFont="1" applyFill="1" applyBorder="1" applyAlignment="1">
      <alignment vertical="center" wrapText="1"/>
    </xf>
    <xf numFmtId="0" fontId="0" fillId="0" borderId="49" xfId="0" applyFont="1" applyFill="1" applyBorder="1">
      <alignment vertical="center"/>
    </xf>
    <xf numFmtId="0" fontId="7" fillId="0" borderId="29" xfId="0" applyFont="1" applyFill="1" applyBorder="1" applyAlignment="1">
      <alignment vertical="center" wrapText="1"/>
    </xf>
    <xf numFmtId="0" fontId="0" fillId="0" borderId="29" xfId="0" applyFont="1" applyFill="1" applyBorder="1">
      <alignment vertical="center"/>
    </xf>
    <xf numFmtId="0" fontId="51" fillId="0" borderId="0" xfId="0" applyFont="1" applyAlignment="1">
      <alignment horizontal="right" vertical="center"/>
    </xf>
    <xf numFmtId="178" fontId="7" fillId="0" borderId="67" xfId="0" applyNumberFormat="1" applyFont="1" applyBorder="1">
      <alignment vertical="center"/>
    </xf>
    <xf numFmtId="0" fontId="7" fillId="0" borderId="13" xfId="0" applyFont="1" applyBorder="1" applyAlignment="1">
      <alignment vertical="top" textRotation="255"/>
    </xf>
    <xf numFmtId="0" fontId="7" fillId="0" borderId="13" xfId="0" quotePrefix="1" applyFont="1" applyBorder="1" applyAlignment="1">
      <alignment vertical="top" textRotation="255"/>
    </xf>
    <xf numFmtId="0" fontId="7" fillId="0" borderId="48" xfId="0" applyFont="1" applyBorder="1" applyAlignment="1">
      <alignment vertical="top" textRotation="255"/>
    </xf>
    <xf numFmtId="0" fontId="7" fillId="0" borderId="48" xfId="0" quotePrefix="1" applyFont="1" applyBorder="1" applyAlignment="1">
      <alignment vertical="top" textRotation="255"/>
    </xf>
    <xf numFmtId="0" fontId="7" fillId="0" borderId="17" xfId="0" applyFont="1" applyBorder="1" applyAlignment="1">
      <alignment vertical="top" textRotation="255"/>
    </xf>
    <xf numFmtId="0" fontId="7" fillId="0" borderId="17" xfId="0" quotePrefix="1" applyFont="1" applyBorder="1" applyAlignment="1">
      <alignment vertical="top" textRotation="255"/>
    </xf>
    <xf numFmtId="178" fontId="7" fillId="0" borderId="96" xfId="44" applyNumberFormat="1" applyFont="1" applyBorder="1" applyAlignment="1">
      <alignment horizontal="center" vertical="center"/>
    </xf>
    <xf numFmtId="0" fontId="7" fillId="0" borderId="28" xfId="0" applyFont="1" applyBorder="1" applyAlignment="1">
      <alignment horizontal="center" vertical="center" wrapText="1"/>
    </xf>
    <xf numFmtId="178" fontId="7" fillId="0" borderId="24" xfId="44" applyNumberFormat="1" applyFont="1" applyBorder="1" applyAlignment="1">
      <alignment horizontal="centerContinuous" vertical="center"/>
    </xf>
    <xf numFmtId="176" fontId="7" fillId="0" borderId="26" xfId="0" applyNumberFormat="1" applyFont="1" applyBorder="1" applyAlignment="1">
      <alignment horizontal="center" vertical="center"/>
    </xf>
    <xf numFmtId="0" fontId="7" fillId="27" borderId="89" xfId="0" applyNumberFormat="1" applyFont="1" applyFill="1" applyBorder="1" applyAlignment="1" applyProtection="1">
      <alignment horizontal="center" vertical="center" shrinkToFit="1"/>
      <protection locked="0"/>
    </xf>
    <xf numFmtId="179" fontId="7" fillId="27" borderId="97" xfId="0" applyNumberFormat="1" applyFont="1" applyFill="1" applyBorder="1" applyAlignment="1" applyProtection="1">
      <alignment horizontal="center" vertical="center" shrinkToFit="1"/>
      <protection locked="0"/>
    </xf>
    <xf numFmtId="0" fontId="7" fillId="27" borderId="75" xfId="0" applyNumberFormat="1" applyFont="1" applyFill="1" applyBorder="1" applyAlignment="1" applyProtection="1">
      <alignment horizontal="center" vertical="center" shrinkToFit="1"/>
      <protection locked="0"/>
    </xf>
    <xf numFmtId="38" fontId="7" fillId="27" borderId="91" xfId="52" quotePrefix="1" applyFont="1" applyFill="1" applyBorder="1" applyAlignment="1" applyProtection="1">
      <alignment horizontal="center" vertical="center"/>
      <protection locked="0"/>
    </xf>
    <xf numFmtId="187" fontId="7" fillId="0" borderId="16" xfId="0" applyNumberFormat="1" applyFont="1" applyBorder="1">
      <alignment vertical="center"/>
    </xf>
    <xf numFmtId="179" fontId="7" fillId="0" borderId="0" xfId="0" applyNumberFormat="1" applyFont="1" applyFill="1" applyBorder="1" applyAlignment="1" applyProtection="1">
      <alignment horizontal="center" vertical="center" shrinkToFit="1"/>
    </xf>
    <xf numFmtId="38" fontId="7" fillId="0" borderId="0" xfId="52" quotePrefix="1" applyFont="1" applyFill="1" applyBorder="1" applyAlignment="1" applyProtection="1">
      <alignment horizontal="center" vertical="center"/>
    </xf>
    <xf numFmtId="181" fontId="7" fillId="0" borderId="16" xfId="0" applyNumberFormat="1" applyFont="1" applyFill="1" applyBorder="1" applyAlignment="1" applyProtection="1">
      <alignment vertical="center"/>
    </xf>
    <xf numFmtId="0" fontId="52" fillId="0" borderId="0" xfId="0" applyFont="1" applyBorder="1">
      <alignment vertical="center"/>
    </xf>
    <xf numFmtId="189" fontId="8" fillId="0" borderId="0" xfId="0" applyNumberFormat="1" applyFont="1" applyAlignment="1">
      <alignment vertical="center" shrinkToFit="1"/>
    </xf>
    <xf numFmtId="55" fontId="7" fillId="26" borderId="16" xfId="0" applyNumberFormat="1" applyFont="1" applyFill="1" applyBorder="1" applyAlignment="1" applyProtection="1">
      <alignment vertical="center" shrinkToFit="1"/>
      <protection locked="0"/>
    </xf>
    <xf numFmtId="0" fontId="16" fillId="37" borderId="7" xfId="0" applyFont="1" applyFill="1" applyBorder="1" applyAlignment="1">
      <alignment horizontal="center" vertical="center"/>
    </xf>
    <xf numFmtId="0" fontId="53" fillId="0" borderId="0" xfId="0" applyFont="1">
      <alignment vertical="center"/>
    </xf>
    <xf numFmtId="180" fontId="53" fillId="0" borderId="0" xfId="0" applyNumberFormat="1" applyFont="1" applyAlignment="1">
      <alignment horizontal="center" vertical="center" shrinkToFit="1"/>
    </xf>
    <xf numFmtId="0" fontId="53" fillId="0" borderId="0" xfId="0" applyFont="1" applyAlignment="1">
      <alignment horizontal="center" vertical="center"/>
    </xf>
    <xf numFmtId="0" fontId="53" fillId="0" borderId="0" xfId="0" applyFont="1" applyAlignment="1">
      <alignment horizontal="center" vertical="center" shrinkToFit="1"/>
    </xf>
    <xf numFmtId="179" fontId="53" fillId="0" borderId="0" xfId="0" applyNumberFormat="1" applyFont="1">
      <alignment vertical="center"/>
    </xf>
    <xf numFmtId="178" fontId="53" fillId="0" borderId="0" xfId="44" applyNumberFormat="1" applyFont="1">
      <alignment vertical="center"/>
    </xf>
    <xf numFmtId="0" fontId="53" fillId="0" borderId="0" xfId="0" applyFont="1" applyAlignment="1">
      <alignment vertical="center"/>
    </xf>
    <xf numFmtId="180" fontId="53" fillId="0" borderId="0" xfId="0" applyNumberFormat="1" applyFont="1">
      <alignment vertical="center"/>
    </xf>
    <xf numFmtId="180" fontId="53" fillId="0" borderId="0" xfId="0" applyNumberFormat="1" applyFont="1" applyAlignment="1">
      <alignment horizontal="center" vertical="center"/>
    </xf>
    <xf numFmtId="0" fontId="53" fillId="0" borderId="0" xfId="0" quotePrefix="1" applyFont="1">
      <alignment vertical="center"/>
    </xf>
    <xf numFmtId="179" fontId="7" fillId="0" borderId="73" xfId="0" applyNumberFormat="1" applyFont="1" applyFill="1" applyBorder="1" applyAlignment="1">
      <alignment horizontal="center" vertical="center" shrinkToFit="1"/>
    </xf>
    <xf numFmtId="176" fontId="7" fillId="0" borderId="25" xfId="0" applyNumberFormat="1" applyFont="1" applyFill="1" applyBorder="1" applyAlignment="1">
      <alignment vertical="center"/>
    </xf>
    <xf numFmtId="178" fontId="7" fillId="0" borderId="31" xfId="45" applyNumberFormat="1" applyFont="1" applyFill="1" applyBorder="1" applyAlignment="1">
      <alignment horizontal="centerContinuous" vertical="center"/>
    </xf>
    <xf numFmtId="178" fontId="7" fillId="0" borderId="32" xfId="45" applyNumberFormat="1" applyFont="1" applyFill="1" applyBorder="1" applyAlignment="1">
      <alignment horizontal="center" vertical="center"/>
    </xf>
    <xf numFmtId="178" fontId="7" fillId="0" borderId="25" xfId="0" applyNumberFormat="1" applyFont="1" applyFill="1" applyBorder="1" applyAlignment="1">
      <alignment horizontal="center" vertical="center"/>
    </xf>
    <xf numFmtId="178" fontId="7" fillId="0" borderId="96" xfId="45" applyNumberFormat="1" applyFont="1" applyFill="1" applyBorder="1" applyAlignment="1">
      <alignment horizontal="center" vertical="center"/>
    </xf>
    <xf numFmtId="178" fontId="7" fillId="0" borderId="33" xfId="45" applyNumberFormat="1" applyFont="1" applyFill="1" applyBorder="1" applyAlignment="1">
      <alignment horizontal="centerContinuous" vertical="center"/>
    </xf>
    <xf numFmtId="178" fontId="7" fillId="0" borderId="96" xfId="45" applyNumberFormat="1" applyFont="1" applyBorder="1" applyAlignment="1">
      <alignment horizontal="center" vertical="center"/>
    </xf>
    <xf numFmtId="178" fontId="7" fillId="0" borderId="51" xfId="45" applyNumberFormat="1" applyFont="1" applyBorder="1" applyAlignment="1">
      <alignment horizontal="centerContinuous" vertical="center"/>
    </xf>
    <xf numFmtId="178" fontId="7" fillId="0" borderId="44" xfId="45" applyNumberFormat="1" applyFont="1" applyBorder="1" applyAlignment="1">
      <alignment horizontal="centerContinuous" vertical="center"/>
    </xf>
    <xf numFmtId="188" fontId="7" fillId="26" borderId="16" xfId="0" applyNumberFormat="1" applyFont="1" applyFill="1" applyBorder="1" applyAlignment="1" applyProtection="1">
      <alignment vertical="center"/>
      <protection locked="0"/>
    </xf>
    <xf numFmtId="188" fontId="7" fillId="0" borderId="0" xfId="0" applyNumberFormat="1" applyFont="1" applyBorder="1" applyProtection="1">
      <alignment vertical="center"/>
      <protection locked="0"/>
    </xf>
    <xf numFmtId="0" fontId="8" fillId="0" borderId="0" xfId="0" applyFont="1" applyBorder="1" applyAlignment="1">
      <alignment horizontal="right" vertical="center"/>
    </xf>
    <xf numFmtId="0" fontId="7" fillId="0" borderId="17" xfId="0" applyFont="1" applyBorder="1" applyAlignment="1">
      <alignment horizontal="center" vertical="center"/>
    </xf>
    <xf numFmtId="38" fontId="7" fillId="27" borderId="98" xfId="52" quotePrefix="1" applyFont="1" applyFill="1" applyBorder="1" applyAlignment="1" applyProtection="1">
      <alignment horizontal="center" vertical="center"/>
      <protection locked="0"/>
    </xf>
    <xf numFmtId="38" fontId="7" fillId="27" borderId="18" xfId="52" quotePrefix="1" applyFont="1" applyFill="1" applyBorder="1" applyAlignment="1" applyProtection="1">
      <alignment horizontal="center" vertical="center"/>
      <protection locked="0"/>
    </xf>
    <xf numFmtId="38" fontId="7" fillId="27" borderId="22" xfId="52" quotePrefix="1" applyFont="1" applyFill="1" applyBorder="1" applyAlignment="1" applyProtection="1">
      <alignment horizontal="center" vertical="center"/>
      <protection locked="0"/>
    </xf>
    <xf numFmtId="179" fontId="7" fillId="0" borderId="29" xfId="0" applyNumberFormat="1" applyFont="1" applyFill="1" applyBorder="1" applyAlignment="1">
      <alignment horizontal="center" vertical="center" shrinkToFit="1"/>
    </xf>
    <xf numFmtId="0" fontId="7" fillId="0" borderId="18" xfId="0" applyNumberFormat="1" applyFont="1" applyBorder="1" applyAlignment="1">
      <alignment horizontal="center" vertical="center" shrinkToFit="1"/>
    </xf>
    <xf numFmtId="0" fontId="45" fillId="0" borderId="49" xfId="0" applyFont="1" applyBorder="1" applyAlignment="1">
      <alignment horizontal="right" vertical="center"/>
    </xf>
    <xf numFmtId="0" fontId="7" fillId="0" borderId="57" xfId="0" applyFont="1" applyBorder="1" applyAlignment="1">
      <alignment vertical="top"/>
    </xf>
    <xf numFmtId="0" fontId="7" fillId="0" borderId="58" xfId="0" applyFont="1" applyBorder="1" applyAlignment="1">
      <alignment vertical="top"/>
    </xf>
    <xf numFmtId="0" fontId="7" fillId="0" borderId="59" xfId="0" applyFont="1" applyBorder="1" applyAlignment="1">
      <alignment vertical="top"/>
    </xf>
    <xf numFmtId="0" fontId="7" fillId="0" borderId="60" xfId="0" applyFont="1" applyBorder="1" applyAlignment="1">
      <alignment vertical="top"/>
    </xf>
    <xf numFmtId="0" fontId="7" fillId="0" borderId="0" xfId="0" applyFont="1" applyBorder="1" applyAlignment="1">
      <alignment vertical="top"/>
    </xf>
    <xf numFmtId="0" fontId="7" fillId="0" borderId="61" xfId="0" applyFont="1" applyBorder="1" applyAlignment="1">
      <alignment vertical="top"/>
    </xf>
    <xf numFmtId="0" fontId="7" fillId="0" borderId="62" xfId="0" applyFont="1" applyBorder="1" applyAlignment="1">
      <alignment vertical="top"/>
    </xf>
    <xf numFmtId="0" fontId="7" fillId="0" borderId="63" xfId="0" applyFont="1" applyBorder="1" applyAlignment="1">
      <alignment vertical="top"/>
    </xf>
    <xf numFmtId="0" fontId="7" fillId="0" borderId="64" xfId="0" applyFont="1" applyBorder="1" applyAlignment="1">
      <alignment vertical="top"/>
    </xf>
    <xf numFmtId="31" fontId="7" fillId="24" borderId="0" xfId="0" applyNumberFormat="1" applyFont="1" applyFill="1" applyBorder="1" applyAlignment="1">
      <alignment horizontal="left" vertical="center"/>
    </xf>
    <xf numFmtId="0" fontId="7" fillId="0" borderId="55" xfId="0" applyFont="1" applyBorder="1" applyAlignment="1">
      <alignment vertical="center" shrinkToFit="1"/>
    </xf>
    <xf numFmtId="0" fontId="7" fillId="0" borderId="99" xfId="0" applyFont="1" applyBorder="1" applyAlignment="1">
      <alignment vertical="center" shrinkToFit="1"/>
    </xf>
    <xf numFmtId="0" fontId="7" fillId="0" borderId="56" xfId="0" applyFont="1" applyBorder="1" applyAlignment="1">
      <alignment vertical="center" shrinkToFit="1"/>
    </xf>
    <xf numFmtId="0" fontId="7" fillId="0" borderId="15" xfId="0" applyFont="1" applyBorder="1" applyAlignment="1">
      <alignment vertical="center" wrapText="1"/>
    </xf>
    <xf numFmtId="0" fontId="7" fillId="0" borderId="2" xfId="0" applyFont="1" applyBorder="1" applyAlignment="1">
      <alignment vertical="center" wrapText="1"/>
    </xf>
    <xf numFmtId="0" fontId="7" fillId="25" borderId="15" xfId="0" applyFont="1" applyFill="1" applyBorder="1" applyAlignment="1" applyProtection="1">
      <alignment vertical="center"/>
      <protection locked="0"/>
    </xf>
    <xf numFmtId="0" fontId="7" fillId="25" borderId="67" xfId="0" applyFont="1" applyFill="1" applyBorder="1" applyAlignment="1" applyProtection="1">
      <alignment vertical="center"/>
      <protection locked="0"/>
    </xf>
    <xf numFmtId="0" fontId="7" fillId="36" borderId="16" xfId="0" applyFont="1" applyFill="1" applyBorder="1" applyAlignment="1">
      <alignment horizontal="center" vertical="center" wrapText="1"/>
    </xf>
    <xf numFmtId="0" fontId="7" fillId="26"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6" xfId="0" applyFont="1" applyBorder="1" applyAlignment="1">
      <alignment horizontal="center" vertical="center"/>
    </xf>
    <xf numFmtId="0" fontId="7" fillId="32" borderId="16" xfId="0" applyFont="1" applyFill="1" applyBorder="1" applyAlignment="1">
      <alignment horizontal="center" vertical="center" wrapText="1"/>
    </xf>
    <xf numFmtId="0" fontId="7" fillId="31" borderId="16" xfId="0" applyFont="1" applyFill="1" applyBorder="1" applyAlignment="1">
      <alignment horizontal="center" vertical="center" wrapText="1"/>
    </xf>
    <xf numFmtId="0" fontId="7" fillId="24" borderId="14" xfId="0" applyFont="1" applyFill="1" applyBorder="1" applyAlignment="1">
      <alignment horizontal="center" vertical="center"/>
    </xf>
    <xf numFmtId="0" fontId="7" fillId="24" borderId="49" xfId="0" applyFont="1" applyFill="1" applyBorder="1" applyAlignment="1">
      <alignment horizontal="center" vertical="center"/>
    </xf>
    <xf numFmtId="0" fontId="7" fillId="24" borderId="20" xfId="0" applyFont="1" applyFill="1" applyBorder="1" applyAlignment="1">
      <alignment horizontal="center" vertical="center"/>
    </xf>
    <xf numFmtId="0" fontId="7" fillId="24" borderId="18" xfId="0" applyFont="1" applyFill="1" applyBorder="1" applyAlignment="1">
      <alignment horizontal="center" vertical="center"/>
    </xf>
    <xf numFmtId="0" fontId="7" fillId="24" borderId="29" xfId="0" applyFont="1" applyFill="1" applyBorder="1" applyAlignment="1">
      <alignment horizontal="center" vertical="center"/>
    </xf>
    <xf numFmtId="0" fontId="7" fillId="24" borderId="22" xfId="0" applyFont="1" applyFill="1" applyBorder="1" applyAlignment="1">
      <alignment horizontal="center" vertical="center"/>
    </xf>
    <xf numFmtId="0" fontId="7" fillId="24" borderId="13" xfId="0" applyFont="1" applyFill="1" applyBorder="1" applyAlignment="1">
      <alignment horizontal="center" vertical="center" shrinkToFit="1"/>
    </xf>
    <xf numFmtId="0" fontId="7" fillId="24" borderId="17" xfId="0" applyFont="1" applyFill="1" applyBorder="1" applyAlignment="1">
      <alignment horizontal="center" vertical="center" shrinkToFit="1"/>
    </xf>
    <xf numFmtId="0" fontId="7" fillId="24" borderId="15" xfId="0" applyFont="1" applyFill="1" applyBorder="1" applyAlignment="1">
      <alignment horizontal="center" vertical="center" shrinkToFit="1"/>
    </xf>
    <xf numFmtId="0" fontId="7" fillId="24" borderId="67" xfId="0" applyFont="1" applyFill="1" applyBorder="1" applyAlignment="1">
      <alignment horizontal="center" vertical="center" shrinkToFit="1"/>
    </xf>
    <xf numFmtId="0" fontId="7" fillId="0" borderId="15" xfId="0" applyFont="1" applyBorder="1" applyAlignment="1">
      <alignment horizontal="center" vertical="center"/>
    </xf>
    <xf numFmtId="0" fontId="7" fillId="0" borderId="67" xfId="0" applyFont="1" applyBorder="1" applyAlignment="1">
      <alignment horizontal="center" vertical="center"/>
    </xf>
    <xf numFmtId="0" fontId="7" fillId="0" borderId="0" xfId="0" applyFont="1" applyBorder="1" applyAlignment="1">
      <alignment vertical="center" wrapText="1"/>
    </xf>
    <xf numFmtId="0" fontId="7" fillId="26" borderId="15" xfId="0" applyFont="1" applyFill="1" applyBorder="1" applyAlignment="1" applyProtection="1">
      <alignment vertical="center"/>
      <protection locked="0"/>
    </xf>
    <xf numFmtId="0" fontId="7" fillId="26" borderId="2" xfId="0" applyFont="1" applyFill="1" applyBorder="1" applyAlignment="1" applyProtection="1">
      <alignment vertical="center"/>
      <protection locked="0"/>
    </xf>
    <xf numFmtId="0" fontId="7" fillId="26" borderId="67" xfId="0" applyFont="1" applyFill="1" applyBorder="1" applyAlignment="1" applyProtection="1">
      <alignment vertical="center"/>
      <protection locked="0"/>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9" xfId="0" applyFont="1" applyBorder="1" applyAlignment="1">
      <alignment vertical="center" wrapText="1"/>
    </xf>
    <xf numFmtId="31" fontId="7" fillId="26" borderId="13" xfId="0" applyNumberFormat="1" applyFont="1" applyFill="1" applyBorder="1" applyAlignment="1" applyProtection="1">
      <alignment horizontal="center" vertical="center"/>
      <protection locked="0"/>
    </xf>
    <xf numFmtId="31" fontId="7" fillId="26" borderId="16" xfId="0" applyNumberFormat="1" applyFont="1" applyFill="1" applyBorder="1" applyAlignment="1" applyProtection="1">
      <alignment horizontal="center" vertical="center"/>
      <protection locked="0"/>
    </xf>
    <xf numFmtId="0" fontId="7" fillId="26" borderId="16" xfId="0" applyFont="1" applyFill="1" applyBorder="1" applyAlignment="1" applyProtection="1">
      <alignment vertical="center"/>
      <protection locked="0"/>
    </xf>
    <xf numFmtId="0" fontId="7" fillId="25" borderId="18" xfId="0" applyFont="1" applyFill="1" applyBorder="1" applyAlignment="1" applyProtection="1">
      <alignment vertical="center" shrinkToFit="1"/>
      <protection locked="0"/>
    </xf>
    <xf numFmtId="0" fontId="7" fillId="25" borderId="22" xfId="0" applyFont="1" applyFill="1" applyBorder="1" applyAlignment="1" applyProtection="1">
      <alignment vertical="center" shrinkToFit="1"/>
      <protection locked="0"/>
    </xf>
    <xf numFmtId="0" fontId="7" fillId="0" borderId="13" xfId="0" quotePrefix="1" applyFont="1" applyBorder="1" applyAlignment="1">
      <alignment horizontal="center" vertical="top" textRotation="255"/>
    </xf>
    <xf numFmtId="0" fontId="7" fillId="0" borderId="48" xfId="0" quotePrefix="1" applyFont="1" applyBorder="1" applyAlignment="1">
      <alignment horizontal="center" vertical="top" textRotation="255"/>
    </xf>
    <xf numFmtId="0" fontId="7" fillId="0" borderId="17" xfId="0" quotePrefix="1" applyFont="1" applyBorder="1" applyAlignment="1">
      <alignment horizontal="center" vertical="top" textRotation="255"/>
    </xf>
    <xf numFmtId="0" fontId="7" fillId="0" borderId="13" xfId="0" applyFont="1" applyBorder="1" applyAlignment="1">
      <alignment horizontal="center" vertical="top" textRotation="255"/>
    </xf>
    <xf numFmtId="0" fontId="7" fillId="0" borderId="48" xfId="0" applyFont="1" applyBorder="1" applyAlignment="1">
      <alignment horizontal="center" vertical="top" textRotation="255"/>
    </xf>
    <xf numFmtId="0" fontId="7" fillId="0" borderId="17" xfId="0" applyFont="1" applyBorder="1" applyAlignment="1">
      <alignment horizontal="center" vertical="top" textRotation="255"/>
    </xf>
    <xf numFmtId="0" fontId="7" fillId="24" borderId="14" xfId="0" applyFont="1" applyFill="1" applyBorder="1" applyAlignment="1">
      <alignment horizontal="center" vertical="center" wrapText="1"/>
    </xf>
    <xf numFmtId="0" fontId="7" fillId="24" borderId="49" xfId="0" applyFont="1" applyFill="1" applyBorder="1" applyAlignment="1">
      <alignment horizontal="center" vertical="center" wrapText="1"/>
    </xf>
    <xf numFmtId="0" fontId="7" fillId="24" borderId="20" xfId="0" applyFont="1" applyFill="1" applyBorder="1" applyAlignment="1">
      <alignment horizontal="center" vertical="center" wrapText="1"/>
    </xf>
    <xf numFmtId="0" fontId="7" fillId="24" borderId="18" xfId="0" applyFont="1" applyFill="1" applyBorder="1" applyAlignment="1">
      <alignment horizontal="center" vertical="center" wrapText="1"/>
    </xf>
    <xf numFmtId="0" fontId="7" fillId="24" borderId="29" xfId="0" applyFont="1" applyFill="1" applyBorder="1" applyAlignment="1">
      <alignment horizontal="center" vertical="center" wrapText="1"/>
    </xf>
    <xf numFmtId="0" fontId="7" fillId="24" borderId="22" xfId="0" applyFont="1" applyFill="1" applyBorder="1" applyAlignment="1">
      <alignment horizontal="center" vertical="center" wrapText="1"/>
    </xf>
    <xf numFmtId="0" fontId="7" fillId="24" borderId="20" xfId="0" applyFont="1" applyFill="1" applyBorder="1" applyAlignment="1">
      <alignment horizontal="center" vertical="center" wrapText="1" shrinkToFit="1"/>
    </xf>
    <xf numFmtId="0" fontId="7" fillId="24" borderId="22" xfId="0" applyFont="1" applyFill="1" applyBorder="1" applyAlignment="1">
      <alignment horizontal="center" vertical="center" wrapText="1" shrinkToFit="1"/>
    </xf>
    <xf numFmtId="0" fontId="7" fillId="0" borderId="0" xfId="0" applyFont="1" applyAlignment="1">
      <alignment horizontal="center" vertical="center" wrapText="1"/>
    </xf>
    <xf numFmtId="0" fontId="7" fillId="24" borderId="13" xfId="0" applyFont="1" applyFill="1" applyBorder="1" applyAlignment="1">
      <alignment horizontal="center" vertical="center" wrapText="1" shrinkToFit="1"/>
    </xf>
    <xf numFmtId="0" fontId="7" fillId="24" borderId="17" xfId="0" applyFont="1" applyFill="1" applyBorder="1" applyAlignment="1">
      <alignment horizontal="center" vertical="center" wrapText="1" shrinkToFit="1"/>
    </xf>
    <xf numFmtId="0" fontId="7" fillId="0" borderId="20" xfId="0" applyNumberFormat="1" applyFont="1" applyFill="1" applyBorder="1" applyAlignment="1">
      <alignment vertical="top" wrapText="1" shrinkToFit="1"/>
    </xf>
    <xf numFmtId="0" fontId="7" fillId="0" borderId="21" xfId="0" applyNumberFormat="1" applyFont="1" applyFill="1" applyBorder="1" applyAlignment="1">
      <alignment vertical="top" wrapText="1" shrinkToFit="1"/>
    </xf>
    <xf numFmtId="0" fontId="7" fillId="24" borderId="100" xfId="0" applyFont="1" applyFill="1" applyBorder="1" applyAlignment="1">
      <alignment horizontal="center" vertical="center"/>
    </xf>
    <xf numFmtId="0" fontId="7" fillId="24" borderId="2" xfId="0" applyFont="1" applyFill="1" applyBorder="1" applyAlignment="1">
      <alignment horizontal="center" vertical="center"/>
    </xf>
    <xf numFmtId="0" fontId="7" fillId="24" borderId="67" xfId="0" applyFont="1" applyFill="1" applyBorder="1" applyAlignment="1">
      <alignment horizontal="center" vertical="center"/>
    </xf>
    <xf numFmtId="0" fontId="7" fillId="0" borderId="22" xfId="0" applyNumberFormat="1" applyFont="1" applyFill="1" applyBorder="1" applyAlignment="1">
      <alignment vertical="top" wrapText="1" shrinkToFit="1"/>
    </xf>
    <xf numFmtId="0" fontId="7" fillId="0" borderId="29" xfId="0" applyFont="1" applyBorder="1" applyAlignment="1">
      <alignment vertical="center" wrapText="1"/>
    </xf>
    <xf numFmtId="0" fontId="7" fillId="0" borderId="13" xfId="0" quotePrefix="1" applyFont="1" applyBorder="1" applyAlignment="1">
      <alignment horizontal="center" vertical="top" textRotation="255" shrinkToFit="1"/>
    </xf>
    <xf numFmtId="0" fontId="7" fillId="0" borderId="48" xfId="0" quotePrefix="1" applyFont="1" applyBorder="1" applyAlignment="1">
      <alignment horizontal="center" vertical="top" textRotation="255" shrinkToFit="1"/>
    </xf>
    <xf numFmtId="0" fontId="7" fillId="0" borderId="17" xfId="0" quotePrefix="1" applyFont="1" applyBorder="1" applyAlignment="1">
      <alignment horizontal="center" vertical="top" textRotation="255" shrinkToFit="1"/>
    </xf>
  </cellXfs>
  <cellStyles count="64">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Header1" xfId="31" xr:uid="{00000000-0005-0000-0000-00001E000000}"/>
    <cellStyle name="Header2" xfId="32" xr:uid="{00000000-0005-0000-0000-00001F000000}"/>
    <cellStyle name="PSChar" xfId="33" xr:uid="{00000000-0005-0000-0000-000020000000}"/>
    <cellStyle name="PSHeading" xfId="34" xr:uid="{00000000-0005-0000-0000-000021000000}"/>
    <cellStyle name="アクセント 1" xfId="35" builtinId="29" customBuiltin="1"/>
    <cellStyle name="アクセント 2" xfId="36" builtinId="33" customBuiltin="1"/>
    <cellStyle name="アクセント 3" xfId="37" builtinId="37" customBuiltin="1"/>
    <cellStyle name="アクセント 4" xfId="38" builtinId="41" customBuiltin="1"/>
    <cellStyle name="アクセント 5" xfId="39" builtinId="45" customBuiltin="1"/>
    <cellStyle name="アクセント 6" xfId="40" builtinId="49" customBuiltin="1"/>
    <cellStyle name="タイトル" xfId="41" builtinId="15" customBuiltin="1"/>
    <cellStyle name="チェック セル" xfId="42" builtinId="23" customBuiltin="1"/>
    <cellStyle name="どちらでもない" xfId="43" builtinId="28" customBuiltin="1"/>
    <cellStyle name="パーセント" xfId="44" builtinId="5"/>
    <cellStyle name="パーセント 2" xfId="45" xr:uid="{00000000-0005-0000-0000-00002C000000}"/>
    <cellStyle name="メモ" xfId="46" builtinId="10" customBuiltin="1"/>
    <cellStyle name="メモ 2" xfId="47" xr:uid="{00000000-0005-0000-0000-00002E000000}"/>
    <cellStyle name="リンク セル" xfId="48" builtinId="24" customBuiltin="1"/>
    <cellStyle name="悪い" xfId="49" builtinId="27" customBuiltin="1"/>
    <cellStyle name="計算" xfId="50" builtinId="22" customBuiltin="1"/>
    <cellStyle name="警告文" xfId="51" builtinId="11" customBuiltin="1"/>
    <cellStyle name="桁区切り" xfId="52" builtinId="6"/>
    <cellStyle name="桁区切り 2" xfId="53" xr:uid="{00000000-0005-0000-0000-000034000000}"/>
    <cellStyle name="見出し 1" xfId="54" builtinId="16" customBuiltin="1"/>
    <cellStyle name="見出し 2" xfId="55" builtinId="17" customBuiltin="1"/>
    <cellStyle name="見出し 3" xfId="56" builtinId="18" customBuiltin="1"/>
    <cellStyle name="見出し 4" xfId="57" builtinId="19" customBuiltin="1"/>
    <cellStyle name="集計" xfId="58" builtinId="25" customBuiltin="1"/>
    <cellStyle name="出力" xfId="59" builtinId="21" customBuiltin="1"/>
    <cellStyle name="説明文" xfId="60" builtinId="53" customBuiltin="1"/>
    <cellStyle name="入力" xfId="61" builtinId="20" customBuiltin="1"/>
    <cellStyle name="標準" xfId="0" builtinId="0"/>
    <cellStyle name="標準 2" xfId="62" xr:uid="{00000000-0005-0000-0000-00003E000000}"/>
    <cellStyle name="良い" xfId="63" builtinId="26" customBuiltin="1"/>
  </cellStyles>
  <dxfs count="5">
    <dxf>
      <fill>
        <patternFill>
          <bgColor rgb="FFFF0000"/>
        </patternFill>
      </fill>
    </dxf>
    <dxf>
      <fill>
        <patternFill>
          <bgColor rgb="FFFF0000"/>
        </patternFill>
      </fill>
    </dxf>
    <dxf>
      <fill>
        <patternFill>
          <bgColor rgb="FFFF0000"/>
        </patternFill>
      </fill>
    </dxf>
    <dxf>
      <fill>
        <patternFill>
          <bgColor rgb="FFFFCC99"/>
        </patternFill>
      </fill>
      <border>
        <left style="thin">
          <color indexed="64"/>
        </left>
        <right style="thin">
          <color indexed="64"/>
        </right>
        <top style="thin">
          <color indexed="64"/>
        </top>
        <bottom style="thin">
          <color indexed="64"/>
        </bottom>
      </border>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総合得点の構成</a:t>
            </a:r>
          </a:p>
        </c:rich>
      </c:tx>
      <c:layout>
        <c:manualLayout>
          <c:xMode val="edge"/>
          <c:yMode val="edge"/>
          <c:x val="0.28692071140361186"/>
          <c:y val="0.88889340795210525"/>
        </c:manualLayout>
      </c:layout>
      <c:overlay val="0"/>
      <c:spPr>
        <a:noFill/>
        <a:ln w="25400">
          <a:noFill/>
        </a:ln>
      </c:spPr>
    </c:title>
    <c:autoTitleDeleted val="0"/>
    <c:plotArea>
      <c:layout>
        <c:manualLayout>
          <c:layoutTarget val="inner"/>
          <c:xMode val="edge"/>
          <c:yMode val="edge"/>
          <c:x val="7.5949680040546641E-2"/>
          <c:y val="2.5252649801973892E-2"/>
          <c:w val="0.84810476045276428"/>
          <c:h val="0.44444663651473976"/>
        </c:manualLayout>
      </c:layout>
      <c:barChart>
        <c:barDir val="bar"/>
        <c:grouping val="stacked"/>
        <c:varyColors val="0"/>
        <c:ser>
          <c:idx val="0"/>
          <c:order val="0"/>
          <c:tx>
            <c:strRef>
              <c:f>複数管理者用評価書!$V$13</c:f>
              <c:strCache>
                <c:ptCount val="1"/>
                <c:pt idx="0">
                  <c:v>Ⅰ 一般管理事項</c:v>
                </c:pt>
              </c:strCache>
            </c:strRef>
          </c:tx>
          <c:spPr>
            <a:solidFill>
              <a:srgbClr val="CCCC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複数管理者用評価書!$Z$13</c:f>
              <c:numCache>
                <c:formatCode>0.000_ </c:formatCode>
                <c:ptCount val="1"/>
                <c:pt idx="0">
                  <c:v>0</c:v>
                </c:pt>
              </c:numCache>
            </c:numRef>
          </c:val>
          <c:extLst>
            <c:ext xmlns:c16="http://schemas.microsoft.com/office/drawing/2014/chart" uri="{C3380CC4-5D6E-409C-BE32-E72D297353CC}">
              <c16:uniqueId val="{00000000-ED8D-4C76-9164-60FC03B24AB9}"/>
            </c:ext>
          </c:extLst>
        </c:ser>
        <c:ser>
          <c:idx val="1"/>
          <c:order val="1"/>
          <c:tx>
            <c:strRef>
              <c:f>複数管理者用評価書!$V$14</c:f>
              <c:strCache>
                <c:ptCount val="1"/>
                <c:pt idx="0">
                  <c:v>Ⅱ 建物及び設備性能に関する事項</c:v>
                </c:pt>
              </c:strCache>
            </c:strRef>
          </c:tx>
          <c:spPr>
            <a:solidFill>
              <a:srgbClr val="CCFFCC"/>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複数管理者用評価書!$Z$14</c:f>
              <c:numCache>
                <c:formatCode>0.000_ </c:formatCode>
                <c:ptCount val="1"/>
                <c:pt idx="0">
                  <c:v>0</c:v>
                </c:pt>
              </c:numCache>
            </c:numRef>
          </c:val>
          <c:extLst>
            <c:ext xmlns:c16="http://schemas.microsoft.com/office/drawing/2014/chart" uri="{C3380CC4-5D6E-409C-BE32-E72D297353CC}">
              <c16:uniqueId val="{00000001-ED8D-4C76-9164-60FC03B24AB9}"/>
            </c:ext>
          </c:extLst>
        </c:ser>
        <c:ser>
          <c:idx val="2"/>
          <c:order val="2"/>
          <c:tx>
            <c:strRef>
              <c:f>複数管理者用評価書!$V$15</c:f>
              <c:strCache>
                <c:ptCount val="1"/>
                <c:pt idx="0">
                  <c:v>Ⅲ 事業所及び設備の運用に関する事項</c:v>
                </c:pt>
              </c:strCache>
            </c:strRef>
          </c:tx>
          <c:spPr>
            <a:solidFill>
              <a:srgbClr val="FFFF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複数管理者用評価書!$Z$15</c:f>
              <c:numCache>
                <c:formatCode>0.000_ </c:formatCode>
                <c:ptCount val="1"/>
                <c:pt idx="0">
                  <c:v>0</c:v>
                </c:pt>
              </c:numCache>
            </c:numRef>
          </c:val>
          <c:extLst>
            <c:ext xmlns:c16="http://schemas.microsoft.com/office/drawing/2014/chart" uri="{C3380CC4-5D6E-409C-BE32-E72D297353CC}">
              <c16:uniqueId val="{00000002-ED8D-4C76-9164-60FC03B24AB9}"/>
            </c:ext>
          </c:extLst>
        </c:ser>
        <c:ser>
          <c:idx val="3"/>
          <c:order val="3"/>
          <c:tx>
            <c:v>加点項目</c:v>
          </c:tx>
          <c:spPr>
            <a:solidFill>
              <a:srgbClr val="FF99CC"/>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複数管理者用評価書!$AC$16</c:f>
              <c:numCache>
                <c:formatCode>0.000_ </c:formatCode>
                <c:ptCount val="1"/>
                <c:pt idx="0">
                  <c:v>0</c:v>
                </c:pt>
              </c:numCache>
            </c:numRef>
          </c:val>
          <c:extLst>
            <c:ext xmlns:c16="http://schemas.microsoft.com/office/drawing/2014/chart" uri="{C3380CC4-5D6E-409C-BE32-E72D297353CC}">
              <c16:uniqueId val="{00000003-ED8D-4C76-9164-60FC03B24AB9}"/>
            </c:ext>
          </c:extLst>
        </c:ser>
        <c:dLbls>
          <c:showLegendKey val="0"/>
          <c:showVal val="0"/>
          <c:showCatName val="0"/>
          <c:showSerName val="0"/>
          <c:showPercent val="0"/>
          <c:showBubbleSize val="0"/>
        </c:dLbls>
        <c:gapWidth val="100"/>
        <c:overlap val="100"/>
        <c:axId val="349241128"/>
        <c:axId val="1"/>
      </c:barChart>
      <c:catAx>
        <c:axId val="34924112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100"/>
        </c:scaling>
        <c:delete val="0"/>
        <c:axPos val="b"/>
        <c:majorGridlines>
          <c:spPr>
            <a:ln w="3175">
              <a:solidFill>
                <a:srgbClr val="333333"/>
              </a:solidFill>
              <a:prstDash val="solid"/>
            </a:ln>
          </c:spPr>
        </c:majorGridlines>
        <c:title>
          <c:tx>
            <c:rich>
              <a:bodyPr/>
              <a:lstStyle/>
              <a:p>
                <a:pPr>
                  <a:defRPr sz="6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0.45569788851020482"/>
              <c:y val="0.55050812346803757"/>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349241128"/>
        <c:crosses val="autoZero"/>
        <c:crossBetween val="between"/>
        <c:majorUnit val="10"/>
      </c:valAx>
      <c:spPr>
        <a:noFill/>
        <a:ln w="3175">
          <a:solidFill>
            <a:srgbClr val="000000"/>
          </a:solidFill>
          <a:prstDash val="solid"/>
        </a:ln>
      </c:spPr>
    </c:plotArea>
    <c:legend>
      <c:legendPos val="r"/>
      <c:layout>
        <c:manualLayout>
          <c:xMode val="edge"/>
          <c:yMode val="edge"/>
          <c:x val="8.0849198887452497E-2"/>
          <c:y val="0.63498676818290278"/>
          <c:w val="0.87064872487953915"/>
          <c:h val="0.24655864297954488"/>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a:t>基礎得点の得点率バランス</a:t>
            </a:r>
          </a:p>
        </c:rich>
      </c:tx>
      <c:layout>
        <c:manualLayout>
          <c:xMode val="edge"/>
          <c:yMode val="edge"/>
          <c:x val="0.24590227851953289"/>
          <c:y val="0.85858983536148892"/>
        </c:manualLayout>
      </c:layout>
      <c:overlay val="0"/>
      <c:spPr>
        <a:noFill/>
        <a:ln w="25400">
          <a:noFill/>
        </a:ln>
      </c:spPr>
    </c:title>
    <c:autoTitleDeleted val="0"/>
    <c:plotArea>
      <c:layout>
        <c:manualLayout>
          <c:layoutTarget val="inner"/>
          <c:xMode val="edge"/>
          <c:yMode val="edge"/>
          <c:x val="0.18852496743117544"/>
          <c:y val="9.5960069247500668E-2"/>
          <c:w val="0.61885369743712371"/>
          <c:h val="0.76263002401961422"/>
        </c:manualLayout>
      </c:layout>
      <c:radarChart>
        <c:radarStyle val="marker"/>
        <c:varyColors val="0"/>
        <c:ser>
          <c:idx val="0"/>
          <c:order val="0"/>
          <c:spPr>
            <a:ln w="12700">
              <a:solidFill>
                <a:srgbClr val="339966"/>
              </a:solidFill>
              <a:prstDash val="solid"/>
            </a:ln>
          </c:spPr>
          <c:marker>
            <c:symbol val="diamond"/>
            <c:size val="5"/>
            <c:spPr>
              <a:solidFill>
                <a:srgbClr val="339966"/>
              </a:solidFill>
              <a:ln>
                <a:solidFill>
                  <a:srgbClr val="339966"/>
                </a:solidFill>
                <a:prstDash val="solid"/>
              </a:ln>
            </c:spPr>
          </c:marker>
          <c:dLbls>
            <c:dLbl>
              <c:idx val="0"/>
              <c:layout>
                <c:manualLayout>
                  <c:x val="2.3278762943061203E-2"/>
                  <c:y val="-1.9121273154626271E-2"/>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C7-4F37-9D95-6E5233C1A748}"/>
                </c:ext>
              </c:extLst>
            </c:dLbl>
            <c:dLbl>
              <c:idx val="1"/>
              <c:layout>
                <c:manualLayout>
                  <c:x val="6.3549581976354949E-2"/>
                  <c:y val="-6.6023734881204537E-4"/>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C7-4F37-9D95-6E5233C1A748}"/>
                </c:ext>
              </c:extLst>
            </c:dLbl>
            <c:dLbl>
              <c:idx val="2"/>
              <c:layout>
                <c:manualLayout>
                  <c:x val="-5.2611476642311701E-2"/>
                  <c:y val="1.0103038453833842E-2"/>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C7-4F37-9D95-6E5233C1A748}"/>
                </c:ext>
              </c:extLst>
            </c:dLbl>
            <c:numFmt formatCode="0.0%" sourceLinked="0"/>
            <c:spPr>
              <a:noFill/>
              <a:ln w="25400">
                <a:noFill/>
              </a:ln>
            </c:spPr>
            <c:txPr>
              <a:bodyPr wrap="square" lIns="38100" tIns="19050" rIns="38100" bIns="19050" anchor="ctr">
                <a:spAutoFit/>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複数管理者用評価書!$AD$13:$AD$15</c:f>
              <c:strCache>
                <c:ptCount val="3"/>
                <c:pt idx="0">
                  <c:v>Ⅰ 一般管理事項</c:v>
                </c:pt>
                <c:pt idx="1">
                  <c:v>Ⅱ 建物及び
設備性能に
関する事項</c:v>
                </c:pt>
                <c:pt idx="2">
                  <c:v>Ⅲ 事業所及び
設備の運用に
関する事項</c:v>
                </c:pt>
              </c:strCache>
            </c:strRef>
          </c:cat>
          <c:val>
            <c:numRef>
              <c:f>複数管理者用評価書!$AB$13:$AB$15</c:f>
              <c:numCache>
                <c:formatCode>0.0%</c:formatCode>
                <c:ptCount val="3"/>
                <c:pt idx="0">
                  <c:v>0</c:v>
                </c:pt>
                <c:pt idx="1">
                  <c:v>0</c:v>
                </c:pt>
                <c:pt idx="2">
                  <c:v>0</c:v>
                </c:pt>
              </c:numCache>
            </c:numRef>
          </c:val>
          <c:extLst>
            <c:ext xmlns:c16="http://schemas.microsoft.com/office/drawing/2014/chart" uri="{C3380CC4-5D6E-409C-BE32-E72D297353CC}">
              <c16:uniqueId val="{00000003-D5C7-4F37-9D95-6E5233C1A748}"/>
            </c:ext>
          </c:extLst>
        </c:ser>
        <c:dLbls>
          <c:showLegendKey val="0"/>
          <c:showVal val="0"/>
          <c:showCatName val="0"/>
          <c:showSerName val="0"/>
          <c:showPercent val="0"/>
          <c:showBubbleSize val="0"/>
        </c:dLbls>
        <c:axId val="349236208"/>
        <c:axId val="1"/>
      </c:radarChart>
      <c:catAx>
        <c:axId val="34923620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one"/>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ＭＳ Ｐゴシック"/>
                <a:ea typeface="ＭＳ Ｐゴシック"/>
                <a:cs typeface="ＭＳ Ｐゴシック"/>
              </a:defRPr>
            </a:pPr>
            <a:endParaRPr lang="ja-JP"/>
          </a:p>
        </c:txPr>
        <c:crossAx val="349236208"/>
        <c:crosses val="autoZero"/>
        <c:crossBetween val="between"/>
      </c:valAx>
      <c:spPr>
        <a:noFill/>
        <a:ln w="25400">
          <a:noFill/>
        </a:ln>
      </c:spPr>
    </c:plotArea>
    <c:plotVisOnly val="1"/>
    <c:dispBlanksAs val="gap"/>
    <c:showDLblsOverMax val="0"/>
  </c:chart>
  <c:spPr>
    <a:noFill/>
    <a:ln w="9525">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Ⅰ 一般管理事項の得点と得点率の内訳</a:t>
            </a:r>
          </a:p>
        </c:rich>
      </c:tx>
      <c:layout>
        <c:manualLayout>
          <c:xMode val="edge"/>
          <c:yMode val="edge"/>
          <c:x val="0.25736730825313503"/>
          <c:y val="0.83648360242848441"/>
        </c:manualLayout>
      </c:layout>
      <c:overlay val="0"/>
      <c:spPr>
        <a:noFill/>
        <a:ln w="25400">
          <a:noFill/>
        </a:ln>
      </c:spPr>
    </c:title>
    <c:autoTitleDeleted val="0"/>
    <c:plotArea>
      <c:layout>
        <c:manualLayout>
          <c:layoutTarget val="inner"/>
          <c:xMode val="edge"/>
          <c:yMode val="edge"/>
          <c:x val="8.4479371316306506E-2"/>
          <c:y val="8.1761508460522728E-2"/>
          <c:w val="0.67190569744598261"/>
          <c:h val="0.65409206768419037"/>
        </c:manualLayout>
      </c:layout>
      <c:barChart>
        <c:barDir val="col"/>
        <c:grouping val="stacked"/>
        <c:varyColors val="0"/>
        <c:ser>
          <c:idx val="0"/>
          <c:order val="1"/>
          <c:tx>
            <c:v>基礎得点</c:v>
          </c:tx>
          <c:spPr>
            <a:solidFill>
              <a:srgbClr val="CCCCFF"/>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複数管理者用評価書!$AD$31:$AD$35</c:f>
              <c:strCache>
                <c:ptCount val="5"/>
                <c:pt idx="0">
                  <c:v>1.</c:v>
                </c:pt>
                <c:pt idx="1">
                  <c:v>2.</c:v>
                </c:pt>
                <c:pt idx="2">
                  <c:v>3.</c:v>
                </c:pt>
                <c:pt idx="3">
                  <c:v>4.</c:v>
                </c:pt>
                <c:pt idx="4">
                  <c:v>5.</c:v>
                </c:pt>
              </c:strCache>
            </c:strRef>
          </c:cat>
          <c:val>
            <c:numRef>
              <c:f>複数管理者用評価書!$Z$31:$Z$35</c:f>
              <c:numCache>
                <c:formatCode>0.000_ </c:formatCode>
                <c:ptCount val="5"/>
                <c:pt idx="0">
                  <c:v>0</c:v>
                </c:pt>
                <c:pt idx="1">
                  <c:v>0</c:v>
                </c:pt>
                <c:pt idx="2">
                  <c:v>0</c:v>
                </c:pt>
                <c:pt idx="3">
                  <c:v>0</c:v>
                </c:pt>
                <c:pt idx="4">
                  <c:v>0</c:v>
                </c:pt>
              </c:numCache>
            </c:numRef>
          </c:val>
          <c:extLst>
            <c:ext xmlns:c16="http://schemas.microsoft.com/office/drawing/2014/chart" uri="{C3380CC4-5D6E-409C-BE32-E72D297353CC}">
              <c16:uniqueId val="{00000000-77F1-477B-ADE2-18A6011816CF}"/>
            </c:ext>
          </c:extLst>
        </c:ser>
        <c:ser>
          <c:idx val="2"/>
          <c:order val="2"/>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複数管理者用評価書!$AD$31:$AD$35</c:f>
              <c:strCache>
                <c:ptCount val="5"/>
                <c:pt idx="0">
                  <c:v>1.</c:v>
                </c:pt>
                <c:pt idx="1">
                  <c:v>2.</c:v>
                </c:pt>
                <c:pt idx="2">
                  <c:v>3.</c:v>
                </c:pt>
                <c:pt idx="3">
                  <c:v>4.</c:v>
                </c:pt>
                <c:pt idx="4">
                  <c:v>5.</c:v>
                </c:pt>
              </c:strCache>
            </c:strRef>
          </c:cat>
          <c:val>
            <c:numRef>
              <c:f>複数管理者用評価書!$AC$31:$AC$35</c:f>
              <c:numCache>
                <c:formatCode>0.000_ </c:formatCode>
                <c:ptCount val="5"/>
                <c:pt idx="0">
                  <c:v>0</c:v>
                </c:pt>
                <c:pt idx="1">
                  <c:v>0</c:v>
                </c:pt>
                <c:pt idx="2">
                  <c:v>0</c:v>
                </c:pt>
                <c:pt idx="3">
                  <c:v>0</c:v>
                </c:pt>
                <c:pt idx="4">
                  <c:v>0</c:v>
                </c:pt>
              </c:numCache>
            </c:numRef>
          </c:val>
          <c:extLst>
            <c:ext xmlns:c16="http://schemas.microsoft.com/office/drawing/2014/chart" uri="{C3380CC4-5D6E-409C-BE32-E72D297353CC}">
              <c16:uniqueId val="{00000001-77F1-477B-ADE2-18A6011816CF}"/>
            </c:ext>
          </c:extLst>
        </c:ser>
        <c:dLbls>
          <c:showLegendKey val="0"/>
          <c:showVal val="0"/>
          <c:showCatName val="0"/>
          <c:showSerName val="0"/>
          <c:showPercent val="0"/>
          <c:showBubbleSize val="0"/>
        </c:dLbls>
        <c:gapWidth val="120"/>
        <c:overlap val="100"/>
        <c:axId val="486565544"/>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複数管理者用評価書!$AB$31:$AB$35</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77F1-477B-ADE2-18A6011816CF}"/>
            </c:ext>
          </c:extLst>
        </c:ser>
        <c:dLbls>
          <c:showLegendKey val="0"/>
          <c:showVal val="0"/>
          <c:showCatName val="0"/>
          <c:showSerName val="0"/>
          <c:showPercent val="0"/>
          <c:showBubbleSize val="0"/>
        </c:dLbls>
        <c:marker val="1"/>
        <c:smooth val="0"/>
        <c:axId val="3"/>
        <c:axId val="4"/>
      </c:lineChart>
      <c:catAx>
        <c:axId val="4865655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7045785943424E-2"/>
              <c:y val="0.33962459238049791"/>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8656554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550110272674236"/>
              <c:y val="0.31446750974310028"/>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82523375984251968"/>
          <c:y val="0.61784776902887151"/>
          <c:w val="0.15914420202683"/>
          <c:h val="0.29124777963360637"/>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Ⅱ 建物及び設備性能に関する事項の得点率と得点の内訳</a:t>
            </a:r>
          </a:p>
        </c:rich>
      </c:tx>
      <c:layout>
        <c:manualLayout>
          <c:xMode val="edge"/>
          <c:yMode val="edge"/>
          <c:x val="0.16306480570137066"/>
          <c:y val="0.88659797154985243"/>
        </c:manualLayout>
      </c:layout>
      <c:overlay val="0"/>
      <c:spPr>
        <a:noFill/>
        <a:ln w="25400">
          <a:noFill/>
        </a:ln>
      </c:spPr>
    </c:title>
    <c:autoTitleDeleted val="0"/>
    <c:plotArea>
      <c:layout>
        <c:manualLayout>
          <c:layoutTarget val="inner"/>
          <c:xMode val="edge"/>
          <c:yMode val="edge"/>
          <c:x val="8.4479371316306506E-2"/>
          <c:y val="7.2164948453608324E-2"/>
          <c:w val="0.67190569744598261"/>
          <c:h val="0.71134020618557392"/>
        </c:manualLayout>
      </c:layout>
      <c:barChart>
        <c:barDir val="col"/>
        <c:grouping val="stacked"/>
        <c:varyColors val="0"/>
        <c:ser>
          <c:idx val="0"/>
          <c:order val="1"/>
          <c:tx>
            <c:v>基礎得点</c:v>
          </c:tx>
          <c:spPr>
            <a:solidFill>
              <a:srgbClr val="CCFF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複数管理者用評価書!$AD$36:$AD$43</c:f>
              <c:strCache>
                <c:ptCount val="8"/>
                <c:pt idx="0">
                  <c:v>1.</c:v>
                </c:pt>
                <c:pt idx="1">
                  <c:v>2.</c:v>
                </c:pt>
                <c:pt idx="2">
                  <c:v>3a.</c:v>
                </c:pt>
                <c:pt idx="3">
                  <c:v>3b.</c:v>
                </c:pt>
                <c:pt idx="4">
                  <c:v>3c.</c:v>
                </c:pt>
                <c:pt idx="5">
                  <c:v>3d.</c:v>
                </c:pt>
                <c:pt idx="6">
                  <c:v>3e.</c:v>
                </c:pt>
                <c:pt idx="7">
                  <c:v>3f.</c:v>
                </c:pt>
              </c:strCache>
            </c:strRef>
          </c:cat>
          <c:val>
            <c:numRef>
              <c:f>複数管理者用評価書!$Z$36:$Z$43</c:f>
              <c:numCache>
                <c:formatCode>0.000_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390-41CB-9C4B-4335901B934A}"/>
            </c:ext>
          </c:extLst>
        </c:ser>
        <c:ser>
          <c:idx val="2"/>
          <c:order val="2"/>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複数管理者用評価書!$AD$36:$AD$43</c:f>
              <c:strCache>
                <c:ptCount val="8"/>
                <c:pt idx="0">
                  <c:v>1.</c:v>
                </c:pt>
                <c:pt idx="1">
                  <c:v>2.</c:v>
                </c:pt>
                <c:pt idx="2">
                  <c:v>3a.</c:v>
                </c:pt>
                <c:pt idx="3">
                  <c:v>3b.</c:v>
                </c:pt>
                <c:pt idx="4">
                  <c:v>3c.</c:v>
                </c:pt>
                <c:pt idx="5">
                  <c:v>3d.</c:v>
                </c:pt>
                <c:pt idx="6">
                  <c:v>3e.</c:v>
                </c:pt>
                <c:pt idx="7">
                  <c:v>3f.</c:v>
                </c:pt>
              </c:strCache>
            </c:strRef>
          </c:cat>
          <c:val>
            <c:numRef>
              <c:f>複数管理者用評価書!$AC$36:$AC$43</c:f>
              <c:numCache>
                <c:formatCode>0.000_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8390-41CB-9C4B-4335901B934A}"/>
            </c:ext>
          </c:extLst>
        </c:ser>
        <c:dLbls>
          <c:showLegendKey val="0"/>
          <c:showVal val="0"/>
          <c:showCatName val="0"/>
          <c:showSerName val="0"/>
          <c:showPercent val="0"/>
          <c:showBubbleSize val="0"/>
        </c:dLbls>
        <c:gapWidth val="110"/>
        <c:overlap val="100"/>
        <c:axId val="486564232"/>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複数管理者用評価書!$AB$36:$AB$43</c:f>
              <c:numCache>
                <c:formatCode>0.0%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2-8390-41CB-9C4B-4335901B934A}"/>
            </c:ext>
          </c:extLst>
        </c:ser>
        <c:dLbls>
          <c:showLegendKey val="0"/>
          <c:showVal val="0"/>
          <c:showCatName val="0"/>
          <c:showSerName val="0"/>
          <c:showPercent val="0"/>
          <c:showBubbleSize val="0"/>
        </c:dLbls>
        <c:marker val="1"/>
        <c:smooth val="0"/>
        <c:axId val="3"/>
        <c:axId val="4"/>
      </c:lineChart>
      <c:catAx>
        <c:axId val="4865642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9.8231536162146395E-3"/>
              <c:y val="0.3711340094833824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86564232"/>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13633712446"/>
              <c:y val="0.35567004741691238"/>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1828931539807515"/>
          <c:y val="0.64609269520322299"/>
          <c:w val="0.16782475758238558"/>
          <c:h val="0.2373124655714332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Ⅲ 事業所及び設備の運用に関する事項の得点率と得点の内訳</a:t>
            </a:r>
          </a:p>
        </c:rich>
      </c:tx>
      <c:layout>
        <c:manualLayout>
          <c:xMode val="edge"/>
          <c:yMode val="edge"/>
          <c:x val="0.14341849846894136"/>
          <c:y val="0.87978599714509365"/>
        </c:manualLayout>
      </c:layout>
      <c:overlay val="0"/>
      <c:spPr>
        <a:noFill/>
        <a:ln w="25400">
          <a:noFill/>
        </a:ln>
      </c:spPr>
    </c:title>
    <c:autoTitleDeleted val="0"/>
    <c:plotArea>
      <c:layout>
        <c:manualLayout>
          <c:layoutTarget val="inner"/>
          <c:xMode val="edge"/>
          <c:yMode val="edge"/>
          <c:x val="8.4479371316306506E-2"/>
          <c:y val="9.2896670597841263E-2"/>
          <c:w val="0.67190569744598261"/>
          <c:h val="0.67759924436072683"/>
        </c:manualLayout>
      </c:layout>
      <c:barChart>
        <c:barDir val="col"/>
        <c:grouping val="clustered"/>
        <c:varyColors val="0"/>
        <c:ser>
          <c:idx val="2"/>
          <c:order val="1"/>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複数管理者用評価書!$AD$44:$AD$53</c:f>
              <c:strCache>
                <c:ptCount val="10"/>
                <c:pt idx="0">
                  <c:v>1a.</c:v>
                </c:pt>
                <c:pt idx="1">
                  <c:v>1b.</c:v>
                </c:pt>
                <c:pt idx="2">
                  <c:v>1c.</c:v>
                </c:pt>
                <c:pt idx="3">
                  <c:v>1d.</c:v>
                </c:pt>
                <c:pt idx="4">
                  <c:v>1e.</c:v>
                </c:pt>
                <c:pt idx="5">
                  <c:v>1f.</c:v>
                </c:pt>
                <c:pt idx="6">
                  <c:v>2a.</c:v>
                </c:pt>
                <c:pt idx="7">
                  <c:v>2b.</c:v>
                </c:pt>
                <c:pt idx="8">
                  <c:v>2c.</c:v>
                </c:pt>
                <c:pt idx="9">
                  <c:v>2f.</c:v>
                </c:pt>
              </c:strCache>
            </c:strRef>
          </c:cat>
          <c:val>
            <c:numRef>
              <c:f>複数管理者用評価書!$AC$44:$AC$53</c:f>
              <c:numCache>
                <c:formatCode>0.000_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9987-4080-BC37-3018F5251215}"/>
            </c:ext>
          </c:extLst>
        </c:ser>
        <c:ser>
          <c:idx val="0"/>
          <c:order val="2"/>
          <c:tx>
            <c:v>基礎得点</c:v>
          </c:tx>
          <c:spPr>
            <a:solidFill>
              <a:srgbClr val="FFFF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複数管理者用評価書!$AD$44:$AD$53</c:f>
              <c:strCache>
                <c:ptCount val="10"/>
                <c:pt idx="0">
                  <c:v>1a.</c:v>
                </c:pt>
                <c:pt idx="1">
                  <c:v>1b.</c:v>
                </c:pt>
                <c:pt idx="2">
                  <c:v>1c.</c:v>
                </c:pt>
                <c:pt idx="3">
                  <c:v>1d.</c:v>
                </c:pt>
                <c:pt idx="4">
                  <c:v>1e.</c:v>
                </c:pt>
                <c:pt idx="5">
                  <c:v>1f.</c:v>
                </c:pt>
                <c:pt idx="6">
                  <c:v>2a.</c:v>
                </c:pt>
                <c:pt idx="7">
                  <c:v>2b.</c:v>
                </c:pt>
                <c:pt idx="8">
                  <c:v>2c.</c:v>
                </c:pt>
                <c:pt idx="9">
                  <c:v>2f.</c:v>
                </c:pt>
              </c:strCache>
            </c:strRef>
          </c:cat>
          <c:val>
            <c:numRef>
              <c:f>複数管理者用評価書!$Z$44:$Z$53</c:f>
              <c:numCache>
                <c:formatCode>0.000_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9987-4080-BC37-3018F5251215}"/>
            </c:ext>
          </c:extLst>
        </c:ser>
        <c:dLbls>
          <c:showLegendKey val="0"/>
          <c:showVal val="0"/>
          <c:showCatName val="0"/>
          <c:showSerName val="0"/>
          <c:showPercent val="0"/>
          <c:showBubbleSize val="0"/>
        </c:dLbls>
        <c:gapWidth val="100"/>
        <c:overlap val="100"/>
        <c:axId val="486838944"/>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複数管理者用評価書!$AB$44:$AB$53</c:f>
              <c:numCache>
                <c:formatCode>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9987-4080-BC37-3018F5251215}"/>
            </c:ext>
          </c:extLst>
        </c:ser>
        <c:dLbls>
          <c:showLegendKey val="0"/>
          <c:showVal val="0"/>
          <c:showCatName val="0"/>
          <c:showSerName val="0"/>
          <c:showPercent val="0"/>
          <c:showBubbleSize val="0"/>
        </c:dLbls>
        <c:marker val="1"/>
        <c:smooth val="0"/>
        <c:axId val="3"/>
        <c:axId val="4"/>
      </c:lineChart>
      <c:catAx>
        <c:axId val="4868389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7045785943424E-2"/>
              <c:y val="0.36612216236128375"/>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8683894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13633712446"/>
              <c:y val="0.34972832343325505"/>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2118283391659364"/>
          <c:y val="0.59503211769581432"/>
          <c:w val="0.15625068350831151"/>
          <c:h val="0.282165469447898"/>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基礎得点の得点バランス</a:t>
            </a:r>
          </a:p>
        </c:rich>
      </c:tx>
      <c:layout>
        <c:manualLayout>
          <c:xMode val="edge"/>
          <c:yMode val="edge"/>
          <c:x val="0.28070254805105888"/>
          <c:y val="0.77570282326876439"/>
        </c:manualLayout>
      </c:layout>
      <c:overlay val="0"/>
      <c:spPr>
        <a:noFill/>
        <a:ln w="25400">
          <a:noFill/>
        </a:ln>
      </c:spPr>
    </c:title>
    <c:autoTitleDeleted val="0"/>
    <c:plotArea>
      <c:layout>
        <c:manualLayout>
          <c:layoutTarget val="inner"/>
          <c:xMode val="edge"/>
          <c:yMode val="edge"/>
          <c:x val="8.7719598819897271E-2"/>
          <c:y val="8.8785249309217745E-2"/>
          <c:w val="0.42456285828830281"/>
          <c:h val="0.56542185086396313"/>
        </c:manualLayout>
      </c:layout>
      <c:pieChart>
        <c:varyColors val="1"/>
        <c:ser>
          <c:idx val="0"/>
          <c:order val="0"/>
          <c:spPr>
            <a:solidFill>
              <a:srgbClr val="9999FF"/>
            </a:solidFill>
            <a:ln w="3175">
              <a:solidFill>
                <a:srgbClr val="000000"/>
              </a:solidFill>
              <a:prstDash val="solid"/>
            </a:ln>
          </c:spPr>
          <c:dPt>
            <c:idx val="0"/>
            <c:bubble3D val="0"/>
            <c:spPr>
              <a:solidFill>
                <a:srgbClr val="CCCCFF"/>
              </a:solidFill>
              <a:ln w="3175">
                <a:solidFill>
                  <a:srgbClr val="000000"/>
                </a:solidFill>
                <a:prstDash val="solid"/>
              </a:ln>
            </c:spPr>
            <c:extLst>
              <c:ext xmlns:c16="http://schemas.microsoft.com/office/drawing/2014/chart" uri="{C3380CC4-5D6E-409C-BE32-E72D297353CC}">
                <c16:uniqueId val="{00000000-E54D-485C-B4EA-55243B1466C8}"/>
              </c:ext>
            </c:extLst>
          </c:dPt>
          <c:dPt>
            <c:idx val="1"/>
            <c:bubble3D val="0"/>
            <c:spPr>
              <a:solidFill>
                <a:srgbClr val="CCFFCC"/>
              </a:solidFill>
              <a:ln w="3175">
                <a:solidFill>
                  <a:srgbClr val="000000"/>
                </a:solidFill>
                <a:prstDash val="solid"/>
              </a:ln>
            </c:spPr>
            <c:extLst>
              <c:ext xmlns:c16="http://schemas.microsoft.com/office/drawing/2014/chart" uri="{C3380CC4-5D6E-409C-BE32-E72D297353CC}">
                <c16:uniqueId val="{00000001-E54D-485C-B4EA-55243B1466C8}"/>
              </c:ext>
            </c:extLst>
          </c:dPt>
          <c:dPt>
            <c:idx val="2"/>
            <c:bubble3D val="0"/>
            <c:spPr>
              <a:solidFill>
                <a:srgbClr val="339966"/>
              </a:solidFill>
              <a:ln w="3175">
                <a:solidFill>
                  <a:srgbClr val="000000"/>
                </a:solidFill>
                <a:prstDash val="solid"/>
              </a:ln>
            </c:spPr>
            <c:extLst>
              <c:ext xmlns:c16="http://schemas.microsoft.com/office/drawing/2014/chart" uri="{C3380CC4-5D6E-409C-BE32-E72D297353CC}">
                <c16:uniqueId val="{00000002-E54D-485C-B4EA-55243B1466C8}"/>
              </c:ext>
            </c:extLst>
          </c:dPt>
          <c:dPt>
            <c:idx val="3"/>
            <c:bubble3D val="0"/>
            <c:spPr>
              <a:solidFill>
                <a:srgbClr val="993366"/>
              </a:solidFill>
              <a:ln w="3175">
                <a:solidFill>
                  <a:srgbClr val="000000"/>
                </a:solidFill>
                <a:prstDash val="solid"/>
              </a:ln>
            </c:spPr>
            <c:extLst>
              <c:ext xmlns:c16="http://schemas.microsoft.com/office/drawing/2014/chart" uri="{C3380CC4-5D6E-409C-BE32-E72D297353CC}">
                <c16:uniqueId val="{00000003-E54D-485C-B4EA-55243B1466C8}"/>
              </c:ext>
            </c:extLst>
          </c:dPt>
          <c:dPt>
            <c:idx val="4"/>
            <c:bubble3D val="0"/>
            <c:spPr>
              <a:solidFill>
                <a:srgbClr val="FF8080"/>
              </a:solidFill>
              <a:ln w="3175">
                <a:solidFill>
                  <a:srgbClr val="000000"/>
                </a:solidFill>
                <a:prstDash val="solid"/>
              </a:ln>
            </c:spPr>
            <c:extLst>
              <c:ext xmlns:c16="http://schemas.microsoft.com/office/drawing/2014/chart" uri="{C3380CC4-5D6E-409C-BE32-E72D297353CC}">
                <c16:uniqueId val="{00000004-E54D-485C-B4EA-55243B1466C8}"/>
              </c:ext>
            </c:extLst>
          </c:dPt>
          <c:dPt>
            <c:idx val="5"/>
            <c:bubble3D val="0"/>
            <c:spPr>
              <a:solidFill>
                <a:srgbClr val="99CCFF"/>
              </a:solidFill>
              <a:ln w="3175">
                <a:solidFill>
                  <a:srgbClr val="000000"/>
                </a:solidFill>
                <a:prstDash val="solid"/>
              </a:ln>
            </c:spPr>
            <c:extLst>
              <c:ext xmlns:c16="http://schemas.microsoft.com/office/drawing/2014/chart" uri="{C3380CC4-5D6E-409C-BE32-E72D297353CC}">
                <c16:uniqueId val="{00000005-E54D-485C-B4EA-55243B1466C8}"/>
              </c:ext>
            </c:extLst>
          </c:dPt>
          <c:dPt>
            <c:idx val="6"/>
            <c:bubble3D val="0"/>
            <c:spPr>
              <a:solidFill>
                <a:srgbClr val="3366FF"/>
              </a:solidFill>
              <a:ln w="3175">
                <a:solidFill>
                  <a:srgbClr val="000000"/>
                </a:solidFill>
                <a:prstDash val="solid"/>
              </a:ln>
            </c:spPr>
            <c:extLst>
              <c:ext xmlns:c16="http://schemas.microsoft.com/office/drawing/2014/chart" uri="{C3380CC4-5D6E-409C-BE32-E72D297353CC}">
                <c16:uniqueId val="{00000006-E54D-485C-B4EA-55243B1466C8}"/>
              </c:ext>
            </c:extLst>
          </c:dPt>
          <c:dPt>
            <c:idx val="7"/>
            <c:bubble3D val="0"/>
            <c:spPr>
              <a:solidFill>
                <a:srgbClr val="FF9900"/>
              </a:solidFill>
              <a:ln w="3175">
                <a:solidFill>
                  <a:srgbClr val="000000"/>
                </a:solidFill>
                <a:prstDash val="solid"/>
              </a:ln>
            </c:spPr>
            <c:extLst>
              <c:ext xmlns:c16="http://schemas.microsoft.com/office/drawing/2014/chart" uri="{C3380CC4-5D6E-409C-BE32-E72D297353CC}">
                <c16:uniqueId val="{00000007-E54D-485C-B4EA-55243B1466C8}"/>
              </c:ext>
            </c:extLst>
          </c:dPt>
          <c:dPt>
            <c:idx val="8"/>
            <c:bubble3D val="0"/>
            <c:spPr>
              <a:solidFill>
                <a:srgbClr val="333399"/>
              </a:solidFill>
              <a:ln w="3175">
                <a:solidFill>
                  <a:srgbClr val="000000"/>
                </a:solidFill>
                <a:prstDash val="solid"/>
              </a:ln>
            </c:spPr>
            <c:extLst>
              <c:ext xmlns:c16="http://schemas.microsoft.com/office/drawing/2014/chart" uri="{C3380CC4-5D6E-409C-BE32-E72D297353CC}">
                <c16:uniqueId val="{00000008-E54D-485C-B4EA-55243B1466C8}"/>
              </c:ext>
            </c:extLst>
          </c:dPt>
          <c:dPt>
            <c:idx val="9"/>
            <c:bubble3D val="0"/>
            <c:spPr>
              <a:solidFill>
                <a:srgbClr val="800000"/>
              </a:solidFill>
              <a:ln w="3175">
                <a:solidFill>
                  <a:srgbClr val="000000"/>
                </a:solidFill>
                <a:prstDash val="solid"/>
              </a:ln>
            </c:spPr>
            <c:extLst>
              <c:ext xmlns:c16="http://schemas.microsoft.com/office/drawing/2014/chart" uri="{C3380CC4-5D6E-409C-BE32-E72D297353CC}">
                <c16:uniqueId val="{00000009-E54D-485C-B4EA-55243B1466C8}"/>
              </c:ext>
            </c:extLst>
          </c:dPt>
          <c:dPt>
            <c:idx val="10"/>
            <c:bubble3D val="0"/>
            <c:spPr>
              <a:solidFill>
                <a:srgbClr val="FFFF99"/>
              </a:solidFill>
              <a:ln w="3175">
                <a:solidFill>
                  <a:srgbClr val="000000"/>
                </a:solidFill>
                <a:prstDash val="solid"/>
              </a:ln>
            </c:spPr>
            <c:extLst>
              <c:ext xmlns:c16="http://schemas.microsoft.com/office/drawing/2014/chart" uri="{C3380CC4-5D6E-409C-BE32-E72D297353CC}">
                <c16:uniqueId val="{0000000A-E54D-485C-B4EA-55243B1466C8}"/>
              </c:ext>
            </c:extLst>
          </c:dPt>
          <c:dLbls>
            <c:spPr>
              <a:noFill/>
              <a:ln w="25400">
                <a:noFill/>
              </a:ln>
            </c:spPr>
            <c:txPr>
              <a:bodyPr wrap="square" lIns="38100" tIns="19050" rIns="38100" bIns="19050" anchor="ctr">
                <a:spAutoFit/>
              </a:bodyPr>
              <a:lstStyle/>
              <a:p>
                <a:pPr>
                  <a:defRPr sz="5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複数管理者用評価書!$AD$18:$AD$28</c:f>
              <c:strCache>
                <c:ptCount val="11"/>
                <c:pt idx="0">
                  <c:v>Ⅰ 一般管理事項</c:v>
                </c:pt>
                <c:pt idx="1">
                  <c:v>Ⅱ1. 自然ｴﾈﾙｷﾞｰの利用</c:v>
                </c:pt>
                <c:pt idx="2">
                  <c:v>Ⅱ2. 建物外皮の省ｴﾈﾙｷﾞｰ性能</c:v>
                </c:pt>
                <c:pt idx="3">
                  <c:v>Ⅱ3a. 熱源・熱搬送設備</c:v>
                </c:pt>
                <c:pt idx="4">
                  <c:v>Ⅱ3b. 空調・換気設備</c:v>
                </c:pt>
                <c:pt idx="5">
                  <c:v>Ⅱ3c. 照明・電気設備</c:v>
                </c:pt>
                <c:pt idx="6">
                  <c:v>Ⅱ3d. 給排水・給湯設備</c:v>
                </c:pt>
                <c:pt idx="7">
                  <c:v>Ⅱ3e. 昇降機設備</c:v>
                </c:pt>
                <c:pt idx="8">
                  <c:v>Ⅱ3f. その他</c:v>
                </c:pt>
                <c:pt idx="9">
                  <c:v>Ⅲ1. 運用管理</c:v>
                </c:pt>
                <c:pt idx="10">
                  <c:v>Ⅲ2. 保守管理</c:v>
                </c:pt>
              </c:strCache>
            </c:strRef>
          </c:cat>
          <c:val>
            <c:numRef>
              <c:f>複数管理者用評価書!$Z$18:$Z$28</c:f>
              <c:numCache>
                <c:formatCode>0.000_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B-E54D-485C-B4EA-55243B1466C8}"/>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9316810942110498"/>
          <c:y val="2.0278833967046894E-2"/>
          <c:w val="0.37267080745341619"/>
          <c:h val="0.73764358352544324"/>
        </c:manualLayout>
      </c:layout>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noFill/>
    <a:ln w="9525">
      <a:noFill/>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0</xdr:colOff>
      <xdr:row>20</xdr:row>
      <xdr:rowOff>0</xdr:rowOff>
    </xdr:from>
    <xdr:to>
      <xdr:col>8</xdr:col>
      <xdr:colOff>0</xdr:colOff>
      <xdr:row>31</xdr:row>
      <xdr:rowOff>0</xdr:rowOff>
    </xdr:to>
    <xdr:graphicFrame macro="">
      <xdr:nvGraphicFramePr>
        <xdr:cNvPr id="28126672" name="Chart 1">
          <a:extLst>
            <a:ext uri="{FF2B5EF4-FFF2-40B4-BE49-F238E27FC236}">
              <a16:creationId xmlns:a16="http://schemas.microsoft.com/office/drawing/2014/main" id="{24335C2F-ADBD-4C88-AA22-5024B8A72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472440</xdr:colOff>
      <xdr:row>20</xdr:row>
      <xdr:rowOff>106680</xdr:rowOff>
    </xdr:from>
    <xdr:to>
      <xdr:col>11</xdr:col>
      <xdr:colOff>472440</xdr:colOff>
      <xdr:row>31</xdr:row>
      <xdr:rowOff>106680</xdr:rowOff>
    </xdr:to>
    <xdr:graphicFrame macro="">
      <xdr:nvGraphicFramePr>
        <xdr:cNvPr id="28126673" name="Chart 2">
          <a:extLst>
            <a:ext uri="{FF2B5EF4-FFF2-40B4-BE49-F238E27FC236}">
              <a16:creationId xmlns:a16="http://schemas.microsoft.com/office/drawing/2014/main" id="{F20CD2E0-A948-4AA8-95CD-4100C741E5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32</xdr:row>
      <xdr:rowOff>22860</xdr:rowOff>
    </xdr:from>
    <xdr:to>
      <xdr:col>17</xdr:col>
      <xdr:colOff>0</xdr:colOff>
      <xdr:row>42</xdr:row>
      <xdr:rowOff>7620</xdr:rowOff>
    </xdr:to>
    <xdr:graphicFrame macro="">
      <xdr:nvGraphicFramePr>
        <xdr:cNvPr id="28126674" name="Chart 3">
          <a:extLst>
            <a:ext uri="{FF2B5EF4-FFF2-40B4-BE49-F238E27FC236}">
              <a16:creationId xmlns:a16="http://schemas.microsoft.com/office/drawing/2014/main" id="{ACB416C8-B284-4768-8612-CBBC1D899F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41</xdr:row>
      <xdr:rowOff>83820</xdr:rowOff>
    </xdr:from>
    <xdr:to>
      <xdr:col>17</xdr:col>
      <xdr:colOff>0</xdr:colOff>
      <xdr:row>53</xdr:row>
      <xdr:rowOff>106680</xdr:rowOff>
    </xdr:to>
    <xdr:graphicFrame macro="">
      <xdr:nvGraphicFramePr>
        <xdr:cNvPr id="28126675" name="Chart 4">
          <a:extLst>
            <a:ext uri="{FF2B5EF4-FFF2-40B4-BE49-F238E27FC236}">
              <a16:creationId xmlns:a16="http://schemas.microsoft.com/office/drawing/2014/main" id="{904025E4-C9B9-4DA0-B8A9-9C818D255F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53</xdr:row>
      <xdr:rowOff>106680</xdr:rowOff>
    </xdr:from>
    <xdr:to>
      <xdr:col>17</xdr:col>
      <xdr:colOff>0</xdr:colOff>
      <xdr:row>65</xdr:row>
      <xdr:rowOff>0</xdr:rowOff>
    </xdr:to>
    <xdr:graphicFrame macro="">
      <xdr:nvGraphicFramePr>
        <xdr:cNvPr id="28126676" name="Chart 5">
          <a:extLst>
            <a:ext uri="{FF2B5EF4-FFF2-40B4-BE49-F238E27FC236}">
              <a16:creationId xmlns:a16="http://schemas.microsoft.com/office/drawing/2014/main" id="{BD35290E-2043-481A-98C4-F55EF7770C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441960</xdr:colOff>
      <xdr:row>20</xdr:row>
      <xdr:rowOff>114300</xdr:rowOff>
    </xdr:from>
    <xdr:to>
      <xdr:col>17</xdr:col>
      <xdr:colOff>83820</xdr:colOff>
      <xdr:row>32</xdr:row>
      <xdr:rowOff>106680</xdr:rowOff>
    </xdr:to>
    <xdr:graphicFrame macro="">
      <xdr:nvGraphicFramePr>
        <xdr:cNvPr id="28126677" name="Chart 6">
          <a:extLst>
            <a:ext uri="{FF2B5EF4-FFF2-40B4-BE49-F238E27FC236}">
              <a16:creationId xmlns:a16="http://schemas.microsoft.com/office/drawing/2014/main" id="{13D047A3-BE65-438A-A739-F3F3EF12B4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9</xdr:col>
      <xdr:colOff>191058</xdr:colOff>
      <xdr:row>20</xdr:row>
      <xdr:rowOff>60960</xdr:rowOff>
    </xdr:from>
    <xdr:ext cx="580544" cy="118494"/>
    <xdr:sp macro="" textlink="">
      <xdr:nvSpPr>
        <xdr:cNvPr id="28896" name="Text Box 224">
          <a:extLst>
            <a:ext uri="{FF2B5EF4-FFF2-40B4-BE49-F238E27FC236}">
              <a16:creationId xmlns:a16="http://schemas.microsoft.com/office/drawing/2014/main" id="{7017CE12-E6FF-4E21-B6E5-2C008CB5BDAF}"/>
            </a:ext>
          </a:extLst>
        </xdr:cNvPr>
        <xdr:cNvSpPr txBox="1">
          <a:spLocks noChangeArrowheads="1"/>
        </xdr:cNvSpPr>
      </xdr:nvSpPr>
      <xdr:spPr bwMode="auto">
        <a:xfrm>
          <a:off x="3018078" y="2979420"/>
          <a:ext cx="580544" cy="118494"/>
        </a:xfrm>
        <a:prstGeom prst="rect">
          <a:avLst/>
        </a:prstGeom>
        <a:noFill/>
        <a:ln w="9525">
          <a:noFill/>
          <a:miter lim="800000"/>
          <a:headEnd/>
          <a:tailEnd/>
        </a:ln>
      </xdr:spPr>
      <xdr:txBody>
        <a:bodyPr wrap="none" lIns="9144" tIns="18288" rIns="9144" bIns="0" anchor="t" upright="1">
          <a:spAutoFit/>
        </a:bodyPr>
        <a:lstStyle/>
        <a:p>
          <a:pPr algn="ctr" rtl="0">
            <a:defRPr sz="1000"/>
          </a:pPr>
          <a:r>
            <a:rPr lang="en-US" altLang="ja-JP" sz="600" b="0" i="0" u="none" strike="noStrike" baseline="0">
              <a:solidFill>
                <a:sysClr val="windowText" lastClr="000000"/>
              </a:solidFill>
              <a:latin typeface="ＭＳ Ｐゴシック"/>
              <a:ea typeface="ＭＳ Ｐゴシック"/>
            </a:rPr>
            <a:t>Ⅰ </a:t>
          </a:r>
          <a:r>
            <a:rPr lang="ja-JP" altLang="en-US" sz="600" b="0" i="0" u="none" strike="noStrike" baseline="0">
              <a:solidFill>
                <a:sysClr val="windowText" lastClr="000000"/>
              </a:solidFill>
              <a:latin typeface="ＭＳ Ｐゴシック"/>
              <a:ea typeface="ＭＳ Ｐゴシック"/>
            </a:rPr>
            <a:t>一般管理事項</a:t>
          </a:r>
        </a:p>
      </xdr:txBody>
    </xdr:sp>
    <xdr:clientData/>
  </xdr:oneCellAnchor>
  <xdr:oneCellAnchor>
    <xdr:from>
      <xdr:col>10</xdr:col>
      <xdr:colOff>125095</xdr:colOff>
      <xdr:row>28</xdr:row>
      <xdr:rowOff>73660</xdr:rowOff>
    </xdr:from>
    <xdr:ext cx="794641" cy="218521"/>
    <xdr:sp macro="" textlink="">
      <xdr:nvSpPr>
        <xdr:cNvPr id="28897" name="Text Box 225">
          <a:extLst>
            <a:ext uri="{FF2B5EF4-FFF2-40B4-BE49-F238E27FC236}">
              <a16:creationId xmlns:a16="http://schemas.microsoft.com/office/drawing/2014/main" id="{44645B7B-A2F8-4E61-AC73-5EAF7F8A3F81}"/>
            </a:ext>
          </a:extLst>
        </xdr:cNvPr>
        <xdr:cNvSpPr txBox="1">
          <a:spLocks noChangeArrowheads="1"/>
        </xdr:cNvSpPr>
      </xdr:nvSpPr>
      <xdr:spPr bwMode="auto">
        <a:xfrm>
          <a:off x="3477895" y="4333240"/>
          <a:ext cx="794641" cy="218521"/>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600" b="0" i="0" u="none" strike="noStrike" baseline="0">
              <a:solidFill>
                <a:srgbClr val="000000"/>
              </a:solidFill>
              <a:latin typeface="ＭＳ Ｐゴシック"/>
              <a:ea typeface="ＭＳ Ｐゴシック"/>
            </a:rPr>
            <a:t>Ⅱ </a:t>
          </a:r>
          <a:r>
            <a:rPr lang="ja-JP" altLang="en-US" sz="600" b="0" i="0" u="none" strike="noStrike" baseline="0">
              <a:solidFill>
                <a:srgbClr val="000000"/>
              </a:solidFill>
              <a:latin typeface="ＭＳ Ｐゴシック"/>
              <a:ea typeface="ＭＳ Ｐゴシック"/>
            </a:rPr>
            <a:t>建物及び設備性能に</a:t>
          </a:r>
        </a:p>
        <a:p>
          <a:pPr algn="l" rtl="0">
            <a:defRPr sz="1000"/>
          </a:pPr>
          <a:r>
            <a:rPr lang="ja-JP" altLang="en-US" sz="600" b="0" i="0" u="none" strike="noStrike" baseline="0">
              <a:solidFill>
                <a:srgbClr val="000000"/>
              </a:solidFill>
              <a:latin typeface="ＭＳ Ｐゴシック"/>
              <a:ea typeface="ＭＳ Ｐゴシック"/>
            </a:rPr>
            <a:t>　　関する事項</a:t>
          </a:r>
        </a:p>
      </xdr:txBody>
    </xdr:sp>
    <xdr:clientData/>
  </xdr:oneCellAnchor>
  <xdr:twoCellAnchor editAs="oneCell">
    <xdr:from>
      <xdr:col>8</xdr:col>
      <xdr:colOff>26670</xdr:colOff>
      <xdr:row>28</xdr:row>
      <xdr:rowOff>67310</xdr:rowOff>
    </xdr:from>
    <xdr:to>
      <xdr:col>9</xdr:col>
      <xdr:colOff>333031</xdr:colOff>
      <xdr:row>30</xdr:row>
      <xdr:rowOff>20187</xdr:rowOff>
    </xdr:to>
    <xdr:sp macro="" textlink="">
      <xdr:nvSpPr>
        <xdr:cNvPr id="28898" name="Text Box 226">
          <a:extLst>
            <a:ext uri="{FF2B5EF4-FFF2-40B4-BE49-F238E27FC236}">
              <a16:creationId xmlns:a16="http://schemas.microsoft.com/office/drawing/2014/main" id="{105F13E3-16A8-49E5-81E8-D4C0DC064C5D}"/>
            </a:ext>
          </a:extLst>
        </xdr:cNvPr>
        <xdr:cNvSpPr txBox="1">
          <a:spLocks noChangeArrowheads="1"/>
        </xdr:cNvSpPr>
      </xdr:nvSpPr>
      <xdr:spPr bwMode="auto">
        <a:xfrm>
          <a:off x="2533650" y="4371975"/>
          <a:ext cx="895350" cy="295275"/>
        </a:xfrm>
        <a:prstGeom prst="rect">
          <a:avLst/>
        </a:prstGeom>
        <a:noFill/>
        <a:ln w="9525">
          <a:noFill/>
          <a:miter lim="800000"/>
          <a:headEnd/>
          <a:tailEnd/>
        </a:ln>
      </xdr:spPr>
      <xdr:txBody>
        <a:bodyPr vertOverflow="clip" wrap="square" lIns="18288" tIns="18288" rIns="0" bIns="0" anchor="t" upright="1"/>
        <a:lstStyle/>
        <a:p>
          <a:pPr algn="l" rtl="0">
            <a:lnSpc>
              <a:spcPts val="700"/>
            </a:lnSpc>
            <a:defRPr sz="1000"/>
          </a:pPr>
          <a:r>
            <a:rPr lang="en-US" altLang="ja-JP" sz="600" b="0" i="0" u="none" strike="noStrike" baseline="0">
              <a:solidFill>
                <a:srgbClr val="000000"/>
              </a:solidFill>
              <a:latin typeface="ＭＳ Ｐゴシック"/>
              <a:ea typeface="ＭＳ Ｐゴシック"/>
            </a:rPr>
            <a:t>Ⅲ </a:t>
          </a:r>
          <a:r>
            <a:rPr lang="ja-JP" altLang="en-US" sz="600" b="0" i="0" u="none" strike="noStrike" baseline="0">
              <a:solidFill>
                <a:srgbClr val="000000"/>
              </a:solidFill>
              <a:latin typeface="ＭＳ Ｐゴシック"/>
              <a:ea typeface="ＭＳ Ｐゴシック"/>
            </a:rPr>
            <a:t>事業所及び設備の</a:t>
          </a:r>
        </a:p>
        <a:p>
          <a:pPr algn="l" rtl="0">
            <a:lnSpc>
              <a:spcPts val="700"/>
            </a:lnSpc>
            <a:defRPr sz="1000"/>
          </a:pPr>
          <a:r>
            <a:rPr lang="ja-JP" altLang="en-US" sz="600" b="0" i="0" u="none" strike="noStrike" baseline="0">
              <a:solidFill>
                <a:srgbClr val="000000"/>
              </a:solidFill>
              <a:latin typeface="ＭＳ Ｐゴシック"/>
              <a:ea typeface="ＭＳ Ｐゴシック"/>
            </a:rPr>
            <a:t>　　運用に関する事項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noFill/>
          <a:prstDash val="solid"/>
          <a:round/>
          <a:headEnd type="none" w="med" len="med"/>
          <a:tailEnd type="none" w="med" len="med"/>
        </a:ln>
        <a:effectLst/>
      </a:spPr>
      <a:bodyPr vertOverflow="clip" wrap="square" lIns="18288" tIns="0" rIns="0" bIns="0" rtlCol="0" anchor="ctr" upright="1">
        <a:noAutofit/>
      </a:bodyPr>
      <a:lstStyle>
        <a:defPPr algn="ctr">
          <a:defRPr kumimoji="1" sz="1100"/>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F75"/>
  <sheetViews>
    <sheetView showGridLines="0" topLeftCell="A3" zoomScaleNormal="100" zoomScaleSheetLayoutView="100" workbookViewId="0">
      <selection activeCell="D6" sqref="D6"/>
    </sheetView>
  </sheetViews>
  <sheetFormatPr defaultColWidth="0" defaultRowHeight="13.2" zeroHeight="1" x14ac:dyDescent="0.2"/>
  <cols>
    <col min="1" max="1" width="1.6640625" style="1" customWidth="1"/>
    <col min="2" max="2" width="0.44140625" style="21" customWidth="1"/>
    <col min="3" max="3" width="1.6640625" style="21" customWidth="1"/>
    <col min="4" max="4" width="2.6640625" style="1" customWidth="1"/>
    <col min="5" max="5" width="4.109375" style="1" customWidth="1"/>
    <col min="6" max="16" width="7.6640625" style="1" customWidth="1"/>
    <col min="17" max="17" width="2.6640625" style="1" customWidth="1"/>
    <col min="18" max="18" width="1.6640625" style="1" customWidth="1"/>
    <col min="19" max="19" width="0.44140625" style="27" customWidth="1"/>
    <col min="20" max="20" width="1.6640625" style="1" customWidth="1"/>
    <col min="21" max="21" width="5.6640625" style="372" customWidth="1"/>
    <col min="22" max="25" width="9" style="372" customWidth="1"/>
    <col min="26" max="26" width="9.77734375" style="372" bestFit="1" customWidth="1"/>
    <col min="27" max="27" width="10.44140625" style="372" bestFit="1" customWidth="1"/>
    <col min="28" max="32" width="9" style="372" customWidth="1"/>
    <col min="33" max="16384" width="0" style="1" hidden="1"/>
  </cols>
  <sheetData>
    <row r="1" spans="1:32" hidden="1" x14ac:dyDescent="0.2">
      <c r="G1" s="2" t="s">
        <v>560</v>
      </c>
      <c r="H1" s="294" t="s">
        <v>249</v>
      </c>
      <c r="I1" s="203">
        <v>80</v>
      </c>
      <c r="J1" s="1" t="s">
        <v>41</v>
      </c>
      <c r="K1" s="294" t="s">
        <v>621</v>
      </c>
      <c r="L1" s="203">
        <v>70</v>
      </c>
      <c r="M1" s="1" t="s">
        <v>41</v>
      </c>
      <c r="U1" s="1"/>
      <c r="V1" s="2" t="s">
        <v>327</v>
      </c>
      <c r="W1" s="203">
        <v>20</v>
      </c>
      <c r="X1" s="1" t="s">
        <v>41</v>
      </c>
      <c r="Y1" s="2" t="s">
        <v>110</v>
      </c>
      <c r="Z1" s="206" t="str">
        <f>IF(複数管理者用メイン!$M$28="","",IF(MONTH(複数管理者用メイン!$M$28)&gt;3,YEAR(複数管理者用メイン!$M$28),YEAR(複数管理者用メイン!$M$28)-1))</f>
        <v/>
      </c>
      <c r="AA1" s="1" t="s">
        <v>551</v>
      </c>
      <c r="AB1" s="297"/>
      <c r="AC1" s="2" t="s">
        <v>312</v>
      </c>
      <c r="AD1" s="203">
        <v>2012</v>
      </c>
      <c r="AE1" s="1" t="s">
        <v>551</v>
      </c>
    </row>
    <row r="2" spans="1:32" hidden="1" x14ac:dyDescent="0.2">
      <c r="B2" s="210"/>
      <c r="C2" s="210"/>
      <c r="D2" s="211"/>
      <c r="G2" s="2"/>
      <c r="H2" s="294"/>
      <c r="I2" s="294"/>
      <c r="J2" s="294"/>
      <c r="K2" s="294"/>
      <c r="L2" s="294"/>
      <c r="U2" s="1"/>
      <c r="V2" s="2"/>
      <c r="W2" s="150"/>
      <c r="X2" s="117"/>
      <c r="Y2" s="2" t="s">
        <v>712</v>
      </c>
      <c r="Z2" s="24">
        <v>2</v>
      </c>
      <c r="AA2" s="1"/>
      <c r="AB2" s="1"/>
      <c r="AC2" s="2" t="s">
        <v>713</v>
      </c>
      <c r="AD2" s="24">
        <v>4</v>
      </c>
      <c r="AE2" s="1"/>
    </row>
    <row r="3" spans="1:32" x14ac:dyDescent="0.2">
      <c r="A3" s="211" t="s">
        <v>704</v>
      </c>
      <c r="B3" s="210"/>
      <c r="C3" s="210"/>
      <c r="D3" s="211"/>
      <c r="G3" s="2"/>
      <c r="H3" s="221"/>
      <c r="I3" s="221"/>
      <c r="J3" s="221"/>
      <c r="K3" s="221"/>
      <c r="L3" s="221"/>
      <c r="V3" s="380"/>
      <c r="W3" s="373"/>
      <c r="X3" s="381"/>
      <c r="Y3" s="393"/>
      <c r="Z3" s="387"/>
      <c r="AA3" s="374"/>
      <c r="AB3" s="374"/>
      <c r="AC3" s="393"/>
      <c r="AD3" s="387"/>
    </row>
    <row r="4" spans="1:32" ht="3" customHeight="1" x14ac:dyDescent="0.2">
      <c r="B4" s="273"/>
      <c r="C4" s="292"/>
      <c r="D4" s="252"/>
      <c r="E4" s="252"/>
      <c r="F4" s="252"/>
      <c r="G4" s="252"/>
      <c r="H4" s="252"/>
      <c r="I4" s="252"/>
      <c r="J4" s="252"/>
      <c r="K4" s="252"/>
      <c r="L4" s="252"/>
      <c r="M4" s="252"/>
      <c r="N4" s="252"/>
      <c r="O4" s="252"/>
      <c r="P4" s="252"/>
      <c r="Q4" s="252"/>
      <c r="R4" s="252"/>
      <c r="S4" s="277"/>
    </row>
    <row r="5" spans="1:32" x14ac:dyDescent="0.2">
      <c r="B5" s="275"/>
      <c r="C5" s="134"/>
      <c r="D5" s="27"/>
      <c r="E5" s="27"/>
      <c r="F5" s="27"/>
      <c r="G5" s="27"/>
      <c r="H5" s="27"/>
      <c r="I5" s="27"/>
      <c r="J5" s="27"/>
      <c r="K5" s="27"/>
      <c r="L5" s="27"/>
      <c r="M5" s="27"/>
      <c r="N5" s="27"/>
      <c r="O5" s="27"/>
      <c r="P5" s="27"/>
      <c r="Q5" s="27"/>
      <c r="R5" s="27"/>
      <c r="S5" s="256"/>
    </row>
    <row r="6" spans="1:32" ht="24" customHeight="1" x14ac:dyDescent="0.2">
      <c r="B6" s="275"/>
      <c r="C6" s="134"/>
      <c r="D6" s="135"/>
      <c r="E6" s="295" t="s">
        <v>501</v>
      </c>
      <c r="F6" s="278"/>
      <c r="G6" s="278"/>
      <c r="H6" s="278"/>
      <c r="I6" s="278"/>
      <c r="J6" s="278"/>
      <c r="K6" s="278"/>
      <c r="L6" s="278"/>
      <c r="M6" s="135"/>
      <c r="N6" s="135"/>
      <c r="O6" s="135"/>
      <c r="P6" s="278"/>
      <c r="Q6" s="278"/>
      <c r="R6" s="27"/>
      <c r="S6" s="256"/>
    </row>
    <row r="7" spans="1:32" ht="9" customHeight="1" x14ac:dyDescent="0.2">
      <c r="B7" s="275"/>
      <c r="C7" s="134"/>
      <c r="D7" s="27"/>
      <c r="E7" s="27"/>
      <c r="F7" s="27"/>
      <c r="G7" s="27"/>
      <c r="H7" s="27"/>
      <c r="I7" s="27"/>
      <c r="J7" s="27"/>
      <c r="K7" s="27"/>
      <c r="L7" s="27"/>
      <c r="M7" s="27"/>
      <c r="N7" s="27"/>
      <c r="O7" s="27"/>
      <c r="P7" s="27"/>
      <c r="Q7" s="27"/>
      <c r="R7" s="27"/>
      <c r="S7" s="256"/>
    </row>
    <row r="8" spans="1:32" x14ac:dyDescent="0.2">
      <c r="B8" s="275"/>
      <c r="C8" s="134"/>
      <c r="D8" s="279" t="s">
        <v>49</v>
      </c>
      <c r="E8" s="280"/>
      <c r="F8" s="281"/>
      <c r="G8" s="281"/>
      <c r="H8" s="281"/>
      <c r="I8" s="281"/>
      <c r="J8" s="281"/>
      <c r="K8" s="281"/>
      <c r="L8" s="281"/>
      <c r="M8" s="281"/>
      <c r="N8" s="281"/>
      <c r="O8" s="281"/>
      <c r="P8" s="281"/>
      <c r="Q8" s="281"/>
      <c r="R8" s="27"/>
      <c r="S8" s="256"/>
      <c r="V8" s="417" t="s">
        <v>293</v>
      </c>
      <c r="W8" s="417"/>
      <c r="X8" s="417"/>
      <c r="Y8" s="417"/>
      <c r="Z8" s="417"/>
      <c r="AA8" s="417"/>
      <c r="AB8" s="417"/>
      <c r="AC8" s="417"/>
      <c r="AD8" s="417"/>
      <c r="AE8" s="417"/>
      <c r="AF8" s="417"/>
    </row>
    <row r="9" spans="1:32" x14ac:dyDescent="0.2">
      <c r="B9" s="275"/>
      <c r="C9" s="134"/>
      <c r="D9" s="27"/>
      <c r="E9" s="27" t="s">
        <v>250</v>
      </c>
      <c r="F9" s="27"/>
      <c r="G9" s="153" t="str">
        <f>IF(複数管理者用メイン!H23="","",複数管理者用メイン!H23)</f>
        <v/>
      </c>
      <c r="H9" s="27"/>
      <c r="I9" s="27"/>
      <c r="J9" s="27"/>
      <c r="K9" s="27"/>
      <c r="L9" s="27"/>
      <c r="M9" s="27"/>
      <c r="N9" s="27"/>
      <c r="O9" s="27"/>
      <c r="P9" s="27"/>
      <c r="Q9" s="27"/>
      <c r="R9" s="27"/>
      <c r="S9" s="256"/>
      <c r="V9" s="417" t="s">
        <v>294</v>
      </c>
      <c r="W9" s="417"/>
      <c r="X9" s="417"/>
      <c r="Y9" s="417"/>
      <c r="Z9" s="417"/>
      <c r="AA9" s="417"/>
      <c r="AB9" s="417"/>
      <c r="AC9" s="417"/>
      <c r="AD9" s="417"/>
      <c r="AE9" s="417"/>
      <c r="AF9" s="417"/>
    </row>
    <row r="10" spans="1:32" x14ac:dyDescent="0.2">
      <c r="B10" s="275"/>
      <c r="C10" s="134"/>
      <c r="D10" s="27"/>
      <c r="E10" s="27" t="s">
        <v>280</v>
      </c>
      <c r="F10" s="27"/>
      <c r="G10" s="457" t="str">
        <f>IF(複数管理者用メイン!H24="","",複数管理者用メイン!H24)</f>
        <v/>
      </c>
      <c r="H10" s="458"/>
      <c r="I10" s="458"/>
      <c r="J10" s="458"/>
      <c r="K10" s="458"/>
      <c r="L10" s="458"/>
      <c r="M10" s="458"/>
      <c r="N10" s="458"/>
      <c r="O10" s="458"/>
      <c r="P10" s="459"/>
      <c r="Q10" s="27"/>
      <c r="R10" s="27"/>
      <c r="S10" s="256"/>
      <c r="V10" s="417" t="s">
        <v>295</v>
      </c>
      <c r="W10" s="417"/>
      <c r="X10" s="417"/>
      <c r="Y10" s="417"/>
      <c r="Z10" s="417"/>
      <c r="AA10" s="417"/>
      <c r="AB10" s="417"/>
      <c r="AC10" s="417"/>
      <c r="AD10" s="417"/>
      <c r="AE10" s="417"/>
      <c r="AF10" s="417"/>
    </row>
    <row r="11" spans="1:32" x14ac:dyDescent="0.2">
      <c r="B11" s="275"/>
      <c r="C11" s="134"/>
      <c r="D11" s="27"/>
      <c r="E11" s="27" t="s">
        <v>50</v>
      </c>
      <c r="F11" s="27"/>
      <c r="G11" s="457" t="str">
        <f>IF(複数管理者用メイン!H25="","",複数管理者用メイン!H25)</f>
        <v/>
      </c>
      <c r="H11" s="458"/>
      <c r="I11" s="458"/>
      <c r="J11" s="458"/>
      <c r="K11" s="458"/>
      <c r="L11" s="458"/>
      <c r="M11" s="458"/>
      <c r="N11" s="458"/>
      <c r="O11" s="458"/>
      <c r="P11" s="459"/>
      <c r="Q11" s="27"/>
      <c r="R11" s="27"/>
      <c r="S11" s="256"/>
      <c r="V11" s="417"/>
      <c r="W11" s="417"/>
      <c r="X11" s="417"/>
      <c r="Y11" s="417"/>
      <c r="Z11" s="417"/>
      <c r="AA11" s="417"/>
      <c r="AB11" s="417"/>
      <c r="AC11" s="417"/>
      <c r="AD11" s="417"/>
      <c r="AE11" s="417"/>
      <c r="AF11" s="417"/>
    </row>
    <row r="12" spans="1:32" x14ac:dyDescent="0.2">
      <c r="B12" s="275"/>
      <c r="C12" s="134"/>
      <c r="D12" s="27"/>
      <c r="E12" s="137" t="s">
        <v>270</v>
      </c>
      <c r="F12" s="27"/>
      <c r="G12" s="156" t="str">
        <f>IF(複数管理者用メイン!H26="","",複数管理者用メイン!H26)</f>
        <v/>
      </c>
      <c r="H12" s="157"/>
      <c r="I12" s="457" t="str">
        <f>複数管理者用メイン!AO54</f>
        <v/>
      </c>
      <c r="J12" s="458"/>
      <c r="K12" s="458"/>
      <c r="L12" s="458"/>
      <c r="M12" s="458"/>
      <c r="N12" s="458"/>
      <c r="O12" s="458"/>
      <c r="P12" s="459"/>
      <c r="Q12" s="27"/>
      <c r="R12" s="27"/>
      <c r="S12" s="256"/>
      <c r="V12" s="417"/>
      <c r="W12" s="417"/>
      <c r="X12" s="417"/>
      <c r="Y12" s="417"/>
      <c r="Z12" s="418" t="s">
        <v>159</v>
      </c>
      <c r="AA12" s="419" t="s">
        <v>308</v>
      </c>
      <c r="AB12" s="419" t="s">
        <v>507</v>
      </c>
      <c r="AC12" s="420" t="s">
        <v>493</v>
      </c>
      <c r="AD12" s="417"/>
      <c r="AE12" s="417"/>
      <c r="AF12" s="417"/>
    </row>
    <row r="13" spans="1:32" x14ac:dyDescent="0.2">
      <c r="B13" s="275"/>
      <c r="C13" s="134"/>
      <c r="D13" s="27"/>
      <c r="E13" s="27" t="s">
        <v>52</v>
      </c>
      <c r="F13" s="27"/>
      <c r="G13" s="154" t="str">
        <f>IF(複数管理者用メイン!H27="","",複数管理者用メイン!H27)</f>
        <v/>
      </c>
      <c r="H13" s="27" t="s">
        <v>227</v>
      </c>
      <c r="I13" s="137" t="s">
        <v>265</v>
      </c>
      <c r="J13" s="133"/>
      <c r="K13" s="133"/>
      <c r="L13" s="260" t="str">
        <f>IF(複数管理者用メイン!M27="","",複数管理者用メイン!M27)</f>
        <v/>
      </c>
      <c r="M13" s="27" t="s">
        <v>519</v>
      </c>
      <c r="N13" s="132" t="s">
        <v>467</v>
      </c>
      <c r="O13" s="260" t="str">
        <f>IF(複数管理者用メイン!P27="","",複数管理者用メイン!P27)</f>
        <v/>
      </c>
      <c r="P13" s="27" t="s">
        <v>415</v>
      </c>
      <c r="Q13" s="27"/>
      <c r="R13" s="27"/>
      <c r="S13" s="256"/>
      <c r="V13" s="417" t="s">
        <v>246</v>
      </c>
      <c r="W13" s="417"/>
      <c r="X13" s="417"/>
      <c r="Y13" s="417"/>
      <c r="Z13" s="421">
        <f>SUM(Z31:Z35)</f>
        <v>0</v>
      </c>
      <c r="AA13" s="421">
        <f>SUM(AA31:AA35)</f>
        <v>0</v>
      </c>
      <c r="AB13" s="422">
        <f>IF(OR(AA13=0,AA13="-"),0,Z13/AA13)</f>
        <v>0</v>
      </c>
      <c r="AC13" s="421">
        <f>SUM(AC31:AC35)</f>
        <v>0</v>
      </c>
      <c r="AD13" s="423" t="s">
        <v>246</v>
      </c>
      <c r="AE13" s="417"/>
      <c r="AF13" s="417"/>
    </row>
    <row r="14" spans="1:32" x14ac:dyDescent="0.2">
      <c r="B14" s="275"/>
      <c r="C14" s="134"/>
      <c r="D14" s="27"/>
      <c r="E14" s="27" t="s">
        <v>279</v>
      </c>
      <c r="F14" s="27"/>
      <c r="G14" s="154" t="str">
        <f>IF(複数管理者用メイン!H28="","",複数管理者用メイン!H28)</f>
        <v/>
      </c>
      <c r="H14" s="27" t="s">
        <v>556</v>
      </c>
      <c r="I14" s="27" t="s">
        <v>317</v>
      </c>
      <c r="J14" s="27"/>
      <c r="K14" s="132"/>
      <c r="L14" s="323" t="str">
        <f>IF(複数管理者用メイン!M28="","",複数管理者用メイン!M28)</f>
        <v/>
      </c>
      <c r="M14" s="319"/>
      <c r="N14" s="27"/>
      <c r="O14" s="132" t="s">
        <v>318</v>
      </c>
      <c r="P14" s="321" t="str">
        <f>IF(複数管理者用メイン!Q28="","",複数管理者用メイン!Q28)</f>
        <v/>
      </c>
      <c r="Q14" s="27"/>
      <c r="R14" s="27"/>
      <c r="S14" s="256"/>
      <c r="V14" s="423" t="s">
        <v>0</v>
      </c>
      <c r="W14" s="417"/>
      <c r="X14" s="417"/>
      <c r="Y14" s="417"/>
      <c r="Z14" s="421">
        <f>SUM(Z36:Z43)</f>
        <v>0</v>
      </c>
      <c r="AA14" s="421">
        <f>SUM(AA36:AA43)</f>
        <v>0</v>
      </c>
      <c r="AB14" s="422">
        <f>IF(OR(AA14=0,AA14="-"),0,Z14/AA14)</f>
        <v>0</v>
      </c>
      <c r="AC14" s="421">
        <f>SUM(AC36:AC43)</f>
        <v>0</v>
      </c>
      <c r="AD14" s="423" t="s">
        <v>42</v>
      </c>
      <c r="AE14" s="417"/>
      <c r="AF14" s="417"/>
    </row>
    <row r="15" spans="1:32" x14ac:dyDescent="0.2">
      <c r="B15" s="275"/>
      <c r="C15" s="134"/>
      <c r="D15" s="27"/>
      <c r="E15" s="27" t="s">
        <v>596</v>
      </c>
      <c r="F15" s="27"/>
      <c r="G15" s="154" t="str">
        <f>IF(複数管理者用メイン!H29="","",複数管理者用メイン!H29)</f>
        <v/>
      </c>
      <c r="H15" s="27" t="s">
        <v>573</v>
      </c>
      <c r="I15" s="137" t="s">
        <v>165</v>
      </c>
      <c r="J15" s="133"/>
      <c r="K15" s="133"/>
      <c r="L15" s="154" t="str">
        <f>IF(複数管理者用メイン!M29="","",複数管理者用メイン!M29)</f>
        <v/>
      </c>
      <c r="M15" s="27" t="s">
        <v>574</v>
      </c>
      <c r="N15" s="155" t="str">
        <f>IF(複数管理者用メイン!O29="","",複数管理者用メイン!O29)</f>
        <v/>
      </c>
      <c r="O15" s="27" t="s">
        <v>575</v>
      </c>
      <c r="P15" s="27"/>
      <c r="Q15" s="27"/>
      <c r="R15" s="27"/>
      <c r="S15" s="256"/>
      <c r="V15" s="417" t="s">
        <v>273</v>
      </c>
      <c r="W15" s="417"/>
      <c r="X15" s="417"/>
      <c r="Y15" s="417"/>
      <c r="Z15" s="421">
        <f>SUM(Z44:Z53)</f>
        <v>0</v>
      </c>
      <c r="AA15" s="421">
        <f>SUM(AA44:AA53)</f>
        <v>0</v>
      </c>
      <c r="AB15" s="422">
        <f>IF(OR(AA15=0,AA15="-"),0,Z15/AA15)</f>
        <v>0</v>
      </c>
      <c r="AC15" s="421">
        <f>SUM(AC44:AC53)</f>
        <v>0</v>
      </c>
      <c r="AD15" s="423" t="s">
        <v>274</v>
      </c>
      <c r="AE15" s="417"/>
      <c r="AF15" s="417"/>
    </row>
    <row r="16" spans="1:32" x14ac:dyDescent="0.2">
      <c r="B16" s="275"/>
      <c r="C16" s="134"/>
      <c r="D16" s="27"/>
      <c r="E16" s="27"/>
      <c r="F16" s="27"/>
      <c r="G16" s="27"/>
      <c r="H16" s="27"/>
      <c r="I16" s="137" t="s">
        <v>278</v>
      </c>
      <c r="J16" s="133"/>
      <c r="K16" s="133"/>
      <c r="L16" s="154" t="str">
        <f>IF(複数管理者用メイン!M30="","",複数管理者用メイン!M30)</f>
        <v/>
      </c>
      <c r="M16" s="27" t="s">
        <v>576</v>
      </c>
      <c r="N16" s="154" t="str">
        <f>IF(複数管理者用メイン!O30="","",複数管理者用メイン!O30)</f>
        <v/>
      </c>
      <c r="O16" s="27" t="s">
        <v>577</v>
      </c>
      <c r="P16" s="27"/>
      <c r="Q16" s="27"/>
      <c r="R16" s="27"/>
      <c r="S16" s="256"/>
      <c r="V16" s="417" t="s">
        <v>355</v>
      </c>
      <c r="W16" s="417"/>
      <c r="X16" s="417"/>
      <c r="Y16" s="417"/>
      <c r="Z16" s="421">
        <f>SUM(Z13:Z15)</f>
        <v>0</v>
      </c>
      <c r="AA16" s="421">
        <f>SUM(AA13:AA15)</f>
        <v>0</v>
      </c>
      <c r="AB16" s="422">
        <f>IF(OR(AA16=0,AA16="-"),0,Z16/AA16)</f>
        <v>0</v>
      </c>
      <c r="AC16" s="421">
        <f>IF(SUM(AC13:AC15)&gt;=$W$1,$W$1,SUM(AC13:AC15))</f>
        <v>0</v>
      </c>
      <c r="AD16" s="417"/>
      <c r="AE16" s="417"/>
      <c r="AF16" s="417"/>
    </row>
    <row r="17" spans="2:32" ht="9" customHeight="1" x14ac:dyDescent="0.2">
      <c r="B17" s="275"/>
      <c r="C17" s="134"/>
      <c r="D17" s="27"/>
      <c r="E17" s="27"/>
      <c r="F17" s="27"/>
      <c r="G17" s="27"/>
      <c r="H17" s="27"/>
      <c r="I17" s="27"/>
      <c r="J17" s="27"/>
      <c r="K17" s="27"/>
      <c r="L17" s="27"/>
      <c r="M17" s="27"/>
      <c r="N17" s="27"/>
      <c r="O17" s="27"/>
      <c r="P17" s="27"/>
      <c r="Q17" s="27"/>
      <c r="R17" s="27"/>
      <c r="S17" s="256"/>
      <c r="V17" s="417"/>
      <c r="W17" s="417"/>
      <c r="X17" s="417"/>
      <c r="Y17" s="417"/>
      <c r="Z17" s="421"/>
      <c r="AA17" s="421"/>
      <c r="AB17" s="422"/>
      <c r="AC17" s="421"/>
      <c r="AD17" s="417"/>
      <c r="AE17" s="417"/>
      <c r="AF17" s="417"/>
    </row>
    <row r="18" spans="2:32" x14ac:dyDescent="0.2">
      <c r="B18" s="275"/>
      <c r="C18" s="134"/>
      <c r="D18" s="279" t="s">
        <v>40</v>
      </c>
      <c r="E18" s="281"/>
      <c r="F18" s="281"/>
      <c r="G18" s="281"/>
      <c r="H18" s="281"/>
      <c r="I18" s="281"/>
      <c r="J18" s="281"/>
      <c r="K18" s="281"/>
      <c r="L18" s="281"/>
      <c r="M18" s="281"/>
      <c r="N18" s="281"/>
      <c r="O18" s="281"/>
      <c r="P18" s="281"/>
      <c r="Q18" s="281"/>
      <c r="R18" s="27"/>
      <c r="S18" s="256"/>
      <c r="V18" s="417" t="s">
        <v>246</v>
      </c>
      <c r="W18" s="417"/>
      <c r="X18" s="417"/>
      <c r="Y18" s="417"/>
      <c r="Z18" s="421">
        <f>SUM(Z31:Z35)</f>
        <v>0</v>
      </c>
      <c r="AA18" s="421">
        <f>SUM(AA31:AA35)</f>
        <v>0</v>
      </c>
      <c r="AB18" s="422"/>
      <c r="AC18" s="421">
        <f>SUM(AC31:AC35)</f>
        <v>0</v>
      </c>
      <c r="AD18" s="417" t="s">
        <v>246</v>
      </c>
      <c r="AE18" s="417"/>
      <c r="AF18" s="417"/>
    </row>
    <row r="19" spans="2:32" x14ac:dyDescent="0.2">
      <c r="B19" s="275"/>
      <c r="C19" s="134"/>
      <c r="D19" s="27"/>
      <c r="E19" s="282" t="s">
        <v>251</v>
      </c>
      <c r="F19" s="34"/>
      <c r="G19" s="263">
        <f>ROUNDDOWN(Z16,1)</f>
        <v>0</v>
      </c>
      <c r="H19" s="112" t="s">
        <v>453</v>
      </c>
      <c r="I19" s="370"/>
      <c r="J19" s="416" t="str">
        <f>IF(AND($G$20&gt;=$I$1,複数管理者用評価結果!$AT$255=0),"◎",IF(AND($G$20&gt;=$L$1,複数管理者用評価結果!$AT$255=$Z$2),"○",IF(AND($Z$1&lt;$AD$1,$G$20&gt;=$L$1,複数管理者用評価結果!$AT$255&lt;=$AD$2),"○","×")))</f>
        <v>×</v>
      </c>
      <c r="K19" s="27" t="str">
        <f>IF($J$19="◎",$V$8,IF($J$19="○",$V$9,$V$10))</f>
        <v xml:space="preserve"> 　トップレベル事業所等の認定水準を満足していません。</v>
      </c>
      <c r="L19" s="27"/>
      <c r="M19" s="27"/>
      <c r="N19" s="27"/>
      <c r="O19" s="27"/>
      <c r="P19" s="27"/>
      <c r="Q19" s="27"/>
      <c r="R19" s="27"/>
      <c r="S19" s="256"/>
      <c r="V19" s="417" t="s">
        <v>0</v>
      </c>
      <c r="W19" s="417" t="s">
        <v>120</v>
      </c>
      <c r="X19" s="417"/>
      <c r="Y19" s="417"/>
      <c r="Z19" s="421">
        <f t="shared" ref="Z19:AA26" si="0">Z36</f>
        <v>0</v>
      </c>
      <c r="AA19" s="421">
        <f t="shared" si="0"/>
        <v>0</v>
      </c>
      <c r="AB19" s="422"/>
      <c r="AC19" s="421">
        <f t="shared" ref="AC19:AC26" si="1">AC36</f>
        <v>0</v>
      </c>
      <c r="AD19" s="417" t="s">
        <v>406</v>
      </c>
      <c r="AE19" s="417"/>
      <c r="AF19" s="417"/>
    </row>
    <row r="20" spans="2:32" x14ac:dyDescent="0.2">
      <c r="B20" s="275"/>
      <c r="C20" s="134"/>
      <c r="D20" s="27"/>
      <c r="E20" s="282" t="s">
        <v>157</v>
      </c>
      <c r="F20" s="34"/>
      <c r="G20" s="263">
        <f>ROUNDDOWN(Z16+AC16,1)</f>
        <v>0</v>
      </c>
      <c r="H20" s="112" t="s">
        <v>739</v>
      </c>
      <c r="I20" s="34"/>
      <c r="J20" s="136" t="str">
        <f>IF($L$13="","",複数管理者用評価結果!$AT$255)</f>
        <v/>
      </c>
      <c r="L20" s="27"/>
      <c r="M20" s="27"/>
      <c r="N20" s="27"/>
      <c r="O20" s="27"/>
      <c r="P20" s="27"/>
      <c r="Q20" s="27"/>
      <c r="R20" s="27"/>
      <c r="S20" s="256"/>
      <c r="V20" s="417"/>
      <c r="W20" s="417" t="s">
        <v>121</v>
      </c>
      <c r="X20" s="417"/>
      <c r="Y20" s="417"/>
      <c r="Z20" s="421">
        <f t="shared" si="0"/>
        <v>0</v>
      </c>
      <c r="AA20" s="421">
        <f t="shared" si="0"/>
        <v>0</v>
      </c>
      <c r="AB20" s="422"/>
      <c r="AC20" s="421">
        <f t="shared" si="1"/>
        <v>0</v>
      </c>
      <c r="AD20" s="417" t="s">
        <v>407</v>
      </c>
      <c r="AE20" s="417"/>
      <c r="AF20" s="417"/>
    </row>
    <row r="21" spans="2:32" x14ac:dyDescent="0.2">
      <c r="B21" s="275"/>
      <c r="C21" s="134"/>
      <c r="D21" s="27"/>
      <c r="E21" s="27"/>
      <c r="F21" s="27"/>
      <c r="G21" s="27"/>
      <c r="H21" s="27"/>
      <c r="I21" s="27"/>
      <c r="J21" s="27"/>
      <c r="K21" s="27"/>
      <c r="L21" s="27"/>
      <c r="M21" s="27"/>
      <c r="N21" s="27"/>
      <c r="O21" s="27"/>
      <c r="P21" s="27"/>
      <c r="Q21" s="27"/>
      <c r="R21" s="27"/>
      <c r="S21" s="256"/>
      <c r="V21" s="417"/>
      <c r="W21" s="417" t="s">
        <v>122</v>
      </c>
      <c r="X21" s="417" t="s">
        <v>124</v>
      </c>
      <c r="Y21" s="417"/>
      <c r="Z21" s="421">
        <f t="shared" si="0"/>
        <v>0</v>
      </c>
      <c r="AA21" s="421">
        <f t="shared" si="0"/>
        <v>0</v>
      </c>
      <c r="AB21" s="422"/>
      <c r="AC21" s="421">
        <f t="shared" si="1"/>
        <v>0</v>
      </c>
      <c r="AD21" s="417" t="s">
        <v>43</v>
      </c>
      <c r="AE21" s="417"/>
      <c r="AF21" s="417"/>
    </row>
    <row r="22" spans="2:32" x14ac:dyDescent="0.2">
      <c r="B22" s="275"/>
      <c r="C22" s="134"/>
      <c r="D22" s="27"/>
      <c r="E22" s="27"/>
      <c r="F22" s="27"/>
      <c r="G22" s="27"/>
      <c r="H22" s="27"/>
      <c r="I22" s="27"/>
      <c r="J22" s="27"/>
      <c r="K22" s="27"/>
      <c r="L22" s="27"/>
      <c r="M22" s="27"/>
      <c r="N22" s="27"/>
      <c r="O22" s="27"/>
      <c r="P22" s="27"/>
      <c r="Q22" s="27"/>
      <c r="R22" s="27"/>
      <c r="S22" s="256"/>
      <c r="V22" s="417"/>
      <c r="W22" s="417"/>
      <c r="X22" s="417" t="s">
        <v>38</v>
      </c>
      <c r="Y22" s="417"/>
      <c r="Z22" s="421">
        <f t="shared" si="0"/>
        <v>0</v>
      </c>
      <c r="AA22" s="421">
        <f t="shared" si="0"/>
        <v>0</v>
      </c>
      <c r="AB22" s="422"/>
      <c r="AC22" s="421">
        <f t="shared" si="1"/>
        <v>0</v>
      </c>
      <c r="AD22" s="417" t="s">
        <v>302</v>
      </c>
      <c r="AE22" s="417"/>
      <c r="AF22" s="417"/>
    </row>
    <row r="23" spans="2:32" x14ac:dyDescent="0.2">
      <c r="B23" s="275"/>
      <c r="C23" s="134"/>
      <c r="D23" s="27"/>
      <c r="E23" s="27"/>
      <c r="F23" s="27"/>
      <c r="G23" s="27"/>
      <c r="H23" s="27"/>
      <c r="I23" s="27"/>
      <c r="J23" s="27"/>
      <c r="K23" s="27"/>
      <c r="L23" s="27"/>
      <c r="M23" s="27"/>
      <c r="N23" s="27"/>
      <c r="O23" s="27"/>
      <c r="P23" s="27"/>
      <c r="Q23" s="27"/>
      <c r="R23" s="27"/>
      <c r="S23" s="256"/>
      <c r="V23" s="417"/>
      <c r="W23" s="417"/>
      <c r="X23" s="417" t="s">
        <v>36</v>
      </c>
      <c r="Y23" s="417"/>
      <c r="Z23" s="421">
        <f t="shared" si="0"/>
        <v>0</v>
      </c>
      <c r="AA23" s="421">
        <f t="shared" si="0"/>
        <v>0</v>
      </c>
      <c r="AB23" s="417"/>
      <c r="AC23" s="421">
        <f t="shared" si="1"/>
        <v>0</v>
      </c>
      <c r="AD23" s="417" t="s">
        <v>303</v>
      </c>
      <c r="AE23" s="417"/>
      <c r="AF23" s="417"/>
    </row>
    <row r="24" spans="2:32" x14ac:dyDescent="0.2">
      <c r="B24" s="275"/>
      <c r="C24" s="134"/>
      <c r="D24" s="27"/>
      <c r="E24" s="27"/>
      <c r="F24" s="27"/>
      <c r="G24" s="27"/>
      <c r="H24" s="27"/>
      <c r="I24" s="27"/>
      <c r="J24" s="27"/>
      <c r="K24" s="27"/>
      <c r="L24" s="27"/>
      <c r="M24" s="27"/>
      <c r="N24" s="27"/>
      <c r="O24" s="27"/>
      <c r="P24" s="27"/>
      <c r="Q24" s="27"/>
      <c r="R24" s="27"/>
      <c r="S24" s="256"/>
      <c r="V24" s="417"/>
      <c r="W24" s="417"/>
      <c r="X24" s="417" t="s">
        <v>37</v>
      </c>
      <c r="Y24" s="417"/>
      <c r="Z24" s="421">
        <f t="shared" si="0"/>
        <v>0</v>
      </c>
      <c r="AA24" s="421">
        <f t="shared" si="0"/>
        <v>0</v>
      </c>
      <c r="AB24" s="422"/>
      <c r="AC24" s="421">
        <f t="shared" si="1"/>
        <v>0</v>
      </c>
      <c r="AD24" s="417" t="s">
        <v>304</v>
      </c>
      <c r="AE24" s="417"/>
      <c r="AF24" s="417"/>
    </row>
    <row r="25" spans="2:32" x14ac:dyDescent="0.2">
      <c r="B25" s="275"/>
      <c r="C25" s="134"/>
      <c r="D25" s="27"/>
      <c r="E25" s="27"/>
      <c r="F25" s="27"/>
      <c r="G25" s="27"/>
      <c r="H25" s="27"/>
      <c r="I25" s="27"/>
      <c r="J25" s="27"/>
      <c r="K25" s="27"/>
      <c r="L25" s="27"/>
      <c r="M25" s="27"/>
      <c r="N25" s="27"/>
      <c r="O25" s="27"/>
      <c r="P25" s="27"/>
      <c r="Q25" s="27"/>
      <c r="R25" s="27"/>
      <c r="S25" s="256"/>
      <c r="V25" s="417"/>
      <c r="W25" s="417"/>
      <c r="X25" s="417" t="s">
        <v>39</v>
      </c>
      <c r="Y25" s="417"/>
      <c r="Z25" s="421">
        <f t="shared" si="0"/>
        <v>0</v>
      </c>
      <c r="AA25" s="421">
        <f t="shared" si="0"/>
        <v>0</v>
      </c>
      <c r="AB25" s="422"/>
      <c r="AC25" s="421">
        <f t="shared" si="1"/>
        <v>0</v>
      </c>
      <c r="AD25" s="417" t="s">
        <v>305</v>
      </c>
      <c r="AE25" s="417"/>
      <c r="AF25" s="417"/>
    </row>
    <row r="26" spans="2:32" x14ac:dyDescent="0.2">
      <c r="B26" s="275"/>
      <c r="C26" s="134"/>
      <c r="D26" s="27"/>
      <c r="E26" s="27"/>
      <c r="F26" s="27"/>
      <c r="G26" s="27"/>
      <c r="H26" s="27"/>
      <c r="I26" s="27"/>
      <c r="J26" s="27"/>
      <c r="K26" s="27"/>
      <c r="L26" s="27"/>
      <c r="M26" s="27"/>
      <c r="N26" s="27"/>
      <c r="O26" s="27"/>
      <c r="P26" s="27"/>
      <c r="Q26" s="27"/>
      <c r="R26" s="27"/>
      <c r="S26" s="256"/>
      <c r="V26" s="417"/>
      <c r="W26" s="417"/>
      <c r="X26" s="417" t="s">
        <v>31</v>
      </c>
      <c r="Y26" s="417"/>
      <c r="Z26" s="421">
        <f t="shared" si="0"/>
        <v>0</v>
      </c>
      <c r="AA26" s="421">
        <f t="shared" si="0"/>
        <v>0</v>
      </c>
      <c r="AB26" s="422"/>
      <c r="AC26" s="421">
        <f t="shared" si="1"/>
        <v>0</v>
      </c>
      <c r="AD26" s="417" t="s">
        <v>306</v>
      </c>
      <c r="AE26" s="417"/>
      <c r="AF26" s="417"/>
    </row>
    <row r="27" spans="2:32" x14ac:dyDescent="0.2">
      <c r="B27" s="275"/>
      <c r="C27" s="134"/>
      <c r="D27" s="27"/>
      <c r="E27" s="27"/>
      <c r="F27" s="27"/>
      <c r="G27" s="27"/>
      <c r="H27" s="27"/>
      <c r="I27" s="27"/>
      <c r="J27" s="27"/>
      <c r="K27" s="27"/>
      <c r="L27" s="27"/>
      <c r="M27" s="27"/>
      <c r="N27" s="27"/>
      <c r="O27" s="27"/>
      <c r="P27" s="27"/>
      <c r="Q27" s="27"/>
      <c r="R27" s="27"/>
      <c r="S27" s="256"/>
      <c r="V27" s="417" t="s">
        <v>273</v>
      </c>
      <c r="W27" s="417" t="s">
        <v>361</v>
      </c>
      <c r="X27" s="417"/>
      <c r="Y27" s="417"/>
      <c r="Z27" s="421">
        <f>SUM(Z44:Z49)</f>
        <v>0</v>
      </c>
      <c r="AA27" s="421">
        <f>SUM(AA44:AA49)</f>
        <v>0</v>
      </c>
      <c r="AB27" s="422"/>
      <c r="AC27" s="421">
        <f>SUM(AC44:AC49)</f>
        <v>0</v>
      </c>
      <c r="AD27" s="417" t="s">
        <v>276</v>
      </c>
      <c r="AE27" s="417"/>
      <c r="AF27" s="417"/>
    </row>
    <row r="28" spans="2:32" x14ac:dyDescent="0.2">
      <c r="B28" s="275"/>
      <c r="C28" s="134"/>
      <c r="D28" s="27"/>
      <c r="E28" s="27"/>
      <c r="F28" s="27"/>
      <c r="G28" s="27"/>
      <c r="H28" s="27"/>
      <c r="I28" s="27"/>
      <c r="J28" s="27"/>
      <c r="K28" s="27"/>
      <c r="L28" s="27"/>
      <c r="M28" s="27"/>
      <c r="N28" s="27"/>
      <c r="O28" s="27"/>
      <c r="P28" s="27"/>
      <c r="Q28" s="27"/>
      <c r="R28" s="27"/>
      <c r="S28" s="256"/>
      <c r="V28" s="417"/>
      <c r="W28" s="417" t="s">
        <v>413</v>
      </c>
      <c r="X28" s="417"/>
      <c r="Y28" s="417"/>
      <c r="Z28" s="421">
        <f>SUM(Z50:Z53)</f>
        <v>0</v>
      </c>
      <c r="AA28" s="421">
        <f>SUM(AA50:AA53)</f>
        <v>0</v>
      </c>
      <c r="AB28" s="422"/>
      <c r="AC28" s="421">
        <f>SUM(AC50:AC53)</f>
        <v>0</v>
      </c>
      <c r="AD28" s="417" t="s">
        <v>277</v>
      </c>
      <c r="AE28" s="417"/>
      <c r="AF28" s="417"/>
    </row>
    <row r="29" spans="2:32" x14ac:dyDescent="0.2">
      <c r="B29" s="275"/>
      <c r="C29" s="134"/>
      <c r="D29" s="27"/>
      <c r="E29" s="27"/>
      <c r="F29" s="27"/>
      <c r="G29" s="27"/>
      <c r="H29" s="27"/>
      <c r="I29" s="27"/>
      <c r="J29" s="27"/>
      <c r="K29" s="27"/>
      <c r="L29" s="27"/>
      <c r="M29" s="27"/>
      <c r="N29" s="27"/>
      <c r="O29" s="27"/>
      <c r="P29" s="27"/>
      <c r="Q29" s="27"/>
      <c r="R29" s="27"/>
      <c r="S29" s="256"/>
      <c r="V29" s="417"/>
      <c r="W29" s="417"/>
      <c r="X29" s="417"/>
      <c r="Y29" s="417"/>
      <c r="Z29" s="424"/>
      <c r="AA29" s="424"/>
      <c r="AB29" s="422"/>
      <c r="AC29" s="422"/>
      <c r="AD29" s="417"/>
      <c r="AE29" s="417"/>
      <c r="AF29" s="417"/>
    </row>
    <row r="30" spans="2:32" x14ac:dyDescent="0.2">
      <c r="B30" s="275"/>
      <c r="C30" s="134"/>
      <c r="D30" s="27"/>
      <c r="E30" s="27"/>
      <c r="F30" s="27"/>
      <c r="G30" s="27"/>
      <c r="H30" s="27"/>
      <c r="I30" s="27"/>
      <c r="J30" s="27"/>
      <c r="K30" s="27"/>
      <c r="L30" s="27"/>
      <c r="M30" s="27"/>
      <c r="N30" s="27"/>
      <c r="O30" s="27"/>
      <c r="P30" s="27"/>
      <c r="Q30" s="27"/>
      <c r="R30" s="27"/>
      <c r="S30" s="256"/>
      <c r="V30" s="417"/>
      <c r="W30" s="417"/>
      <c r="X30" s="417"/>
      <c r="Y30" s="417"/>
      <c r="Z30" s="418" t="s">
        <v>159</v>
      </c>
      <c r="AA30" s="425" t="s">
        <v>308</v>
      </c>
      <c r="AB30" s="419" t="s">
        <v>507</v>
      </c>
      <c r="AC30" s="420" t="s">
        <v>493</v>
      </c>
      <c r="AD30" s="417"/>
      <c r="AE30" s="417"/>
      <c r="AF30" s="417"/>
    </row>
    <row r="31" spans="2:32" x14ac:dyDescent="0.2">
      <c r="B31" s="275"/>
      <c r="C31" s="134"/>
      <c r="D31" s="27"/>
      <c r="E31" s="27"/>
      <c r="F31" s="27"/>
      <c r="G31" s="27"/>
      <c r="H31" s="27"/>
      <c r="I31" s="27"/>
      <c r="J31" s="27"/>
      <c r="K31" s="27"/>
      <c r="L31" s="27"/>
      <c r="M31" s="27"/>
      <c r="N31" s="27"/>
      <c r="O31" s="27"/>
      <c r="P31" s="27"/>
      <c r="Q31" s="27"/>
      <c r="R31" s="27"/>
      <c r="S31" s="256"/>
      <c r="V31" s="417" t="s">
        <v>246</v>
      </c>
      <c r="W31" s="417" t="s">
        <v>311</v>
      </c>
      <c r="X31" s="417"/>
      <c r="Y31" s="417"/>
      <c r="Z31" s="421">
        <f>複数管理者用評価結果!AH11</f>
        <v>0</v>
      </c>
      <c r="AA31" s="421">
        <f>SUM(複数管理者用評価結果!BA11:BA13)</f>
        <v>0</v>
      </c>
      <c r="AB31" s="422">
        <f t="shared" ref="AB31:AB53" si="2">IF(OR(AA31=0,AA31="-"),0,Z31/AA31)</f>
        <v>0</v>
      </c>
      <c r="AC31" s="421">
        <f>複数管理者用評価結果!AH13</f>
        <v>0</v>
      </c>
      <c r="AD31" s="426" t="s">
        <v>35</v>
      </c>
      <c r="AE31" s="417"/>
      <c r="AF31" s="417"/>
    </row>
    <row r="32" spans="2:32" ht="13.5" customHeight="1" x14ac:dyDescent="0.2">
      <c r="B32" s="255"/>
      <c r="C32" s="34"/>
      <c r="D32" s="279" t="s">
        <v>329</v>
      </c>
      <c r="E32" s="281"/>
      <c r="F32" s="281"/>
      <c r="G32" s="281"/>
      <c r="H32" s="281"/>
      <c r="I32" s="281"/>
      <c r="J32" s="281"/>
      <c r="K32" s="281"/>
      <c r="L32" s="281"/>
      <c r="M32" s="281"/>
      <c r="N32" s="281"/>
      <c r="O32" s="281"/>
      <c r="P32" s="281"/>
      <c r="Q32" s="281"/>
      <c r="R32" s="27"/>
      <c r="S32" s="256"/>
      <c r="V32" s="417"/>
      <c r="W32" s="417" t="s">
        <v>118</v>
      </c>
      <c r="X32" s="417"/>
      <c r="Y32" s="417"/>
      <c r="Z32" s="421">
        <f>複数管理者用評価結果!AH14</f>
        <v>0</v>
      </c>
      <c r="AA32" s="421">
        <f>SUM(複数管理者用評価結果!BA14:BA16)</f>
        <v>0</v>
      </c>
      <c r="AB32" s="422">
        <f t="shared" si="2"/>
        <v>0</v>
      </c>
      <c r="AC32" s="421">
        <f>複数管理者用評価結果!AH15</f>
        <v>0</v>
      </c>
      <c r="AD32" s="426" t="s">
        <v>384</v>
      </c>
      <c r="AE32" s="417"/>
      <c r="AF32" s="417"/>
    </row>
    <row r="33" spans="2:32" ht="12" x14ac:dyDescent="0.2">
      <c r="B33" s="255"/>
      <c r="C33" s="34"/>
      <c r="D33" s="27" t="s">
        <v>246</v>
      </c>
      <c r="E33" s="27"/>
      <c r="F33" s="27"/>
      <c r="G33" s="27"/>
      <c r="H33" s="27"/>
      <c r="I33" s="27"/>
      <c r="J33" s="27"/>
      <c r="K33" s="27"/>
      <c r="L33" s="27"/>
      <c r="M33" s="27"/>
      <c r="N33" s="27"/>
      <c r="O33" s="27"/>
      <c r="P33" s="27"/>
      <c r="Q33" s="27"/>
      <c r="R33" s="27"/>
      <c r="S33" s="256"/>
      <c r="V33" s="417"/>
      <c r="W33" s="417" t="s">
        <v>117</v>
      </c>
      <c r="X33" s="417"/>
      <c r="Y33" s="417"/>
      <c r="Z33" s="421">
        <f>複数管理者用評価結果!AH17</f>
        <v>0</v>
      </c>
      <c r="AA33" s="421">
        <f>SUM(複数管理者用評価結果!BA17:BA23)</f>
        <v>0</v>
      </c>
      <c r="AB33" s="422">
        <f t="shared" si="2"/>
        <v>0</v>
      </c>
      <c r="AC33" s="421">
        <f>複数管理者用評価結果!AH18</f>
        <v>0</v>
      </c>
      <c r="AD33" s="426" t="s">
        <v>385</v>
      </c>
      <c r="AE33" s="417"/>
      <c r="AF33" s="417"/>
    </row>
    <row r="34" spans="2:32" ht="12" x14ac:dyDescent="0.2">
      <c r="B34" s="255"/>
      <c r="C34" s="34"/>
      <c r="D34" s="27"/>
      <c r="E34" s="283" t="s">
        <v>311</v>
      </c>
      <c r="F34" s="283"/>
      <c r="G34" s="27"/>
      <c r="H34" s="27"/>
      <c r="I34" s="27"/>
      <c r="J34" s="27"/>
      <c r="K34" s="27"/>
      <c r="L34" s="27"/>
      <c r="M34" s="27"/>
      <c r="N34" s="27"/>
      <c r="O34" s="27"/>
      <c r="P34" s="27"/>
      <c r="Q34" s="27"/>
      <c r="R34" s="27"/>
      <c r="S34" s="256"/>
      <c r="V34" s="417"/>
      <c r="W34" s="417" t="s">
        <v>446</v>
      </c>
      <c r="X34" s="417"/>
      <c r="Y34" s="417"/>
      <c r="Z34" s="421">
        <f>複数管理者用評価結果!AH24</f>
        <v>0</v>
      </c>
      <c r="AA34" s="421">
        <f>SUM(複数管理者用評価結果!BA24:BA32)</f>
        <v>0</v>
      </c>
      <c r="AB34" s="422">
        <f t="shared" si="2"/>
        <v>0</v>
      </c>
      <c r="AC34" s="421">
        <f>複数管理者用評価結果!AH25</f>
        <v>0</v>
      </c>
      <c r="AD34" s="426" t="s">
        <v>414</v>
      </c>
      <c r="AE34" s="417"/>
      <c r="AF34" s="417"/>
    </row>
    <row r="35" spans="2:32" ht="12" x14ac:dyDescent="0.2">
      <c r="B35" s="255"/>
      <c r="C35" s="34"/>
      <c r="D35" s="27"/>
      <c r="E35" s="283" t="s">
        <v>118</v>
      </c>
      <c r="F35" s="283"/>
      <c r="G35" s="27"/>
      <c r="H35" s="27"/>
      <c r="I35" s="27"/>
      <c r="J35" s="27"/>
      <c r="K35" s="27"/>
      <c r="L35" s="27"/>
      <c r="M35" s="27"/>
      <c r="N35" s="27"/>
      <c r="O35" s="27"/>
      <c r="P35" s="27"/>
      <c r="Q35" s="27"/>
      <c r="R35" s="27"/>
      <c r="S35" s="256"/>
      <c r="V35" s="417"/>
      <c r="W35" s="417" t="s">
        <v>119</v>
      </c>
      <c r="X35" s="417"/>
      <c r="Y35" s="417"/>
      <c r="Z35" s="421">
        <f>複数管理者用評価結果!AH33</f>
        <v>0</v>
      </c>
      <c r="AA35" s="421">
        <f>SUM(複数管理者用評価結果!BA33:BA33)</f>
        <v>0</v>
      </c>
      <c r="AB35" s="422">
        <f t="shared" si="2"/>
        <v>0</v>
      </c>
      <c r="AC35" s="421">
        <f>複数管理者用評価結果!AH34</f>
        <v>0</v>
      </c>
      <c r="AD35" s="426" t="s">
        <v>23</v>
      </c>
      <c r="AE35" s="417"/>
      <c r="AF35" s="417"/>
    </row>
    <row r="36" spans="2:32" ht="12" x14ac:dyDescent="0.2">
      <c r="B36" s="255"/>
      <c r="C36" s="34"/>
      <c r="D36" s="27"/>
      <c r="E36" s="283" t="s">
        <v>117</v>
      </c>
      <c r="F36" s="283"/>
      <c r="G36" s="27"/>
      <c r="H36" s="27"/>
      <c r="I36" s="27"/>
      <c r="J36" s="27"/>
      <c r="K36" s="27"/>
      <c r="L36" s="27"/>
      <c r="M36" s="27"/>
      <c r="N36" s="27"/>
      <c r="O36" s="27"/>
      <c r="P36" s="27"/>
      <c r="Q36" s="27"/>
      <c r="R36" s="27"/>
      <c r="S36" s="256"/>
      <c r="V36" s="417" t="s">
        <v>19</v>
      </c>
      <c r="W36" s="417" t="s">
        <v>120</v>
      </c>
      <c r="X36" s="417"/>
      <c r="Y36" s="417"/>
      <c r="Z36" s="421">
        <f>複数管理者用評価結果!AH34</f>
        <v>0</v>
      </c>
      <c r="AA36" s="421">
        <f>SUM(複数管理者用評価結果!BA34:BA38)</f>
        <v>0</v>
      </c>
      <c r="AB36" s="422">
        <f t="shared" si="2"/>
        <v>0</v>
      </c>
      <c r="AC36" s="421">
        <f>複数管理者用評価結果!AH35</f>
        <v>0</v>
      </c>
      <c r="AD36" s="426" t="s">
        <v>35</v>
      </c>
      <c r="AE36" s="417"/>
      <c r="AF36" s="417"/>
    </row>
    <row r="37" spans="2:32" ht="12" x14ac:dyDescent="0.2">
      <c r="B37" s="255"/>
      <c r="C37" s="34"/>
      <c r="D37" s="27"/>
      <c r="E37" s="283" t="s">
        <v>446</v>
      </c>
      <c r="F37" s="283"/>
      <c r="G37" s="27"/>
      <c r="H37" s="27"/>
      <c r="I37" s="27"/>
      <c r="J37" s="27"/>
      <c r="K37" s="27"/>
      <c r="L37" s="27"/>
      <c r="M37" s="27"/>
      <c r="N37" s="27"/>
      <c r="O37" s="27"/>
      <c r="P37" s="27"/>
      <c r="Q37" s="27"/>
      <c r="R37" s="27"/>
      <c r="S37" s="256"/>
      <c r="V37" s="417"/>
      <c r="W37" s="417" t="s">
        <v>121</v>
      </c>
      <c r="X37" s="417"/>
      <c r="Y37" s="417"/>
      <c r="Z37" s="421">
        <f>複数管理者用評価結果!AH39</f>
        <v>0</v>
      </c>
      <c r="AA37" s="421">
        <f>SUM(複数管理者用評価結果!BA39:BA43)</f>
        <v>0</v>
      </c>
      <c r="AB37" s="422">
        <f t="shared" si="2"/>
        <v>0</v>
      </c>
      <c r="AC37" s="421">
        <f>複数管理者用評価結果!AH40</f>
        <v>0</v>
      </c>
      <c r="AD37" s="426" t="s">
        <v>384</v>
      </c>
      <c r="AE37" s="417"/>
      <c r="AF37" s="417"/>
    </row>
    <row r="38" spans="2:32" ht="12" x14ac:dyDescent="0.2">
      <c r="B38" s="255"/>
      <c r="C38" s="34"/>
      <c r="D38" s="27"/>
      <c r="E38" s="283" t="s">
        <v>119</v>
      </c>
      <c r="F38" s="283"/>
      <c r="G38" s="27"/>
      <c r="H38" s="27"/>
      <c r="I38" s="27"/>
      <c r="J38" s="27"/>
      <c r="K38" s="27"/>
      <c r="L38" s="27"/>
      <c r="M38" s="27"/>
      <c r="N38" s="27"/>
      <c r="O38" s="27"/>
      <c r="P38" s="27"/>
      <c r="Q38" s="27"/>
      <c r="R38" s="27"/>
      <c r="S38" s="256"/>
      <c r="V38" s="417"/>
      <c r="W38" s="417" t="s">
        <v>122</v>
      </c>
      <c r="X38" s="417" t="s">
        <v>20</v>
      </c>
      <c r="Y38" s="417"/>
      <c r="Z38" s="421">
        <f>複数管理者用評価結果!AH44</f>
        <v>0</v>
      </c>
      <c r="AA38" s="421">
        <f>SUM(複数管理者用評価結果!BA44:BA75)</f>
        <v>0</v>
      </c>
      <c r="AB38" s="422">
        <f t="shared" si="2"/>
        <v>0</v>
      </c>
      <c r="AC38" s="421">
        <f>複数管理者用評価結果!AH45</f>
        <v>0</v>
      </c>
      <c r="AD38" s="417" t="s">
        <v>89</v>
      </c>
      <c r="AE38" s="417"/>
      <c r="AF38" s="417"/>
    </row>
    <row r="39" spans="2:32" ht="12" x14ac:dyDescent="0.2">
      <c r="B39" s="255"/>
      <c r="C39" s="34"/>
      <c r="D39" s="27"/>
      <c r="E39" s="27"/>
      <c r="F39" s="27"/>
      <c r="G39" s="27"/>
      <c r="H39" s="27"/>
      <c r="I39" s="27"/>
      <c r="J39" s="27"/>
      <c r="K39" s="27"/>
      <c r="L39" s="27"/>
      <c r="M39" s="27"/>
      <c r="N39" s="27"/>
      <c r="O39" s="27"/>
      <c r="P39" s="27"/>
      <c r="Q39" s="27"/>
      <c r="R39" s="27"/>
      <c r="S39" s="256"/>
      <c r="V39" s="417"/>
      <c r="W39" s="417"/>
      <c r="X39" s="417" t="s">
        <v>21</v>
      </c>
      <c r="Y39" s="417"/>
      <c r="Z39" s="421">
        <f>複数管理者用評価結果!AH76</f>
        <v>0</v>
      </c>
      <c r="AA39" s="421">
        <f>SUM(複数管理者用評価結果!BA76:BA111)</f>
        <v>0</v>
      </c>
      <c r="AB39" s="422">
        <f t="shared" si="2"/>
        <v>0</v>
      </c>
      <c r="AC39" s="421">
        <f>複数管理者用評価結果!AH77</f>
        <v>0</v>
      </c>
      <c r="AD39" s="417" t="s">
        <v>90</v>
      </c>
      <c r="AE39" s="417"/>
      <c r="AF39" s="417"/>
    </row>
    <row r="40" spans="2:32" ht="12" x14ac:dyDescent="0.2">
      <c r="B40" s="255"/>
      <c r="C40" s="34"/>
      <c r="D40" s="27" t="s">
        <v>123</v>
      </c>
      <c r="E40" s="283"/>
      <c r="F40" s="283"/>
      <c r="G40" s="27"/>
      <c r="H40" s="27"/>
      <c r="I40" s="27"/>
      <c r="J40" s="27"/>
      <c r="K40" s="27"/>
      <c r="L40" s="27"/>
      <c r="M40" s="27"/>
      <c r="N40" s="27"/>
      <c r="O40" s="27"/>
      <c r="P40" s="27"/>
      <c r="Q40" s="27"/>
      <c r="R40" s="27"/>
      <c r="S40" s="256"/>
      <c r="V40" s="417"/>
      <c r="W40" s="417"/>
      <c r="X40" s="417" t="s">
        <v>36</v>
      </c>
      <c r="Y40" s="417"/>
      <c r="Z40" s="421">
        <f>複数管理者用評価結果!AH120</f>
        <v>0</v>
      </c>
      <c r="AA40" s="421">
        <f>SUM(複数管理者用評価結果!BA120:BA137)</f>
        <v>0</v>
      </c>
      <c r="AB40" s="422">
        <f t="shared" si="2"/>
        <v>0</v>
      </c>
      <c r="AC40" s="421">
        <f>複数管理者用評価結果!AH121</f>
        <v>0</v>
      </c>
      <c r="AD40" s="417" t="s">
        <v>91</v>
      </c>
      <c r="AE40" s="417"/>
      <c r="AF40" s="417"/>
    </row>
    <row r="41" spans="2:32" ht="12" x14ac:dyDescent="0.2">
      <c r="B41" s="255"/>
      <c r="C41" s="34"/>
      <c r="D41" s="27"/>
      <c r="E41" s="283" t="s">
        <v>120</v>
      </c>
      <c r="F41" s="283"/>
      <c r="G41" s="27"/>
      <c r="H41" s="27"/>
      <c r="I41" s="27"/>
      <c r="J41" s="27"/>
      <c r="K41" s="27"/>
      <c r="L41" s="27"/>
      <c r="M41" s="27"/>
      <c r="N41" s="27"/>
      <c r="O41" s="27"/>
      <c r="P41" s="27"/>
      <c r="Q41" s="27"/>
      <c r="R41" s="27"/>
      <c r="S41" s="256"/>
      <c r="V41" s="417"/>
      <c r="W41" s="417"/>
      <c r="X41" s="417" t="s">
        <v>37</v>
      </c>
      <c r="Y41" s="417"/>
      <c r="Z41" s="421">
        <f>複数管理者用評価結果!AH138</f>
        <v>0</v>
      </c>
      <c r="AA41" s="421">
        <f>SUM(複数管理者用評価結果!BA138:BA148)</f>
        <v>0</v>
      </c>
      <c r="AB41" s="422">
        <f t="shared" si="2"/>
        <v>0</v>
      </c>
      <c r="AC41" s="421">
        <f>複数管理者用評価結果!AH139</f>
        <v>0</v>
      </c>
      <c r="AD41" s="417" t="s">
        <v>93</v>
      </c>
      <c r="AE41" s="417"/>
      <c r="AF41" s="417"/>
    </row>
    <row r="42" spans="2:32" ht="12" x14ac:dyDescent="0.2">
      <c r="B42" s="255"/>
      <c r="C42" s="34"/>
      <c r="D42" s="27"/>
      <c r="E42" s="283" t="s">
        <v>121</v>
      </c>
      <c r="F42" s="283"/>
      <c r="G42" s="27"/>
      <c r="H42" s="27"/>
      <c r="I42" s="27"/>
      <c r="J42" s="27"/>
      <c r="K42" s="27"/>
      <c r="L42" s="27"/>
      <c r="M42" s="27"/>
      <c r="N42" s="27"/>
      <c r="O42" s="27"/>
      <c r="P42" s="27"/>
      <c r="Q42" s="27"/>
      <c r="R42" s="27"/>
      <c r="S42" s="256"/>
      <c r="V42" s="417"/>
      <c r="W42" s="417"/>
      <c r="X42" s="417" t="s">
        <v>22</v>
      </c>
      <c r="Y42" s="417"/>
      <c r="Z42" s="421">
        <f>複数管理者用評価結果!AH149</f>
        <v>0</v>
      </c>
      <c r="AA42" s="421">
        <f>SUM(複数管理者用評価結果!BA149:BA153)</f>
        <v>0</v>
      </c>
      <c r="AB42" s="422">
        <f t="shared" si="2"/>
        <v>0</v>
      </c>
      <c r="AC42" s="421">
        <f>複数管理者用評価結果!AH150</f>
        <v>0</v>
      </c>
      <c r="AD42" s="417" t="s">
        <v>88</v>
      </c>
      <c r="AE42" s="417"/>
      <c r="AF42" s="417"/>
    </row>
    <row r="43" spans="2:32" ht="12" x14ac:dyDescent="0.2">
      <c r="B43" s="255"/>
      <c r="C43" s="34"/>
      <c r="D43" s="27"/>
      <c r="E43" s="283" t="s">
        <v>122</v>
      </c>
      <c r="F43" s="283"/>
      <c r="G43" s="27"/>
      <c r="H43" s="27"/>
      <c r="I43" s="27"/>
      <c r="J43" s="27"/>
      <c r="K43" s="27"/>
      <c r="L43" s="27"/>
      <c r="M43" s="27"/>
      <c r="N43" s="27"/>
      <c r="O43" s="27"/>
      <c r="P43" s="27"/>
      <c r="Q43" s="27"/>
      <c r="R43" s="27"/>
      <c r="S43" s="256"/>
      <c r="V43" s="417"/>
      <c r="W43" s="417"/>
      <c r="X43" s="417" t="s">
        <v>48</v>
      </c>
      <c r="Y43" s="417"/>
      <c r="Z43" s="421">
        <f>複数管理者用評価結果!AH154</f>
        <v>0</v>
      </c>
      <c r="AA43" s="421">
        <f>SUM(複数管理者用評価結果!BA154:BA162)</f>
        <v>0</v>
      </c>
      <c r="AB43" s="422">
        <f t="shared" si="2"/>
        <v>0</v>
      </c>
      <c r="AC43" s="421">
        <f>複数管理者用評価結果!AH155</f>
        <v>0</v>
      </c>
      <c r="AD43" s="417" t="s">
        <v>92</v>
      </c>
      <c r="AE43" s="417"/>
      <c r="AF43" s="417"/>
    </row>
    <row r="44" spans="2:32" ht="12" x14ac:dyDescent="0.2">
      <c r="B44" s="255"/>
      <c r="C44" s="34"/>
      <c r="D44" s="27"/>
      <c r="E44" s="283"/>
      <c r="F44" s="283" t="s">
        <v>609</v>
      </c>
      <c r="G44" s="27"/>
      <c r="H44" s="27"/>
      <c r="I44" s="27"/>
      <c r="J44" s="27"/>
      <c r="K44" s="27"/>
      <c r="L44" s="27"/>
      <c r="M44" s="27"/>
      <c r="N44" s="27"/>
      <c r="O44" s="27"/>
      <c r="P44" s="27"/>
      <c r="Q44" s="27"/>
      <c r="R44" s="27"/>
      <c r="S44" s="256"/>
      <c r="V44" s="417" t="s">
        <v>273</v>
      </c>
      <c r="W44" s="417" t="s">
        <v>361</v>
      </c>
      <c r="X44" s="417" t="s">
        <v>20</v>
      </c>
      <c r="Y44" s="417"/>
      <c r="Z44" s="421">
        <f>複数管理者用評価結果!AH171</f>
        <v>0</v>
      </c>
      <c r="AA44" s="421">
        <f>SUM(複数管理者用評価結果!BA171:BA185)</f>
        <v>0</v>
      </c>
      <c r="AB44" s="422">
        <f t="shared" si="2"/>
        <v>0</v>
      </c>
      <c r="AC44" s="421">
        <f>複数管理者用評価結果!AH172</f>
        <v>0</v>
      </c>
      <c r="AD44" s="426" t="s">
        <v>365</v>
      </c>
      <c r="AE44" s="417"/>
      <c r="AF44" s="417"/>
    </row>
    <row r="45" spans="2:32" ht="12" x14ac:dyDescent="0.2">
      <c r="B45" s="255"/>
      <c r="C45" s="34"/>
      <c r="D45" s="27"/>
      <c r="E45" s="283"/>
      <c r="F45" s="283" t="s">
        <v>608</v>
      </c>
      <c r="G45" s="27"/>
      <c r="H45" s="27"/>
      <c r="I45" s="27"/>
      <c r="J45" s="27"/>
      <c r="K45" s="27"/>
      <c r="L45" s="27"/>
      <c r="M45" s="27"/>
      <c r="N45" s="27"/>
      <c r="O45" s="27"/>
      <c r="P45" s="27"/>
      <c r="Q45" s="27"/>
      <c r="R45" s="27"/>
      <c r="S45" s="256"/>
      <c r="V45" s="417"/>
      <c r="W45" s="417"/>
      <c r="X45" s="417" t="s">
        <v>21</v>
      </c>
      <c r="Y45" s="417"/>
      <c r="Z45" s="421">
        <f>複数管理者用評価結果!AH186</f>
        <v>0</v>
      </c>
      <c r="AA45" s="421">
        <f>SUM(複数管理者用評価結果!BA186:BA203)</f>
        <v>0</v>
      </c>
      <c r="AB45" s="422">
        <f t="shared" si="2"/>
        <v>0</v>
      </c>
      <c r="AC45" s="421">
        <f>複数管理者用評価結果!AH187</f>
        <v>0</v>
      </c>
      <c r="AD45" s="417" t="s">
        <v>564</v>
      </c>
      <c r="AE45" s="417"/>
      <c r="AF45" s="417"/>
    </row>
    <row r="46" spans="2:32" ht="12" x14ac:dyDescent="0.2">
      <c r="B46" s="255"/>
      <c r="C46" s="34"/>
      <c r="D46" s="27"/>
      <c r="E46" s="283"/>
      <c r="F46" s="283" t="s">
        <v>322</v>
      </c>
      <c r="G46" s="27"/>
      <c r="H46" s="27"/>
      <c r="I46" s="27"/>
      <c r="J46" s="27"/>
      <c r="K46" s="27"/>
      <c r="L46" s="27"/>
      <c r="M46" s="27"/>
      <c r="N46" s="27"/>
      <c r="O46" s="27"/>
      <c r="P46" s="27"/>
      <c r="Q46" s="27"/>
      <c r="R46" s="27"/>
      <c r="S46" s="256"/>
      <c r="V46" s="417"/>
      <c r="W46" s="417"/>
      <c r="X46" s="417" t="s">
        <v>690</v>
      </c>
      <c r="Y46" s="417"/>
      <c r="Z46" s="421">
        <f>複数管理者用評価結果!AH204</f>
        <v>0</v>
      </c>
      <c r="AA46" s="421">
        <f>SUM(複数管理者用評価結果!BA204:BA210)</f>
        <v>0</v>
      </c>
      <c r="AB46" s="422">
        <f t="shared" si="2"/>
        <v>0</v>
      </c>
      <c r="AC46" s="421">
        <f>複数管理者用評価結果!AH205</f>
        <v>0</v>
      </c>
      <c r="AD46" s="417" t="s">
        <v>691</v>
      </c>
      <c r="AE46" s="417"/>
      <c r="AF46" s="417"/>
    </row>
    <row r="47" spans="2:32" ht="12" x14ac:dyDescent="0.2">
      <c r="B47" s="255"/>
      <c r="C47" s="34"/>
      <c r="D47" s="27"/>
      <c r="E47" s="283"/>
      <c r="F47" s="283" t="s">
        <v>323</v>
      </c>
      <c r="G47" s="27"/>
      <c r="H47" s="27"/>
      <c r="I47" s="27"/>
      <c r="J47" s="27"/>
      <c r="K47" s="27"/>
      <c r="L47" s="27"/>
      <c r="M47" s="27"/>
      <c r="N47" s="27"/>
      <c r="O47" s="27"/>
      <c r="P47" s="27"/>
      <c r="Q47" s="27"/>
      <c r="R47" s="27"/>
      <c r="S47" s="256"/>
      <c r="V47" s="417"/>
      <c r="W47" s="417"/>
      <c r="X47" s="417" t="s">
        <v>692</v>
      </c>
      <c r="Y47" s="417"/>
      <c r="Z47" s="421">
        <f>複数管理者用評価結果!AH211</f>
        <v>0</v>
      </c>
      <c r="AA47" s="421">
        <f>SUM(複数管理者用評価結果!BA211:BA219)</f>
        <v>0</v>
      </c>
      <c r="AB47" s="422">
        <f t="shared" si="2"/>
        <v>0</v>
      </c>
      <c r="AC47" s="421">
        <f>複数管理者用評価結果!AH212</f>
        <v>0</v>
      </c>
      <c r="AD47" s="417" t="s">
        <v>693</v>
      </c>
      <c r="AE47" s="417"/>
      <c r="AF47" s="417"/>
    </row>
    <row r="48" spans="2:32" ht="12" x14ac:dyDescent="0.2">
      <c r="B48" s="255"/>
      <c r="C48" s="34"/>
      <c r="D48" s="27"/>
      <c r="E48" s="283"/>
      <c r="F48" s="283" t="s">
        <v>490</v>
      </c>
      <c r="G48" s="27"/>
      <c r="H48" s="27"/>
      <c r="I48" s="27"/>
      <c r="J48" s="27"/>
      <c r="K48" s="27"/>
      <c r="L48" s="27"/>
      <c r="M48" s="27"/>
      <c r="N48" s="27"/>
      <c r="O48" s="27"/>
      <c r="P48" s="27"/>
      <c r="Q48" s="27"/>
      <c r="R48" s="27"/>
      <c r="S48" s="256"/>
      <c r="V48" s="417"/>
      <c r="W48" s="417"/>
      <c r="X48" s="417" t="s">
        <v>22</v>
      </c>
      <c r="Y48" s="417"/>
      <c r="Z48" s="421">
        <f>複数管理者用評価結果!AH228</f>
        <v>0</v>
      </c>
      <c r="AA48" s="421">
        <f>SUM(複数管理者用評価結果!BA228:BA229)</f>
        <v>0</v>
      </c>
      <c r="AB48" s="422">
        <f t="shared" si="2"/>
        <v>0</v>
      </c>
      <c r="AC48" s="421">
        <f>複数管理者用評価結果!AH229</f>
        <v>0</v>
      </c>
      <c r="AD48" s="417" t="s">
        <v>565</v>
      </c>
      <c r="AE48" s="417"/>
      <c r="AF48" s="417"/>
    </row>
    <row r="49" spans="2:32" ht="12" x14ac:dyDescent="0.2">
      <c r="B49" s="255"/>
      <c r="C49" s="34"/>
      <c r="D49" s="27"/>
      <c r="E49" s="283"/>
      <c r="F49" s="283" t="s">
        <v>31</v>
      </c>
      <c r="G49" s="27"/>
      <c r="H49" s="27"/>
      <c r="I49" s="27"/>
      <c r="J49" s="27"/>
      <c r="K49" s="27"/>
      <c r="L49" s="27"/>
      <c r="M49" s="27"/>
      <c r="N49" s="27"/>
      <c r="O49" s="27"/>
      <c r="P49" s="27"/>
      <c r="Q49" s="27"/>
      <c r="R49" s="27"/>
      <c r="S49" s="256"/>
      <c r="V49" s="417"/>
      <c r="W49" s="417"/>
      <c r="X49" s="417" t="s">
        <v>48</v>
      </c>
      <c r="Y49" s="417"/>
      <c r="Z49" s="421">
        <f>複数管理者用評価結果!AH230</f>
        <v>0</v>
      </c>
      <c r="AA49" s="421">
        <f>SUM(複数管理者用評価結果!BA230:BA235)</f>
        <v>0</v>
      </c>
      <c r="AB49" s="422">
        <f t="shared" si="2"/>
        <v>0</v>
      </c>
      <c r="AC49" s="421">
        <f>複数管理者用評価結果!AH231</f>
        <v>0</v>
      </c>
      <c r="AD49" s="417" t="s">
        <v>566</v>
      </c>
      <c r="AE49" s="417"/>
      <c r="AF49" s="417"/>
    </row>
    <row r="50" spans="2:32" ht="12" x14ac:dyDescent="0.2">
      <c r="B50" s="255"/>
      <c r="C50" s="34"/>
      <c r="D50" s="27"/>
      <c r="E50" s="27"/>
      <c r="F50" s="27"/>
      <c r="G50" s="27"/>
      <c r="H50" s="27"/>
      <c r="I50" s="27"/>
      <c r="J50" s="27"/>
      <c r="K50" s="27"/>
      <c r="L50" s="27"/>
      <c r="M50" s="27"/>
      <c r="N50" s="27"/>
      <c r="O50" s="27"/>
      <c r="P50" s="27"/>
      <c r="Q50" s="27"/>
      <c r="R50" s="27"/>
      <c r="S50" s="256"/>
      <c r="V50" s="417"/>
      <c r="W50" s="417" t="s">
        <v>413</v>
      </c>
      <c r="X50" s="417" t="s">
        <v>20</v>
      </c>
      <c r="Y50" s="417"/>
      <c r="Z50" s="421">
        <f>複数管理者用評価結果!AH237</f>
        <v>0</v>
      </c>
      <c r="AA50" s="421">
        <f>SUM(複数管理者用評価結果!BA237:BA242)</f>
        <v>0</v>
      </c>
      <c r="AB50" s="422">
        <f t="shared" si="2"/>
        <v>0</v>
      </c>
      <c r="AC50" s="421">
        <f>複数管理者用評価結果!AH238</f>
        <v>0</v>
      </c>
      <c r="AD50" s="426" t="s">
        <v>563</v>
      </c>
      <c r="AE50" s="417"/>
      <c r="AF50" s="417"/>
    </row>
    <row r="51" spans="2:32" ht="12" x14ac:dyDescent="0.2">
      <c r="B51" s="255"/>
      <c r="C51" s="34"/>
      <c r="D51" s="27" t="s">
        <v>273</v>
      </c>
      <c r="E51" s="283"/>
      <c r="F51" s="283"/>
      <c r="G51" s="27"/>
      <c r="H51" s="27"/>
      <c r="I51" s="27"/>
      <c r="J51" s="27"/>
      <c r="K51" s="27"/>
      <c r="L51" s="27"/>
      <c r="M51" s="27"/>
      <c r="N51" s="27"/>
      <c r="O51" s="27"/>
      <c r="P51" s="27"/>
      <c r="Q51" s="27"/>
      <c r="R51" s="27"/>
      <c r="S51" s="256"/>
      <c r="V51" s="417"/>
      <c r="W51" s="417"/>
      <c r="X51" s="417" t="s">
        <v>21</v>
      </c>
      <c r="Y51" s="417"/>
      <c r="Z51" s="421">
        <f>複数管理者用評価結果!AH243</f>
        <v>0</v>
      </c>
      <c r="AA51" s="421">
        <f>SUM(複数管理者用評価結果!BA243:BA248)</f>
        <v>0</v>
      </c>
      <c r="AB51" s="422">
        <f t="shared" si="2"/>
        <v>0</v>
      </c>
      <c r="AC51" s="421">
        <f>複数管理者用評価結果!AH244</f>
        <v>0</v>
      </c>
      <c r="AD51" s="417" t="s">
        <v>567</v>
      </c>
      <c r="AE51" s="417"/>
      <c r="AF51" s="417"/>
    </row>
    <row r="52" spans="2:32" ht="12" x14ac:dyDescent="0.2">
      <c r="B52" s="255"/>
      <c r="C52" s="34"/>
      <c r="D52" s="27"/>
      <c r="E52" s="283" t="s">
        <v>361</v>
      </c>
      <c r="F52" s="283"/>
      <c r="G52" s="27"/>
      <c r="H52" s="27"/>
      <c r="I52" s="27"/>
      <c r="J52" s="27"/>
      <c r="K52" s="27"/>
      <c r="L52" s="27"/>
      <c r="M52" s="27"/>
      <c r="N52" s="27"/>
      <c r="O52" s="27"/>
      <c r="P52" s="27"/>
      <c r="Q52" s="27"/>
      <c r="R52" s="27"/>
      <c r="S52" s="256"/>
      <c r="V52" s="417"/>
      <c r="W52" s="417"/>
      <c r="X52" s="417" t="s">
        <v>690</v>
      </c>
      <c r="Y52" s="417"/>
      <c r="Z52" s="421">
        <f>複数管理者用評価結果!AH249</f>
        <v>0</v>
      </c>
      <c r="AA52" s="421">
        <f>SUM(複数管理者用評価結果!BA249:BA251)</f>
        <v>0</v>
      </c>
      <c r="AB52" s="422">
        <f t="shared" si="2"/>
        <v>0</v>
      </c>
      <c r="AC52" s="421">
        <f>複数管理者用評価結果!AH250</f>
        <v>0</v>
      </c>
      <c r="AD52" s="417" t="s">
        <v>694</v>
      </c>
      <c r="AE52" s="417"/>
      <c r="AF52" s="417"/>
    </row>
    <row r="53" spans="2:32" ht="12" x14ac:dyDescent="0.2">
      <c r="B53" s="255"/>
      <c r="C53" s="34"/>
      <c r="D53" s="27"/>
      <c r="E53" s="283"/>
      <c r="F53" s="283" t="s">
        <v>20</v>
      </c>
      <c r="G53" s="27"/>
      <c r="H53" s="27"/>
      <c r="I53" s="27"/>
      <c r="J53" s="27"/>
      <c r="K53" s="27"/>
      <c r="L53" s="27"/>
      <c r="M53" s="27"/>
      <c r="N53" s="27"/>
      <c r="O53" s="27"/>
      <c r="P53" s="27"/>
      <c r="Q53" s="27"/>
      <c r="R53" s="27"/>
      <c r="S53" s="256"/>
      <c r="V53" s="417"/>
      <c r="W53" s="417"/>
      <c r="X53" s="417" t="s">
        <v>48</v>
      </c>
      <c r="Y53" s="417"/>
      <c r="Z53" s="421">
        <f>複数管理者用評価結果!AH252</f>
        <v>0</v>
      </c>
      <c r="AA53" s="421">
        <f>SUM(複数管理者用評価結果!BA252:BA253)</f>
        <v>0</v>
      </c>
      <c r="AB53" s="422">
        <f t="shared" si="2"/>
        <v>0</v>
      </c>
      <c r="AC53" s="421">
        <f>複数管理者用評価結果!AH253</f>
        <v>0</v>
      </c>
      <c r="AD53" s="417" t="s">
        <v>568</v>
      </c>
      <c r="AE53" s="417"/>
      <c r="AF53" s="417"/>
    </row>
    <row r="54" spans="2:32" ht="12" x14ac:dyDescent="0.2">
      <c r="B54" s="255"/>
      <c r="C54" s="34"/>
      <c r="D54" s="27"/>
      <c r="E54" s="283"/>
      <c r="F54" s="283" t="s">
        <v>21</v>
      </c>
      <c r="G54" s="27"/>
      <c r="H54" s="27"/>
      <c r="I54" s="27"/>
      <c r="J54" s="27"/>
      <c r="K54" s="27"/>
      <c r="L54" s="27"/>
      <c r="M54" s="27"/>
      <c r="N54" s="27"/>
      <c r="O54" s="27"/>
      <c r="P54" s="27"/>
      <c r="Q54" s="27"/>
      <c r="R54" s="27"/>
      <c r="S54" s="256"/>
      <c r="V54" s="417"/>
      <c r="W54" s="417"/>
      <c r="X54" s="417"/>
      <c r="Y54" s="417"/>
      <c r="Z54" s="417"/>
      <c r="AA54" s="417"/>
      <c r="AB54" s="417"/>
      <c r="AC54" s="417"/>
      <c r="AD54" s="417"/>
      <c r="AE54" s="417"/>
      <c r="AF54" s="417"/>
    </row>
    <row r="55" spans="2:32" ht="12" x14ac:dyDescent="0.2">
      <c r="B55" s="255"/>
      <c r="C55" s="34"/>
      <c r="D55" s="27"/>
      <c r="E55" s="27"/>
      <c r="F55" s="283" t="s">
        <v>322</v>
      </c>
      <c r="G55" s="27"/>
      <c r="H55" s="27"/>
      <c r="I55" s="27"/>
      <c r="J55" s="27"/>
      <c r="K55" s="27"/>
      <c r="L55" s="27"/>
      <c r="M55" s="27"/>
      <c r="N55" s="27"/>
      <c r="O55" s="27"/>
      <c r="P55" s="27"/>
      <c r="Q55" s="27"/>
      <c r="R55" s="27"/>
      <c r="S55" s="256"/>
    </row>
    <row r="56" spans="2:32" ht="12" x14ac:dyDescent="0.2">
      <c r="B56" s="255"/>
      <c r="C56" s="34"/>
      <c r="D56" s="27"/>
      <c r="E56" s="283"/>
      <c r="F56" s="283" t="s">
        <v>323</v>
      </c>
      <c r="G56" s="27"/>
      <c r="H56" s="27"/>
      <c r="I56" s="27"/>
      <c r="J56" s="27"/>
      <c r="K56" s="27"/>
      <c r="L56" s="27"/>
      <c r="M56" s="27"/>
      <c r="N56" s="27"/>
      <c r="O56" s="27"/>
      <c r="P56" s="27"/>
      <c r="Q56" s="27"/>
      <c r="R56" s="27"/>
      <c r="S56" s="256"/>
    </row>
    <row r="57" spans="2:32" ht="12" x14ac:dyDescent="0.2">
      <c r="B57" s="255"/>
      <c r="C57" s="34"/>
      <c r="D57" s="27"/>
      <c r="E57" s="283"/>
      <c r="F57" s="283" t="s">
        <v>22</v>
      </c>
      <c r="G57" s="27"/>
      <c r="H57" s="27"/>
      <c r="I57" s="27"/>
      <c r="J57" s="27"/>
      <c r="K57" s="27"/>
      <c r="L57" s="27"/>
      <c r="M57" s="27"/>
      <c r="N57" s="27"/>
      <c r="O57" s="27"/>
      <c r="P57" s="27"/>
      <c r="Q57" s="27"/>
      <c r="R57" s="27"/>
      <c r="S57" s="256"/>
    </row>
    <row r="58" spans="2:32" ht="12" x14ac:dyDescent="0.2">
      <c r="B58" s="255"/>
      <c r="C58" s="34"/>
      <c r="D58" s="27"/>
      <c r="E58" s="283"/>
      <c r="F58" s="283" t="s">
        <v>48</v>
      </c>
      <c r="G58" s="27"/>
      <c r="H58" s="27"/>
      <c r="I58" s="27"/>
      <c r="J58" s="27"/>
      <c r="K58" s="27"/>
      <c r="L58" s="27"/>
      <c r="M58" s="27"/>
      <c r="N58" s="27"/>
      <c r="O58" s="27"/>
      <c r="P58" s="27"/>
      <c r="Q58" s="27"/>
      <c r="R58" s="27"/>
      <c r="S58" s="256"/>
    </row>
    <row r="59" spans="2:32" ht="12" x14ac:dyDescent="0.2">
      <c r="B59" s="255"/>
      <c r="C59" s="34"/>
      <c r="D59" s="27"/>
      <c r="E59" s="283" t="s">
        <v>413</v>
      </c>
      <c r="F59" s="283"/>
      <c r="G59" s="27"/>
      <c r="H59" s="27"/>
      <c r="I59" s="27"/>
      <c r="J59" s="27"/>
      <c r="K59" s="27"/>
      <c r="L59" s="27"/>
      <c r="M59" s="27"/>
      <c r="N59" s="27"/>
      <c r="O59" s="27"/>
      <c r="P59" s="27"/>
      <c r="Q59" s="27"/>
      <c r="R59" s="27"/>
      <c r="S59" s="256"/>
    </row>
    <row r="60" spans="2:32" ht="12" x14ac:dyDescent="0.2">
      <c r="B60" s="255"/>
      <c r="C60" s="34"/>
      <c r="D60" s="27"/>
      <c r="E60" s="283"/>
      <c r="F60" s="283" t="s">
        <v>20</v>
      </c>
      <c r="G60" s="27"/>
      <c r="H60" s="27"/>
      <c r="I60" s="27"/>
      <c r="J60" s="27"/>
      <c r="K60" s="27"/>
      <c r="L60" s="27"/>
      <c r="M60" s="27"/>
      <c r="N60" s="27"/>
      <c r="O60" s="27"/>
      <c r="P60" s="27"/>
      <c r="Q60" s="27"/>
      <c r="R60" s="27"/>
      <c r="S60" s="256"/>
    </row>
    <row r="61" spans="2:32" ht="12" x14ac:dyDescent="0.2">
      <c r="B61" s="255"/>
      <c r="C61" s="34"/>
      <c r="D61" s="27"/>
      <c r="E61" s="283"/>
      <c r="F61" s="283" t="s">
        <v>21</v>
      </c>
      <c r="G61" s="27"/>
      <c r="H61" s="27"/>
      <c r="I61" s="27"/>
      <c r="J61" s="27"/>
      <c r="K61" s="27"/>
      <c r="L61" s="27"/>
      <c r="M61" s="27"/>
      <c r="N61" s="27"/>
      <c r="O61" s="27"/>
      <c r="P61" s="27"/>
      <c r="Q61" s="27"/>
      <c r="R61" s="27"/>
      <c r="S61" s="256"/>
    </row>
    <row r="62" spans="2:32" ht="12" x14ac:dyDescent="0.2">
      <c r="B62" s="255"/>
      <c r="C62" s="34"/>
      <c r="D62" s="27"/>
      <c r="E62" s="283"/>
      <c r="F62" s="283" t="s">
        <v>322</v>
      </c>
      <c r="G62" s="27"/>
      <c r="H62" s="27"/>
      <c r="I62" s="27"/>
      <c r="J62" s="27"/>
      <c r="K62" s="27"/>
      <c r="L62" s="27"/>
      <c r="M62" s="27"/>
      <c r="N62" s="27"/>
      <c r="O62" s="27"/>
      <c r="P62" s="27"/>
      <c r="Q62" s="27"/>
      <c r="R62" s="27"/>
      <c r="S62" s="256"/>
    </row>
    <row r="63" spans="2:32" ht="12" x14ac:dyDescent="0.2">
      <c r="B63" s="255"/>
      <c r="C63" s="34"/>
      <c r="D63" s="27"/>
      <c r="E63" s="283"/>
      <c r="F63" s="283" t="s">
        <v>48</v>
      </c>
      <c r="G63" s="27"/>
      <c r="H63" s="27"/>
      <c r="I63" s="27"/>
      <c r="J63" s="27"/>
      <c r="K63" s="27"/>
      <c r="L63" s="27"/>
      <c r="M63" s="27"/>
      <c r="N63" s="27"/>
      <c r="O63" s="27"/>
      <c r="P63" s="27"/>
      <c r="Q63" s="27"/>
      <c r="R63" s="27"/>
      <c r="S63" s="256"/>
    </row>
    <row r="64" spans="2:32" ht="12" x14ac:dyDescent="0.2">
      <c r="B64" s="255"/>
      <c r="C64" s="34"/>
      <c r="D64" s="27"/>
      <c r="E64" s="283"/>
      <c r="F64" s="283"/>
      <c r="G64" s="27"/>
      <c r="H64" s="27"/>
      <c r="I64" s="27"/>
      <c r="J64" s="27"/>
      <c r="K64" s="27"/>
      <c r="L64" s="27"/>
      <c r="M64" s="27"/>
      <c r="N64" s="27"/>
      <c r="O64" s="27"/>
      <c r="P64" s="27"/>
      <c r="Q64" s="27"/>
      <c r="R64" s="27"/>
      <c r="S64" s="256"/>
    </row>
    <row r="65" spans="2:19" x14ac:dyDescent="0.2">
      <c r="B65" s="275"/>
      <c r="C65" s="134"/>
      <c r="D65" s="27"/>
      <c r="E65" s="27"/>
      <c r="F65" s="27"/>
      <c r="G65" s="27"/>
      <c r="H65" s="27"/>
      <c r="I65" s="27"/>
      <c r="J65" s="27"/>
      <c r="K65" s="27"/>
      <c r="L65" s="27"/>
      <c r="M65" s="27"/>
      <c r="N65" s="27"/>
      <c r="O65" s="27"/>
      <c r="P65" s="27"/>
      <c r="Q65" s="27"/>
      <c r="R65" s="27"/>
      <c r="S65" s="256"/>
    </row>
    <row r="66" spans="2:19" x14ac:dyDescent="0.2">
      <c r="B66" s="275"/>
      <c r="C66" s="134"/>
      <c r="D66" s="306" t="s">
        <v>269</v>
      </c>
      <c r="E66" s="281"/>
      <c r="F66" s="281"/>
      <c r="G66" s="284"/>
      <c r="H66" s="456"/>
      <c r="I66" s="456"/>
      <c r="J66" s="284"/>
      <c r="K66" s="281"/>
      <c r="L66" s="281"/>
      <c r="M66" s="281"/>
      <c r="N66" s="281"/>
      <c r="O66" s="281"/>
      <c r="P66" s="281"/>
      <c r="Q66" s="281"/>
      <c r="R66" s="27"/>
      <c r="S66" s="256"/>
    </row>
    <row r="67" spans="2:19" x14ac:dyDescent="0.2">
      <c r="B67" s="275"/>
      <c r="C67" s="134"/>
      <c r="D67" s="447"/>
      <c r="E67" s="448"/>
      <c r="F67" s="448"/>
      <c r="G67" s="448"/>
      <c r="H67" s="448"/>
      <c r="I67" s="448"/>
      <c r="J67" s="448"/>
      <c r="K67" s="448"/>
      <c r="L67" s="448"/>
      <c r="M67" s="448"/>
      <c r="N67" s="448"/>
      <c r="O67" s="448"/>
      <c r="P67" s="448"/>
      <c r="Q67" s="449"/>
      <c r="R67" s="27"/>
      <c r="S67" s="256"/>
    </row>
    <row r="68" spans="2:19" x14ac:dyDescent="0.2">
      <c r="B68" s="275"/>
      <c r="C68" s="134"/>
      <c r="D68" s="450"/>
      <c r="E68" s="451"/>
      <c r="F68" s="451"/>
      <c r="G68" s="451"/>
      <c r="H68" s="451"/>
      <c r="I68" s="451"/>
      <c r="J68" s="451"/>
      <c r="K68" s="451"/>
      <c r="L68" s="451"/>
      <c r="M68" s="451"/>
      <c r="N68" s="451"/>
      <c r="O68" s="451"/>
      <c r="P68" s="451"/>
      <c r="Q68" s="452"/>
      <c r="R68" s="27"/>
      <c r="S68" s="256"/>
    </row>
    <row r="69" spans="2:19" x14ac:dyDescent="0.2">
      <c r="B69" s="275"/>
      <c r="C69" s="134"/>
      <c r="D69" s="450"/>
      <c r="E69" s="451"/>
      <c r="F69" s="451"/>
      <c r="G69" s="451"/>
      <c r="H69" s="451"/>
      <c r="I69" s="451"/>
      <c r="J69" s="451"/>
      <c r="K69" s="451"/>
      <c r="L69" s="451"/>
      <c r="M69" s="451"/>
      <c r="N69" s="451"/>
      <c r="O69" s="451"/>
      <c r="P69" s="451"/>
      <c r="Q69" s="452"/>
      <c r="R69" s="27"/>
      <c r="S69" s="256"/>
    </row>
    <row r="70" spans="2:19" x14ac:dyDescent="0.2">
      <c r="B70" s="275"/>
      <c r="C70" s="134"/>
      <c r="D70" s="450"/>
      <c r="E70" s="451"/>
      <c r="F70" s="451"/>
      <c r="G70" s="451"/>
      <c r="H70" s="451"/>
      <c r="I70" s="451"/>
      <c r="J70" s="451"/>
      <c r="K70" s="451"/>
      <c r="L70" s="451"/>
      <c r="M70" s="451"/>
      <c r="N70" s="451"/>
      <c r="O70" s="451"/>
      <c r="P70" s="451"/>
      <c r="Q70" s="452"/>
      <c r="R70" s="27"/>
      <c r="S70" s="256"/>
    </row>
    <row r="71" spans="2:19" x14ac:dyDescent="0.2">
      <c r="B71" s="275"/>
      <c r="C71" s="134"/>
      <c r="D71" s="453"/>
      <c r="E71" s="454"/>
      <c r="F71" s="454"/>
      <c r="G71" s="454"/>
      <c r="H71" s="454"/>
      <c r="I71" s="454"/>
      <c r="J71" s="454"/>
      <c r="K71" s="454"/>
      <c r="L71" s="454"/>
      <c r="M71" s="454"/>
      <c r="N71" s="454"/>
      <c r="O71" s="454"/>
      <c r="P71" s="454"/>
      <c r="Q71" s="455"/>
      <c r="R71" s="27"/>
      <c r="S71" s="256"/>
    </row>
    <row r="72" spans="2:19" x14ac:dyDescent="0.2">
      <c r="B72" s="275"/>
      <c r="C72" s="134"/>
      <c r="D72" s="261"/>
      <c r="E72" s="261"/>
      <c r="F72" s="261"/>
      <c r="G72" s="261"/>
      <c r="H72" s="261"/>
      <c r="I72" s="261"/>
      <c r="J72" s="261"/>
      <c r="K72" s="261"/>
      <c r="L72" s="261"/>
      <c r="M72" s="261"/>
      <c r="N72" s="261"/>
      <c r="O72" s="261"/>
      <c r="P72" s="261"/>
      <c r="Q72" s="261"/>
      <c r="R72" s="27"/>
      <c r="S72" s="256"/>
    </row>
    <row r="73" spans="2:19" ht="3" customHeight="1" x14ac:dyDescent="0.2">
      <c r="B73" s="276"/>
      <c r="C73" s="379"/>
      <c r="D73" s="207"/>
      <c r="E73" s="207"/>
      <c r="F73" s="207"/>
      <c r="G73" s="207"/>
      <c r="H73" s="207"/>
      <c r="I73" s="207"/>
      <c r="J73" s="207"/>
      <c r="K73" s="207"/>
      <c r="L73" s="207"/>
      <c r="M73" s="207"/>
      <c r="N73" s="207"/>
      <c r="O73" s="207"/>
      <c r="P73" s="207"/>
      <c r="Q73" s="207"/>
      <c r="R73" s="207"/>
      <c r="S73" s="111"/>
    </row>
    <row r="74" spans="2:19" x14ac:dyDescent="0.2">
      <c r="R74" s="320"/>
      <c r="S74" s="446" t="s">
        <v>738</v>
      </c>
    </row>
    <row r="75" spans="2:19" x14ac:dyDescent="0.2"/>
  </sheetData>
  <sheetProtection algorithmName="SHA-512" hashValue="msMyskWNFkNk1b6PlCH5Tl5cDAsAaPXKS0ndD7ElCQfElDSw1S3uoeZOytZVsl858THDm0kZN6stDFn4LZDQ+Q==" saltValue="EwAJZigcjOFOZIgCSmJ20A==" spinCount="100000" sheet="1" selectLockedCells="1"/>
  <mergeCells count="5">
    <mergeCell ref="D67:Q71"/>
    <mergeCell ref="H66:I66"/>
    <mergeCell ref="G10:P10"/>
    <mergeCell ref="G11:P11"/>
    <mergeCell ref="I12:P12"/>
  </mergeCells>
  <phoneticPr fontId="4"/>
  <printOptions horizontalCentered="1"/>
  <pageMargins left="0.39370078740157483" right="0.19685039370078741" top="0.59055118110236227" bottom="0.19685039370078741" header="0.51181102362204722" footer="0.11811023622047245"/>
  <pageSetup paperSize="9" scale="95" orientation="portrait" r:id="rId1"/>
  <headerFooter alignWithMargins="0"/>
  <ignoredErrors>
    <ignoredError sqref="AB13:AB15" formula="1"/>
    <ignoredError sqref="AD31:AD37" numberStoredAsText="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Y416"/>
  <sheetViews>
    <sheetView showGridLines="0" tabSelected="1" zoomScaleNormal="100" zoomScaleSheetLayoutView="85" workbookViewId="0">
      <selection activeCell="H11" sqref="H11:I11"/>
    </sheetView>
  </sheetViews>
  <sheetFormatPr defaultColWidth="0" defaultRowHeight="13.2" zeroHeight="1" x14ac:dyDescent="0.2"/>
  <cols>
    <col min="1" max="1" width="1.6640625" style="28" customWidth="1"/>
    <col min="2" max="2" width="0.44140625" style="275" customWidth="1"/>
    <col min="3" max="3" width="1.6640625" style="134" customWidth="1"/>
    <col min="4" max="4" width="2.109375" style="34" customWidth="1"/>
    <col min="5" max="5" width="3.109375" style="34" customWidth="1"/>
    <col min="6" max="6" width="6.6640625" style="34" customWidth="1"/>
    <col min="7" max="17" width="7.6640625" style="34" customWidth="1"/>
    <col min="18" max="18" width="3.109375" style="34" customWidth="1"/>
    <col min="19" max="20" width="2.109375" style="34" customWidth="1"/>
    <col min="21" max="21" width="0.44140625" style="34" customWidth="1"/>
    <col min="22" max="22" width="12.77734375" style="34" customWidth="1"/>
    <col min="23" max="24" width="7.6640625" style="28" hidden="1" customWidth="1"/>
    <col min="25" max="38" width="7.109375" style="28" hidden="1" customWidth="1"/>
    <col min="39" max="51" width="7.6640625" style="28" hidden="1" customWidth="1"/>
    <col min="52" max="16384" width="0" style="28" hidden="1"/>
  </cols>
  <sheetData>
    <row r="1" spans="1:26" ht="13.5" customHeight="1" x14ac:dyDescent="0.2">
      <c r="B1" s="21"/>
      <c r="C1" s="21"/>
      <c r="D1" s="28"/>
      <c r="E1" s="28"/>
      <c r="F1" s="28"/>
      <c r="G1" s="28"/>
      <c r="H1" s="28"/>
      <c r="I1" s="28"/>
      <c r="J1" s="28"/>
      <c r="K1" s="28"/>
      <c r="L1" s="28"/>
      <c r="M1" s="28"/>
      <c r="N1" s="28"/>
      <c r="O1" s="28"/>
      <c r="P1" s="28"/>
      <c r="Q1" s="28"/>
      <c r="R1" s="28"/>
      <c r="S1" s="28"/>
      <c r="T1" s="28"/>
      <c r="U1" s="28"/>
    </row>
    <row r="2" spans="1:26" x14ac:dyDescent="0.2">
      <c r="B2" s="21"/>
      <c r="C2" s="21"/>
      <c r="D2" s="28"/>
      <c r="E2" s="28"/>
      <c r="F2" s="36"/>
      <c r="G2" s="25" t="s">
        <v>94</v>
      </c>
      <c r="H2" s="25"/>
      <c r="I2" s="28"/>
      <c r="J2" s="28"/>
      <c r="K2" s="28"/>
      <c r="L2" s="28"/>
      <c r="M2" s="28"/>
      <c r="N2" s="28"/>
      <c r="O2" s="28"/>
      <c r="P2" s="28"/>
      <c r="Q2" s="28"/>
      <c r="R2" s="28"/>
      <c r="S2" s="28"/>
      <c r="T2" s="28"/>
      <c r="U2" s="28"/>
    </row>
    <row r="3" spans="1:26" x14ac:dyDescent="0.2">
      <c r="B3" s="21"/>
      <c r="C3" s="21"/>
      <c r="D3" s="28"/>
      <c r="E3" s="28"/>
      <c r="F3" s="37"/>
      <c r="G3" s="25" t="s">
        <v>95</v>
      </c>
      <c r="H3" s="25"/>
      <c r="I3" s="28"/>
      <c r="J3" s="28"/>
      <c r="K3" s="28"/>
      <c r="L3" s="28"/>
      <c r="M3" s="28"/>
      <c r="N3" s="28"/>
      <c r="O3" s="28"/>
      <c r="P3" s="28"/>
      <c r="Q3" s="28"/>
      <c r="R3" s="28"/>
      <c r="S3" s="28"/>
      <c r="T3" s="28"/>
      <c r="U3" s="28"/>
    </row>
    <row r="4" spans="1:26" ht="13.5" customHeight="1" x14ac:dyDescent="0.2">
      <c r="B4" s="21"/>
      <c r="C4" s="21"/>
      <c r="D4" s="28"/>
      <c r="E4" s="28"/>
      <c r="F4" s="307"/>
      <c r="G4" s="25"/>
      <c r="H4" s="25"/>
      <c r="I4" s="28"/>
      <c r="J4" s="28"/>
      <c r="K4" s="28"/>
      <c r="L4" s="28"/>
      <c r="M4" s="28"/>
      <c r="N4" s="28"/>
      <c r="O4" s="28"/>
      <c r="P4" s="28"/>
      <c r="Q4" s="28"/>
      <c r="R4" s="28"/>
      <c r="S4" s="28"/>
      <c r="T4" s="28"/>
      <c r="U4" s="28"/>
    </row>
    <row r="5" spans="1:26" ht="24" customHeight="1" x14ac:dyDescent="0.15">
      <c r="B5" s="134"/>
      <c r="D5" s="143"/>
      <c r="E5" s="143"/>
      <c r="F5" s="135" t="s">
        <v>534</v>
      </c>
      <c r="G5" s="144"/>
      <c r="H5" s="144"/>
      <c r="I5" s="145"/>
      <c r="J5" s="145"/>
      <c r="K5" s="145"/>
      <c r="L5" s="145"/>
      <c r="M5" s="145"/>
      <c r="N5" s="135"/>
      <c r="O5" s="135"/>
      <c r="P5" s="135"/>
      <c r="Q5" s="145"/>
      <c r="R5" s="145"/>
      <c r="S5" s="146"/>
      <c r="T5" s="146"/>
    </row>
    <row r="6" spans="1:26" x14ac:dyDescent="0.2">
      <c r="A6" s="210" t="s">
        <v>722</v>
      </c>
      <c r="B6" s="210"/>
      <c r="C6" s="210"/>
      <c r="E6" s="28"/>
      <c r="F6" s="28"/>
      <c r="G6" s="25"/>
      <c r="H6" s="25"/>
      <c r="I6" s="28"/>
      <c r="J6" s="28"/>
      <c r="K6" s="28"/>
      <c r="L6" s="28"/>
      <c r="M6" s="28"/>
      <c r="N6" s="28"/>
      <c r="O6" s="28"/>
      <c r="P6" s="28"/>
      <c r="Q6" s="28"/>
      <c r="R6" s="28"/>
      <c r="S6" s="28"/>
      <c r="T6" s="28"/>
      <c r="U6" s="28"/>
    </row>
    <row r="7" spans="1:26" s="34" customFormat="1" ht="3" customHeight="1" x14ac:dyDescent="0.2">
      <c r="B7" s="273"/>
      <c r="C7" s="292"/>
      <c r="D7" s="274"/>
      <c r="E7" s="251"/>
      <c r="F7" s="251"/>
      <c r="G7" s="251"/>
      <c r="H7" s="251"/>
      <c r="I7" s="251"/>
      <c r="J7" s="251"/>
      <c r="K7" s="251"/>
      <c r="L7" s="251"/>
      <c r="M7" s="251"/>
      <c r="N7" s="251"/>
      <c r="O7" s="251"/>
      <c r="P7" s="251"/>
      <c r="Q7" s="251"/>
      <c r="R7" s="251"/>
      <c r="S7" s="251"/>
      <c r="T7" s="251"/>
      <c r="U7" s="253"/>
    </row>
    <row r="8" spans="1:26" ht="9" customHeight="1" x14ac:dyDescent="0.2">
      <c r="D8" s="375"/>
      <c r="U8" s="254"/>
    </row>
    <row r="9" spans="1:26" ht="6" customHeight="1" x14ac:dyDescent="0.2">
      <c r="D9" s="158"/>
      <c r="E9" s="159"/>
      <c r="F9" s="159"/>
      <c r="G9" s="159"/>
      <c r="H9" s="159"/>
      <c r="I9" s="159"/>
      <c r="J9" s="159"/>
      <c r="K9" s="159"/>
      <c r="L9" s="159"/>
      <c r="M9" s="159"/>
      <c r="N9" s="159"/>
      <c r="O9" s="159"/>
      <c r="P9" s="159"/>
      <c r="Q9" s="159"/>
      <c r="R9" s="159"/>
      <c r="S9" s="160"/>
      <c r="U9" s="254"/>
    </row>
    <row r="10" spans="1:26" x14ac:dyDescent="0.2">
      <c r="D10" s="161"/>
      <c r="E10" s="38" t="s">
        <v>481</v>
      </c>
      <c r="L10" s="386"/>
      <c r="M10" s="437"/>
      <c r="N10" s="132" t="str">
        <f>IF(L10=$X$10,"認定年度","")</f>
        <v/>
      </c>
      <c r="O10" s="438"/>
      <c r="R10" s="439" t="s">
        <v>741</v>
      </c>
      <c r="S10" s="162"/>
      <c r="U10" s="254"/>
      <c r="W10" s="209" t="s">
        <v>657</v>
      </c>
      <c r="X10" s="11" t="s">
        <v>658</v>
      </c>
      <c r="Y10" s="28">
        <f>VALUE(M10)</f>
        <v>0</v>
      </c>
      <c r="Z10" s="28">
        <f>VALUE(O10)</f>
        <v>0</v>
      </c>
    </row>
    <row r="11" spans="1:26" x14ac:dyDescent="0.2">
      <c r="D11" s="161"/>
      <c r="F11" s="27" t="s">
        <v>475</v>
      </c>
      <c r="G11" s="27"/>
      <c r="H11" s="491"/>
      <c r="I11" s="491"/>
      <c r="J11" s="27"/>
      <c r="K11" s="27"/>
      <c r="L11" s="27"/>
      <c r="M11" s="27"/>
      <c r="N11" s="27"/>
      <c r="O11" s="27"/>
      <c r="P11" s="27"/>
      <c r="S11" s="162"/>
      <c r="U11" s="254"/>
    </row>
    <row r="12" spans="1:26" x14ac:dyDescent="0.2">
      <c r="D12" s="161"/>
      <c r="F12" s="27" t="s">
        <v>476</v>
      </c>
      <c r="G12" s="27" t="s">
        <v>377</v>
      </c>
      <c r="H12" s="483"/>
      <c r="I12" s="484"/>
      <c r="J12" s="484"/>
      <c r="K12" s="484"/>
      <c r="L12" s="484"/>
      <c r="M12" s="484"/>
      <c r="N12" s="484"/>
      <c r="O12" s="484"/>
      <c r="P12" s="484"/>
      <c r="Q12" s="485"/>
      <c r="S12" s="162"/>
      <c r="U12" s="254"/>
    </row>
    <row r="13" spans="1:26" x14ac:dyDescent="0.2">
      <c r="D13" s="161"/>
      <c r="F13" s="27"/>
      <c r="G13" s="27" t="s">
        <v>156</v>
      </c>
      <c r="H13" s="483"/>
      <c r="I13" s="484"/>
      <c r="J13" s="484"/>
      <c r="K13" s="484"/>
      <c r="L13" s="484"/>
      <c r="M13" s="484"/>
      <c r="N13" s="484"/>
      <c r="O13" s="484"/>
      <c r="P13" s="484"/>
      <c r="Q13" s="485"/>
      <c r="S13" s="162"/>
      <c r="U13" s="254"/>
    </row>
    <row r="14" spans="1:26" x14ac:dyDescent="0.2">
      <c r="D14" s="161"/>
      <c r="F14" s="27"/>
      <c r="G14" s="27" t="s">
        <v>394</v>
      </c>
      <c r="H14" s="493"/>
      <c r="I14" s="493"/>
      <c r="J14" s="27"/>
      <c r="K14" s="27"/>
      <c r="L14" s="27"/>
      <c r="M14" s="27"/>
      <c r="N14" s="27"/>
      <c r="O14" s="27"/>
      <c r="P14" s="27"/>
      <c r="S14" s="162"/>
      <c r="U14" s="254"/>
    </row>
    <row r="15" spans="1:26" ht="9" customHeight="1" x14ac:dyDescent="0.2">
      <c r="D15" s="161"/>
      <c r="F15" s="27"/>
      <c r="G15" s="27"/>
      <c r="H15" s="27"/>
      <c r="I15" s="27"/>
      <c r="J15" s="27"/>
      <c r="K15" s="27"/>
      <c r="L15" s="27"/>
      <c r="M15" s="27"/>
      <c r="N15" s="27"/>
      <c r="O15" s="27"/>
      <c r="P15" s="27"/>
      <c r="S15" s="162"/>
      <c r="U15" s="254"/>
    </row>
    <row r="16" spans="1:26" x14ac:dyDescent="0.2">
      <c r="D16" s="161"/>
      <c r="F16" s="27" t="s">
        <v>482</v>
      </c>
      <c r="G16" s="27"/>
      <c r="H16" s="492"/>
      <c r="I16" s="492"/>
      <c r="J16" s="27"/>
      <c r="K16" s="27"/>
      <c r="L16" s="27"/>
      <c r="M16" s="27"/>
      <c r="N16" s="27"/>
      <c r="O16" s="27"/>
      <c r="P16" s="27"/>
      <c r="S16" s="162"/>
      <c r="U16" s="254"/>
    </row>
    <row r="17" spans="4:32" x14ac:dyDescent="0.2">
      <c r="D17" s="161"/>
      <c r="F17" s="27" t="s">
        <v>376</v>
      </c>
      <c r="G17" s="27" t="s">
        <v>377</v>
      </c>
      <c r="H17" s="483"/>
      <c r="I17" s="484"/>
      <c r="J17" s="484"/>
      <c r="K17" s="484"/>
      <c r="L17" s="484"/>
      <c r="M17" s="484"/>
      <c r="N17" s="484"/>
      <c r="O17" s="484"/>
      <c r="P17" s="484"/>
      <c r="Q17" s="485"/>
      <c r="S17" s="162"/>
      <c r="U17" s="254"/>
    </row>
    <row r="18" spans="4:32" x14ac:dyDescent="0.2">
      <c r="D18" s="161"/>
      <c r="F18" s="27"/>
      <c r="G18" s="27" t="s">
        <v>156</v>
      </c>
      <c r="H18" s="483"/>
      <c r="I18" s="484"/>
      <c r="J18" s="484"/>
      <c r="K18" s="484"/>
      <c r="L18" s="484"/>
      <c r="M18" s="484"/>
      <c r="N18" s="484"/>
      <c r="O18" s="484"/>
      <c r="P18" s="484"/>
      <c r="Q18" s="485"/>
      <c r="S18" s="162"/>
      <c r="U18" s="254"/>
    </row>
    <row r="19" spans="4:32" x14ac:dyDescent="0.2">
      <c r="D19" s="161"/>
      <c r="F19" s="27"/>
      <c r="G19" s="27" t="s">
        <v>394</v>
      </c>
      <c r="H19" s="493"/>
      <c r="I19" s="493"/>
      <c r="J19" s="27"/>
      <c r="K19" s="27"/>
      <c r="L19" s="27"/>
      <c r="M19" s="27"/>
      <c r="N19" s="27"/>
      <c r="O19" s="27"/>
      <c r="P19" s="27"/>
      <c r="S19" s="162"/>
      <c r="U19" s="254"/>
    </row>
    <row r="20" spans="4:32" ht="4.5" customHeight="1" x14ac:dyDescent="0.2">
      <c r="D20" s="163"/>
      <c r="E20" s="164"/>
      <c r="F20" s="165"/>
      <c r="G20" s="165"/>
      <c r="H20" s="165"/>
      <c r="I20" s="165"/>
      <c r="J20" s="165"/>
      <c r="K20" s="165"/>
      <c r="L20" s="165"/>
      <c r="M20" s="165"/>
      <c r="N20" s="165"/>
      <c r="O20" s="165"/>
      <c r="P20" s="165"/>
      <c r="Q20" s="165"/>
      <c r="R20" s="165"/>
      <c r="S20" s="166"/>
      <c r="U20" s="254"/>
    </row>
    <row r="21" spans="4:32" ht="4.5" customHeight="1" x14ac:dyDescent="0.2">
      <c r="D21" s="158"/>
      <c r="E21" s="159"/>
      <c r="F21" s="167"/>
      <c r="G21" s="167"/>
      <c r="H21" s="167"/>
      <c r="I21" s="167"/>
      <c r="J21" s="167"/>
      <c r="K21" s="167"/>
      <c r="L21" s="167"/>
      <c r="M21" s="167"/>
      <c r="N21" s="167"/>
      <c r="O21" s="167"/>
      <c r="P21" s="167"/>
      <c r="Q21" s="167"/>
      <c r="R21" s="167"/>
      <c r="S21" s="160"/>
      <c r="U21" s="254"/>
    </row>
    <row r="22" spans="4:32" x14ac:dyDescent="0.2">
      <c r="D22" s="161"/>
      <c r="E22" s="38" t="s">
        <v>402</v>
      </c>
      <c r="F22" s="27"/>
      <c r="G22" s="27"/>
      <c r="H22" s="27"/>
      <c r="I22" s="27"/>
      <c r="J22" s="27"/>
      <c r="K22" s="27"/>
      <c r="L22" s="27"/>
      <c r="R22" s="27"/>
      <c r="S22" s="162"/>
      <c r="U22" s="254"/>
    </row>
    <row r="23" spans="4:32" ht="14.25" customHeight="1" x14ac:dyDescent="0.2">
      <c r="D23" s="161"/>
      <c r="F23" s="27" t="s">
        <v>540</v>
      </c>
      <c r="G23" s="27"/>
      <c r="H23" s="201"/>
      <c r="I23" s="27"/>
      <c r="J23" s="27"/>
      <c r="K23" s="27"/>
      <c r="L23" s="27"/>
      <c r="M23" s="27"/>
      <c r="N23" s="27"/>
      <c r="O23" s="27"/>
      <c r="P23" s="27"/>
      <c r="S23" s="162"/>
      <c r="U23" s="254"/>
    </row>
    <row r="24" spans="4:32" ht="36" customHeight="1" x14ac:dyDescent="0.2">
      <c r="D24" s="161"/>
      <c r="F24" s="482" t="s">
        <v>412</v>
      </c>
      <c r="G24" s="482"/>
      <c r="H24" s="483"/>
      <c r="I24" s="484"/>
      <c r="J24" s="484"/>
      <c r="K24" s="484"/>
      <c r="L24" s="484"/>
      <c r="M24" s="484"/>
      <c r="N24" s="484"/>
      <c r="O24" s="484"/>
      <c r="P24" s="484"/>
      <c r="Q24" s="485"/>
      <c r="S24" s="162"/>
      <c r="U24" s="254"/>
    </row>
    <row r="25" spans="4:32" ht="24" customHeight="1" x14ac:dyDescent="0.2">
      <c r="D25" s="161"/>
      <c r="F25" s="27" t="s">
        <v>51</v>
      </c>
      <c r="G25" s="27"/>
      <c r="H25" s="483"/>
      <c r="I25" s="484"/>
      <c r="J25" s="484"/>
      <c r="K25" s="484"/>
      <c r="L25" s="484"/>
      <c r="M25" s="484"/>
      <c r="N25" s="484"/>
      <c r="O25" s="484"/>
      <c r="P25" s="484"/>
      <c r="Q25" s="485"/>
      <c r="S25" s="162"/>
      <c r="U25" s="254"/>
    </row>
    <row r="26" spans="4:32" x14ac:dyDescent="0.2">
      <c r="D26" s="161"/>
      <c r="F26" s="27" t="s">
        <v>270</v>
      </c>
      <c r="G26" s="27"/>
      <c r="H26" s="494"/>
      <c r="I26" s="495"/>
      <c r="J26" s="132"/>
      <c r="N26" s="27"/>
      <c r="O26" s="27"/>
      <c r="P26" s="27"/>
      <c r="S26" s="162"/>
      <c r="U26" s="254"/>
      <c r="W26" s="209" t="s">
        <v>201</v>
      </c>
      <c r="X26" s="11" t="s">
        <v>569</v>
      </c>
      <c r="Y26" s="11" t="s">
        <v>53</v>
      </c>
      <c r="Z26" s="11" t="s">
        <v>571</v>
      </c>
      <c r="AA26" s="11" t="s">
        <v>225</v>
      </c>
      <c r="AB26" s="11" t="s">
        <v>226</v>
      </c>
      <c r="AC26" s="11" t="s">
        <v>252</v>
      </c>
      <c r="AD26" s="11" t="s">
        <v>310</v>
      </c>
      <c r="AE26" s="11" t="s">
        <v>222</v>
      </c>
      <c r="AF26" s="11" t="s">
        <v>552</v>
      </c>
    </row>
    <row r="27" spans="4:32" x14ac:dyDescent="0.2">
      <c r="D27" s="161"/>
      <c r="F27" s="27" t="s">
        <v>52</v>
      </c>
      <c r="G27" s="27"/>
      <c r="H27" s="202"/>
      <c r="I27" s="27" t="s">
        <v>356</v>
      </c>
      <c r="J27" s="133" t="s">
        <v>265</v>
      </c>
      <c r="K27" s="133"/>
      <c r="L27" s="133"/>
      <c r="M27" s="202"/>
      <c r="N27" s="27" t="s">
        <v>357</v>
      </c>
      <c r="O27" s="132" t="s">
        <v>467</v>
      </c>
      <c r="P27" s="202"/>
      <c r="Q27" s="27" t="s">
        <v>415</v>
      </c>
      <c r="S27" s="162"/>
      <c r="U27" s="254"/>
    </row>
    <row r="28" spans="4:32" x14ac:dyDescent="0.2">
      <c r="D28" s="168"/>
      <c r="E28" s="35"/>
      <c r="F28" s="137" t="s">
        <v>466</v>
      </c>
      <c r="H28" s="202"/>
      <c r="I28" s="27" t="s">
        <v>556</v>
      </c>
      <c r="K28" s="27"/>
      <c r="L28" s="371" t="s">
        <v>319</v>
      </c>
      <c r="M28" s="415"/>
      <c r="N28" s="318"/>
      <c r="P28" s="371" t="s">
        <v>320</v>
      </c>
      <c r="Q28" s="415"/>
      <c r="S28" s="162"/>
      <c r="U28" s="254"/>
      <c r="W28" s="414">
        <f>VALUE(M28)</f>
        <v>0</v>
      </c>
      <c r="X28" s="414">
        <f>VALUE(Q28)</f>
        <v>0</v>
      </c>
    </row>
    <row r="29" spans="4:32" x14ac:dyDescent="0.2">
      <c r="D29" s="161"/>
      <c r="F29" s="27" t="s">
        <v>596</v>
      </c>
      <c r="G29" s="27"/>
      <c r="H29" s="227"/>
      <c r="I29" s="27" t="s">
        <v>184</v>
      </c>
      <c r="J29" s="133" t="s">
        <v>597</v>
      </c>
      <c r="K29" s="133"/>
      <c r="L29" s="133"/>
      <c r="M29" s="202"/>
      <c r="N29" s="27" t="s">
        <v>185</v>
      </c>
      <c r="O29" s="412" t="str">
        <f>IF(M27="","",M29*1000/M27)</f>
        <v/>
      </c>
      <c r="P29" s="27" t="s">
        <v>186</v>
      </c>
      <c r="S29" s="162"/>
      <c r="U29" s="254"/>
    </row>
    <row r="30" spans="4:32" x14ac:dyDescent="0.2">
      <c r="D30" s="161"/>
      <c r="J30" s="133" t="s">
        <v>278</v>
      </c>
      <c r="K30" s="133"/>
      <c r="L30" s="133"/>
      <c r="M30" s="202"/>
      <c r="N30" s="27" t="s">
        <v>358</v>
      </c>
      <c r="O30" s="262" t="str">
        <f>IF(M27="","",M30*1000/M27)</f>
        <v/>
      </c>
      <c r="P30" s="27" t="s">
        <v>359</v>
      </c>
      <c r="Q30" s="27"/>
      <c r="S30" s="162"/>
      <c r="U30" s="254"/>
      <c r="X30" s="214">
        <f>SUMPRODUCT($O$35:$O$48,$W$35:$W$48)/1000</f>
        <v>0</v>
      </c>
    </row>
    <row r="31" spans="4:32" ht="9" customHeight="1" x14ac:dyDescent="0.2">
      <c r="D31" s="163"/>
      <c r="E31" s="164"/>
      <c r="F31" s="165"/>
      <c r="G31" s="165"/>
      <c r="H31" s="165"/>
      <c r="I31" s="165"/>
      <c r="J31" s="165"/>
      <c r="K31" s="165"/>
      <c r="L31" s="165"/>
      <c r="M31" s="165"/>
      <c r="N31" s="165"/>
      <c r="O31" s="165"/>
      <c r="P31" s="165"/>
      <c r="Q31" s="165"/>
      <c r="R31" s="165"/>
      <c r="S31" s="166"/>
      <c r="U31" s="254"/>
    </row>
    <row r="32" spans="4:32" ht="6" customHeight="1" x14ac:dyDescent="0.2">
      <c r="D32" s="158"/>
      <c r="E32" s="159"/>
      <c r="F32" s="167"/>
      <c r="G32" s="167"/>
      <c r="H32" s="167"/>
      <c r="I32" s="167"/>
      <c r="J32" s="167"/>
      <c r="K32" s="167"/>
      <c r="L32" s="167"/>
      <c r="M32" s="167"/>
      <c r="N32" s="167"/>
      <c r="O32" s="167"/>
      <c r="P32" s="167"/>
      <c r="Q32" s="167"/>
      <c r="R32" s="167"/>
      <c r="S32" s="160"/>
      <c r="U32" s="254"/>
    </row>
    <row r="33" spans="4:51" ht="20.25" customHeight="1" x14ac:dyDescent="0.2">
      <c r="D33" s="161"/>
      <c r="E33" s="38" t="s">
        <v>727</v>
      </c>
      <c r="F33" s="27"/>
      <c r="G33" s="27"/>
      <c r="I33" s="305"/>
      <c r="K33" s="490" t="s">
        <v>309</v>
      </c>
      <c r="L33" s="490"/>
      <c r="M33" s="490"/>
      <c r="N33" s="490"/>
      <c r="O33" s="490"/>
      <c r="P33" s="490"/>
      <c r="Q33" s="490"/>
      <c r="R33" s="27"/>
      <c r="S33" s="162"/>
      <c r="U33" s="254"/>
      <c r="W33" s="488" t="s">
        <v>624</v>
      </c>
      <c r="X33" s="486" t="s">
        <v>623</v>
      </c>
      <c r="Y33" s="81" t="s">
        <v>197</v>
      </c>
      <c r="Z33" s="79"/>
      <c r="AA33" s="80" t="s">
        <v>341</v>
      </c>
      <c r="AB33" s="75"/>
      <c r="AC33" s="100" t="s">
        <v>292</v>
      </c>
      <c r="AD33" s="75" t="s">
        <v>340</v>
      </c>
      <c r="AE33" s="79"/>
      <c r="AF33" s="80" t="s">
        <v>342</v>
      </c>
      <c r="AG33" s="75"/>
      <c r="AH33" s="75"/>
      <c r="AI33" s="101" t="s">
        <v>552</v>
      </c>
      <c r="AJ33" s="102" t="s">
        <v>59</v>
      </c>
      <c r="AK33" s="141" t="s">
        <v>326</v>
      </c>
      <c r="AL33" s="141"/>
      <c r="AM33" s="142"/>
      <c r="AN33" s="1"/>
      <c r="AO33" s="1"/>
    </row>
    <row r="34" spans="4:51" ht="48" customHeight="1" x14ac:dyDescent="0.2">
      <c r="D34" s="161"/>
      <c r="E34" s="171" t="s">
        <v>464</v>
      </c>
      <c r="F34" s="147" t="s">
        <v>336</v>
      </c>
      <c r="G34" s="148"/>
      <c r="H34" s="147" t="s">
        <v>337</v>
      </c>
      <c r="I34" s="148"/>
      <c r="J34" s="148"/>
      <c r="K34" s="148"/>
      <c r="L34" s="148"/>
      <c r="M34" s="148"/>
      <c r="N34" s="148"/>
      <c r="O34" s="224" t="s">
        <v>196</v>
      </c>
      <c r="P34" s="171" t="s">
        <v>622</v>
      </c>
      <c r="Q34" s="171" t="s">
        <v>200</v>
      </c>
      <c r="R34" s="27"/>
      <c r="S34" s="162"/>
      <c r="U34" s="254"/>
      <c r="W34" s="489"/>
      <c r="X34" s="487"/>
      <c r="Y34" s="82" t="s">
        <v>112</v>
      </c>
      <c r="Z34" s="83" t="s">
        <v>339</v>
      </c>
      <c r="AA34" s="74" t="s">
        <v>338</v>
      </c>
      <c r="AB34" s="76" t="s">
        <v>572</v>
      </c>
      <c r="AC34" s="78" t="s">
        <v>360</v>
      </c>
      <c r="AD34" s="77" t="s">
        <v>125</v>
      </c>
      <c r="AE34" s="74" t="s">
        <v>484</v>
      </c>
      <c r="AF34" s="74" t="s">
        <v>330</v>
      </c>
      <c r="AG34" s="74" t="s">
        <v>515</v>
      </c>
      <c r="AH34" s="76" t="s">
        <v>555</v>
      </c>
      <c r="AI34" s="99" t="s">
        <v>231</v>
      </c>
      <c r="AJ34" s="73" t="s">
        <v>399</v>
      </c>
      <c r="AK34" s="402" t="s">
        <v>257</v>
      </c>
      <c r="AL34" s="83" t="s">
        <v>714</v>
      </c>
      <c r="AM34" s="138" t="s">
        <v>325</v>
      </c>
      <c r="AN34" s="1">
        <v>1</v>
      </c>
      <c r="AO34" s="1"/>
      <c r="AQ34" s="191">
        <f>Y35/SUM($Y35:$AA35)</f>
        <v>0.77245508982035938</v>
      </c>
      <c r="AR34" s="200" t="s">
        <v>233</v>
      </c>
      <c r="AS34" s="200" t="s">
        <v>234</v>
      </c>
      <c r="AT34" s="28" t="s">
        <v>65</v>
      </c>
      <c r="AU34" s="28" t="s">
        <v>69</v>
      </c>
      <c r="AV34" s="28" t="s">
        <v>67</v>
      </c>
      <c r="AW34" s="28" t="s">
        <v>10</v>
      </c>
      <c r="AX34" s="28" t="s">
        <v>12</v>
      </c>
      <c r="AY34" s="28" t="s">
        <v>14</v>
      </c>
    </row>
    <row r="35" spans="4:51" ht="24" customHeight="1" x14ac:dyDescent="0.2">
      <c r="D35" s="161"/>
      <c r="E35" s="308"/>
      <c r="F35" s="128" t="s">
        <v>158</v>
      </c>
      <c r="G35" s="149"/>
      <c r="H35" s="460" t="s">
        <v>203</v>
      </c>
      <c r="I35" s="461"/>
      <c r="J35" s="461"/>
      <c r="K35" s="461"/>
      <c r="L35" s="461"/>
      <c r="M35" s="461"/>
      <c r="N35" s="461"/>
      <c r="O35" s="202"/>
      <c r="P35" s="202"/>
      <c r="Q35" s="228" t="str">
        <f t="shared" ref="Q35:Q53" si="0">IF(AND(O35="",P35=""),"",IF(P$54="",X35,ROUND(P35/P$54,3)))</f>
        <v/>
      </c>
      <c r="R35" s="27"/>
      <c r="S35" s="162"/>
      <c r="U35" s="254"/>
      <c r="W35" s="68">
        <v>2000</v>
      </c>
      <c r="X35" s="69" t="str">
        <f>IF(O35="","",IF(SUMPRODUCT($O$35:$O$53,$W$35:$W$53)=0,"",ROUND($O35*$W35/SUMPRODUCT($O$35:$O$53,$W$35:$W$53),3)))</f>
        <v/>
      </c>
      <c r="Y35" s="93">
        <f t="shared" ref="Y35:AI35" si="1">AA92</f>
        <v>0.25800000000000001</v>
      </c>
      <c r="Z35" s="122">
        <f t="shared" si="1"/>
        <v>4.4999999999999998E-2</v>
      </c>
      <c r="AA35" s="122">
        <f t="shared" si="1"/>
        <v>3.1E-2</v>
      </c>
      <c r="AB35" s="122">
        <f t="shared" si="1"/>
        <v>0.11799999999999999</v>
      </c>
      <c r="AC35" s="122">
        <f t="shared" si="1"/>
        <v>1.4E-2</v>
      </c>
      <c r="AD35" s="122">
        <f t="shared" si="1"/>
        <v>0.20200000000000001</v>
      </c>
      <c r="AE35" s="122">
        <f t="shared" si="1"/>
        <v>0.184</v>
      </c>
      <c r="AF35" s="122">
        <f t="shared" si="1"/>
        <v>6.2E-2</v>
      </c>
      <c r="AG35" s="122">
        <f t="shared" si="1"/>
        <v>8.0000000000000002E-3</v>
      </c>
      <c r="AH35" s="122">
        <f t="shared" si="1"/>
        <v>2.5000000000000001E-2</v>
      </c>
      <c r="AI35" s="122">
        <f t="shared" si="1"/>
        <v>5.2999999999999999E-2</v>
      </c>
      <c r="AJ35" s="72">
        <f t="shared" ref="AJ35:AJ42" si="2">SUM(Y35:AI35)</f>
        <v>1</v>
      </c>
      <c r="AK35" s="403">
        <v>0.05</v>
      </c>
      <c r="AL35" s="436">
        <f>ROUND(AM35*0.3,3)</f>
        <v>0.13600000000000001</v>
      </c>
      <c r="AM35" s="139">
        <f t="shared" ref="AM35:AM47" si="3">SUM(Y35:AB35)</f>
        <v>0.45199999999999996</v>
      </c>
      <c r="AN35" s="1">
        <v>2</v>
      </c>
      <c r="AO35" s="1" t="str">
        <f t="shared" ref="AO35:AO48" si="4">IF(O35=0,"",CONCATENATE(F35,"　"))</f>
        <v/>
      </c>
      <c r="AQ35" s="191">
        <f>Y39/SUM($Y39:$AA39)</f>
        <v>0.8287752675386445</v>
      </c>
      <c r="AR35" s="28">
        <f>X64</f>
        <v>1</v>
      </c>
      <c r="AS35" s="28">
        <f>X65</f>
        <v>1</v>
      </c>
      <c r="AT35" s="247" t="str">
        <f t="shared" ref="AT35:AT53" si="5">IF($E35=1,$Q35,"")</f>
        <v/>
      </c>
      <c r="AU35" s="247" t="str">
        <f>IF($E35=2,$Q35,"")</f>
        <v/>
      </c>
      <c r="AV35" s="247" t="str">
        <f>IF($E35=3,$Q35,"")</f>
        <v/>
      </c>
      <c r="AW35" s="247" t="str">
        <f>IF($E35=4,$Q35,"")</f>
        <v/>
      </c>
      <c r="AX35" s="247" t="str">
        <f>IF($E35=5,$Q35,"")</f>
        <v/>
      </c>
      <c r="AY35" s="247" t="str">
        <f>IF($E35=6,$Q35,"")</f>
        <v/>
      </c>
    </row>
    <row r="36" spans="4:51" ht="24" customHeight="1" x14ac:dyDescent="0.2">
      <c r="D36" s="161"/>
      <c r="E36" s="308"/>
      <c r="F36" s="128" t="s">
        <v>96</v>
      </c>
      <c r="G36" s="149"/>
      <c r="H36" s="460" t="s">
        <v>204</v>
      </c>
      <c r="I36" s="461"/>
      <c r="J36" s="461"/>
      <c r="K36" s="461"/>
      <c r="L36" s="461"/>
      <c r="M36" s="461"/>
      <c r="N36" s="461"/>
      <c r="O36" s="202"/>
      <c r="P36" s="202"/>
      <c r="Q36" s="228" t="str">
        <f t="shared" si="0"/>
        <v/>
      </c>
      <c r="R36" s="27"/>
      <c r="S36" s="162"/>
      <c r="U36" s="254"/>
      <c r="W36" s="68">
        <v>3700</v>
      </c>
      <c r="X36" s="69" t="str">
        <f t="shared" ref="X36:X48" si="6">IF(O36="","",IF(SUMPRODUCT($O$35:$O$53,$W$35:$W$53)=0,"",ROUND($O36*$W36/SUMPRODUCT($O$35:$O$53,$W$35:$W$53),3)))</f>
        <v/>
      </c>
      <c r="Y36" s="69">
        <f>29%*0.85</f>
        <v>0.24649999999999997</v>
      </c>
      <c r="Z36" s="123">
        <f>29%*0.15</f>
        <v>4.3499999999999997E-2</v>
      </c>
      <c r="AA36" s="70">
        <f>5%*0.21</f>
        <v>1.0500000000000001E-2</v>
      </c>
      <c r="AB36" s="70">
        <f>5%*0.79</f>
        <v>3.9500000000000007E-2</v>
      </c>
      <c r="AC36" s="70">
        <f>20%*0.045</f>
        <v>8.9999999999999993E-3</v>
      </c>
      <c r="AD36" s="70">
        <f>40%*0.52</f>
        <v>0.20800000000000002</v>
      </c>
      <c r="AE36" s="70">
        <f>40%*0.48</f>
        <v>0.192</v>
      </c>
      <c r="AF36" s="70">
        <f>20%*0.64</f>
        <v>0.128</v>
      </c>
      <c r="AG36" s="70">
        <f>20%*0.045</f>
        <v>8.9999999999999993E-3</v>
      </c>
      <c r="AH36" s="70">
        <f>20%*0.27</f>
        <v>5.4000000000000006E-2</v>
      </c>
      <c r="AI36" s="71">
        <v>0.06</v>
      </c>
      <c r="AJ36" s="72">
        <f t="shared" si="2"/>
        <v>1</v>
      </c>
      <c r="AK36" s="401">
        <f>AK$77/$W36</f>
        <v>2.7027027027027029E-2</v>
      </c>
      <c r="AL36" s="434">
        <f t="shared" ref="AL36:AL48" si="7">ROUND(AM36*0.3,3)</f>
        <v>0.10199999999999999</v>
      </c>
      <c r="AM36" s="140">
        <f t="shared" si="3"/>
        <v>0.33999999999999997</v>
      </c>
      <c r="AN36" s="1">
        <v>4</v>
      </c>
      <c r="AO36" s="1" t="str">
        <f t="shared" si="4"/>
        <v/>
      </c>
      <c r="AQ36" s="191">
        <f>Y42/SUM($Y42:$AA42)</f>
        <v>0.7456140350877194</v>
      </c>
      <c r="AR36" s="28">
        <f>Y64</f>
        <v>1.133</v>
      </c>
      <c r="AS36" s="28">
        <f>Y65</f>
        <v>0.9</v>
      </c>
      <c r="AT36" s="247" t="str">
        <f t="shared" si="5"/>
        <v/>
      </c>
      <c r="AU36" s="247" t="str">
        <f t="shared" ref="AU36:AU53" si="8">IF($E36=2,$Q36,"")</f>
        <v/>
      </c>
      <c r="AV36" s="247" t="str">
        <f t="shared" ref="AV36:AV53" si="9">IF($E36=3,$Q36,"")</f>
        <v/>
      </c>
      <c r="AW36" s="247" t="str">
        <f t="shared" ref="AW36:AW53" si="10">IF($E36=4,$Q36,"")</f>
        <v/>
      </c>
      <c r="AX36" s="247" t="str">
        <f t="shared" ref="AX36:AX53" si="11">IF($E36=5,$Q36,"")</f>
        <v/>
      </c>
      <c r="AY36" s="247" t="str">
        <f t="shared" ref="AY36:AY53" si="12">IF($E36=6,$Q36,"")</f>
        <v/>
      </c>
    </row>
    <row r="37" spans="4:51" ht="13.5" customHeight="1" x14ac:dyDescent="0.2">
      <c r="D37" s="161"/>
      <c r="E37" s="308"/>
      <c r="F37" s="128" t="s">
        <v>97</v>
      </c>
      <c r="G37" s="149"/>
      <c r="H37" s="460" t="s">
        <v>205</v>
      </c>
      <c r="I37" s="461"/>
      <c r="J37" s="461"/>
      <c r="K37" s="461"/>
      <c r="L37" s="461"/>
      <c r="M37" s="461"/>
      <c r="N37" s="461"/>
      <c r="O37" s="202"/>
      <c r="P37" s="202"/>
      <c r="Q37" s="228" t="str">
        <f t="shared" si="0"/>
        <v/>
      </c>
      <c r="R37" s="27"/>
      <c r="S37" s="162"/>
      <c r="U37" s="254"/>
      <c r="W37" s="68">
        <v>3700</v>
      </c>
      <c r="X37" s="69" t="str">
        <f t="shared" si="6"/>
        <v/>
      </c>
      <c r="Y37" s="69">
        <f>29%*0.85</f>
        <v>0.24649999999999997</v>
      </c>
      <c r="Z37" s="123">
        <f>29%*0.15</f>
        <v>4.3499999999999997E-2</v>
      </c>
      <c r="AA37" s="70">
        <f>5%*0.21</f>
        <v>1.0500000000000001E-2</v>
      </c>
      <c r="AB37" s="70">
        <f>5%*0.79</f>
        <v>3.9500000000000007E-2</v>
      </c>
      <c r="AC37" s="70">
        <f>20%*0.045</f>
        <v>8.9999999999999993E-3</v>
      </c>
      <c r="AD37" s="70">
        <f>40%*0.52</f>
        <v>0.20800000000000002</v>
      </c>
      <c r="AE37" s="70">
        <f>40%*0.48</f>
        <v>0.192</v>
      </c>
      <c r="AF37" s="70">
        <f>20%*0.64</f>
        <v>0.128</v>
      </c>
      <c r="AG37" s="70">
        <f>20%*0.045</f>
        <v>8.9999999999999993E-3</v>
      </c>
      <c r="AH37" s="70">
        <f>20%*0.27</f>
        <v>5.4000000000000006E-2</v>
      </c>
      <c r="AI37" s="71">
        <v>0.06</v>
      </c>
      <c r="AJ37" s="72">
        <f t="shared" si="2"/>
        <v>1</v>
      </c>
      <c r="AK37" s="401">
        <f>AK$77/$W37</f>
        <v>2.7027027027027029E-2</v>
      </c>
      <c r="AL37" s="434">
        <f t="shared" si="7"/>
        <v>0.10199999999999999</v>
      </c>
      <c r="AM37" s="140">
        <f t="shared" si="3"/>
        <v>0.33999999999999997</v>
      </c>
      <c r="AN37" s="1">
        <v>4</v>
      </c>
      <c r="AO37" s="1" t="str">
        <f t="shared" si="4"/>
        <v/>
      </c>
      <c r="AQ37" s="191">
        <f>Y40/SUM($Y40:$AA40)</f>
        <v>0.78794901506373116</v>
      </c>
      <c r="AR37" s="28">
        <f>Z65</f>
        <v>1.5</v>
      </c>
      <c r="AS37" s="28">
        <f>AC66</f>
        <v>0</v>
      </c>
      <c r="AT37" s="247" t="str">
        <f t="shared" si="5"/>
        <v/>
      </c>
      <c r="AU37" s="247" t="str">
        <f t="shared" si="8"/>
        <v/>
      </c>
      <c r="AV37" s="247" t="str">
        <f t="shared" si="9"/>
        <v/>
      </c>
      <c r="AW37" s="247" t="str">
        <f t="shared" si="10"/>
        <v/>
      </c>
      <c r="AX37" s="247" t="str">
        <f t="shared" si="11"/>
        <v/>
      </c>
      <c r="AY37" s="247" t="str">
        <f t="shared" si="12"/>
        <v/>
      </c>
    </row>
    <row r="38" spans="4:51" ht="13.5" customHeight="1" x14ac:dyDescent="0.2">
      <c r="D38" s="161"/>
      <c r="E38" s="308"/>
      <c r="F38" s="128" t="s">
        <v>225</v>
      </c>
      <c r="G38" s="149"/>
      <c r="H38" s="460" t="s">
        <v>206</v>
      </c>
      <c r="I38" s="461"/>
      <c r="J38" s="461"/>
      <c r="K38" s="461"/>
      <c r="L38" s="461"/>
      <c r="M38" s="461"/>
      <c r="N38" s="461"/>
      <c r="O38" s="202"/>
      <c r="P38" s="202"/>
      <c r="Q38" s="228" t="str">
        <f t="shared" si="0"/>
        <v/>
      </c>
      <c r="R38" s="27"/>
      <c r="S38" s="162"/>
      <c r="U38" s="254"/>
      <c r="W38" s="84">
        <v>3300</v>
      </c>
      <c r="X38" s="69" t="str">
        <f t="shared" si="6"/>
        <v/>
      </c>
      <c r="Y38" s="69">
        <f>36%*0.85</f>
        <v>0.30599999999999999</v>
      </c>
      <c r="Z38" s="123">
        <f>36%*0.15</f>
        <v>5.3999999999999999E-2</v>
      </c>
      <c r="AA38" s="70">
        <f>11%*0.21</f>
        <v>2.3099999999999999E-2</v>
      </c>
      <c r="AB38" s="70">
        <f>11%*0.79</f>
        <v>8.6900000000000005E-2</v>
      </c>
      <c r="AC38" s="70">
        <v>0.12</v>
      </c>
      <c r="AD38" s="70">
        <f>23%*0.52</f>
        <v>0.11960000000000001</v>
      </c>
      <c r="AE38" s="70">
        <f>23%*0.48</f>
        <v>0.1104</v>
      </c>
      <c r="AF38" s="70">
        <f>13%*0.64</f>
        <v>8.320000000000001E-2</v>
      </c>
      <c r="AG38" s="70">
        <f>13%*0.09</f>
        <v>1.17E-2</v>
      </c>
      <c r="AH38" s="70">
        <f>13%*0.27</f>
        <v>3.5100000000000006E-2</v>
      </c>
      <c r="AI38" s="71">
        <v>0.05</v>
      </c>
      <c r="AJ38" s="72">
        <f t="shared" si="2"/>
        <v>1.0000000000000002</v>
      </c>
      <c r="AK38" s="401">
        <f>AK$77/$W38</f>
        <v>3.0303030303030304E-2</v>
      </c>
      <c r="AL38" s="434">
        <f t="shared" si="7"/>
        <v>0.14099999999999999</v>
      </c>
      <c r="AM38" s="140">
        <f t="shared" si="3"/>
        <v>0.47</v>
      </c>
      <c r="AN38" s="1">
        <v>7</v>
      </c>
      <c r="AO38" s="1" t="str">
        <f t="shared" si="4"/>
        <v/>
      </c>
      <c r="AR38" s="28">
        <f>AA64</f>
        <v>1.667</v>
      </c>
      <c r="AS38" s="28">
        <f>AA65</f>
        <v>1</v>
      </c>
      <c r="AT38" s="247" t="str">
        <f t="shared" si="5"/>
        <v/>
      </c>
      <c r="AU38" s="247" t="str">
        <f t="shared" si="8"/>
        <v/>
      </c>
      <c r="AV38" s="247" t="str">
        <f t="shared" si="9"/>
        <v/>
      </c>
      <c r="AW38" s="247" t="str">
        <f t="shared" si="10"/>
        <v/>
      </c>
      <c r="AX38" s="247" t="str">
        <f t="shared" si="11"/>
        <v/>
      </c>
      <c r="AY38" s="247" t="str">
        <f t="shared" si="12"/>
        <v/>
      </c>
    </row>
    <row r="39" spans="4:51" ht="13.5" customHeight="1" x14ac:dyDescent="0.2">
      <c r="D39" s="161"/>
      <c r="E39" s="308"/>
      <c r="F39" s="128" t="s">
        <v>226</v>
      </c>
      <c r="G39" s="149"/>
      <c r="H39" s="460" t="s">
        <v>207</v>
      </c>
      <c r="I39" s="461"/>
      <c r="J39" s="461"/>
      <c r="K39" s="461"/>
      <c r="L39" s="461"/>
      <c r="M39" s="461"/>
      <c r="N39" s="461"/>
      <c r="O39" s="202"/>
      <c r="P39" s="202"/>
      <c r="Q39" s="228" t="str">
        <f t="shared" si="0"/>
        <v/>
      </c>
      <c r="R39" s="27"/>
      <c r="S39" s="162"/>
      <c r="U39" s="254"/>
      <c r="W39" s="84">
        <v>1500</v>
      </c>
      <c r="X39" s="69" t="str">
        <f t="shared" si="6"/>
        <v/>
      </c>
      <c r="Y39" s="69">
        <f>41%*0.85</f>
        <v>0.34849999999999998</v>
      </c>
      <c r="Z39" s="123">
        <f>41%*0.15</f>
        <v>6.1499999999999992E-2</v>
      </c>
      <c r="AA39" s="70">
        <f>5%*0.21</f>
        <v>1.0500000000000001E-2</v>
      </c>
      <c r="AB39" s="70">
        <f>5%*0.79</f>
        <v>3.9500000000000007E-2</v>
      </c>
      <c r="AC39" s="70">
        <f>9%*0.045</f>
        <v>4.0499999999999998E-3</v>
      </c>
      <c r="AD39" s="70">
        <f>36%*0.52</f>
        <v>0.18720000000000001</v>
      </c>
      <c r="AE39" s="70">
        <f>36%*0.48</f>
        <v>0.17279999999999998</v>
      </c>
      <c r="AF39" s="70">
        <f>9%*0.64</f>
        <v>5.7599999999999998E-2</v>
      </c>
      <c r="AG39" s="70">
        <f>9%*0.045</f>
        <v>4.0499999999999998E-3</v>
      </c>
      <c r="AH39" s="70">
        <f>9%*0.27</f>
        <v>2.4300000000000002E-2</v>
      </c>
      <c r="AI39" s="71">
        <v>0.09</v>
      </c>
      <c r="AJ39" s="72">
        <f t="shared" si="2"/>
        <v>0.99999999999999989</v>
      </c>
      <c r="AK39" s="401">
        <f>AK$77/$W39</f>
        <v>6.6666666666666666E-2</v>
      </c>
      <c r="AL39" s="434">
        <f t="shared" si="7"/>
        <v>0.13800000000000001</v>
      </c>
      <c r="AM39" s="140">
        <f t="shared" si="3"/>
        <v>0.45999999999999996</v>
      </c>
      <c r="AN39" s="1">
        <v>3</v>
      </c>
      <c r="AO39" s="1" t="str">
        <f t="shared" si="4"/>
        <v/>
      </c>
      <c r="AQ39" s="191">
        <f>Y36/SUM($Y36:$AA36)</f>
        <v>0.82029950083194669</v>
      </c>
      <c r="AR39" s="28">
        <f>AB64</f>
        <v>1</v>
      </c>
      <c r="AS39" s="28">
        <f>AB65</f>
        <v>0.8</v>
      </c>
      <c r="AT39" s="247" t="str">
        <f t="shared" si="5"/>
        <v/>
      </c>
      <c r="AU39" s="247" t="str">
        <f t="shared" si="8"/>
        <v/>
      </c>
      <c r="AV39" s="247" t="str">
        <f t="shared" si="9"/>
        <v/>
      </c>
      <c r="AW39" s="247" t="str">
        <f t="shared" si="10"/>
        <v/>
      </c>
      <c r="AX39" s="247" t="str">
        <f t="shared" si="11"/>
        <v/>
      </c>
      <c r="AY39" s="247" t="str">
        <f t="shared" si="12"/>
        <v/>
      </c>
    </row>
    <row r="40" spans="4:51" ht="13.5" customHeight="1" x14ac:dyDescent="0.2">
      <c r="D40" s="161"/>
      <c r="E40" s="308"/>
      <c r="F40" s="128" t="s">
        <v>252</v>
      </c>
      <c r="G40" s="149"/>
      <c r="H40" s="460" t="s">
        <v>208</v>
      </c>
      <c r="I40" s="461"/>
      <c r="J40" s="461"/>
      <c r="K40" s="461"/>
      <c r="L40" s="461"/>
      <c r="M40" s="461"/>
      <c r="N40" s="461"/>
      <c r="O40" s="202"/>
      <c r="P40" s="202"/>
      <c r="Q40" s="228" t="str">
        <f t="shared" si="0"/>
        <v/>
      </c>
      <c r="R40" s="27"/>
      <c r="S40" s="162"/>
      <c r="U40" s="254"/>
      <c r="W40" s="84">
        <v>3500</v>
      </c>
      <c r="X40" s="69" t="str">
        <f t="shared" si="6"/>
        <v/>
      </c>
      <c r="Y40" s="69">
        <f>32%*0.85</f>
        <v>0.27200000000000002</v>
      </c>
      <c r="Z40" s="123">
        <f>32%*0.15</f>
        <v>4.8000000000000001E-2</v>
      </c>
      <c r="AA40" s="70">
        <f>12%*0.21</f>
        <v>2.5199999999999997E-2</v>
      </c>
      <c r="AB40" s="70">
        <f>12%*0.79</f>
        <v>9.4799999999999995E-2</v>
      </c>
      <c r="AC40" s="70">
        <v>0.18</v>
      </c>
      <c r="AD40" s="70">
        <f>21%*0.52</f>
        <v>0.10920000000000001</v>
      </c>
      <c r="AE40" s="70">
        <f>21%*0.48</f>
        <v>0.10079999999999999</v>
      </c>
      <c r="AF40" s="70">
        <f>11%*0.64</f>
        <v>7.0400000000000004E-2</v>
      </c>
      <c r="AG40" s="70">
        <f>11%*0.09</f>
        <v>9.8999999999999991E-3</v>
      </c>
      <c r="AH40" s="70">
        <f>11%*0.27</f>
        <v>2.9700000000000001E-2</v>
      </c>
      <c r="AI40" s="71">
        <v>0.06</v>
      </c>
      <c r="AJ40" s="72">
        <f t="shared" si="2"/>
        <v>1</v>
      </c>
      <c r="AK40" s="401">
        <f>AK$77/$W40</f>
        <v>2.8571428571428571E-2</v>
      </c>
      <c r="AL40" s="434">
        <f t="shared" si="7"/>
        <v>0.13200000000000001</v>
      </c>
      <c r="AM40" s="140">
        <f t="shared" si="3"/>
        <v>0.44</v>
      </c>
      <c r="AN40" s="1">
        <v>6</v>
      </c>
      <c r="AO40" s="1" t="str">
        <f t="shared" si="4"/>
        <v/>
      </c>
      <c r="AQ40" s="191">
        <f>Y38/SUM($Y38:$AA38)</f>
        <v>0.79874706342991386</v>
      </c>
      <c r="AR40" s="28">
        <f>AC64</f>
        <v>1.667</v>
      </c>
      <c r="AS40" s="28">
        <f>AC65</f>
        <v>1</v>
      </c>
      <c r="AT40" s="247" t="str">
        <f t="shared" si="5"/>
        <v/>
      </c>
      <c r="AU40" s="247" t="str">
        <f t="shared" si="8"/>
        <v/>
      </c>
      <c r="AV40" s="247" t="str">
        <f t="shared" si="9"/>
        <v/>
      </c>
      <c r="AW40" s="247" t="str">
        <f t="shared" si="10"/>
        <v/>
      </c>
      <c r="AX40" s="247" t="str">
        <f t="shared" si="11"/>
        <v/>
      </c>
      <c r="AY40" s="247" t="str">
        <f t="shared" si="12"/>
        <v/>
      </c>
    </row>
    <row r="41" spans="4:51" ht="13.5" customHeight="1" x14ac:dyDescent="0.2">
      <c r="D41" s="161"/>
      <c r="E41" s="308"/>
      <c r="F41" s="128" t="s">
        <v>30</v>
      </c>
      <c r="G41" s="149"/>
      <c r="H41" s="460" t="s">
        <v>209</v>
      </c>
      <c r="I41" s="461"/>
      <c r="J41" s="461"/>
      <c r="K41" s="461"/>
      <c r="L41" s="461"/>
      <c r="M41" s="461"/>
      <c r="N41" s="461"/>
      <c r="O41" s="202"/>
      <c r="P41" s="202"/>
      <c r="Q41" s="228" t="str">
        <f t="shared" si="0"/>
        <v/>
      </c>
      <c r="R41" s="27"/>
      <c r="S41" s="162"/>
      <c r="U41" s="254"/>
      <c r="W41" s="84">
        <v>9000</v>
      </c>
      <c r="X41" s="69" t="str">
        <f t="shared" si="6"/>
        <v/>
      </c>
      <c r="Y41" s="69">
        <f>(1-SUM(AC41:AD41,AF41:AI41))*2/3*Y35/SUM(Y35:AB35)</f>
        <v>0.3497502458210423</v>
      </c>
      <c r="Z41" s="70">
        <f>(1-SUM(AC41:AD41,AF41:AI41))*2/3*Z35/SUM(Y35:AB35)</f>
        <v>6.1002949852507378E-2</v>
      </c>
      <c r="AA41" s="70">
        <f>(1-SUM(AC41:AD41,AF41:AI41))*2/3*AA35/SUM(Y35:AB35)</f>
        <v>4.2024254342838414E-2</v>
      </c>
      <c r="AB41" s="70">
        <f>(1-SUM(AC41:AD41,AF41:AI41))*2/3*AB35/SUM(Y35:AB35)</f>
        <v>0.15996329072435267</v>
      </c>
      <c r="AC41" s="70">
        <f>AC$77/$W41</f>
        <v>3.1111111111111109E-3</v>
      </c>
      <c r="AD41" s="70">
        <f>AD$77/$W41</f>
        <v>4.4888888888888888E-2</v>
      </c>
      <c r="AE41" s="70">
        <f>(1-SUM(AC41:AD41,AF41:AI41))/3</f>
        <v>0.30637037037037035</v>
      </c>
      <c r="AF41" s="70">
        <f>AF$77/$W41</f>
        <v>1.3777777777777778E-2</v>
      </c>
      <c r="AG41" s="70">
        <f>AG$77/$W41</f>
        <v>1.7777777777777779E-3</v>
      </c>
      <c r="AH41" s="70">
        <f>AH$77/$W41</f>
        <v>5.5555555555555558E-3</v>
      </c>
      <c r="AI41" s="70">
        <f>AI$77/$W41</f>
        <v>1.1777777777777778E-2</v>
      </c>
      <c r="AJ41" s="72">
        <f t="shared" si="2"/>
        <v>0.99999999999999989</v>
      </c>
      <c r="AK41" s="401">
        <f>AK$77*0.7/$W41</f>
        <v>7.7777777777777776E-3</v>
      </c>
      <c r="AL41" s="434">
        <f>AK41</f>
        <v>7.7777777777777776E-3</v>
      </c>
      <c r="AM41" s="140">
        <f t="shared" si="3"/>
        <v>0.61274074074074081</v>
      </c>
      <c r="AN41" s="1">
        <v>9</v>
      </c>
      <c r="AO41" s="1" t="str">
        <f t="shared" si="4"/>
        <v/>
      </c>
      <c r="AR41" s="28">
        <v>1</v>
      </c>
      <c r="AS41" s="28">
        <v>1</v>
      </c>
      <c r="AT41" s="247" t="str">
        <f t="shared" si="5"/>
        <v/>
      </c>
      <c r="AU41" s="247" t="str">
        <f t="shared" si="8"/>
        <v/>
      </c>
      <c r="AV41" s="247" t="str">
        <f t="shared" si="9"/>
        <v/>
      </c>
      <c r="AW41" s="247" t="str">
        <f t="shared" si="10"/>
        <v/>
      </c>
      <c r="AX41" s="247" t="str">
        <f t="shared" si="11"/>
        <v/>
      </c>
      <c r="AY41" s="247" t="str">
        <f t="shared" si="12"/>
        <v/>
      </c>
    </row>
    <row r="42" spans="4:51" ht="24" customHeight="1" x14ac:dyDescent="0.2">
      <c r="D42" s="161"/>
      <c r="E42" s="308"/>
      <c r="F42" s="128" t="s">
        <v>585</v>
      </c>
      <c r="G42" s="149"/>
      <c r="H42" s="460" t="s">
        <v>210</v>
      </c>
      <c r="I42" s="461"/>
      <c r="J42" s="461"/>
      <c r="K42" s="461"/>
      <c r="L42" s="461"/>
      <c r="M42" s="461"/>
      <c r="N42" s="461"/>
      <c r="O42" s="202"/>
      <c r="P42" s="202"/>
      <c r="Q42" s="228" t="str">
        <f t="shared" si="0"/>
        <v/>
      </c>
      <c r="R42" s="27"/>
      <c r="S42" s="162"/>
      <c r="U42" s="254"/>
      <c r="W42" s="84">
        <v>2300</v>
      </c>
      <c r="X42" s="69" t="str">
        <f t="shared" si="6"/>
        <v/>
      </c>
      <c r="Y42" s="69">
        <f>30%*0.85</f>
        <v>0.255</v>
      </c>
      <c r="Z42" s="123">
        <f>30%*0.15</f>
        <v>4.4999999999999998E-2</v>
      </c>
      <c r="AA42" s="70">
        <f>20%*0.21</f>
        <v>4.2000000000000003E-2</v>
      </c>
      <c r="AB42" s="70">
        <f>20%*0.79</f>
        <v>0.15800000000000003</v>
      </c>
      <c r="AC42" s="70">
        <f>10%*0.045</f>
        <v>4.4999999999999997E-3</v>
      </c>
      <c r="AD42" s="70">
        <f>28%*0.52</f>
        <v>0.14560000000000001</v>
      </c>
      <c r="AE42" s="70">
        <f>28%*0.48</f>
        <v>0.13440000000000002</v>
      </c>
      <c r="AF42" s="70">
        <f>10%*0.64</f>
        <v>6.4000000000000001E-2</v>
      </c>
      <c r="AG42" s="70">
        <f>10%*0.045</f>
        <v>4.4999999999999997E-3</v>
      </c>
      <c r="AH42" s="70">
        <f>10%*0.27</f>
        <v>2.7000000000000003E-2</v>
      </c>
      <c r="AI42" s="71">
        <v>0.12</v>
      </c>
      <c r="AJ42" s="72">
        <f t="shared" si="2"/>
        <v>1</v>
      </c>
      <c r="AK42" s="401">
        <f>AK$77/$W42</f>
        <v>4.3478260869565216E-2</v>
      </c>
      <c r="AL42" s="434">
        <f t="shared" si="7"/>
        <v>0.15</v>
      </c>
      <c r="AM42" s="140">
        <f t="shared" si="3"/>
        <v>0.5</v>
      </c>
      <c r="AN42" s="1">
        <v>5</v>
      </c>
      <c r="AO42" s="1" t="str">
        <f t="shared" si="4"/>
        <v/>
      </c>
      <c r="AQ42" s="191">
        <f>Y40/SUM($Y40:$AA40)</f>
        <v>0.78794901506373116</v>
      </c>
      <c r="AR42" s="28">
        <f>AD64</f>
        <v>1.4670000000000001</v>
      </c>
      <c r="AS42" s="28">
        <f>AD65</f>
        <v>1</v>
      </c>
      <c r="AT42" s="247" t="str">
        <f t="shared" si="5"/>
        <v/>
      </c>
      <c r="AU42" s="247" t="str">
        <f t="shared" si="8"/>
        <v/>
      </c>
      <c r="AV42" s="247" t="str">
        <f t="shared" si="9"/>
        <v/>
      </c>
      <c r="AW42" s="247" t="str">
        <f t="shared" si="10"/>
        <v/>
      </c>
      <c r="AX42" s="247" t="str">
        <f t="shared" si="11"/>
        <v/>
      </c>
      <c r="AY42" s="247" t="str">
        <f t="shared" si="12"/>
        <v/>
      </c>
    </row>
    <row r="43" spans="4:51" ht="13.5" customHeight="1" x14ac:dyDescent="0.2">
      <c r="D43" s="161"/>
      <c r="E43" s="308"/>
      <c r="F43" s="128" t="s">
        <v>222</v>
      </c>
      <c r="G43" s="149"/>
      <c r="H43" s="460" t="s">
        <v>211</v>
      </c>
      <c r="I43" s="461"/>
      <c r="J43" s="461"/>
      <c r="K43" s="461"/>
      <c r="L43" s="461"/>
      <c r="M43" s="461"/>
      <c r="N43" s="461"/>
      <c r="O43" s="202"/>
      <c r="P43" s="202"/>
      <c r="Q43" s="228" t="str">
        <f t="shared" si="0"/>
        <v/>
      </c>
      <c r="R43" s="27"/>
      <c r="S43" s="162"/>
      <c r="U43" s="254"/>
      <c r="W43" s="84">
        <v>1700</v>
      </c>
      <c r="X43" s="225" t="str">
        <f t="shared" si="6"/>
        <v/>
      </c>
      <c r="Y43" s="229">
        <f>Y$77*0.5/$W43</f>
        <v>0.15176470588235294</v>
      </c>
      <c r="Z43" s="70">
        <f>Z$77*0.5/$W43</f>
        <v>2.6470588235294117E-2</v>
      </c>
      <c r="AA43" s="70">
        <f>AA$77*0.5/$W43</f>
        <v>1.8235294117647058E-2</v>
      </c>
      <c r="AB43" s="70">
        <f>AB$77*0.5/$W43</f>
        <v>6.9411764705882353E-2</v>
      </c>
      <c r="AC43" s="70">
        <f>AC$77*0.5/$W43</f>
        <v>8.2352941176470594E-3</v>
      </c>
      <c r="AD43" s="70">
        <f>AD$77/$W43</f>
        <v>0.23764705882352941</v>
      </c>
      <c r="AE43" s="70">
        <f>AE$77*0.5/$W43</f>
        <v>0.10823529411764705</v>
      </c>
      <c r="AF43" s="70">
        <f>AF$77*2/$W43</f>
        <v>0.14588235294117646</v>
      </c>
      <c r="AG43" s="70">
        <f>AG$77*0.5/$W43</f>
        <v>4.7058823529411761E-3</v>
      </c>
      <c r="AH43" s="70">
        <f>AH$77/$W43</f>
        <v>2.9411764705882353E-2</v>
      </c>
      <c r="AI43" s="70">
        <f>AJ43-SUM(Y43:AH43)</f>
        <v>0.19999999999999996</v>
      </c>
      <c r="AJ43" s="72">
        <v>1</v>
      </c>
      <c r="AK43" s="401">
        <f>AK$77*0.5/$W43</f>
        <v>2.9411764705882353E-2</v>
      </c>
      <c r="AL43" s="434">
        <f t="shared" si="7"/>
        <v>0.08</v>
      </c>
      <c r="AM43" s="140">
        <f t="shared" si="3"/>
        <v>0.26588235294117646</v>
      </c>
      <c r="AN43" s="1">
        <v>8</v>
      </c>
      <c r="AO43" s="1" t="str">
        <f t="shared" si="4"/>
        <v/>
      </c>
      <c r="AR43" s="28">
        <v>1</v>
      </c>
      <c r="AS43" s="28">
        <v>1</v>
      </c>
      <c r="AT43" s="247" t="str">
        <f t="shared" si="5"/>
        <v/>
      </c>
      <c r="AU43" s="247" t="str">
        <f t="shared" si="8"/>
        <v/>
      </c>
      <c r="AV43" s="247" t="str">
        <f t="shared" si="9"/>
        <v/>
      </c>
      <c r="AW43" s="247" t="str">
        <f t="shared" si="10"/>
        <v/>
      </c>
      <c r="AX43" s="247" t="str">
        <f t="shared" si="11"/>
        <v/>
      </c>
      <c r="AY43" s="247" t="str">
        <f t="shared" si="12"/>
        <v/>
      </c>
    </row>
    <row r="44" spans="4:51" ht="13.5" customHeight="1" x14ac:dyDescent="0.2">
      <c r="D44" s="161"/>
      <c r="E44" s="308"/>
      <c r="F44" s="128" t="s">
        <v>715</v>
      </c>
      <c r="G44" s="149"/>
      <c r="H44" s="460" t="s">
        <v>716</v>
      </c>
      <c r="I44" s="461"/>
      <c r="J44" s="461"/>
      <c r="K44" s="461"/>
      <c r="L44" s="461"/>
      <c r="M44" s="461"/>
      <c r="N44" s="461"/>
      <c r="O44" s="202"/>
      <c r="P44" s="202"/>
      <c r="Q44" s="228" t="str">
        <f>IF(AND(O44="",P44=""),"",IF(P$54="",X44,ROUND(P44/P$54,3)))</f>
        <v/>
      </c>
      <c r="R44" s="27"/>
      <c r="S44" s="162"/>
      <c r="U44" s="254"/>
      <c r="W44" s="428">
        <v>9000</v>
      </c>
      <c r="X44" s="429" t="str">
        <f>IF(P44="","",IF(SUMPRODUCT($P$35:$P$48,$W$35:$W$48)=0,"",ROUND($P44*$W44/SUMPRODUCT($P$35:$P$48,$W$35:$W$48),3)))</f>
        <v/>
      </c>
      <c r="Y44" s="429">
        <f>(1-SUM(AC44:AD44,AF44:AH44))*2/3*Y35/SUM(Y35:AB35)</f>
        <v>0.38053097345132741</v>
      </c>
      <c r="Z44" s="430">
        <f>(1-SUM(AC44:AD44,AF44:AH44))*2/3*Z35/SUM(Y35:AB35)</f>
        <v>6.637168141592921E-2</v>
      </c>
      <c r="AA44" s="430">
        <f>(1-SUM(AC44:AD44,AF44:AH44))*2/3*AA35/SUM(Y35:AB35)</f>
        <v>4.5722713864306791E-2</v>
      </c>
      <c r="AB44" s="430">
        <f>(1-SUM(AC44:AD44,AF44:AH44))*2/3*AB35/SUM(Y35:AB35)</f>
        <v>0.17404129793510326</v>
      </c>
      <c r="AC44" s="430">
        <f>AC$73/$W44</f>
        <v>0</v>
      </c>
      <c r="AD44" s="430">
        <f>AD$73/$W44</f>
        <v>0</v>
      </c>
      <c r="AE44" s="430">
        <f>(1-SUM(AC44:AD44,AF44:AH44))/3/2</f>
        <v>0.16666666666666666</v>
      </c>
      <c r="AF44" s="430">
        <f>AF$73/$W44</f>
        <v>0</v>
      </c>
      <c r="AG44" s="430">
        <f>AG$73/$W44</f>
        <v>0</v>
      </c>
      <c r="AH44" s="430">
        <f>AH$73/$W44</f>
        <v>0</v>
      </c>
      <c r="AI44" s="430">
        <f>AJ44-SUM(Y44:AH44)</f>
        <v>0.16666666666666674</v>
      </c>
      <c r="AJ44" s="431">
        <v>1</v>
      </c>
      <c r="AK44" s="430">
        <f>AK$73*0.7/$W44</f>
        <v>0</v>
      </c>
      <c r="AL44" s="432">
        <f>ROUND(AM44*0.5,3)</f>
        <v>0.33300000000000002</v>
      </c>
      <c r="AM44" s="433">
        <f>SUM(Y44:AB44)</f>
        <v>0.66666666666666663</v>
      </c>
      <c r="AN44" s="1">
        <v>9</v>
      </c>
      <c r="AO44" s="1" t="str">
        <f>IF(O44=0,"",CONCATENATE(F44,"　"))</f>
        <v/>
      </c>
      <c r="AR44" s="28">
        <v>1</v>
      </c>
      <c r="AS44" s="28">
        <v>1</v>
      </c>
      <c r="AT44" s="247" t="str">
        <f t="shared" si="5"/>
        <v/>
      </c>
      <c r="AU44" s="247" t="str">
        <f t="shared" si="8"/>
        <v/>
      </c>
      <c r="AV44" s="247" t="str">
        <f t="shared" si="9"/>
        <v/>
      </c>
      <c r="AW44" s="247" t="str">
        <f t="shared" si="10"/>
        <v/>
      </c>
      <c r="AX44" s="247" t="str">
        <f t="shared" si="11"/>
        <v/>
      </c>
      <c r="AY44" s="247" t="str">
        <f t="shared" si="12"/>
        <v/>
      </c>
    </row>
    <row r="45" spans="4:51" ht="13.5" customHeight="1" x14ac:dyDescent="0.2">
      <c r="D45" s="161"/>
      <c r="E45" s="308"/>
      <c r="F45" s="128" t="s">
        <v>266</v>
      </c>
      <c r="G45" s="149"/>
      <c r="H45" s="460" t="s">
        <v>212</v>
      </c>
      <c r="I45" s="461"/>
      <c r="J45" s="461"/>
      <c r="K45" s="461"/>
      <c r="L45" s="461"/>
      <c r="M45" s="461"/>
      <c r="N45" s="461"/>
      <c r="O45" s="202"/>
      <c r="P45" s="202"/>
      <c r="Q45" s="228" t="str">
        <f t="shared" si="0"/>
        <v/>
      </c>
      <c r="R45" s="27"/>
      <c r="S45" s="162"/>
      <c r="U45" s="254"/>
      <c r="W45" s="84">
        <v>5600</v>
      </c>
      <c r="X45" s="69" t="str">
        <f t="shared" si="6"/>
        <v/>
      </c>
      <c r="Y45" s="69">
        <f>(1-SUM(AC45,AF45:AI45))*Y35/SUM(Y35:AB35,AD35:AE35)</f>
        <v>0.29006307534947157</v>
      </c>
      <c r="Z45" s="70">
        <f>(1-SUM(AC45,AF45:AI45))*Z35/SUM(Y35:AB35,AD35:AE35)</f>
        <v>5.0592396863279925E-2</v>
      </c>
      <c r="AA45" s="70">
        <f>(1-SUM(AC45,AF45:AI45))*AA35/SUM(Y35:AB35,AD35:AE35)</f>
        <v>3.4852540061370618E-2</v>
      </c>
      <c r="AB45" s="70">
        <f>(1-SUM(AC45,AF45:AI45))*AB35/SUM(Y35:AB35,AD35:AE35)</f>
        <v>0.13266450733037846</v>
      </c>
      <c r="AC45" s="70">
        <f>AC$77/$W45</f>
        <v>5.0000000000000001E-3</v>
      </c>
      <c r="AD45" s="70">
        <f>(1-SUM(AC45,AF45:AI45))*AD35/SUM(Y35:AB35,AD35:AE35)</f>
        <v>0.22710364814183437</v>
      </c>
      <c r="AE45" s="70">
        <f>(1-SUM(AC45,AF45:AI45))*AE35/SUM(Y35:AB35,AD35:AE35)</f>
        <v>0.20686668939652236</v>
      </c>
      <c r="AF45" s="70">
        <f>AF$77/$W45</f>
        <v>2.2142857142857141E-2</v>
      </c>
      <c r="AG45" s="70">
        <f>AG$77/$W45</f>
        <v>2.8571428571428571E-3</v>
      </c>
      <c r="AH45" s="70">
        <f>AH$77/$W45</f>
        <v>8.9285714285714281E-3</v>
      </c>
      <c r="AI45" s="70">
        <f>AI$77/$W45</f>
        <v>1.892857142857143E-2</v>
      </c>
      <c r="AJ45" s="72">
        <f>SUM(Y45:AI45)</f>
        <v>1.0000000000000002</v>
      </c>
      <c r="AK45" s="401">
        <f>AK$77/$W45</f>
        <v>1.7857142857142856E-2</v>
      </c>
      <c r="AL45" s="434">
        <f t="shared" si="7"/>
        <v>0.152</v>
      </c>
      <c r="AM45" s="140">
        <f t="shared" si="3"/>
        <v>0.50817251960450061</v>
      </c>
      <c r="AN45" s="1">
        <v>15</v>
      </c>
      <c r="AO45" s="1" t="str">
        <f t="shared" si="4"/>
        <v/>
      </c>
      <c r="AR45" s="28">
        <v>1</v>
      </c>
      <c r="AS45" s="28">
        <v>1</v>
      </c>
      <c r="AT45" s="247" t="str">
        <f t="shared" si="5"/>
        <v/>
      </c>
      <c r="AU45" s="247" t="str">
        <f t="shared" si="8"/>
        <v/>
      </c>
      <c r="AV45" s="247" t="str">
        <f t="shared" si="9"/>
        <v/>
      </c>
      <c r="AW45" s="247" t="str">
        <f t="shared" si="10"/>
        <v/>
      </c>
      <c r="AX45" s="247" t="str">
        <f t="shared" si="11"/>
        <v/>
      </c>
      <c r="AY45" s="247" t="str">
        <f t="shared" si="12"/>
        <v/>
      </c>
    </row>
    <row r="46" spans="4:51" ht="13.5" customHeight="1" x14ac:dyDescent="0.2">
      <c r="D46" s="161"/>
      <c r="E46" s="308"/>
      <c r="F46" s="128" t="s">
        <v>223</v>
      </c>
      <c r="G46" s="149"/>
      <c r="H46" s="460" t="s">
        <v>213</v>
      </c>
      <c r="I46" s="461"/>
      <c r="J46" s="461"/>
      <c r="K46" s="461"/>
      <c r="L46" s="461"/>
      <c r="M46" s="461"/>
      <c r="N46" s="461"/>
      <c r="O46" s="202"/>
      <c r="P46" s="202"/>
      <c r="Q46" s="228" t="str">
        <f t="shared" si="0"/>
        <v/>
      </c>
      <c r="R46" s="27"/>
      <c r="S46" s="162"/>
      <c r="U46" s="254"/>
      <c r="W46" s="84">
        <v>6900</v>
      </c>
      <c r="X46" s="225" t="str">
        <f t="shared" si="6"/>
        <v/>
      </c>
      <c r="Y46" s="229">
        <f t="shared" ref="Y46:AH46" si="13">Y$78/$W46</f>
        <v>8.5000000000000006E-2</v>
      </c>
      <c r="Z46" s="70">
        <f t="shared" si="13"/>
        <v>1.4999999999999999E-2</v>
      </c>
      <c r="AA46" s="70">
        <f t="shared" si="13"/>
        <v>1.4000000000000002E-2</v>
      </c>
      <c r="AB46" s="70">
        <f t="shared" si="13"/>
        <v>5.2666666666666681E-2</v>
      </c>
      <c r="AC46" s="70">
        <f t="shared" si="13"/>
        <v>1.5E-3</v>
      </c>
      <c r="AD46" s="70">
        <f t="shared" si="13"/>
        <v>4.8533333333333331E-2</v>
      </c>
      <c r="AE46" s="70">
        <f t="shared" si="13"/>
        <v>4.4800000000000006E-2</v>
      </c>
      <c r="AF46" s="70">
        <f t="shared" si="13"/>
        <v>2.1333333333333336E-2</v>
      </c>
      <c r="AG46" s="70">
        <f t="shared" si="13"/>
        <v>1.5E-3</v>
      </c>
      <c r="AH46" s="70">
        <f t="shared" si="13"/>
        <v>9.0000000000000011E-3</v>
      </c>
      <c r="AI46" s="70">
        <f>AJ46-SUM(Y46:AH46)</f>
        <v>0.70666666666666667</v>
      </c>
      <c r="AJ46" s="72">
        <v>1</v>
      </c>
      <c r="AK46" s="401">
        <f>AK$77*0.7/$W46</f>
        <v>1.0144927536231883E-2</v>
      </c>
      <c r="AL46" s="434">
        <f t="shared" si="7"/>
        <v>0.05</v>
      </c>
      <c r="AM46" s="140">
        <f t="shared" si="3"/>
        <v>0.16666666666666669</v>
      </c>
      <c r="AN46" s="1">
        <v>16</v>
      </c>
      <c r="AO46" s="1" t="str">
        <f t="shared" si="4"/>
        <v/>
      </c>
      <c r="AR46" s="28">
        <v>1</v>
      </c>
      <c r="AS46" s="28">
        <v>1</v>
      </c>
      <c r="AT46" s="247" t="str">
        <f t="shared" si="5"/>
        <v/>
      </c>
      <c r="AU46" s="247" t="str">
        <f t="shared" si="8"/>
        <v/>
      </c>
      <c r="AV46" s="247" t="str">
        <f t="shared" si="9"/>
        <v/>
      </c>
      <c r="AW46" s="247" t="str">
        <f t="shared" si="10"/>
        <v/>
      </c>
      <c r="AX46" s="247" t="str">
        <f t="shared" si="11"/>
        <v/>
      </c>
      <c r="AY46" s="247" t="str">
        <f t="shared" si="12"/>
        <v/>
      </c>
    </row>
    <row r="47" spans="4:51" ht="13.5" customHeight="1" x14ac:dyDescent="0.2">
      <c r="D47" s="161"/>
      <c r="E47" s="308"/>
      <c r="F47" s="128" t="s">
        <v>275</v>
      </c>
      <c r="G47" s="149"/>
      <c r="H47" s="460" t="s">
        <v>214</v>
      </c>
      <c r="I47" s="461"/>
      <c r="J47" s="461"/>
      <c r="K47" s="461"/>
      <c r="L47" s="461"/>
      <c r="M47" s="461"/>
      <c r="N47" s="461"/>
      <c r="O47" s="202"/>
      <c r="P47" s="202"/>
      <c r="Q47" s="228" t="str">
        <f t="shared" si="0"/>
        <v/>
      </c>
      <c r="R47" s="27"/>
      <c r="S47" s="162"/>
      <c r="U47" s="254"/>
      <c r="W47" s="84">
        <v>1000</v>
      </c>
      <c r="X47" s="69" t="str">
        <f t="shared" si="6"/>
        <v/>
      </c>
      <c r="Y47" s="230"/>
      <c r="Z47" s="70"/>
      <c r="AA47" s="70"/>
      <c r="AB47" s="70"/>
      <c r="AC47" s="70"/>
      <c r="AD47" s="70">
        <v>0.33</v>
      </c>
      <c r="AE47" s="70"/>
      <c r="AF47" s="70">
        <v>0.67</v>
      </c>
      <c r="AG47" s="70"/>
      <c r="AH47" s="70"/>
      <c r="AI47" s="71"/>
      <c r="AJ47" s="72">
        <f>SUM(Y47:AI47)</f>
        <v>1</v>
      </c>
      <c r="AK47" s="404" t="s">
        <v>235</v>
      </c>
      <c r="AL47" s="434"/>
      <c r="AM47" s="140">
        <f t="shared" si="3"/>
        <v>0</v>
      </c>
      <c r="AN47" s="1">
        <v>11</v>
      </c>
      <c r="AO47" s="1" t="str">
        <f t="shared" si="4"/>
        <v/>
      </c>
      <c r="AR47" s="28">
        <v>1</v>
      </c>
      <c r="AS47" s="28">
        <v>1</v>
      </c>
      <c r="AT47" s="247" t="str">
        <f t="shared" si="5"/>
        <v/>
      </c>
      <c r="AU47" s="247" t="str">
        <f t="shared" si="8"/>
        <v/>
      </c>
      <c r="AV47" s="247" t="str">
        <f t="shared" si="9"/>
        <v/>
      </c>
      <c r="AW47" s="247" t="str">
        <f t="shared" si="10"/>
        <v/>
      </c>
      <c r="AX47" s="247" t="str">
        <f t="shared" si="11"/>
        <v/>
      </c>
      <c r="AY47" s="247" t="str">
        <f t="shared" si="12"/>
        <v/>
      </c>
    </row>
    <row r="48" spans="4:51" ht="13.5" customHeight="1" x14ac:dyDescent="0.2">
      <c r="D48" s="161"/>
      <c r="E48" s="308"/>
      <c r="F48" s="128" t="s">
        <v>366</v>
      </c>
      <c r="G48" s="149"/>
      <c r="H48" s="460" t="s">
        <v>215</v>
      </c>
      <c r="I48" s="461"/>
      <c r="J48" s="461"/>
      <c r="K48" s="461"/>
      <c r="L48" s="461"/>
      <c r="M48" s="461"/>
      <c r="N48" s="461"/>
      <c r="O48" s="202"/>
      <c r="P48" s="202"/>
      <c r="Q48" s="228" t="str">
        <f t="shared" si="0"/>
        <v/>
      </c>
      <c r="R48" s="27"/>
      <c r="S48" s="162"/>
      <c r="U48" s="254"/>
      <c r="W48" s="84">
        <v>1</v>
      </c>
      <c r="X48" s="69" t="str">
        <f t="shared" si="6"/>
        <v/>
      </c>
      <c r="Y48" s="69">
        <f>ROUND((1-SUM(AD48:AF48))*AQ48,2)</f>
        <v>0.77</v>
      </c>
      <c r="Z48" s="70">
        <f>(1-SUM(Y48,AD48:AF48))/2</f>
        <v>9.9999999999999978E-2</v>
      </c>
      <c r="AA48" s="70">
        <f>Z48</f>
        <v>9.9999999999999978E-2</v>
      </c>
      <c r="AB48" s="70"/>
      <c r="AC48" s="70"/>
      <c r="AD48" s="70">
        <v>0.01</v>
      </c>
      <c r="AE48" s="70">
        <v>0.01</v>
      </c>
      <c r="AF48" s="70">
        <v>0.01</v>
      </c>
      <c r="AG48" s="70"/>
      <c r="AH48" s="70"/>
      <c r="AI48" s="71"/>
      <c r="AJ48" s="72">
        <f>SUM(Y48:AI48)</f>
        <v>1</v>
      </c>
      <c r="AK48" s="404" t="s">
        <v>236</v>
      </c>
      <c r="AL48" s="434">
        <f t="shared" si="7"/>
        <v>3.0000000000000001E-3</v>
      </c>
      <c r="AM48" s="140">
        <v>0.01</v>
      </c>
      <c r="AN48" s="1">
        <v>19</v>
      </c>
      <c r="AO48" s="1" t="str">
        <f t="shared" si="4"/>
        <v/>
      </c>
      <c r="AQ48" s="192">
        <f>AVERAGE(AQ34:AQ42)</f>
        <v>0.79168414097657802</v>
      </c>
      <c r="AR48" s="28">
        <v>1</v>
      </c>
      <c r="AS48" s="28">
        <v>1</v>
      </c>
      <c r="AT48" s="247" t="str">
        <f t="shared" si="5"/>
        <v/>
      </c>
      <c r="AU48" s="247" t="str">
        <f t="shared" si="8"/>
        <v/>
      </c>
      <c r="AV48" s="247" t="str">
        <f t="shared" si="9"/>
        <v/>
      </c>
      <c r="AW48" s="247" t="str">
        <f t="shared" si="10"/>
        <v/>
      </c>
      <c r="AX48" s="247" t="str">
        <f t="shared" si="11"/>
        <v/>
      </c>
      <c r="AY48" s="247" t="str">
        <f t="shared" si="12"/>
        <v/>
      </c>
    </row>
    <row r="49" spans="4:51" x14ac:dyDescent="0.2">
      <c r="D49" s="161"/>
      <c r="E49" s="308"/>
      <c r="F49" s="462"/>
      <c r="G49" s="463"/>
      <c r="H49" s="33"/>
      <c r="I49" s="30"/>
      <c r="J49" s="30"/>
      <c r="K49" s="30"/>
      <c r="L49" s="30"/>
      <c r="M49" s="30"/>
      <c r="N49" s="30"/>
      <c r="O49" s="202"/>
      <c r="P49" s="202"/>
      <c r="Q49" s="228" t="str">
        <f t="shared" si="0"/>
        <v/>
      </c>
      <c r="R49" s="27"/>
      <c r="S49" s="162"/>
      <c r="U49" s="254"/>
      <c r="W49" s="84" t="str">
        <f>IF($F49="","",VLOOKUP($F49,$F$35:$AM$48,W$93,0))</f>
        <v/>
      </c>
      <c r="X49" s="69" t="str">
        <f>IF(OR(F49="",O49=""),"",IF(SUMPRODUCT($O$35:$O$53,$W$35:$W$53)=0,"",ROUND($O49*$W49/SUMPRODUCT($O$35:$O$53,$W$35:$W$53),3)))</f>
        <v/>
      </c>
      <c r="Y49" s="69" t="str">
        <f t="shared" ref="Y49:AM53" si="14">IF($F49="","",VLOOKUP($F49,$F$35:$AM$48,Y$93,0))</f>
        <v/>
      </c>
      <c r="Z49" s="70" t="str">
        <f t="shared" si="14"/>
        <v/>
      </c>
      <c r="AA49" s="70" t="str">
        <f t="shared" si="14"/>
        <v/>
      </c>
      <c r="AB49" s="70" t="str">
        <f t="shared" si="14"/>
        <v/>
      </c>
      <c r="AC49" s="70" t="str">
        <f t="shared" si="14"/>
        <v/>
      </c>
      <c r="AD49" s="70" t="str">
        <f t="shared" si="14"/>
        <v/>
      </c>
      <c r="AE49" s="70" t="str">
        <f t="shared" si="14"/>
        <v/>
      </c>
      <c r="AF49" s="70" t="str">
        <f t="shared" si="14"/>
        <v/>
      </c>
      <c r="AG49" s="70" t="str">
        <f t="shared" si="14"/>
        <v/>
      </c>
      <c r="AH49" s="70" t="str">
        <f t="shared" si="14"/>
        <v/>
      </c>
      <c r="AI49" s="71" t="str">
        <f t="shared" si="14"/>
        <v/>
      </c>
      <c r="AJ49" s="72" t="str">
        <f t="shared" si="14"/>
        <v/>
      </c>
      <c r="AK49" s="404" t="str">
        <f t="shared" si="14"/>
        <v/>
      </c>
      <c r="AL49" s="434">
        <f>ROUND(SUMPRODUCT($X$35:$X$48,AL35:AL48),3)</f>
        <v>0</v>
      </c>
      <c r="AM49" s="140" t="str">
        <f t="shared" si="14"/>
        <v/>
      </c>
      <c r="AN49" s="1"/>
      <c r="AO49" s="1"/>
      <c r="AQ49" s="192"/>
      <c r="AT49" s="247" t="str">
        <f t="shared" si="5"/>
        <v/>
      </c>
      <c r="AU49" s="247" t="str">
        <f t="shared" si="8"/>
        <v/>
      </c>
      <c r="AV49" s="247" t="str">
        <f t="shared" si="9"/>
        <v/>
      </c>
      <c r="AW49" s="247" t="str">
        <f t="shared" si="10"/>
        <v/>
      </c>
      <c r="AX49" s="247" t="str">
        <f t="shared" si="11"/>
        <v/>
      </c>
      <c r="AY49" s="247" t="str">
        <f t="shared" si="12"/>
        <v/>
      </c>
    </row>
    <row r="50" spans="4:51" x14ac:dyDescent="0.2">
      <c r="D50" s="161"/>
      <c r="E50" s="308"/>
      <c r="F50" s="462"/>
      <c r="G50" s="463"/>
      <c r="H50" s="33"/>
      <c r="I50" s="30"/>
      <c r="J50" s="30"/>
      <c r="K50" s="30"/>
      <c r="L50" s="30"/>
      <c r="M50" s="30"/>
      <c r="N50" s="30"/>
      <c r="O50" s="202"/>
      <c r="P50" s="202"/>
      <c r="Q50" s="228" t="str">
        <f>IF(AND(O50="",P50=""),"",IF(P$54="",X50,ROUND(P50/P$54,3)))</f>
        <v/>
      </c>
      <c r="R50" s="27"/>
      <c r="S50" s="162"/>
      <c r="U50" s="254"/>
      <c r="W50" s="84" t="str">
        <f>IF($F50="","",VLOOKUP($F50,$F$35:$AM$48,W$93,0))</f>
        <v/>
      </c>
      <c r="X50" s="69" t="str">
        <f>IF(OR(F50="",O50=""),"",IF(SUMPRODUCT($O$35:$O$53,$W$35:$W$53)=0,"",ROUND($O50*$W50/SUMPRODUCT($O$35:$O$53,$W$35:$W$53),3)))</f>
        <v/>
      </c>
      <c r="Y50" s="69" t="str">
        <f t="shared" si="14"/>
        <v/>
      </c>
      <c r="Z50" s="70" t="str">
        <f t="shared" si="14"/>
        <v/>
      </c>
      <c r="AA50" s="70" t="str">
        <f t="shared" si="14"/>
        <v/>
      </c>
      <c r="AB50" s="70" t="str">
        <f t="shared" si="14"/>
        <v/>
      </c>
      <c r="AC50" s="70" t="str">
        <f t="shared" si="14"/>
        <v/>
      </c>
      <c r="AD50" s="70" t="str">
        <f t="shared" si="14"/>
        <v/>
      </c>
      <c r="AE50" s="70" t="str">
        <f t="shared" si="14"/>
        <v/>
      </c>
      <c r="AF50" s="70" t="str">
        <f t="shared" si="14"/>
        <v/>
      </c>
      <c r="AG50" s="70" t="str">
        <f t="shared" si="14"/>
        <v/>
      </c>
      <c r="AH50" s="70" t="str">
        <f t="shared" si="14"/>
        <v/>
      </c>
      <c r="AI50" s="71" t="str">
        <f t="shared" si="14"/>
        <v/>
      </c>
      <c r="AJ50" s="72" t="str">
        <f t="shared" si="14"/>
        <v/>
      </c>
      <c r="AK50" s="404" t="str">
        <f t="shared" si="14"/>
        <v/>
      </c>
      <c r="AL50" s="434">
        <f>ROUND(SUMPRODUCT($X$35:$X$48,AL36:AL49),3)</f>
        <v>0</v>
      </c>
      <c r="AM50" s="140" t="str">
        <f t="shared" si="14"/>
        <v/>
      </c>
      <c r="AN50" s="1"/>
      <c r="AO50" s="1"/>
      <c r="AQ50" s="192"/>
      <c r="AT50" s="247" t="str">
        <f t="shared" si="5"/>
        <v/>
      </c>
      <c r="AU50" s="247" t="str">
        <f t="shared" si="8"/>
        <v/>
      </c>
      <c r="AV50" s="247" t="str">
        <f t="shared" si="9"/>
        <v/>
      </c>
      <c r="AW50" s="247" t="str">
        <f t="shared" si="10"/>
        <v/>
      </c>
      <c r="AX50" s="247" t="str">
        <f t="shared" si="11"/>
        <v/>
      </c>
      <c r="AY50" s="247" t="str">
        <f t="shared" si="12"/>
        <v/>
      </c>
    </row>
    <row r="51" spans="4:51" x14ac:dyDescent="0.2">
      <c r="D51" s="161"/>
      <c r="E51" s="308"/>
      <c r="F51" s="462"/>
      <c r="G51" s="463"/>
      <c r="H51" s="33"/>
      <c r="I51" s="30"/>
      <c r="J51" s="30"/>
      <c r="K51" s="30"/>
      <c r="L51" s="30"/>
      <c r="M51" s="30"/>
      <c r="N51" s="30"/>
      <c r="O51" s="202"/>
      <c r="P51" s="202"/>
      <c r="Q51" s="228" t="str">
        <f>IF(AND(O51="",P51=""),"",IF(P$54="",X51,ROUND(P51/P$54,3)))</f>
        <v/>
      </c>
      <c r="R51" s="27"/>
      <c r="S51" s="162"/>
      <c r="U51" s="254"/>
      <c r="W51" s="84" t="str">
        <f>IF($F51="","",VLOOKUP($F51,$F$35:$AM$48,W$93,0))</f>
        <v/>
      </c>
      <c r="X51" s="69" t="str">
        <f>IF(OR(F51="",O51=""),"",IF(SUMPRODUCT($O$35:$O$53,$W$35:$W$53)=0,"",ROUND($O51*$W51/SUMPRODUCT($O$35:$O$53,$W$35:$W$53),3)))</f>
        <v/>
      </c>
      <c r="Y51" s="69" t="str">
        <f t="shared" si="14"/>
        <v/>
      </c>
      <c r="Z51" s="70" t="str">
        <f t="shared" si="14"/>
        <v/>
      </c>
      <c r="AA51" s="70" t="str">
        <f t="shared" si="14"/>
        <v/>
      </c>
      <c r="AB51" s="70" t="str">
        <f t="shared" si="14"/>
        <v/>
      </c>
      <c r="AC51" s="70" t="str">
        <f t="shared" si="14"/>
        <v/>
      </c>
      <c r="AD51" s="70" t="str">
        <f t="shared" si="14"/>
        <v/>
      </c>
      <c r="AE51" s="70" t="str">
        <f t="shared" si="14"/>
        <v/>
      </c>
      <c r="AF51" s="70" t="str">
        <f t="shared" si="14"/>
        <v/>
      </c>
      <c r="AG51" s="70" t="str">
        <f t="shared" si="14"/>
        <v/>
      </c>
      <c r="AH51" s="70" t="str">
        <f t="shared" si="14"/>
        <v/>
      </c>
      <c r="AI51" s="71" t="str">
        <f t="shared" si="14"/>
        <v/>
      </c>
      <c r="AJ51" s="72" t="str">
        <f t="shared" si="14"/>
        <v/>
      </c>
      <c r="AK51" s="404" t="str">
        <f t="shared" si="14"/>
        <v/>
      </c>
      <c r="AL51" s="434">
        <f>ROUND(SUMPRODUCT($X$35:$X$48,AL37:AL50),3)</f>
        <v>0</v>
      </c>
      <c r="AM51" s="140" t="str">
        <f t="shared" si="14"/>
        <v/>
      </c>
      <c r="AN51" s="1"/>
      <c r="AO51" s="1"/>
      <c r="AQ51" s="192"/>
      <c r="AT51" s="247" t="str">
        <f t="shared" si="5"/>
        <v/>
      </c>
      <c r="AU51" s="247" t="str">
        <f t="shared" si="8"/>
        <v/>
      </c>
      <c r="AV51" s="247" t="str">
        <f t="shared" si="9"/>
        <v/>
      </c>
      <c r="AW51" s="247" t="str">
        <f t="shared" si="10"/>
        <v/>
      </c>
      <c r="AX51" s="247" t="str">
        <f t="shared" si="11"/>
        <v/>
      </c>
      <c r="AY51" s="247" t="str">
        <f t="shared" si="12"/>
        <v/>
      </c>
    </row>
    <row r="52" spans="4:51" x14ac:dyDescent="0.2">
      <c r="D52" s="161"/>
      <c r="E52" s="308"/>
      <c r="F52" s="462"/>
      <c r="G52" s="463"/>
      <c r="H52" s="33"/>
      <c r="I52" s="30"/>
      <c r="J52" s="30"/>
      <c r="K52" s="30"/>
      <c r="L52" s="30"/>
      <c r="M52" s="30"/>
      <c r="N52" s="30"/>
      <c r="O52" s="202"/>
      <c r="P52" s="202"/>
      <c r="Q52" s="228" t="str">
        <f>IF(AND(O52="",P52=""),"",IF(P$54="",X52,ROUND(P52/P$54,3)))</f>
        <v/>
      </c>
      <c r="R52" s="27"/>
      <c r="S52" s="162"/>
      <c r="U52" s="254"/>
      <c r="W52" s="84" t="str">
        <f>IF($F52="","",VLOOKUP($F52,$F$35:$AM$48,W$93,0))</f>
        <v/>
      </c>
      <c r="X52" s="69" t="str">
        <f>IF(OR(F52="",O52=""),"",IF(SUMPRODUCT($O$35:$O$53,$W$35:$W$53)=0,"",ROUND($O52*$W52/SUMPRODUCT($O$35:$O$53,$W$35:$W$53),3)))</f>
        <v/>
      </c>
      <c r="Y52" s="69" t="str">
        <f t="shared" si="14"/>
        <v/>
      </c>
      <c r="Z52" s="70" t="str">
        <f t="shared" si="14"/>
        <v/>
      </c>
      <c r="AA52" s="70" t="str">
        <f t="shared" si="14"/>
        <v/>
      </c>
      <c r="AB52" s="70" t="str">
        <f t="shared" si="14"/>
        <v/>
      </c>
      <c r="AC52" s="70" t="str">
        <f t="shared" si="14"/>
        <v/>
      </c>
      <c r="AD52" s="70" t="str">
        <f t="shared" si="14"/>
        <v/>
      </c>
      <c r="AE52" s="70" t="str">
        <f t="shared" si="14"/>
        <v/>
      </c>
      <c r="AF52" s="70" t="str">
        <f t="shared" si="14"/>
        <v/>
      </c>
      <c r="AG52" s="70" t="str">
        <f t="shared" si="14"/>
        <v/>
      </c>
      <c r="AH52" s="70" t="str">
        <f t="shared" si="14"/>
        <v/>
      </c>
      <c r="AI52" s="71" t="str">
        <f t="shared" si="14"/>
        <v/>
      </c>
      <c r="AJ52" s="72" t="str">
        <f t="shared" si="14"/>
        <v/>
      </c>
      <c r="AK52" s="404" t="str">
        <f t="shared" si="14"/>
        <v/>
      </c>
      <c r="AL52" s="434">
        <f>ROUND(SUMPRODUCT($X$35:$X$48,AL38:AL51),3)</f>
        <v>0</v>
      </c>
      <c r="AM52" s="140" t="str">
        <f t="shared" si="14"/>
        <v/>
      </c>
      <c r="AN52" s="1"/>
      <c r="AO52" s="1"/>
      <c r="AQ52" s="192"/>
      <c r="AT52" s="247" t="str">
        <f t="shared" si="5"/>
        <v/>
      </c>
      <c r="AU52" s="247" t="str">
        <f t="shared" si="8"/>
        <v/>
      </c>
      <c r="AV52" s="247" t="str">
        <f t="shared" si="9"/>
        <v/>
      </c>
      <c r="AW52" s="247" t="str">
        <f t="shared" si="10"/>
        <v/>
      </c>
      <c r="AX52" s="247" t="str">
        <f t="shared" si="11"/>
        <v/>
      </c>
      <c r="AY52" s="247" t="str">
        <f t="shared" si="12"/>
        <v/>
      </c>
    </row>
    <row r="53" spans="4:51" x14ac:dyDescent="0.2">
      <c r="D53" s="161"/>
      <c r="E53" s="308"/>
      <c r="F53" s="462"/>
      <c r="G53" s="463"/>
      <c r="H53" s="33"/>
      <c r="I53" s="30"/>
      <c r="J53" s="30"/>
      <c r="K53" s="30"/>
      <c r="L53" s="30"/>
      <c r="M53" s="30"/>
      <c r="N53" s="30"/>
      <c r="O53" s="202"/>
      <c r="P53" s="202"/>
      <c r="Q53" s="228" t="str">
        <f t="shared" si="0"/>
        <v/>
      </c>
      <c r="R53" s="27"/>
      <c r="S53" s="162"/>
      <c r="U53" s="254"/>
      <c r="W53" s="84" t="str">
        <f>IF($F53="","",VLOOKUP($F53,$F$35:$AM$48,W$93,0))</f>
        <v/>
      </c>
      <c r="X53" s="69" t="str">
        <f>IF(OR(F53="",O53=""),"",IF(SUMPRODUCT($O$35:$O$53,$W$35:$W$53)=0,"",ROUND($O53*$W53/SUMPRODUCT($O$35:$O$53,$W$35:$W$53),3)))</f>
        <v/>
      </c>
      <c r="Y53" s="69" t="str">
        <f t="shared" si="14"/>
        <v/>
      </c>
      <c r="Z53" s="70" t="str">
        <f t="shared" si="14"/>
        <v/>
      </c>
      <c r="AA53" s="70" t="str">
        <f t="shared" si="14"/>
        <v/>
      </c>
      <c r="AB53" s="70" t="str">
        <f t="shared" si="14"/>
        <v/>
      </c>
      <c r="AC53" s="70" t="str">
        <f t="shared" si="14"/>
        <v/>
      </c>
      <c r="AD53" s="70" t="str">
        <f t="shared" si="14"/>
        <v/>
      </c>
      <c r="AE53" s="70" t="str">
        <f t="shared" si="14"/>
        <v/>
      </c>
      <c r="AF53" s="70" t="str">
        <f t="shared" si="14"/>
        <v/>
      </c>
      <c r="AG53" s="70" t="str">
        <f t="shared" si="14"/>
        <v/>
      </c>
      <c r="AH53" s="70" t="str">
        <f t="shared" si="14"/>
        <v/>
      </c>
      <c r="AI53" s="71" t="str">
        <f t="shared" si="14"/>
        <v/>
      </c>
      <c r="AJ53" s="72" t="str">
        <f t="shared" si="14"/>
        <v/>
      </c>
      <c r="AK53" s="404" t="str">
        <f t="shared" si="14"/>
        <v/>
      </c>
      <c r="AL53" s="435">
        <f>ROUND(SUMPRODUCT($X$35:$X$48,AL39:AL52),3)</f>
        <v>0</v>
      </c>
      <c r="AM53" s="140" t="str">
        <f t="shared" si="14"/>
        <v/>
      </c>
      <c r="AN53" s="1"/>
      <c r="AO53" s="1"/>
      <c r="AQ53" s="192"/>
      <c r="AT53" s="247" t="str">
        <f t="shared" si="5"/>
        <v/>
      </c>
      <c r="AU53" s="247" t="str">
        <f t="shared" si="8"/>
        <v/>
      </c>
      <c r="AV53" s="247" t="str">
        <f t="shared" si="9"/>
        <v/>
      </c>
      <c r="AW53" s="247" t="str">
        <f t="shared" si="10"/>
        <v/>
      </c>
      <c r="AX53" s="247" t="str">
        <f t="shared" si="11"/>
        <v/>
      </c>
      <c r="AY53" s="247" t="str">
        <f t="shared" si="12"/>
        <v/>
      </c>
    </row>
    <row r="54" spans="4:51" x14ac:dyDescent="0.2">
      <c r="D54" s="161"/>
      <c r="E54" s="309"/>
      <c r="F54" s="480" t="s">
        <v>44</v>
      </c>
      <c r="G54" s="481"/>
      <c r="H54" s="33"/>
      <c r="I54" s="31"/>
      <c r="J54" s="31"/>
      <c r="K54" s="231"/>
      <c r="L54" s="232"/>
      <c r="M54" s="231"/>
      <c r="N54" s="233"/>
      <c r="O54" s="262" t="str">
        <f>IF(SUM(O$35:O$53)=0,"",SUM(O$35:O$53))</f>
        <v/>
      </c>
      <c r="P54" s="262" t="str">
        <f>IF(SUM(P$35:P$53)=0,"",SUM(P$35:P$53))</f>
        <v/>
      </c>
      <c r="Q54" s="228" t="str">
        <f>IF(SUM(Q$35:Q$53)=0,"",1)</f>
        <v/>
      </c>
      <c r="R54" s="27"/>
      <c r="S54" s="162"/>
      <c r="U54" s="254"/>
      <c r="W54" s="98" t="e">
        <f>ROUND(SUMPRODUCT($O$35:$O$53,W35:W53)/O54,3)</f>
        <v>#VALUE!</v>
      </c>
      <c r="X54" s="97" t="s">
        <v>477</v>
      </c>
      <c r="Y54" s="129">
        <f>ROUND(SUMPRODUCT($Q$35:$Q$53,Y35:Y53),3)</f>
        <v>0</v>
      </c>
      <c r="Z54" s="130">
        <f>ROUND(SUMPRODUCT($Q$35:$Q$53,Z35:Z53),3)</f>
        <v>0</v>
      </c>
      <c r="AA54" s="130">
        <f t="shared" ref="AA54:AH54" si="15">ROUND(SUMPRODUCT($Q$35:$Q$53,AA35:AA53),3)</f>
        <v>0</v>
      </c>
      <c r="AB54" s="130">
        <f t="shared" si="15"/>
        <v>0</v>
      </c>
      <c r="AC54" s="130">
        <f t="shared" si="15"/>
        <v>0</v>
      </c>
      <c r="AD54" s="130">
        <f t="shared" si="15"/>
        <v>0</v>
      </c>
      <c r="AE54" s="130">
        <f t="shared" si="15"/>
        <v>0</v>
      </c>
      <c r="AF54" s="130">
        <f t="shared" si="15"/>
        <v>0</v>
      </c>
      <c r="AG54" s="130">
        <f t="shared" si="15"/>
        <v>0</v>
      </c>
      <c r="AH54" s="130">
        <f t="shared" si="15"/>
        <v>0</v>
      </c>
      <c r="AI54" s="131">
        <f>IF(SUM(Y54:AH54)=0,0,AJ54-SUM(Y54:AH54))</f>
        <v>0</v>
      </c>
      <c r="AJ54" s="106">
        <v>1</v>
      </c>
      <c r="AK54" s="190">
        <f>ROUND(SUMPRODUCT($X$35:$X$53,AK35:AK53),3)</f>
        <v>0</v>
      </c>
      <c r="AL54" s="130">
        <f>ROUND(SUMPRODUCT($X$35:$X$53,AL35:AL53),3)</f>
        <v>0</v>
      </c>
      <c r="AM54" s="131">
        <f>ROUND(SUMPRODUCT($X$35:$X$53,AM35:AM53),3)</f>
        <v>0</v>
      </c>
      <c r="AN54" s="1">
        <v>22</v>
      </c>
      <c r="AO54" s="1" t="str">
        <f>CONCATENATE(AO35,AO36,AO37,AO38,AO39,AO40,AO41,AO42,AO43,AO45,AO46,AO47,AO48)</f>
        <v/>
      </c>
      <c r="AR54" s="28" t="str">
        <f>IF(SUM($X$35:$X$53)=0,"",ROUND(SUMPRODUCT($X$35:$X$53,$AR$35:$AR$53)/SUM($X$35:$X$53),3))</f>
        <v/>
      </c>
      <c r="AS54" s="28" t="str">
        <f>IF(SUM($X$35:$X$53)=0,"",ROUND(SUMPRODUCT($X$35:$X$53,$AS$35:$AS$53)/SUM(X35:X53),3))</f>
        <v/>
      </c>
      <c r="AT54" s="247">
        <f t="shared" ref="AT54:AY54" si="16">SUM(AT35:AT53)</f>
        <v>0</v>
      </c>
      <c r="AU54" s="247">
        <f t="shared" si="16"/>
        <v>0</v>
      </c>
      <c r="AV54" s="247">
        <f t="shared" si="16"/>
        <v>0</v>
      </c>
      <c r="AW54" s="247">
        <f t="shared" si="16"/>
        <v>0</v>
      </c>
      <c r="AX54" s="247">
        <f t="shared" si="16"/>
        <v>0</v>
      </c>
      <c r="AY54" s="247">
        <f t="shared" si="16"/>
        <v>0</v>
      </c>
    </row>
    <row r="55" spans="4:51" ht="9" customHeight="1" x14ac:dyDescent="0.2">
      <c r="D55" s="161"/>
      <c r="F55" s="150"/>
      <c r="G55" s="150"/>
      <c r="H55" s="150"/>
      <c r="I55" s="150"/>
      <c r="J55" s="150"/>
      <c r="K55" s="150"/>
      <c r="L55" s="150"/>
      <c r="M55" s="150"/>
      <c r="N55" s="150"/>
      <c r="O55" s="150"/>
      <c r="P55" s="150"/>
      <c r="Q55" s="150"/>
      <c r="R55" s="27"/>
      <c r="S55" s="162"/>
      <c r="U55" s="254"/>
      <c r="W55" s="1" t="s">
        <v>514</v>
      </c>
      <c r="X55" s="297"/>
      <c r="Y55" s="297"/>
      <c r="Z55" s="297"/>
      <c r="AA55" s="297"/>
      <c r="AB55" s="297"/>
      <c r="AC55" s="297"/>
      <c r="AD55" s="297"/>
      <c r="AE55" s="297"/>
      <c r="AF55" s="125"/>
      <c r="AG55" s="125"/>
      <c r="AH55" s="125"/>
      <c r="AI55" s="125"/>
      <c r="AJ55" s="125"/>
      <c r="AK55" s="125"/>
      <c r="AL55" s="125"/>
      <c r="AM55" s="127"/>
      <c r="AN55" s="1"/>
      <c r="AO55" s="1"/>
    </row>
    <row r="56" spans="4:51" x14ac:dyDescent="0.2">
      <c r="D56" s="161"/>
      <c r="E56" s="38" t="s">
        <v>113</v>
      </c>
      <c r="F56" s="150"/>
      <c r="G56" s="150"/>
      <c r="H56" s="150"/>
      <c r="I56" s="293"/>
      <c r="J56" s="150"/>
      <c r="K56" s="150"/>
      <c r="L56" s="150"/>
      <c r="M56" s="150"/>
      <c r="N56" s="150"/>
      <c r="O56" s="150"/>
      <c r="P56" s="150"/>
      <c r="Q56" s="150"/>
      <c r="R56" s="27"/>
      <c r="S56" s="162"/>
      <c r="U56" s="254"/>
      <c r="W56" s="24"/>
      <c r="X56" s="11" t="s">
        <v>282</v>
      </c>
      <c r="Y56" s="11" t="s">
        <v>75</v>
      </c>
      <c r="Z56" s="11" t="s">
        <v>335</v>
      </c>
      <c r="AA56" s="11" t="s">
        <v>281</v>
      </c>
      <c r="AB56" s="11" t="s">
        <v>283</v>
      </c>
      <c r="AC56" s="11" t="s">
        <v>284</v>
      </c>
      <c r="AD56" s="11" t="s">
        <v>403</v>
      </c>
      <c r="AE56" s="11" t="s">
        <v>404</v>
      </c>
    </row>
    <row r="57" spans="4:51" x14ac:dyDescent="0.2">
      <c r="D57" s="161"/>
      <c r="F57" s="478" t="s">
        <v>367</v>
      </c>
      <c r="G57" s="479"/>
      <c r="H57" s="470" t="s">
        <v>258</v>
      </c>
      <c r="I57" s="471"/>
      <c r="J57" s="471"/>
      <c r="K57" s="471"/>
      <c r="L57" s="471"/>
      <c r="M57" s="471"/>
      <c r="N57" s="471"/>
      <c r="O57" s="471"/>
      <c r="P57" s="472"/>
      <c r="Q57" s="476" t="s">
        <v>629</v>
      </c>
      <c r="S57" s="162"/>
      <c r="U57" s="254"/>
      <c r="W57" s="115" t="s">
        <v>237</v>
      </c>
      <c r="X57" s="23">
        <v>1.5</v>
      </c>
      <c r="Y57" s="23">
        <v>1.7</v>
      </c>
      <c r="Z57" s="23">
        <v>2.5</v>
      </c>
      <c r="AA57" s="23">
        <v>2.5</v>
      </c>
      <c r="AB57" s="23">
        <v>1.5</v>
      </c>
      <c r="AC57" s="23">
        <v>2.2000000000000002</v>
      </c>
      <c r="AD57" s="23">
        <v>2.2000000000000002</v>
      </c>
      <c r="AE57" s="23"/>
    </row>
    <row r="58" spans="4:51" x14ac:dyDescent="0.2">
      <c r="D58" s="161"/>
      <c r="F58" s="171" t="s">
        <v>259</v>
      </c>
      <c r="G58" s="171" t="s">
        <v>260</v>
      </c>
      <c r="H58" s="473"/>
      <c r="I58" s="474"/>
      <c r="J58" s="474"/>
      <c r="K58" s="474"/>
      <c r="L58" s="474"/>
      <c r="M58" s="474"/>
      <c r="N58" s="474"/>
      <c r="O58" s="474"/>
      <c r="P58" s="475"/>
      <c r="Q58" s="477"/>
      <c r="S58" s="162"/>
      <c r="U58" s="254"/>
      <c r="W58" s="115" t="s">
        <v>238</v>
      </c>
      <c r="X58" s="23">
        <v>1</v>
      </c>
      <c r="Y58" s="23">
        <v>0.9</v>
      </c>
      <c r="Z58" s="23">
        <v>1</v>
      </c>
      <c r="AA58" s="23">
        <v>1</v>
      </c>
      <c r="AB58" s="23">
        <v>0.8</v>
      </c>
      <c r="AC58" s="23">
        <v>1.5</v>
      </c>
      <c r="AD58" s="23">
        <v>1</v>
      </c>
      <c r="AE58" s="23"/>
    </row>
    <row r="59" spans="4:51" x14ac:dyDescent="0.2">
      <c r="D59" s="161"/>
      <c r="F59" s="465" t="s">
        <v>261</v>
      </c>
      <c r="G59" s="175" t="s">
        <v>262</v>
      </c>
      <c r="H59" s="185" t="s">
        <v>368</v>
      </c>
      <c r="I59" s="186"/>
      <c r="J59" s="149"/>
      <c r="K59" s="149"/>
      <c r="L59" s="149"/>
      <c r="M59" s="149"/>
      <c r="N59" s="149"/>
      <c r="O59" s="149"/>
      <c r="P59" s="394"/>
      <c r="Q59" s="409">
        <f>Y54</f>
        <v>0</v>
      </c>
      <c r="S59" s="162"/>
      <c r="U59" s="254"/>
      <c r="W59" s="115" t="s">
        <v>239</v>
      </c>
      <c r="X59" s="23">
        <v>1</v>
      </c>
      <c r="Y59" s="23">
        <v>1</v>
      </c>
      <c r="Z59" s="23">
        <v>1</v>
      </c>
      <c r="AA59" s="23">
        <v>1</v>
      </c>
      <c r="AB59" s="23">
        <v>1</v>
      </c>
      <c r="AC59" s="23">
        <v>1</v>
      </c>
      <c r="AD59" s="23">
        <v>1</v>
      </c>
      <c r="AE59" s="23">
        <v>1</v>
      </c>
    </row>
    <row r="60" spans="4:51" x14ac:dyDescent="0.2">
      <c r="D60" s="161"/>
      <c r="F60" s="465"/>
      <c r="G60" s="176" t="s">
        <v>152</v>
      </c>
      <c r="H60" s="185" t="s">
        <v>126</v>
      </c>
      <c r="I60" s="186"/>
      <c r="J60" s="149"/>
      <c r="K60" s="149"/>
      <c r="L60" s="149"/>
      <c r="M60" s="149"/>
      <c r="N60" s="149"/>
      <c r="O60" s="149"/>
      <c r="P60" s="394"/>
      <c r="Q60" s="409">
        <f>Z54</f>
        <v>0</v>
      </c>
      <c r="S60" s="162"/>
      <c r="U60" s="254"/>
      <c r="W60" s="115" t="s">
        <v>240</v>
      </c>
      <c r="X60" s="23"/>
      <c r="Y60" s="23"/>
      <c r="Z60" s="23"/>
      <c r="AA60" s="23"/>
      <c r="AB60" s="23"/>
      <c r="AC60" s="23"/>
      <c r="AD60" s="23"/>
      <c r="AE60" s="23"/>
    </row>
    <row r="61" spans="4:51" x14ac:dyDescent="0.2">
      <c r="D61" s="161"/>
      <c r="F61" s="469" t="s">
        <v>263</v>
      </c>
      <c r="G61" s="175" t="s">
        <v>45</v>
      </c>
      <c r="H61" s="185" t="s">
        <v>264</v>
      </c>
      <c r="I61" s="186"/>
      <c r="J61" s="149"/>
      <c r="K61" s="149"/>
      <c r="L61" s="149"/>
      <c r="M61" s="149"/>
      <c r="N61" s="149"/>
      <c r="O61" s="149"/>
      <c r="P61" s="394"/>
      <c r="Q61" s="409">
        <f>AA54</f>
        <v>0</v>
      </c>
      <c r="S61" s="162"/>
      <c r="U61" s="254"/>
      <c r="W61" s="115" t="s">
        <v>241</v>
      </c>
      <c r="X61" s="23">
        <v>1</v>
      </c>
      <c r="Y61" s="23"/>
      <c r="Z61" s="23">
        <v>1</v>
      </c>
      <c r="AA61" s="23"/>
      <c r="AB61" s="23"/>
      <c r="AC61" s="23"/>
      <c r="AD61" s="23"/>
      <c r="AE61" s="23"/>
    </row>
    <row r="62" spans="4:51" ht="13.5" customHeight="1" thickBot="1" x14ac:dyDescent="0.2">
      <c r="D62" s="161"/>
      <c r="F62" s="469"/>
      <c r="G62" s="177" t="s">
        <v>456</v>
      </c>
      <c r="H62" s="185" t="s">
        <v>127</v>
      </c>
      <c r="I62" s="186"/>
      <c r="J62" s="149"/>
      <c r="K62" s="149"/>
      <c r="L62" s="149"/>
      <c r="M62" s="149"/>
      <c r="N62" s="149"/>
      <c r="O62" s="149"/>
      <c r="P62" s="394"/>
      <c r="Q62" s="409">
        <f>AB54</f>
        <v>0</v>
      </c>
      <c r="S62" s="162"/>
      <c r="U62" s="254"/>
      <c r="W62" s="234" t="s">
        <v>114</v>
      </c>
      <c r="X62" s="114"/>
      <c r="Y62" s="114"/>
      <c r="Z62" s="114"/>
      <c r="AA62" s="114"/>
      <c r="AB62" s="114"/>
      <c r="AC62" s="114"/>
      <c r="AD62" s="114"/>
      <c r="AE62" s="114"/>
    </row>
    <row r="63" spans="4:51" ht="13.5" customHeight="1" x14ac:dyDescent="0.2">
      <c r="D63" s="161"/>
      <c r="F63" s="178" t="s">
        <v>369</v>
      </c>
      <c r="G63" s="174" t="s">
        <v>369</v>
      </c>
      <c r="H63" s="185" t="s">
        <v>128</v>
      </c>
      <c r="I63" s="186"/>
      <c r="J63" s="149"/>
      <c r="K63" s="149"/>
      <c r="L63" s="149"/>
      <c r="M63" s="149"/>
      <c r="N63" s="149"/>
      <c r="O63" s="149"/>
      <c r="P63" s="394"/>
      <c r="Q63" s="409">
        <f>AC54</f>
        <v>0</v>
      </c>
      <c r="S63" s="162"/>
      <c r="U63" s="254"/>
      <c r="W63" s="24"/>
      <c r="X63" s="11" t="str">
        <f>F35</f>
        <v>事務所</v>
      </c>
      <c r="Y63" s="11" t="str">
        <f>F36</f>
        <v>商業施設（物販）</v>
      </c>
      <c r="Z63" s="11" t="str">
        <f>F37</f>
        <v>商業施設（飲食）</v>
      </c>
      <c r="AA63" s="11" t="str">
        <f>F38</f>
        <v>宿泊施設</v>
      </c>
      <c r="AB63" s="11" t="str">
        <f>F39</f>
        <v>教育施設</v>
      </c>
      <c r="AC63" s="11" t="str">
        <f>F40</f>
        <v>医療施設</v>
      </c>
      <c r="AD63" s="11" t="str">
        <f>F42</f>
        <v>文化・娯楽施設</v>
      </c>
      <c r="AE63" s="10" t="str">
        <f>F48</f>
        <v>熱供給施設</v>
      </c>
      <c r="AF63" s="235" t="s">
        <v>115</v>
      </c>
    </row>
    <row r="64" spans="4:51" x14ac:dyDescent="0.2">
      <c r="D64" s="161"/>
      <c r="F64" s="468" t="s">
        <v>370</v>
      </c>
      <c r="G64" s="180" t="s">
        <v>371</v>
      </c>
      <c r="H64" s="185" t="s">
        <v>176</v>
      </c>
      <c r="I64" s="186"/>
      <c r="J64" s="149"/>
      <c r="K64" s="149"/>
      <c r="L64" s="149"/>
      <c r="M64" s="149"/>
      <c r="N64" s="149"/>
      <c r="O64" s="149"/>
      <c r="P64" s="394"/>
      <c r="Q64" s="409">
        <f>AD54</f>
        <v>0</v>
      </c>
      <c r="S64" s="162"/>
      <c r="U64" s="254"/>
      <c r="W64" s="115" t="s">
        <v>586</v>
      </c>
      <c r="X64" s="23">
        <f>ROUND(X57/$X57,3)</f>
        <v>1</v>
      </c>
      <c r="Y64" s="23">
        <f>ROUND(Y57/$X57,3)</f>
        <v>1.133</v>
      </c>
      <c r="Z64" s="23">
        <f>ROUND(AC57/$X57,3)</f>
        <v>1.4670000000000001</v>
      </c>
      <c r="AA64" s="23">
        <f>ROUND(Z57/$X57,3)</f>
        <v>1.667</v>
      </c>
      <c r="AB64" s="23">
        <f>ROUND(AB57/$X57,3)</f>
        <v>1</v>
      </c>
      <c r="AC64" s="23">
        <f>ROUND(AA57/$X57,3)</f>
        <v>1.667</v>
      </c>
      <c r="AD64" s="23">
        <f>ROUND(AD57/$X57,3)</f>
        <v>1.4670000000000001</v>
      </c>
      <c r="AE64" s="220">
        <v>0.8</v>
      </c>
      <c r="AF64" s="222" t="str">
        <f>IF(H26="熱供給施設",AE64,AR54)</f>
        <v/>
      </c>
    </row>
    <row r="65" spans="2:44" ht="13.8" thickBot="1" x14ac:dyDescent="0.25">
      <c r="D65" s="161"/>
      <c r="F65" s="468"/>
      <c r="G65" s="179" t="s">
        <v>372</v>
      </c>
      <c r="H65" s="185" t="s">
        <v>373</v>
      </c>
      <c r="I65" s="186"/>
      <c r="J65" s="149"/>
      <c r="K65" s="149"/>
      <c r="L65" s="149"/>
      <c r="M65" s="149"/>
      <c r="N65" s="149"/>
      <c r="O65" s="149"/>
      <c r="P65" s="394"/>
      <c r="Q65" s="409">
        <f>AE54</f>
        <v>0</v>
      </c>
      <c r="S65" s="162"/>
      <c r="U65" s="254"/>
      <c r="W65" s="115" t="s">
        <v>330</v>
      </c>
      <c r="X65" s="23">
        <f>ROUND(X58/$X58,3)</f>
        <v>1</v>
      </c>
      <c r="Y65" s="23">
        <f>ROUND(Y58/$X58,3)</f>
        <v>0.9</v>
      </c>
      <c r="Z65" s="23">
        <f>ROUND(AC58/$X58,3)</f>
        <v>1.5</v>
      </c>
      <c r="AA65" s="23">
        <f>ROUND(Z58/$X58,3)</f>
        <v>1</v>
      </c>
      <c r="AB65" s="23">
        <f>ROUND(AB58/$X58,3)</f>
        <v>0.8</v>
      </c>
      <c r="AC65" s="23">
        <f>ROUND(AA58/$X58,3)</f>
        <v>1</v>
      </c>
      <c r="AD65" s="23">
        <f>ROUND(AD58/$X58,3)</f>
        <v>1</v>
      </c>
      <c r="AE65" s="220">
        <v>1</v>
      </c>
      <c r="AF65" s="223" t="str">
        <f>AS54</f>
        <v/>
      </c>
    </row>
    <row r="66" spans="2:44" x14ac:dyDescent="0.2">
      <c r="D66" s="161"/>
      <c r="F66" s="464" t="s">
        <v>177</v>
      </c>
      <c r="G66" s="181" t="s">
        <v>374</v>
      </c>
      <c r="H66" s="185" t="s">
        <v>129</v>
      </c>
      <c r="I66" s="186"/>
      <c r="J66" s="149"/>
      <c r="K66" s="149"/>
      <c r="L66" s="149"/>
      <c r="M66" s="149"/>
      <c r="N66" s="149"/>
      <c r="O66" s="149"/>
      <c r="P66" s="394"/>
      <c r="Q66" s="409">
        <f>AF54</f>
        <v>0</v>
      </c>
      <c r="S66" s="162"/>
      <c r="U66" s="254"/>
      <c r="W66" s="125"/>
      <c r="X66" s="125"/>
    </row>
    <row r="67" spans="2:44" x14ac:dyDescent="0.2">
      <c r="D67" s="161"/>
      <c r="F67" s="464"/>
      <c r="G67" s="182" t="s">
        <v>483</v>
      </c>
      <c r="H67" s="185" t="s">
        <v>130</v>
      </c>
      <c r="I67" s="186"/>
      <c r="J67" s="149"/>
      <c r="K67" s="149"/>
      <c r="L67" s="149"/>
      <c r="M67" s="149"/>
      <c r="N67" s="149"/>
      <c r="O67" s="149"/>
      <c r="P67" s="394"/>
      <c r="Q67" s="409">
        <f>AG54</f>
        <v>0</v>
      </c>
      <c r="S67" s="162"/>
      <c r="U67" s="254"/>
      <c r="W67" s="125"/>
      <c r="X67" s="125"/>
    </row>
    <row r="68" spans="2:44" x14ac:dyDescent="0.2">
      <c r="D68" s="161"/>
      <c r="F68" s="464"/>
      <c r="G68" s="183" t="s">
        <v>132</v>
      </c>
      <c r="H68" s="185" t="s">
        <v>131</v>
      </c>
      <c r="I68" s="186"/>
      <c r="J68" s="149"/>
      <c r="K68" s="149"/>
      <c r="L68" s="149"/>
      <c r="M68" s="149"/>
      <c r="N68" s="149"/>
      <c r="O68" s="149"/>
      <c r="P68" s="394"/>
      <c r="Q68" s="409">
        <f>AH54</f>
        <v>0</v>
      </c>
      <c r="S68" s="162"/>
      <c r="U68" s="254"/>
      <c r="W68" s="125"/>
      <c r="X68" s="125"/>
      <c r="AE68" s="218"/>
      <c r="AF68" s="219"/>
      <c r="AG68" s="219"/>
      <c r="AH68" s="219"/>
      <c r="AI68" s="219"/>
      <c r="AJ68" s="125"/>
      <c r="AK68" s="125"/>
      <c r="AL68" s="125"/>
      <c r="AM68" s="127"/>
      <c r="AN68" s="1"/>
      <c r="AO68" s="1"/>
    </row>
    <row r="69" spans="2:44" x14ac:dyDescent="0.2">
      <c r="D69" s="161"/>
      <c r="F69" s="176" t="s">
        <v>133</v>
      </c>
      <c r="G69" s="171" t="s">
        <v>133</v>
      </c>
      <c r="H69" s="185" t="s">
        <v>389</v>
      </c>
      <c r="I69" s="186"/>
      <c r="J69" s="149"/>
      <c r="K69" s="149"/>
      <c r="L69" s="149"/>
      <c r="M69" s="149"/>
      <c r="N69" s="149"/>
      <c r="O69" s="149"/>
      <c r="P69" s="394"/>
      <c r="Q69" s="409">
        <f>AI54</f>
        <v>0</v>
      </c>
      <c r="S69" s="162"/>
      <c r="U69" s="254"/>
      <c r="W69" s="125"/>
      <c r="X69" s="125"/>
      <c r="AJ69" s="125"/>
      <c r="AK69" s="125"/>
      <c r="AL69" s="125"/>
      <c r="AM69" s="127"/>
      <c r="AN69" s="1"/>
      <c r="AO69" s="1"/>
    </row>
    <row r="70" spans="2:44" x14ac:dyDescent="0.2">
      <c r="D70" s="161"/>
      <c r="F70" s="184" t="s">
        <v>59</v>
      </c>
      <c r="G70" s="184" t="s">
        <v>198</v>
      </c>
      <c r="H70" s="128" t="s">
        <v>468</v>
      </c>
      <c r="I70" s="152"/>
      <c r="J70" s="149"/>
      <c r="K70" s="149"/>
      <c r="L70" s="149"/>
      <c r="M70" s="149"/>
      <c r="N70" s="149"/>
      <c r="O70" s="149"/>
      <c r="P70" s="394"/>
      <c r="Q70" s="409">
        <f>SUM(Q59:Q69)</f>
        <v>0</v>
      </c>
      <c r="S70" s="162"/>
      <c r="U70" s="254"/>
      <c r="AF70" s="125"/>
      <c r="AG70" s="125"/>
      <c r="AH70" s="125"/>
      <c r="AI70" s="125"/>
      <c r="AJ70" s="125"/>
      <c r="AK70" s="125"/>
      <c r="AL70" s="125"/>
      <c r="AM70" s="127"/>
      <c r="AN70" s="1"/>
      <c r="AO70" s="1"/>
    </row>
    <row r="71" spans="2:44" x14ac:dyDescent="0.2">
      <c r="D71" s="161"/>
      <c r="F71" s="466" t="s">
        <v>183</v>
      </c>
      <c r="G71" s="184" t="s">
        <v>199</v>
      </c>
      <c r="H71" s="128" t="s">
        <v>469</v>
      </c>
      <c r="I71" s="152"/>
      <c r="J71" s="149"/>
      <c r="K71" s="149"/>
      <c r="L71" s="149"/>
      <c r="M71" s="149"/>
      <c r="N71" s="149"/>
      <c r="O71" s="149"/>
      <c r="P71" s="394"/>
      <c r="Q71" s="409">
        <f>AK54</f>
        <v>0</v>
      </c>
      <c r="S71" s="162"/>
      <c r="U71" s="254"/>
      <c r="AF71" s="125"/>
      <c r="AG71" s="125"/>
      <c r="AH71" s="125"/>
      <c r="AI71" s="125"/>
      <c r="AJ71" s="125"/>
      <c r="AK71" s="125"/>
      <c r="AL71" s="125"/>
      <c r="AM71" s="127"/>
      <c r="AN71" s="1"/>
      <c r="AO71" s="1"/>
    </row>
    <row r="72" spans="2:44" x14ac:dyDescent="0.2">
      <c r="D72" s="161"/>
      <c r="F72" s="467"/>
      <c r="G72" s="184" t="s">
        <v>325</v>
      </c>
      <c r="H72" s="128" t="s">
        <v>375</v>
      </c>
      <c r="I72" s="152"/>
      <c r="J72" s="149"/>
      <c r="K72" s="149"/>
      <c r="L72" s="149"/>
      <c r="M72" s="149"/>
      <c r="N72" s="149"/>
      <c r="O72" s="149"/>
      <c r="P72" s="394"/>
      <c r="Q72" s="409">
        <f>AM54</f>
        <v>0</v>
      </c>
      <c r="S72" s="162"/>
      <c r="U72" s="254"/>
      <c r="AF72" s="125"/>
      <c r="AG72" s="125"/>
      <c r="AH72" s="125"/>
      <c r="AI72" s="125"/>
      <c r="AJ72" s="125"/>
      <c r="AK72" s="125"/>
      <c r="AL72" s="125"/>
      <c r="AM72" s="127"/>
      <c r="AN72" s="1"/>
      <c r="AO72" s="1"/>
    </row>
    <row r="73" spans="2:44" ht="9" customHeight="1" x14ac:dyDescent="0.2">
      <c r="D73" s="163"/>
      <c r="E73" s="164"/>
      <c r="F73" s="169"/>
      <c r="G73" s="165"/>
      <c r="H73" s="165"/>
      <c r="I73" s="165"/>
      <c r="J73" s="165"/>
      <c r="K73" s="165"/>
      <c r="L73" s="165"/>
      <c r="M73" s="165"/>
      <c r="N73" s="165"/>
      <c r="O73" s="165"/>
      <c r="P73" s="165"/>
      <c r="Q73" s="165"/>
      <c r="R73" s="165"/>
      <c r="S73" s="166"/>
      <c r="U73" s="254"/>
      <c r="AF73" s="126"/>
      <c r="AG73" s="126"/>
      <c r="AH73" s="126"/>
      <c r="AI73" s="126"/>
      <c r="AJ73" s="126"/>
      <c r="AK73" s="126"/>
      <c r="AL73" s="126"/>
      <c r="AM73" s="127"/>
    </row>
    <row r="74" spans="2:44" ht="9" customHeight="1" x14ac:dyDescent="0.2">
      <c r="G74" s="27"/>
      <c r="H74" s="27"/>
      <c r="I74" s="27"/>
      <c r="J74" s="27"/>
      <c r="K74" s="27"/>
      <c r="L74" s="27"/>
      <c r="M74" s="27"/>
      <c r="N74" s="27"/>
      <c r="O74" s="27"/>
      <c r="P74" s="27"/>
      <c r="Q74" s="27"/>
      <c r="R74" s="27"/>
      <c r="U74" s="254"/>
      <c r="AF74" s="126"/>
      <c r="AG74" s="126"/>
      <c r="AH74" s="126"/>
      <c r="AI74" s="126"/>
      <c r="AJ74" s="126"/>
      <c r="AK74" s="126"/>
      <c r="AL74" s="126"/>
      <c r="AM74" s="127"/>
    </row>
    <row r="75" spans="2:44" ht="3" customHeight="1" x14ac:dyDescent="0.2">
      <c r="B75" s="276"/>
      <c r="C75" s="379"/>
      <c r="D75" s="249"/>
      <c r="E75" s="249"/>
      <c r="F75" s="249"/>
      <c r="G75" s="207"/>
      <c r="H75" s="207"/>
      <c r="I75" s="207"/>
      <c r="J75" s="207"/>
      <c r="K75" s="207"/>
      <c r="L75" s="207"/>
      <c r="M75" s="207"/>
      <c r="N75" s="207"/>
      <c r="O75" s="207"/>
      <c r="P75" s="207"/>
      <c r="Q75" s="207"/>
      <c r="R75" s="207"/>
      <c r="S75" s="249"/>
      <c r="T75" s="249"/>
      <c r="U75" s="250"/>
      <c r="AF75" s="126"/>
      <c r="AG75" s="126"/>
      <c r="AH75" s="126"/>
      <c r="AI75" s="126"/>
      <c r="AJ75" s="126"/>
      <c r="AK75" s="126"/>
      <c r="AL75" s="126"/>
      <c r="AM75" s="127"/>
    </row>
    <row r="76" spans="2:44" ht="11.1" customHeight="1" x14ac:dyDescent="0.2">
      <c r="B76" s="292"/>
      <c r="C76" s="292"/>
      <c r="D76" s="251"/>
      <c r="E76" s="251"/>
      <c r="F76" s="251"/>
      <c r="G76" s="252"/>
      <c r="H76" s="252"/>
      <c r="I76" s="252"/>
      <c r="J76" s="252"/>
      <c r="K76" s="252"/>
      <c r="L76" s="252"/>
      <c r="M76" s="252"/>
      <c r="N76" s="252"/>
      <c r="O76" s="252"/>
      <c r="P76" s="252"/>
      <c r="Q76" s="252"/>
      <c r="R76" s="252"/>
      <c r="S76" s="251"/>
      <c r="T76" s="251"/>
      <c r="U76" s="446" t="s">
        <v>738</v>
      </c>
      <c r="AF76" s="126"/>
      <c r="AG76" s="126"/>
      <c r="AH76" s="126"/>
      <c r="AI76" s="126"/>
      <c r="AJ76" s="126"/>
      <c r="AK76" s="126"/>
      <c r="AL76" s="126"/>
      <c r="AM76" s="127"/>
    </row>
    <row r="77" spans="2:44" hidden="1" x14ac:dyDescent="0.2">
      <c r="F77" s="27"/>
      <c r="G77" s="27">
        <v>1</v>
      </c>
      <c r="H77" s="27">
        <v>2</v>
      </c>
      <c r="I77" s="27">
        <v>3</v>
      </c>
      <c r="J77" s="27">
        <v>4</v>
      </c>
      <c r="K77" s="27">
        <v>5</v>
      </c>
      <c r="L77" s="27">
        <v>6</v>
      </c>
      <c r="M77" s="27">
        <v>7</v>
      </c>
      <c r="N77" s="27">
        <v>8</v>
      </c>
      <c r="O77" s="27">
        <v>9</v>
      </c>
      <c r="P77" s="27">
        <v>10</v>
      </c>
      <c r="Q77" s="27">
        <v>11</v>
      </c>
      <c r="W77" s="217">
        <f>W35</f>
        <v>2000</v>
      </c>
      <c r="X77" s="124"/>
      <c r="Y77" s="217">
        <f t="shared" ref="Y77:AI77" si="17">$W35*Y35</f>
        <v>516</v>
      </c>
      <c r="Z77" s="217">
        <f t="shared" si="17"/>
        <v>90</v>
      </c>
      <c r="AA77" s="217">
        <f t="shared" si="17"/>
        <v>62</v>
      </c>
      <c r="AB77" s="217">
        <f t="shared" si="17"/>
        <v>236</v>
      </c>
      <c r="AC77" s="217">
        <f t="shared" si="17"/>
        <v>28</v>
      </c>
      <c r="AD77" s="217">
        <f t="shared" si="17"/>
        <v>404</v>
      </c>
      <c r="AE77" s="217">
        <f t="shared" si="17"/>
        <v>368</v>
      </c>
      <c r="AF77" s="217">
        <f t="shared" si="17"/>
        <v>124</v>
      </c>
      <c r="AG77" s="217">
        <f t="shared" si="17"/>
        <v>16</v>
      </c>
      <c r="AH77" s="217">
        <f t="shared" si="17"/>
        <v>50</v>
      </c>
      <c r="AI77" s="217">
        <f t="shared" si="17"/>
        <v>106</v>
      </c>
      <c r="AJ77" s="126"/>
      <c r="AK77" s="217">
        <f>$W35*AK35</f>
        <v>100</v>
      </c>
      <c r="AL77" s="217">
        <f>$W35*AL35</f>
        <v>272</v>
      </c>
      <c r="AM77" s="217">
        <f>$W35*AM35</f>
        <v>903.99999999999989</v>
      </c>
    </row>
    <row r="78" spans="2:44" hidden="1" x14ac:dyDescent="0.2">
      <c r="E78" s="34">
        <v>1</v>
      </c>
      <c r="F78" s="27"/>
      <c r="G78" s="27"/>
      <c r="H78" s="27"/>
      <c r="I78" s="27"/>
      <c r="J78" s="27"/>
      <c r="K78" s="27"/>
      <c r="L78" s="27"/>
      <c r="M78" s="27"/>
      <c r="N78" s="27"/>
      <c r="O78" s="27"/>
      <c r="P78" s="27"/>
      <c r="Q78" s="27"/>
      <c r="W78" s="217">
        <f>W42</f>
        <v>2300</v>
      </c>
      <c r="X78" s="124"/>
      <c r="Y78" s="217">
        <f t="shared" ref="Y78:AI78" si="18">$W42*Y42</f>
        <v>586.5</v>
      </c>
      <c r="Z78" s="217">
        <f t="shared" si="18"/>
        <v>103.5</v>
      </c>
      <c r="AA78" s="217">
        <f t="shared" si="18"/>
        <v>96.600000000000009</v>
      </c>
      <c r="AB78" s="217">
        <f t="shared" si="18"/>
        <v>363.40000000000009</v>
      </c>
      <c r="AC78" s="217">
        <f t="shared" si="18"/>
        <v>10.35</v>
      </c>
      <c r="AD78" s="217">
        <f t="shared" si="18"/>
        <v>334.88</v>
      </c>
      <c r="AE78" s="217">
        <f t="shared" si="18"/>
        <v>309.12000000000006</v>
      </c>
      <c r="AF78" s="217">
        <f t="shared" si="18"/>
        <v>147.20000000000002</v>
      </c>
      <c r="AG78" s="217">
        <f t="shared" si="18"/>
        <v>10.35</v>
      </c>
      <c r="AH78" s="217">
        <f t="shared" si="18"/>
        <v>62.100000000000009</v>
      </c>
      <c r="AI78" s="217">
        <f t="shared" si="18"/>
        <v>276</v>
      </c>
      <c r="AJ78" s="217"/>
      <c r="AK78" s="217">
        <f>$W42*AK42</f>
        <v>100</v>
      </c>
      <c r="AL78" s="217">
        <f>$W42*AL42</f>
        <v>345</v>
      </c>
      <c r="AM78" s="217">
        <f>$W42*AM42</f>
        <v>1150</v>
      </c>
    </row>
    <row r="79" spans="2:44" hidden="1" x14ac:dyDescent="0.2">
      <c r="E79" s="34">
        <v>2</v>
      </c>
      <c r="F79" s="27"/>
      <c r="G79" s="27"/>
      <c r="H79" s="27"/>
      <c r="I79" s="27"/>
      <c r="J79" s="27"/>
      <c r="K79" s="27"/>
      <c r="L79" s="27"/>
      <c r="M79" s="27"/>
      <c r="N79" s="27"/>
      <c r="O79" s="27"/>
      <c r="P79" s="27"/>
      <c r="Q79" s="27"/>
      <c r="W79" s="91" t="s">
        <v>58</v>
      </c>
      <c r="X79" s="92">
        <v>1261</v>
      </c>
      <c r="Y79" s="105"/>
      <c r="Z79" s="105"/>
      <c r="AA79" s="93">
        <v>0.223</v>
      </c>
      <c r="AB79" s="94">
        <v>4.4999999999999998E-2</v>
      </c>
      <c r="AC79" s="94">
        <v>2.8000000000000001E-2</v>
      </c>
      <c r="AD79" s="94">
        <v>0.155</v>
      </c>
      <c r="AE79" s="94">
        <v>3.1E-2</v>
      </c>
      <c r="AF79" s="94">
        <v>0.20399999999999999</v>
      </c>
      <c r="AG79" s="94">
        <v>0.13200000000000001</v>
      </c>
      <c r="AH79" s="94">
        <v>7.6999999999999999E-2</v>
      </c>
      <c r="AI79" s="94">
        <v>7.0000000000000001E-3</v>
      </c>
      <c r="AJ79" s="94">
        <v>2.7E-2</v>
      </c>
      <c r="AK79" s="95">
        <v>7.0999999999999994E-2</v>
      </c>
      <c r="AL79" s="95">
        <v>7.0999999999999994E-2</v>
      </c>
      <c r="AM79" s="96">
        <f t="shared" ref="AM79:AM87" si="19">SUM(AA79:AK79)</f>
        <v>1</v>
      </c>
      <c r="AN79" s="66">
        <f>AA79/(AA79+AB79)</f>
        <v>0.83208955223880599</v>
      </c>
      <c r="AO79" s="151" t="s">
        <v>55</v>
      </c>
      <c r="AP79" s="151" t="s">
        <v>56</v>
      </c>
      <c r="AQ79" s="151" t="s">
        <v>57</v>
      </c>
      <c r="AR79" s="151" t="s">
        <v>218</v>
      </c>
    </row>
    <row r="80" spans="2:44" hidden="1" x14ac:dyDescent="0.2">
      <c r="E80" s="34">
        <v>3</v>
      </c>
      <c r="F80" s="27"/>
      <c r="G80" s="27"/>
      <c r="H80" s="27"/>
      <c r="I80" s="27"/>
      <c r="J80" s="27"/>
      <c r="K80" s="27"/>
      <c r="L80" s="27"/>
      <c r="M80" s="27"/>
      <c r="N80" s="27"/>
      <c r="O80" s="27"/>
      <c r="P80" s="27"/>
      <c r="Q80" s="27"/>
      <c r="W80" s="67" t="s">
        <v>504</v>
      </c>
      <c r="X80" s="68">
        <v>1758</v>
      </c>
      <c r="Y80" s="103"/>
      <c r="Z80" s="103"/>
      <c r="AA80" s="69">
        <v>0.26500000000000001</v>
      </c>
      <c r="AB80" s="70">
        <v>3.4000000000000002E-2</v>
      </c>
      <c r="AC80" s="70">
        <v>3.3000000000000002E-2</v>
      </c>
      <c r="AD80" s="70">
        <v>0.14699999999999999</v>
      </c>
      <c r="AE80" s="70">
        <v>6.0000000000000001E-3</v>
      </c>
      <c r="AF80" s="70">
        <v>0.20799999999999999</v>
      </c>
      <c r="AG80" s="70">
        <v>0.16400000000000001</v>
      </c>
      <c r="AH80" s="70">
        <v>0.06</v>
      </c>
      <c r="AI80" s="70">
        <v>8.0000000000000002E-3</v>
      </c>
      <c r="AJ80" s="70">
        <v>0.02</v>
      </c>
      <c r="AK80" s="71">
        <v>5.5E-2</v>
      </c>
      <c r="AL80" s="71">
        <v>5.5E-2</v>
      </c>
      <c r="AM80" s="72">
        <f t="shared" si="19"/>
        <v>1</v>
      </c>
      <c r="AN80" s="66">
        <f>AA80/(AA80+AB80)</f>
        <v>0.88628762541806017</v>
      </c>
      <c r="AO80" s="66">
        <f>AC91/(AC91+AD91)</f>
        <v>0.21136063408190225</v>
      </c>
      <c r="AP80" s="66">
        <f>AF91/(AF91+AG91)</f>
        <v>0.52417695473251025</v>
      </c>
      <c r="AQ80" s="66">
        <f>AH91/(AH91+AI91+AJ91)</f>
        <v>0.64380757420675527</v>
      </c>
      <c r="AR80" s="66">
        <f>AI91/(AH91+AI91+AJ91)</f>
        <v>9.1095189355168874E-2</v>
      </c>
    </row>
    <row r="81" spans="5:44" hidden="1" x14ac:dyDescent="0.2">
      <c r="E81" s="34">
        <v>4</v>
      </c>
      <c r="F81" s="27"/>
      <c r="G81" s="27"/>
      <c r="H81" s="27"/>
      <c r="I81" s="27"/>
      <c r="J81" s="27"/>
      <c r="K81" s="27"/>
      <c r="L81" s="27"/>
      <c r="M81" s="27"/>
      <c r="N81" s="27"/>
      <c r="O81" s="27"/>
      <c r="P81" s="27"/>
      <c r="Q81" s="27"/>
      <c r="W81" s="67" t="s">
        <v>505</v>
      </c>
      <c r="X81" s="68">
        <v>1717</v>
      </c>
      <c r="Y81" s="103"/>
      <c r="Z81" s="103"/>
      <c r="AA81" s="69">
        <v>0.25900000000000001</v>
      </c>
      <c r="AB81" s="70">
        <v>5.1999999999999998E-2</v>
      </c>
      <c r="AC81" s="70">
        <v>2.5999999999999999E-2</v>
      </c>
      <c r="AD81" s="70">
        <v>9.4E-2</v>
      </c>
      <c r="AE81" s="70">
        <v>8.0000000000000002E-3</v>
      </c>
      <c r="AF81" s="70">
        <v>0.21299999999999999</v>
      </c>
      <c r="AG81" s="70">
        <v>0.21099999999999999</v>
      </c>
      <c r="AH81" s="70">
        <v>0.05</v>
      </c>
      <c r="AI81" s="70">
        <v>8.0000000000000002E-3</v>
      </c>
      <c r="AJ81" s="70">
        <v>2.8000000000000001E-2</v>
      </c>
      <c r="AK81" s="71">
        <v>5.0999999999999997E-2</v>
      </c>
      <c r="AL81" s="71">
        <v>5.0999999999999997E-2</v>
      </c>
      <c r="AM81" s="72">
        <f t="shared" si="19"/>
        <v>1</v>
      </c>
      <c r="AN81" s="66">
        <f>AA81/(AA81+AB81)</f>
        <v>0.83279742765273312</v>
      </c>
      <c r="AO81" s="66">
        <f>AVERAGE(AO80:AO80)</f>
        <v>0.21136063408190225</v>
      </c>
      <c r="AP81" s="66">
        <f>AVERAGE(AP80:AP80)</f>
        <v>0.52417695473251025</v>
      </c>
      <c r="AQ81" s="66">
        <f>AVERAGE(AQ80:AQ80)</f>
        <v>0.64380757420675527</v>
      </c>
      <c r="AR81" s="66">
        <f>AVERAGE(AR80:AR80)</f>
        <v>9.1095189355168874E-2</v>
      </c>
    </row>
    <row r="82" spans="5:44" hidden="1" x14ac:dyDescent="0.2">
      <c r="E82" s="34">
        <v>5</v>
      </c>
      <c r="F82" s="27"/>
      <c r="G82" s="27"/>
      <c r="H82" s="27"/>
      <c r="I82" s="27"/>
      <c r="J82" s="27"/>
      <c r="K82" s="27"/>
      <c r="L82" s="27"/>
      <c r="M82" s="27"/>
      <c r="N82" s="27"/>
      <c r="O82" s="27"/>
      <c r="P82" s="27"/>
      <c r="Q82" s="27"/>
      <c r="W82" s="67" t="s">
        <v>506</v>
      </c>
      <c r="X82" s="68">
        <v>1928</v>
      </c>
      <c r="Y82" s="103"/>
      <c r="Z82" s="103"/>
      <c r="AA82" s="69">
        <v>0.29899999999999999</v>
      </c>
      <c r="AB82" s="70"/>
      <c r="AC82" s="70">
        <v>3.4000000000000002E-2</v>
      </c>
      <c r="AD82" s="70">
        <v>0.13600000000000001</v>
      </c>
      <c r="AE82" s="70">
        <v>0.01</v>
      </c>
      <c r="AF82" s="70">
        <v>0.19700000000000001</v>
      </c>
      <c r="AG82" s="70">
        <v>0.16</v>
      </c>
      <c r="AH82" s="70">
        <v>8.1000000000000003E-2</v>
      </c>
      <c r="AI82" s="70">
        <v>1.7000000000000001E-2</v>
      </c>
      <c r="AJ82" s="70">
        <v>3.4000000000000002E-2</v>
      </c>
      <c r="AK82" s="71">
        <v>3.2000000000000001E-2</v>
      </c>
      <c r="AL82" s="71">
        <v>3.2000000000000001E-2</v>
      </c>
      <c r="AM82" s="72">
        <f t="shared" si="19"/>
        <v>1</v>
      </c>
      <c r="AN82" s="66"/>
      <c r="AO82" s="1"/>
      <c r="AP82" s="1"/>
      <c r="AQ82" s="1"/>
      <c r="AR82" s="1"/>
    </row>
    <row r="83" spans="5:44" hidden="1" x14ac:dyDescent="0.2">
      <c r="E83" s="34">
        <v>6</v>
      </c>
      <c r="F83" s="27"/>
      <c r="G83" s="27"/>
      <c r="H83" s="27"/>
      <c r="I83" s="27"/>
      <c r="J83" s="27"/>
      <c r="K83" s="27"/>
      <c r="L83" s="27"/>
      <c r="M83" s="27"/>
      <c r="N83" s="27"/>
      <c r="O83" s="27"/>
      <c r="P83" s="27"/>
      <c r="Q83" s="27"/>
      <c r="W83" s="67" t="s">
        <v>615</v>
      </c>
      <c r="X83" s="68">
        <v>1775</v>
      </c>
      <c r="Y83" s="103"/>
      <c r="Z83" s="103"/>
      <c r="AA83" s="69">
        <v>0.23899999999999999</v>
      </c>
      <c r="AB83" s="70">
        <v>0.06</v>
      </c>
      <c r="AC83" s="70">
        <v>2.3E-2</v>
      </c>
      <c r="AD83" s="70">
        <v>0.106</v>
      </c>
      <c r="AE83" s="70">
        <v>1.7000000000000001E-2</v>
      </c>
      <c r="AF83" s="70">
        <v>0.19800000000000001</v>
      </c>
      <c r="AG83" s="70">
        <v>0.19700000000000001</v>
      </c>
      <c r="AH83" s="70">
        <v>6.7000000000000004E-2</v>
      </c>
      <c r="AI83" s="70">
        <v>8.0000000000000002E-3</v>
      </c>
      <c r="AJ83" s="70">
        <v>2.1999999999999999E-2</v>
      </c>
      <c r="AK83" s="71">
        <v>6.3E-2</v>
      </c>
      <c r="AL83" s="71">
        <v>6.3E-2</v>
      </c>
      <c r="AM83" s="72">
        <f t="shared" si="19"/>
        <v>1</v>
      </c>
      <c r="AN83" s="66">
        <f>AA83/(AA83+AB83)</f>
        <v>0.79933110367892979</v>
      </c>
      <c r="AO83" s="1"/>
      <c r="AP83" s="1"/>
      <c r="AQ83" s="1"/>
      <c r="AR83" s="1"/>
    </row>
    <row r="84" spans="5:44" hidden="1" x14ac:dyDescent="0.2">
      <c r="F84" s="27"/>
      <c r="G84" s="27"/>
      <c r="H84" s="27"/>
      <c r="I84" s="27"/>
      <c r="J84" s="27"/>
      <c r="K84" s="27"/>
      <c r="L84" s="27"/>
      <c r="M84" s="27"/>
      <c r="N84" s="27"/>
      <c r="O84" s="27"/>
      <c r="P84" s="27"/>
      <c r="Q84" s="27"/>
      <c r="W84" s="67" t="s">
        <v>616</v>
      </c>
      <c r="X84" s="68">
        <v>2073</v>
      </c>
      <c r="Y84" s="103"/>
      <c r="Z84" s="103"/>
      <c r="AA84" s="69">
        <v>0.24299999999999999</v>
      </c>
      <c r="AB84" s="70"/>
      <c r="AC84" s="70">
        <v>5.3999999999999999E-2</v>
      </c>
      <c r="AD84" s="70">
        <v>0.13</v>
      </c>
      <c r="AE84" s="70">
        <v>1.6E-2</v>
      </c>
      <c r="AF84" s="70">
        <v>0.19600000000000001</v>
      </c>
      <c r="AG84" s="70">
        <v>0.214</v>
      </c>
      <c r="AH84" s="70">
        <v>4.9000000000000002E-2</v>
      </c>
      <c r="AI84" s="70">
        <v>7.0000000000000001E-3</v>
      </c>
      <c r="AJ84" s="70">
        <v>3.2000000000000001E-2</v>
      </c>
      <c r="AK84" s="71">
        <v>5.8999999999999997E-2</v>
      </c>
      <c r="AL84" s="71">
        <v>5.8999999999999997E-2</v>
      </c>
      <c r="AM84" s="72">
        <f t="shared" si="19"/>
        <v>1</v>
      </c>
      <c r="AN84" s="66"/>
      <c r="AO84" s="1"/>
      <c r="AP84" s="1"/>
      <c r="AQ84" s="1"/>
      <c r="AR84" s="1"/>
    </row>
    <row r="85" spans="5:44" hidden="1" x14ac:dyDescent="0.2">
      <c r="F85" s="27"/>
      <c r="G85" s="27"/>
      <c r="H85" s="27"/>
      <c r="I85" s="27"/>
      <c r="J85" s="27"/>
      <c r="K85" s="27"/>
      <c r="L85" s="27"/>
      <c r="M85" s="27"/>
      <c r="N85" s="27"/>
      <c r="O85" s="27"/>
      <c r="P85" s="27"/>
      <c r="Q85" s="27"/>
      <c r="W85" s="67" t="s">
        <v>479</v>
      </c>
      <c r="X85" s="68">
        <v>1896</v>
      </c>
      <c r="Y85" s="103"/>
      <c r="Z85" s="103"/>
      <c r="AA85" s="69">
        <v>0.26700000000000002</v>
      </c>
      <c r="AB85" s="70">
        <v>3.6999999999999998E-2</v>
      </c>
      <c r="AC85" s="70">
        <v>2.9000000000000001E-2</v>
      </c>
      <c r="AD85" s="70">
        <v>8.5999999999999993E-2</v>
      </c>
      <c r="AE85" s="70">
        <v>2.4E-2</v>
      </c>
      <c r="AF85" s="70">
        <v>0.20399999999999999</v>
      </c>
      <c r="AG85" s="70">
        <v>0.20200000000000001</v>
      </c>
      <c r="AH85" s="70">
        <v>0.08</v>
      </c>
      <c r="AI85" s="70">
        <v>6.0000000000000001E-3</v>
      </c>
      <c r="AJ85" s="70">
        <v>1.4E-2</v>
      </c>
      <c r="AK85" s="71">
        <v>5.0999999999999997E-2</v>
      </c>
      <c r="AL85" s="71">
        <v>5.0999999999999997E-2</v>
      </c>
      <c r="AM85" s="72">
        <f t="shared" si="19"/>
        <v>1</v>
      </c>
      <c r="AN85" s="66">
        <f>AA85/(AA85+AB85)</f>
        <v>0.87828947368421062</v>
      </c>
      <c r="AO85" s="1"/>
      <c r="AP85" s="1"/>
      <c r="AQ85" s="1"/>
      <c r="AR85" s="1"/>
    </row>
    <row r="86" spans="5:44" hidden="1" x14ac:dyDescent="0.2">
      <c r="F86" s="27"/>
      <c r="G86" s="27"/>
      <c r="H86" s="27"/>
      <c r="I86" s="27"/>
      <c r="J86" s="27"/>
      <c r="K86" s="27"/>
      <c r="L86" s="27"/>
      <c r="M86" s="27"/>
      <c r="N86" s="27"/>
      <c r="O86" s="27"/>
      <c r="P86" s="27"/>
      <c r="Q86" s="27"/>
      <c r="W86" s="67" t="s">
        <v>480</v>
      </c>
      <c r="X86" s="68">
        <v>1737</v>
      </c>
      <c r="Y86" s="103"/>
      <c r="Z86" s="103"/>
      <c r="AA86" s="69">
        <v>0.26800000000000002</v>
      </c>
      <c r="AB86" s="70">
        <v>4.9000000000000002E-2</v>
      </c>
      <c r="AC86" s="70">
        <v>1.7999999999999999E-2</v>
      </c>
      <c r="AD86" s="70">
        <v>9.9000000000000005E-2</v>
      </c>
      <c r="AE86" s="70">
        <v>1.6E-2</v>
      </c>
      <c r="AF86" s="70">
        <v>0.21099999999999999</v>
      </c>
      <c r="AG86" s="70">
        <v>0.21099999999999999</v>
      </c>
      <c r="AH86" s="70">
        <v>4.5999999999999999E-2</v>
      </c>
      <c r="AI86" s="70">
        <v>7.0000000000000001E-3</v>
      </c>
      <c r="AJ86" s="70">
        <v>2.5000000000000001E-2</v>
      </c>
      <c r="AK86" s="71">
        <v>0.05</v>
      </c>
      <c r="AL86" s="71">
        <v>0.05</v>
      </c>
      <c r="AM86" s="72">
        <f t="shared" si="19"/>
        <v>1</v>
      </c>
      <c r="AN86" s="66">
        <f>AA86/(AA86+AB86)</f>
        <v>0.84542586750788651</v>
      </c>
      <c r="AO86" s="1"/>
      <c r="AP86" s="1"/>
      <c r="AQ86" s="1"/>
      <c r="AR86" s="1"/>
    </row>
    <row r="87" spans="5:44" hidden="1" x14ac:dyDescent="0.2">
      <c r="F87" s="27"/>
      <c r="G87" s="27"/>
      <c r="H87" s="27"/>
      <c r="I87" s="27"/>
      <c r="J87" s="27"/>
      <c r="K87" s="27"/>
      <c r="L87" s="27"/>
      <c r="M87" s="27"/>
      <c r="N87" s="27"/>
      <c r="O87" s="27"/>
      <c r="P87" s="27"/>
      <c r="Q87" s="27"/>
      <c r="W87" s="67" t="s">
        <v>247</v>
      </c>
      <c r="X87" s="68">
        <v>1731</v>
      </c>
      <c r="Y87" s="103"/>
      <c r="Z87" s="103"/>
      <c r="AA87" s="69">
        <v>0.248</v>
      </c>
      <c r="AB87" s="70">
        <v>4.8000000000000001E-2</v>
      </c>
      <c r="AC87" s="70">
        <v>2.3E-2</v>
      </c>
      <c r="AD87" s="70">
        <v>0.10299999999999999</v>
      </c>
      <c r="AE87" s="70">
        <v>1.7000000000000001E-2</v>
      </c>
      <c r="AF87" s="70">
        <v>0.214</v>
      </c>
      <c r="AG87" s="70">
        <v>0.19900000000000001</v>
      </c>
      <c r="AH87" s="70">
        <v>0.06</v>
      </c>
      <c r="AI87" s="70">
        <v>8.0000000000000002E-3</v>
      </c>
      <c r="AJ87" s="70">
        <v>2.1999999999999999E-2</v>
      </c>
      <c r="AK87" s="71">
        <v>5.8000000000000003E-2</v>
      </c>
      <c r="AL87" s="71">
        <v>5.8000000000000003E-2</v>
      </c>
      <c r="AM87" s="72">
        <f t="shared" si="19"/>
        <v>1.0000000000000002</v>
      </c>
      <c r="AN87" s="66">
        <f>AA87/(AA87+AB87)</f>
        <v>0.83783783783783783</v>
      </c>
      <c r="AO87" s="1"/>
      <c r="AP87" s="1"/>
      <c r="AQ87" s="1"/>
      <c r="AR87" s="1"/>
    </row>
    <row r="88" spans="5:44" hidden="1" x14ac:dyDescent="0.2">
      <c r="F88" s="27"/>
      <c r="G88" s="27"/>
      <c r="H88" s="27"/>
      <c r="I88" s="27"/>
      <c r="J88" s="27"/>
      <c r="K88" s="27"/>
      <c r="L88" s="27"/>
      <c r="M88" s="27"/>
      <c r="N88" s="27"/>
      <c r="O88" s="27"/>
      <c r="P88" s="27"/>
      <c r="Q88" s="27"/>
      <c r="W88" s="67"/>
      <c r="X88" s="68"/>
      <c r="Y88" s="103"/>
      <c r="Z88" s="103"/>
      <c r="AA88" s="69"/>
      <c r="AB88" s="70"/>
      <c r="AC88" s="70"/>
      <c r="AD88" s="70"/>
      <c r="AE88" s="70"/>
      <c r="AF88" s="70"/>
      <c r="AG88" s="70"/>
      <c r="AH88" s="70"/>
      <c r="AI88" s="70"/>
      <c r="AJ88" s="70"/>
      <c r="AK88" s="71"/>
      <c r="AL88" s="71"/>
      <c r="AM88" s="72"/>
      <c r="AN88" s="66"/>
      <c r="AO88" s="1"/>
      <c r="AP88" s="1"/>
      <c r="AQ88" s="1"/>
      <c r="AR88" s="1"/>
    </row>
    <row r="89" spans="5:44" hidden="1" x14ac:dyDescent="0.2">
      <c r="F89" s="27"/>
      <c r="G89" s="27"/>
      <c r="H89" s="27"/>
      <c r="I89" s="27"/>
      <c r="J89" s="27"/>
      <c r="K89" s="27"/>
      <c r="L89" s="27"/>
      <c r="M89" s="27"/>
      <c r="N89" s="27"/>
      <c r="O89" s="27"/>
      <c r="P89" s="27"/>
      <c r="Q89" s="27"/>
      <c r="W89" s="67" t="s">
        <v>248</v>
      </c>
      <c r="X89" s="68">
        <v>1825</v>
      </c>
      <c r="Y89" s="103"/>
      <c r="Z89" s="103"/>
      <c r="AA89" s="69">
        <v>0.26900000000000002</v>
      </c>
      <c r="AB89" s="70">
        <v>4.5999999999999999E-2</v>
      </c>
      <c r="AC89" s="70">
        <v>3.3000000000000002E-2</v>
      </c>
      <c r="AD89" s="70">
        <v>0.13200000000000001</v>
      </c>
      <c r="AE89" s="70">
        <v>8.9999999999999993E-3</v>
      </c>
      <c r="AF89" s="70">
        <v>0.191</v>
      </c>
      <c r="AG89" s="70">
        <v>0.16500000000000001</v>
      </c>
      <c r="AH89" s="70">
        <v>5.6000000000000001E-2</v>
      </c>
      <c r="AI89" s="70">
        <v>8.0000000000000002E-3</v>
      </c>
      <c r="AJ89" s="70">
        <v>3.1E-2</v>
      </c>
      <c r="AK89" s="71">
        <v>0.06</v>
      </c>
      <c r="AL89" s="71">
        <v>0.06</v>
      </c>
      <c r="AM89" s="72">
        <f>SUM(AA89:AK89)</f>
        <v>1</v>
      </c>
      <c r="AN89" s="66">
        <f>AA89/(AA89+AB89)</f>
        <v>0.85396825396825404</v>
      </c>
      <c r="AO89" s="1"/>
      <c r="AP89" s="1"/>
      <c r="AQ89" s="1"/>
      <c r="AR89" s="1"/>
    </row>
    <row r="90" spans="5:44" hidden="1" x14ac:dyDescent="0.2">
      <c r="F90" s="27"/>
      <c r="G90" s="27"/>
      <c r="H90" s="27"/>
      <c r="I90" s="27"/>
      <c r="J90" s="27"/>
      <c r="K90" s="27"/>
      <c r="L90" s="27"/>
      <c r="M90" s="27"/>
      <c r="N90" s="27"/>
      <c r="O90" s="27"/>
      <c r="P90" s="27"/>
      <c r="Q90" s="27"/>
      <c r="W90" s="85" t="s">
        <v>503</v>
      </c>
      <c r="X90" s="90">
        <v>1924</v>
      </c>
      <c r="Y90" s="104"/>
      <c r="Z90" s="104"/>
      <c r="AA90" s="86">
        <v>0.27</v>
      </c>
      <c r="AB90" s="87"/>
      <c r="AC90" s="87">
        <v>5.0999999999999997E-2</v>
      </c>
      <c r="AD90" s="87">
        <v>0.126</v>
      </c>
      <c r="AE90" s="87">
        <v>1.0999999999999999E-2</v>
      </c>
      <c r="AF90" s="87">
        <v>0.20599999999999999</v>
      </c>
      <c r="AG90" s="87">
        <v>0.18099999999999999</v>
      </c>
      <c r="AH90" s="87">
        <v>6.6000000000000003E-2</v>
      </c>
      <c r="AI90" s="87">
        <v>1.4E-2</v>
      </c>
      <c r="AJ90" s="87">
        <v>0.03</v>
      </c>
      <c r="AK90" s="88">
        <v>4.4999999999999998E-2</v>
      </c>
      <c r="AL90" s="88">
        <v>4.4999999999999998E-2</v>
      </c>
      <c r="AM90" s="89">
        <f>SUM(AA90:AK90)</f>
        <v>1</v>
      </c>
      <c r="AN90" s="66"/>
      <c r="AO90" s="1"/>
      <c r="AP90" s="1"/>
      <c r="AQ90" s="1"/>
      <c r="AR90" s="1"/>
    </row>
    <row r="91" spans="5:44" hidden="1" x14ac:dyDescent="0.2">
      <c r="F91" s="27"/>
      <c r="G91" s="27"/>
      <c r="H91" s="27"/>
      <c r="I91" s="27"/>
      <c r="J91" s="27"/>
      <c r="K91" s="27"/>
      <c r="L91" s="27"/>
      <c r="M91" s="27"/>
      <c r="N91" s="27"/>
      <c r="O91" s="27"/>
      <c r="P91" s="27"/>
      <c r="Q91" s="27"/>
      <c r="R91" s="27"/>
      <c r="W91" s="1"/>
      <c r="X91" s="124">
        <f>AVERAGE(X79:X90)</f>
        <v>1784.090909090909</v>
      </c>
      <c r="Y91" s="1"/>
      <c r="Z91" s="1"/>
      <c r="AA91" s="188">
        <f t="shared" ref="AA91:AK91" si="20">ROUNDDOWN(AVERAGE(AA79:AA90),4)</f>
        <v>0.25900000000000001</v>
      </c>
      <c r="AB91" s="188">
        <f t="shared" si="20"/>
        <v>4.6300000000000001E-2</v>
      </c>
      <c r="AC91" s="188">
        <f t="shared" si="20"/>
        <v>3.2000000000000001E-2</v>
      </c>
      <c r="AD91" s="188">
        <f t="shared" si="20"/>
        <v>0.11940000000000001</v>
      </c>
      <c r="AE91" s="188">
        <f t="shared" si="20"/>
        <v>1.4999999999999999E-2</v>
      </c>
      <c r="AF91" s="188">
        <f t="shared" si="20"/>
        <v>0.20380000000000001</v>
      </c>
      <c r="AG91" s="188">
        <f t="shared" si="20"/>
        <v>0.185</v>
      </c>
      <c r="AH91" s="188">
        <f t="shared" si="20"/>
        <v>6.2899999999999998E-2</v>
      </c>
      <c r="AI91" s="188">
        <f t="shared" si="20"/>
        <v>8.8999999999999999E-3</v>
      </c>
      <c r="AJ91" s="188">
        <f t="shared" si="20"/>
        <v>2.5899999999999999E-2</v>
      </c>
      <c r="AK91" s="188">
        <f t="shared" si="20"/>
        <v>5.3999999999999999E-2</v>
      </c>
      <c r="AL91" s="188">
        <f>ROUNDDOWN(AVERAGE(AL79:AL90),4)</f>
        <v>5.3999999999999999E-2</v>
      </c>
      <c r="AM91" s="187">
        <f>SUM(AA91:AK91)</f>
        <v>1.0122</v>
      </c>
      <c r="AN91" s="66">
        <f>AVERAGE(AN79:AN90)</f>
        <v>0.84575339274833983</v>
      </c>
      <c r="AO91" s="1"/>
      <c r="AP91" s="1"/>
      <c r="AQ91" s="1"/>
      <c r="AR91" s="1"/>
    </row>
    <row r="92" spans="5:44" hidden="1" x14ac:dyDescent="0.2">
      <c r="F92" s="27"/>
      <c r="G92" s="27"/>
      <c r="H92" s="27"/>
      <c r="I92" s="27"/>
      <c r="J92" s="27"/>
      <c r="K92" s="27"/>
      <c r="L92" s="27"/>
      <c r="M92" s="27"/>
      <c r="N92" s="27"/>
      <c r="O92" s="27"/>
      <c r="P92" s="27"/>
      <c r="Q92" s="27"/>
      <c r="R92" s="27"/>
      <c r="W92" s="1"/>
      <c r="X92" s="1"/>
      <c r="Y92" s="1"/>
      <c r="Z92" s="1"/>
      <c r="AA92" s="188">
        <v>0.25800000000000001</v>
      </c>
      <c r="AB92" s="188">
        <v>4.4999999999999998E-2</v>
      </c>
      <c r="AC92" s="188">
        <v>3.1E-2</v>
      </c>
      <c r="AD92" s="188">
        <v>0.11799999999999999</v>
      </c>
      <c r="AE92" s="188">
        <v>1.4E-2</v>
      </c>
      <c r="AF92" s="188">
        <v>0.20200000000000001</v>
      </c>
      <c r="AG92" s="188">
        <v>0.184</v>
      </c>
      <c r="AH92" s="188">
        <v>6.2E-2</v>
      </c>
      <c r="AI92" s="188">
        <v>8.0000000000000002E-3</v>
      </c>
      <c r="AJ92" s="188">
        <v>2.5000000000000001E-2</v>
      </c>
      <c r="AK92" s="188">
        <v>5.2999999999999999E-2</v>
      </c>
      <c r="AL92" s="188">
        <v>5.2999999999999999E-2</v>
      </c>
      <c r="AM92" s="187">
        <f>SUM(AA92:AK92)</f>
        <v>1</v>
      </c>
      <c r="AN92" s="1"/>
      <c r="AO92" s="1"/>
      <c r="AP92" s="1"/>
      <c r="AQ92" s="1"/>
      <c r="AR92" s="1"/>
    </row>
    <row r="93" spans="5:44" hidden="1" x14ac:dyDescent="0.2">
      <c r="F93" s="27">
        <v>1</v>
      </c>
      <c r="G93" s="27">
        <v>2</v>
      </c>
      <c r="H93" s="27">
        <v>3</v>
      </c>
      <c r="I93" s="27">
        <v>4</v>
      </c>
      <c r="J93" s="27">
        <v>5</v>
      </c>
      <c r="K93" s="27">
        <v>6</v>
      </c>
      <c r="L93" s="27">
        <v>7</v>
      </c>
      <c r="M93" s="27">
        <v>8</v>
      </c>
      <c r="N93" s="27">
        <v>9</v>
      </c>
      <c r="O93" s="27">
        <v>10</v>
      </c>
      <c r="P93" s="27">
        <v>11</v>
      </c>
      <c r="Q93" s="27">
        <v>12</v>
      </c>
      <c r="R93" s="27">
        <v>13</v>
      </c>
      <c r="S93" s="27">
        <v>14</v>
      </c>
      <c r="T93" s="413">
        <v>15</v>
      </c>
      <c r="U93" s="413">
        <v>16</v>
      </c>
      <c r="V93" s="413">
        <v>17</v>
      </c>
      <c r="W93" s="413">
        <v>18</v>
      </c>
      <c r="X93" s="413">
        <v>19</v>
      </c>
      <c r="Y93" s="413">
        <v>20</v>
      </c>
      <c r="Z93" s="413">
        <v>21</v>
      </c>
      <c r="AA93" s="413">
        <v>22</v>
      </c>
      <c r="AB93" s="413">
        <v>23</v>
      </c>
      <c r="AC93" s="413">
        <v>24</v>
      </c>
      <c r="AD93" s="413">
        <v>25</v>
      </c>
      <c r="AE93" s="413">
        <v>26</v>
      </c>
      <c r="AF93" s="413">
        <v>27</v>
      </c>
      <c r="AG93" s="413">
        <v>28</v>
      </c>
      <c r="AH93" s="413">
        <v>29</v>
      </c>
      <c r="AI93" s="413">
        <v>30</v>
      </c>
      <c r="AJ93" s="413">
        <v>31</v>
      </c>
      <c r="AK93" s="413">
        <v>32</v>
      </c>
      <c r="AL93" s="413">
        <v>33</v>
      </c>
      <c r="AM93" s="413">
        <v>34</v>
      </c>
      <c r="AN93" s="1"/>
      <c r="AO93" s="1"/>
      <c r="AP93" s="1"/>
      <c r="AQ93" s="1"/>
      <c r="AR93" s="1"/>
    </row>
    <row r="94" spans="5:44" hidden="1" x14ac:dyDescent="0.2">
      <c r="F94" s="27"/>
      <c r="G94" s="27"/>
      <c r="H94" s="27"/>
      <c r="I94" s="27"/>
      <c r="J94" s="27"/>
      <c r="K94" s="27"/>
      <c r="L94" s="27"/>
      <c r="M94" s="27"/>
      <c r="N94" s="27"/>
      <c r="O94" s="27"/>
      <c r="P94" s="27"/>
      <c r="Q94" s="27"/>
      <c r="R94" s="27"/>
      <c r="W94" s="1"/>
      <c r="X94" s="1"/>
      <c r="Y94" s="1"/>
      <c r="Z94" s="1"/>
      <c r="AA94" s="1"/>
      <c r="AB94" s="1"/>
      <c r="AC94" s="1"/>
      <c r="AD94" s="1"/>
      <c r="AE94" s="1"/>
      <c r="AF94" s="1"/>
      <c r="AG94" s="1"/>
      <c r="AH94" s="1"/>
      <c r="AI94" s="1"/>
      <c r="AJ94" s="1"/>
      <c r="AK94" s="1"/>
      <c r="AL94" s="1"/>
      <c r="AM94" s="1"/>
      <c r="AN94" s="1"/>
      <c r="AO94" s="1"/>
      <c r="AP94" s="1"/>
      <c r="AQ94" s="1"/>
      <c r="AR94" s="1"/>
    </row>
    <row r="95" spans="5:44" ht="36" hidden="1" customHeight="1" x14ac:dyDescent="0.2">
      <c r="F95" s="27"/>
      <c r="G95" s="27"/>
      <c r="H95" s="27"/>
      <c r="I95" s="27"/>
      <c r="J95" s="27"/>
      <c r="K95" s="27"/>
      <c r="L95" s="27"/>
      <c r="M95" s="27"/>
      <c r="N95" s="27"/>
      <c r="O95" s="27"/>
      <c r="P95" s="27"/>
      <c r="Q95" s="27"/>
      <c r="R95" s="27"/>
      <c r="W95" s="1"/>
      <c r="X95" s="1"/>
      <c r="Y95" s="1"/>
      <c r="Z95" s="1"/>
      <c r="AA95" s="1"/>
      <c r="AB95" s="1"/>
      <c r="AC95" s="1"/>
      <c r="AD95" s="1"/>
      <c r="AE95" s="1"/>
      <c r="AF95" s="1"/>
      <c r="AG95" s="1"/>
      <c r="AH95" s="1"/>
      <c r="AI95" s="1"/>
      <c r="AJ95" s="1"/>
      <c r="AK95" s="1"/>
      <c r="AL95" s="1"/>
      <c r="AM95" s="1"/>
      <c r="AN95" s="1"/>
      <c r="AO95" s="1"/>
      <c r="AP95" s="1"/>
      <c r="AQ95" s="1"/>
      <c r="AR95" s="1"/>
    </row>
    <row r="96" spans="5:44" hidden="1" x14ac:dyDescent="0.2">
      <c r="F96" s="27"/>
      <c r="G96" s="27"/>
      <c r="H96" s="27"/>
      <c r="I96" s="27"/>
      <c r="J96" s="27"/>
      <c r="K96" s="27"/>
      <c r="L96" s="27"/>
      <c r="M96" s="27"/>
      <c r="N96" s="27"/>
      <c r="O96" s="27"/>
      <c r="P96" s="27"/>
      <c r="Q96" s="27"/>
      <c r="R96" s="27"/>
      <c r="W96" s="1"/>
      <c r="X96" s="1"/>
      <c r="Y96" s="1"/>
      <c r="Z96" s="1"/>
      <c r="AA96" s="1"/>
      <c r="AB96" s="1"/>
      <c r="AC96" s="1"/>
      <c r="AD96" s="1"/>
      <c r="AE96" s="1"/>
      <c r="AF96" s="1"/>
      <c r="AG96" s="1"/>
      <c r="AH96" s="1"/>
      <c r="AI96" s="1"/>
      <c r="AJ96" s="1"/>
      <c r="AK96" s="1"/>
      <c r="AL96" s="1"/>
      <c r="AM96" s="1"/>
      <c r="AN96" s="1"/>
      <c r="AO96" s="1"/>
      <c r="AP96" s="1"/>
      <c r="AQ96" s="1"/>
      <c r="AR96" s="1"/>
    </row>
    <row r="97" spans="5:18" hidden="1" x14ac:dyDescent="0.2">
      <c r="F97" s="27"/>
      <c r="G97" s="27"/>
      <c r="H97" s="27"/>
      <c r="I97" s="27"/>
      <c r="J97" s="27"/>
      <c r="K97" s="27"/>
      <c r="L97" s="27"/>
      <c r="M97" s="27"/>
      <c r="N97" s="27"/>
      <c r="O97" s="27"/>
      <c r="P97" s="27"/>
      <c r="Q97" s="27"/>
      <c r="R97" s="27"/>
    </row>
    <row r="98" spans="5:18" hidden="1" x14ac:dyDescent="0.2">
      <c r="F98" s="27"/>
      <c r="G98" s="27"/>
      <c r="H98" s="27"/>
      <c r="I98" s="27"/>
      <c r="J98" s="27"/>
      <c r="K98" s="27"/>
      <c r="L98" s="27"/>
      <c r="M98" s="27"/>
      <c r="N98" s="27"/>
      <c r="O98" s="27"/>
      <c r="P98" s="27"/>
      <c r="Q98" s="27"/>
      <c r="R98" s="27"/>
    </row>
    <row r="99" spans="5:18" hidden="1" x14ac:dyDescent="0.2">
      <c r="F99" s="27"/>
      <c r="G99" s="27"/>
      <c r="H99" s="27"/>
      <c r="I99" s="27"/>
      <c r="J99" s="27"/>
      <c r="K99" s="27"/>
      <c r="L99" s="27"/>
      <c r="M99" s="27"/>
      <c r="N99" s="27"/>
      <c r="O99" s="27"/>
      <c r="P99" s="27"/>
      <c r="Q99" s="27"/>
      <c r="R99" s="27"/>
    </row>
    <row r="100" spans="5:18" hidden="1" x14ac:dyDescent="0.2">
      <c r="F100" s="27"/>
      <c r="G100" s="27"/>
      <c r="H100" s="27"/>
      <c r="I100" s="27"/>
      <c r="J100" s="27"/>
      <c r="K100" s="27"/>
      <c r="L100" s="27"/>
      <c r="M100" s="27"/>
      <c r="N100" s="27"/>
      <c r="O100" s="27"/>
      <c r="P100" s="27"/>
      <c r="Q100" s="27"/>
      <c r="R100" s="27"/>
    </row>
    <row r="101" spans="5:18" hidden="1" x14ac:dyDescent="0.2">
      <c r="F101" s="27"/>
      <c r="G101" s="27"/>
      <c r="H101" s="27"/>
      <c r="I101" s="27"/>
      <c r="J101" s="27"/>
      <c r="K101" s="27"/>
      <c r="L101" s="27"/>
      <c r="M101" s="27"/>
      <c r="N101" s="27"/>
      <c r="O101" s="27"/>
      <c r="P101" s="27"/>
      <c r="Q101" s="27"/>
      <c r="R101" s="27"/>
    </row>
    <row r="102" spans="5:18" hidden="1" x14ac:dyDescent="0.2">
      <c r="E102" s="22"/>
      <c r="F102" s="27"/>
      <c r="G102" s="27"/>
      <c r="H102" s="27"/>
      <c r="I102" s="27"/>
      <c r="J102" s="27"/>
      <c r="K102" s="27"/>
      <c r="L102" s="27"/>
      <c r="M102" s="27"/>
      <c r="N102" s="27"/>
      <c r="O102" s="27"/>
      <c r="P102" s="27"/>
      <c r="Q102" s="27"/>
      <c r="R102" s="27"/>
    </row>
    <row r="103" spans="5:18" hidden="1" x14ac:dyDescent="0.2">
      <c r="F103" s="27"/>
      <c r="G103" s="27"/>
      <c r="H103" s="27"/>
      <c r="I103" s="27"/>
      <c r="J103" s="27"/>
      <c r="K103" s="27"/>
      <c r="L103" s="27"/>
      <c r="M103" s="27"/>
      <c r="N103" s="27"/>
      <c r="O103" s="27"/>
      <c r="P103" s="27"/>
      <c r="Q103" s="27"/>
      <c r="R103" s="27"/>
    </row>
    <row r="104" spans="5:18" hidden="1" x14ac:dyDescent="0.2">
      <c r="F104" s="27"/>
      <c r="G104" s="27"/>
      <c r="H104" s="27"/>
      <c r="I104" s="27"/>
      <c r="J104" s="27"/>
      <c r="K104" s="27"/>
      <c r="L104" s="27"/>
      <c r="M104" s="27"/>
      <c r="N104" s="27"/>
      <c r="O104" s="27"/>
      <c r="P104" s="27"/>
      <c r="Q104" s="27"/>
      <c r="R104" s="27"/>
    </row>
    <row r="105" spans="5:18" hidden="1" x14ac:dyDescent="0.2">
      <c r="F105" s="27"/>
      <c r="G105" s="27"/>
      <c r="H105" s="27"/>
      <c r="I105" s="27"/>
      <c r="J105" s="27"/>
      <c r="K105" s="27"/>
      <c r="L105" s="27"/>
      <c r="M105" s="27"/>
      <c r="N105" s="27"/>
      <c r="O105" s="27"/>
      <c r="P105" s="27"/>
      <c r="Q105" s="27"/>
      <c r="R105" s="27"/>
    </row>
    <row r="106" spans="5:18" hidden="1" x14ac:dyDescent="0.2">
      <c r="F106" s="27"/>
      <c r="G106" s="27"/>
      <c r="H106" s="27"/>
      <c r="I106" s="27"/>
      <c r="J106" s="27"/>
      <c r="K106" s="27"/>
      <c r="L106" s="27"/>
      <c r="M106" s="27"/>
      <c r="N106" s="27"/>
      <c r="O106" s="27"/>
      <c r="P106" s="27"/>
      <c r="Q106" s="27"/>
      <c r="R106" s="27"/>
    </row>
    <row r="107" spans="5:18" hidden="1" x14ac:dyDescent="0.2">
      <c r="F107" s="27"/>
      <c r="G107" s="27"/>
      <c r="H107" s="27"/>
      <c r="I107" s="27"/>
      <c r="J107" s="27"/>
      <c r="K107" s="27"/>
      <c r="L107" s="27"/>
      <c r="M107" s="27"/>
      <c r="N107" s="27"/>
      <c r="O107" s="27"/>
      <c r="P107" s="27"/>
      <c r="Q107" s="27"/>
      <c r="R107" s="27"/>
    </row>
    <row r="108" spans="5:18" hidden="1" x14ac:dyDescent="0.2">
      <c r="F108" s="27"/>
      <c r="G108" s="27"/>
      <c r="H108" s="27"/>
      <c r="I108" s="27"/>
      <c r="J108" s="27"/>
      <c r="K108" s="27"/>
      <c r="L108" s="27"/>
      <c r="M108" s="27"/>
      <c r="N108" s="27"/>
      <c r="O108" s="27"/>
      <c r="P108" s="27"/>
      <c r="Q108" s="27"/>
      <c r="R108" s="27"/>
    </row>
    <row r="109" spans="5:18" hidden="1" x14ac:dyDescent="0.2">
      <c r="F109" s="27"/>
      <c r="G109" s="27"/>
      <c r="H109" s="27"/>
      <c r="I109" s="27"/>
      <c r="J109" s="257"/>
      <c r="K109" s="27"/>
      <c r="L109" s="27"/>
      <c r="M109" s="27"/>
      <c r="N109" s="27"/>
      <c r="O109" s="27"/>
      <c r="P109" s="27"/>
      <c r="Q109" s="27"/>
      <c r="R109" s="27"/>
    </row>
    <row r="110" spans="5:18" hidden="1" x14ac:dyDescent="0.2">
      <c r="F110" s="27"/>
      <c r="G110" s="27"/>
      <c r="H110" s="27"/>
      <c r="I110" s="27"/>
      <c r="J110" s="257"/>
      <c r="K110" s="27"/>
      <c r="L110" s="27"/>
      <c r="M110" s="27"/>
      <c r="N110" s="27"/>
      <c r="O110" s="27"/>
      <c r="P110" s="27"/>
      <c r="Q110" s="27"/>
      <c r="R110" s="27"/>
    </row>
    <row r="111" spans="5:18" hidden="1" x14ac:dyDescent="0.2">
      <c r="F111" s="27"/>
      <c r="G111" s="27"/>
      <c r="H111" s="27"/>
      <c r="I111" s="27"/>
      <c r="J111" s="257"/>
      <c r="K111" s="27"/>
      <c r="L111" s="27"/>
      <c r="M111" s="27"/>
      <c r="N111" s="27"/>
      <c r="O111" s="27"/>
      <c r="P111" s="27"/>
      <c r="Q111" s="27"/>
      <c r="R111" s="27"/>
    </row>
    <row r="114" spans="6:8" hidden="1" x14ac:dyDescent="0.2">
      <c r="F114" s="22"/>
      <c r="G114" s="22"/>
      <c r="H114" s="258"/>
    </row>
    <row r="416" spans="10:10" hidden="1" x14ac:dyDescent="0.2">
      <c r="J416" s="27"/>
    </row>
  </sheetData>
  <sheetProtection algorithmName="SHA-512" hashValue="+jy8YhTwY+M1Ku2yGyhAYOz2aYiMsh4PABTLWH3HYmFgJ8fVO9Q4UmUrwlCRIOl2Sf2xoZ3ulwv6RL/itvPdAw==" saltValue="cKTsyEvOCvM3q20xsPg5rw==" spinCount="100000" sheet="1" selectLockedCells="1"/>
  <mergeCells count="43">
    <mergeCell ref="H38:N38"/>
    <mergeCell ref="H40:N40"/>
    <mergeCell ref="H39:N39"/>
    <mergeCell ref="H35:N35"/>
    <mergeCell ref="H36:N36"/>
    <mergeCell ref="H37:N37"/>
    <mergeCell ref="X33:X34"/>
    <mergeCell ref="W33:W34"/>
    <mergeCell ref="K33:Q33"/>
    <mergeCell ref="H11:I11"/>
    <mergeCell ref="H16:I16"/>
    <mergeCell ref="H14:I14"/>
    <mergeCell ref="H19:I19"/>
    <mergeCell ref="H25:Q25"/>
    <mergeCell ref="H26:I26"/>
    <mergeCell ref="F24:G24"/>
    <mergeCell ref="H12:Q12"/>
    <mergeCell ref="H13:Q13"/>
    <mergeCell ref="H17:Q17"/>
    <mergeCell ref="H18:Q18"/>
    <mergeCell ref="H24:Q24"/>
    <mergeCell ref="H57:P58"/>
    <mergeCell ref="Q57:Q58"/>
    <mergeCell ref="F57:G57"/>
    <mergeCell ref="F50:G50"/>
    <mergeCell ref="F51:G51"/>
    <mergeCell ref="F52:G52"/>
    <mergeCell ref="F54:G54"/>
    <mergeCell ref="F66:F68"/>
    <mergeCell ref="F59:F60"/>
    <mergeCell ref="F71:F72"/>
    <mergeCell ref="F64:F65"/>
    <mergeCell ref="F61:F62"/>
    <mergeCell ref="F49:G49"/>
    <mergeCell ref="F53:G53"/>
    <mergeCell ref="H47:N47"/>
    <mergeCell ref="H48:N48"/>
    <mergeCell ref="H46:N46"/>
    <mergeCell ref="H43:N43"/>
    <mergeCell ref="H45:N45"/>
    <mergeCell ref="H41:N41"/>
    <mergeCell ref="H42:N42"/>
    <mergeCell ref="H44:N44"/>
  </mergeCells>
  <phoneticPr fontId="4"/>
  <conditionalFormatting sqref="O10">
    <cfRule type="expression" dxfId="4" priority="1" stopIfTrue="1">
      <formula>ISERROR($Z$10)</formula>
    </cfRule>
    <cfRule type="expression" dxfId="3" priority="5" stopIfTrue="1">
      <formula>$L$10=$X$10</formula>
    </cfRule>
  </conditionalFormatting>
  <conditionalFormatting sqref="M10">
    <cfRule type="expression" dxfId="2" priority="4" stopIfTrue="1">
      <formula>ISERROR($Y$10)</formula>
    </cfRule>
  </conditionalFormatting>
  <conditionalFormatting sqref="M28">
    <cfRule type="expression" dxfId="1" priority="3" stopIfTrue="1">
      <formula>ISERROR($W$28)</formula>
    </cfRule>
  </conditionalFormatting>
  <conditionalFormatting sqref="Q28">
    <cfRule type="expression" dxfId="0" priority="2" stopIfTrue="1">
      <formula>ISERROR($X$28)</formula>
    </cfRule>
  </conditionalFormatting>
  <dataValidations count="4">
    <dataValidation type="list" allowBlank="1" showInputMessage="1" showErrorMessage="1" sqref="L10" xr:uid="{00000000-0002-0000-0100-000000000000}">
      <formula1>$W$10:$X$10</formula1>
    </dataValidation>
    <dataValidation type="list" allowBlank="1" showInputMessage="1" showErrorMessage="1" sqref="E35:E53" xr:uid="{00000000-0002-0000-0100-000001000000}">
      <formula1>$E$78:$E$84</formula1>
    </dataValidation>
    <dataValidation type="list" allowBlank="1" showInputMessage="1" showErrorMessage="1" sqref="F49:G53" xr:uid="{00000000-0002-0000-0100-000002000000}">
      <formula1>$F$35:$F$48</formula1>
    </dataValidation>
    <dataValidation type="list" allowBlank="1" showInputMessage="1" showErrorMessage="1" sqref="H26" xr:uid="{00000000-0002-0000-0100-000003000000}">
      <formula1>$W$26:$AF$26</formula1>
    </dataValidation>
  </dataValidations>
  <printOptions horizontalCentered="1"/>
  <pageMargins left="0.39370078740157483" right="0.19685039370078741" top="0.51181102362204722" bottom="0.19685039370078741" header="0.51181102362204722" footer="0.11811023622047245"/>
  <pageSetup paperSize="9" scale="86" orientation="portrait" blackAndWhite="1" r:id="rId1"/>
  <headerFooter alignWithMargins="0"/>
  <ignoredErrors>
    <ignoredError sqref="O29:O30"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BF428"/>
  <sheetViews>
    <sheetView showGridLines="0" zoomScaleNormal="100" zoomScaleSheetLayoutView="70" workbookViewId="0">
      <selection activeCell="I11" sqref="I11"/>
    </sheetView>
  </sheetViews>
  <sheetFormatPr defaultColWidth="0" defaultRowHeight="13.2" zeroHeight="1" x14ac:dyDescent="0.2"/>
  <cols>
    <col min="1" max="1" width="1.6640625" style="297" customWidth="1"/>
    <col min="2" max="2" width="0.44140625" style="297" customWidth="1"/>
    <col min="3" max="3" width="1.6640625" style="300" customWidth="1"/>
    <col min="4" max="5" width="3.109375" style="297" customWidth="1"/>
    <col min="6" max="6" width="15.6640625" style="300" customWidth="1"/>
    <col min="7" max="7" width="4.109375" style="1" customWidth="1"/>
    <col min="8" max="8" width="45.6640625" style="1" customWidth="1"/>
    <col min="9" max="10" width="4.109375" style="1" customWidth="1"/>
    <col min="11" max="12" width="5.109375" style="297" customWidth="1"/>
    <col min="13" max="14" width="4.109375" style="1" customWidth="1"/>
    <col min="15" max="16" width="5.109375" style="297" customWidth="1"/>
    <col min="17" max="18" width="4.109375" style="1" customWidth="1"/>
    <col min="19" max="20" width="5.109375" style="297" customWidth="1"/>
    <col min="21" max="22" width="4.109375" style="1" customWidth="1"/>
    <col min="23" max="24" width="5.109375" style="297" customWidth="1"/>
    <col min="25" max="26" width="4.109375" style="1" customWidth="1"/>
    <col min="27" max="28" width="5.109375" style="297" customWidth="1"/>
    <col min="29" max="30" width="4.109375" style="1" customWidth="1"/>
    <col min="31" max="33" width="5.109375" style="297" customWidth="1"/>
    <col min="34" max="34" width="5.6640625" style="297" customWidth="1"/>
    <col min="35" max="35" width="1.6640625" style="296" customWidth="1"/>
    <col min="36" max="36" width="0.44140625" style="297" customWidth="1"/>
    <col min="37" max="37" width="1.6640625" style="297" customWidth="1"/>
    <col min="38" max="38" width="4.109375" style="297" hidden="1" customWidth="1"/>
    <col min="39" max="53" width="6.6640625" style="297" hidden="1" customWidth="1"/>
    <col min="54" max="58" width="9" style="297" hidden="1" customWidth="1"/>
    <col min="59" max="16384" width="0" style="297" hidden="1"/>
  </cols>
  <sheetData>
    <row r="1" spans="1:55" ht="13.5" customHeight="1" x14ac:dyDescent="0.2">
      <c r="AG1" s="6"/>
    </row>
    <row r="2" spans="1:55" x14ac:dyDescent="0.2">
      <c r="E2" s="312"/>
      <c r="F2" s="300" t="s">
        <v>63</v>
      </c>
      <c r="AG2" s="6"/>
    </row>
    <row r="3" spans="1:55" ht="13.5" customHeight="1" x14ac:dyDescent="0.2">
      <c r="E3" s="296"/>
      <c r="AG3" s="6"/>
    </row>
    <row r="4" spans="1:55" ht="18" customHeight="1" x14ac:dyDescent="0.2">
      <c r="A4" s="210" t="s">
        <v>705</v>
      </c>
      <c r="B4" s="210"/>
      <c r="C4" s="213"/>
      <c r="D4" s="211"/>
      <c r="E4" s="7"/>
      <c r="F4" s="40"/>
      <c r="I4" s="121"/>
      <c r="J4" s="121"/>
      <c r="K4" s="5"/>
      <c r="L4" s="5"/>
      <c r="M4" s="121"/>
      <c r="N4" s="121"/>
      <c r="O4" s="5"/>
      <c r="P4" s="5"/>
      <c r="Q4" s="121"/>
      <c r="R4" s="121"/>
      <c r="S4" s="5"/>
      <c r="T4" s="5"/>
      <c r="U4" s="121"/>
      <c r="V4" s="121"/>
      <c r="W4" s="5"/>
      <c r="X4" s="5"/>
      <c r="Y4" s="121"/>
      <c r="Z4" s="121"/>
      <c r="AA4" s="5"/>
      <c r="AB4" s="5"/>
      <c r="AC4" s="121"/>
      <c r="AD4" s="121"/>
      <c r="AE4" s="5"/>
      <c r="AF4" s="5"/>
      <c r="AG4" s="5"/>
    </row>
    <row r="5" spans="1:55" s="300" customFormat="1" ht="3" customHeight="1" x14ac:dyDescent="0.2">
      <c r="B5" s="285"/>
      <c r="C5" s="274"/>
      <c r="D5" s="310"/>
      <c r="E5" s="286"/>
      <c r="F5" s="286"/>
      <c r="G5" s="252"/>
      <c r="H5" s="252"/>
      <c r="I5" s="252"/>
      <c r="J5" s="252"/>
      <c r="K5" s="298"/>
      <c r="L5" s="298"/>
      <c r="M5" s="252"/>
      <c r="N5" s="252"/>
      <c r="O5" s="298"/>
      <c r="P5" s="298"/>
      <c r="Q5" s="252"/>
      <c r="R5" s="252"/>
      <c r="S5" s="298"/>
      <c r="T5" s="298"/>
      <c r="U5" s="252"/>
      <c r="V5" s="252"/>
      <c r="W5" s="298"/>
      <c r="X5" s="298"/>
      <c r="Y5" s="252"/>
      <c r="Z5" s="252"/>
      <c r="AA5" s="298"/>
      <c r="AB5" s="298"/>
      <c r="AC5" s="252"/>
      <c r="AD5" s="252"/>
      <c r="AE5" s="298"/>
      <c r="AF5" s="298"/>
      <c r="AG5" s="298"/>
      <c r="AH5" s="298"/>
      <c r="AI5" s="390"/>
      <c r="AJ5" s="313"/>
    </row>
    <row r="6" spans="1:55" ht="21" customHeight="1" x14ac:dyDescent="0.2">
      <c r="B6" s="303"/>
      <c r="C6" s="375"/>
      <c r="D6" s="388" t="s">
        <v>535</v>
      </c>
      <c r="E6" s="40"/>
      <c r="F6" s="40"/>
      <c r="G6" s="27"/>
      <c r="H6" s="27"/>
      <c r="I6" s="27"/>
      <c r="J6" s="27"/>
      <c r="K6" s="300"/>
      <c r="L6" s="300"/>
      <c r="M6" s="27"/>
      <c r="N6" s="27"/>
      <c r="O6" s="300"/>
      <c r="P6" s="300"/>
      <c r="Q6" s="27"/>
      <c r="R6" s="27"/>
      <c r="S6" s="300"/>
      <c r="T6" s="300"/>
      <c r="U6" s="27"/>
      <c r="V6" s="27"/>
      <c r="W6" s="300"/>
      <c r="X6" s="300"/>
      <c r="Y6" s="27"/>
      <c r="Z6" s="27"/>
      <c r="AA6" s="300"/>
      <c r="AB6" s="300"/>
      <c r="AC6" s="27"/>
      <c r="AD6" s="27"/>
      <c r="AE6" s="300"/>
      <c r="AF6" s="300"/>
      <c r="AG6" s="300"/>
      <c r="AH6" s="300"/>
      <c r="AJ6" s="314"/>
      <c r="AK6" s="300"/>
    </row>
    <row r="7" spans="1:55" x14ac:dyDescent="0.2">
      <c r="B7" s="299"/>
      <c r="D7" s="300"/>
      <c r="E7" s="300"/>
      <c r="F7" s="311"/>
      <c r="G7" s="27"/>
      <c r="H7" s="519" t="s">
        <v>725</v>
      </c>
      <c r="I7" s="519"/>
      <c r="J7" s="519"/>
      <c r="K7" s="519"/>
      <c r="L7" s="519"/>
      <c r="M7" s="519"/>
      <c r="N7" s="519"/>
      <c r="O7" s="519"/>
      <c r="P7" s="519"/>
      <c r="Q7" s="519"/>
      <c r="R7" s="519"/>
      <c r="S7" s="519"/>
      <c r="T7" s="519"/>
      <c r="U7" s="519"/>
      <c r="V7" s="519"/>
      <c r="W7" s="519"/>
      <c r="X7" s="519"/>
      <c r="Y7" s="519"/>
      <c r="Z7" s="519"/>
      <c r="AA7" s="519"/>
      <c r="AB7" s="519"/>
      <c r="AC7" s="519"/>
      <c r="AD7" s="519"/>
      <c r="AE7" s="519"/>
      <c r="AF7" s="519"/>
      <c r="AG7" s="519"/>
      <c r="AH7" s="519"/>
      <c r="AI7" s="389"/>
      <c r="AJ7" s="314"/>
      <c r="AK7" s="300"/>
    </row>
    <row r="8" spans="1:55" x14ac:dyDescent="0.2">
      <c r="B8" s="299"/>
      <c r="D8" s="502" t="s">
        <v>328</v>
      </c>
      <c r="E8" s="503"/>
      <c r="F8" s="504"/>
      <c r="G8" s="511" t="s">
        <v>245</v>
      </c>
      <c r="H8" s="502" t="s">
        <v>617</v>
      </c>
      <c r="I8" s="515" t="s">
        <v>66</v>
      </c>
      <c r="J8" s="516"/>
      <c r="K8" s="517"/>
      <c r="L8" s="335">
        <f>複数管理者用メイン!AT54</f>
        <v>0</v>
      </c>
      <c r="M8" s="516" t="s">
        <v>70</v>
      </c>
      <c r="N8" s="516"/>
      <c r="O8" s="517"/>
      <c r="P8" s="355">
        <f>複数管理者用メイン!AU54</f>
        <v>0</v>
      </c>
      <c r="Q8" s="515" t="s">
        <v>68</v>
      </c>
      <c r="R8" s="516"/>
      <c r="S8" s="517"/>
      <c r="T8" s="335">
        <f>複数管理者用メイン!AV54</f>
        <v>0</v>
      </c>
      <c r="U8" s="516" t="s">
        <v>11</v>
      </c>
      <c r="V8" s="516"/>
      <c r="W8" s="517"/>
      <c r="X8" s="355">
        <f>複数管理者用メイン!AW54</f>
        <v>0</v>
      </c>
      <c r="Y8" s="515" t="s">
        <v>13</v>
      </c>
      <c r="Z8" s="516"/>
      <c r="AA8" s="517"/>
      <c r="AB8" s="335">
        <f>複数管理者用メイン!AX54</f>
        <v>0</v>
      </c>
      <c r="AC8" s="516" t="s">
        <v>15</v>
      </c>
      <c r="AD8" s="516"/>
      <c r="AE8" s="517"/>
      <c r="AF8" s="369">
        <f>複数管理者用メイン!AY54</f>
        <v>0</v>
      </c>
      <c r="AG8" s="508" t="s">
        <v>307</v>
      </c>
      <c r="AH8" s="511" t="s">
        <v>448</v>
      </c>
      <c r="AI8" s="376"/>
      <c r="AJ8" s="314"/>
      <c r="AK8" s="300"/>
      <c r="AL8" s="510" t="s">
        <v>71</v>
      </c>
      <c r="AM8" s="6" t="s">
        <v>307</v>
      </c>
      <c r="AN8" s="6"/>
      <c r="AO8" s="6"/>
      <c r="AP8" s="6"/>
      <c r="AQ8" s="6"/>
      <c r="AR8" s="6"/>
      <c r="AS8" s="6"/>
      <c r="AT8" s="510" t="s">
        <v>160</v>
      </c>
      <c r="AU8" s="6" t="s">
        <v>308</v>
      </c>
      <c r="AV8" s="6"/>
      <c r="AW8" s="6"/>
      <c r="AX8" s="6"/>
      <c r="AY8" s="6"/>
      <c r="AZ8" s="6"/>
      <c r="BA8" s="510" t="s">
        <v>355</v>
      </c>
      <c r="BB8" s="510" t="s">
        <v>618</v>
      </c>
      <c r="BC8" s="510" t="s">
        <v>493</v>
      </c>
    </row>
    <row r="9" spans="1:55" ht="32.4" x14ac:dyDescent="0.2">
      <c r="B9" s="299"/>
      <c r="D9" s="505"/>
      <c r="E9" s="506"/>
      <c r="F9" s="507"/>
      <c r="G9" s="512"/>
      <c r="H9" s="505"/>
      <c r="I9" s="336" t="s">
        <v>62</v>
      </c>
      <c r="J9" s="8" t="s">
        <v>454</v>
      </c>
      <c r="K9" s="8" t="s">
        <v>307</v>
      </c>
      <c r="L9" s="337" t="s">
        <v>64</v>
      </c>
      <c r="M9" s="322" t="s">
        <v>62</v>
      </c>
      <c r="N9" s="8" t="s">
        <v>454</v>
      </c>
      <c r="O9" s="8" t="s">
        <v>307</v>
      </c>
      <c r="P9" s="9" t="s">
        <v>64</v>
      </c>
      <c r="Q9" s="336" t="s">
        <v>62</v>
      </c>
      <c r="R9" s="8" t="s">
        <v>454</v>
      </c>
      <c r="S9" s="8" t="s">
        <v>307</v>
      </c>
      <c r="T9" s="337" t="s">
        <v>64</v>
      </c>
      <c r="U9" s="322" t="s">
        <v>62</v>
      </c>
      <c r="V9" s="8" t="s">
        <v>454</v>
      </c>
      <c r="W9" s="8" t="s">
        <v>307</v>
      </c>
      <c r="X9" s="9" t="s">
        <v>64</v>
      </c>
      <c r="Y9" s="336" t="s">
        <v>62</v>
      </c>
      <c r="Z9" s="8" t="s">
        <v>454</v>
      </c>
      <c r="AA9" s="8" t="s">
        <v>307</v>
      </c>
      <c r="AB9" s="337" t="s">
        <v>64</v>
      </c>
      <c r="AC9" s="322" t="s">
        <v>62</v>
      </c>
      <c r="AD9" s="8" t="s">
        <v>541</v>
      </c>
      <c r="AE9" s="8" t="s">
        <v>307</v>
      </c>
      <c r="AF9" s="337" t="s">
        <v>64</v>
      </c>
      <c r="AG9" s="509"/>
      <c r="AH9" s="512"/>
      <c r="AI9" s="376"/>
      <c r="AJ9" s="314"/>
      <c r="AK9" s="300"/>
      <c r="AL9" s="510"/>
      <c r="AM9" s="204" t="s">
        <v>74</v>
      </c>
      <c r="AN9" s="204" t="s">
        <v>72</v>
      </c>
      <c r="AO9" s="204" t="s">
        <v>73</v>
      </c>
      <c r="AP9" s="204" t="s">
        <v>386</v>
      </c>
      <c r="AQ9" s="204" t="s">
        <v>387</v>
      </c>
      <c r="AR9" s="204" t="s">
        <v>388</v>
      </c>
      <c r="AS9" s="248" t="s">
        <v>355</v>
      </c>
      <c r="AT9" s="510"/>
      <c r="AU9" s="204" t="s">
        <v>74</v>
      </c>
      <c r="AV9" s="204" t="s">
        <v>72</v>
      </c>
      <c r="AW9" s="204" t="s">
        <v>73</v>
      </c>
      <c r="AX9" s="204" t="s">
        <v>386</v>
      </c>
      <c r="AY9" s="204" t="s">
        <v>387</v>
      </c>
      <c r="AZ9" s="204" t="s">
        <v>388</v>
      </c>
      <c r="BA9" s="510"/>
      <c r="BB9" s="510"/>
      <c r="BC9" s="510"/>
    </row>
    <row r="10" spans="1:55" ht="1.5" customHeight="1" x14ac:dyDescent="0.2">
      <c r="B10" s="299"/>
      <c r="D10" s="197"/>
      <c r="E10" s="198"/>
      <c r="F10" s="199"/>
      <c r="G10" s="13"/>
      <c r="H10" s="198"/>
      <c r="I10" s="338"/>
      <c r="J10" s="12"/>
      <c r="K10" s="12"/>
      <c r="L10" s="339"/>
      <c r="M10" s="324"/>
      <c r="N10" s="12"/>
      <c r="O10" s="12"/>
      <c r="P10" s="12"/>
      <c r="Q10" s="338"/>
      <c r="R10" s="12"/>
      <c r="S10" s="12"/>
      <c r="T10" s="339"/>
      <c r="U10" s="324"/>
      <c r="V10" s="12"/>
      <c r="W10" s="12"/>
      <c r="X10" s="12"/>
      <c r="Y10" s="338"/>
      <c r="Z10" s="12"/>
      <c r="AA10" s="12"/>
      <c r="AB10" s="339"/>
      <c r="AC10" s="324"/>
      <c r="AD10" s="12"/>
      <c r="AE10" s="12"/>
      <c r="AF10" s="339"/>
      <c r="AG10" s="19"/>
      <c r="AH10" s="13"/>
      <c r="AI10" s="376"/>
      <c r="AJ10" s="315"/>
      <c r="AK10" s="296"/>
      <c r="AT10" s="510"/>
      <c r="BA10" s="510"/>
    </row>
    <row r="11" spans="1:55" ht="15.75" customHeight="1" x14ac:dyDescent="0.2">
      <c r="B11" s="299"/>
      <c r="D11" s="499" t="s">
        <v>246</v>
      </c>
      <c r="E11" s="41" t="s">
        <v>619</v>
      </c>
      <c r="F11" s="513" t="s">
        <v>620</v>
      </c>
      <c r="G11" s="48">
        <v>1.1000000000000001</v>
      </c>
      <c r="H11" s="49" t="s">
        <v>678</v>
      </c>
      <c r="I11" s="340"/>
      <c r="J11" s="267"/>
      <c r="K11" s="240"/>
      <c r="L11" s="341"/>
      <c r="M11" s="325"/>
      <c r="N11" s="267"/>
      <c r="O11" s="240"/>
      <c r="P11" s="240"/>
      <c r="Q11" s="340"/>
      <c r="R11" s="267"/>
      <c r="S11" s="240"/>
      <c r="T11" s="341"/>
      <c r="U11" s="325"/>
      <c r="V11" s="267"/>
      <c r="W11" s="240"/>
      <c r="X11" s="240"/>
      <c r="Y11" s="340"/>
      <c r="Z11" s="267"/>
      <c r="AA11" s="240"/>
      <c r="AB11" s="341"/>
      <c r="AC11" s="325"/>
      <c r="AD11" s="267"/>
      <c r="AE11" s="240"/>
      <c r="AF11" s="341"/>
      <c r="AG11" s="362">
        <f>AS11</f>
        <v>0</v>
      </c>
      <c r="AH11" s="107">
        <f>SUM(BB11:BB13)</f>
        <v>0</v>
      </c>
      <c r="AI11" s="291"/>
      <c r="AJ11" s="314"/>
      <c r="AK11" s="300"/>
      <c r="AL11" s="5" t="str">
        <f>IF(OR(I11="＋",M11="＋",Q11="＋"),"＋",IF(OR(I11="○",M11="○",Q11="○"),"○",IF(OR(I11="◎",M11="◎",Q11="◎"),"◎","")))</f>
        <v/>
      </c>
      <c r="AM11" s="1">
        <f>IF(K11="-",0,K11)</f>
        <v>0</v>
      </c>
      <c r="AN11" s="1">
        <f>IF(O11="-",0,O11)</f>
        <v>0</v>
      </c>
      <c r="AO11" s="1">
        <f>IF(S11="-",0,S11)</f>
        <v>0</v>
      </c>
      <c r="AP11" s="1">
        <f>IF(W11="-",0,W11)</f>
        <v>0</v>
      </c>
      <c r="AQ11" s="1">
        <f>IF(AA11="-",0,AA11)</f>
        <v>0</v>
      </c>
      <c r="AR11" s="1">
        <f>IF(AE11="-",0,AE11)</f>
        <v>0</v>
      </c>
      <c r="AS11" s="1">
        <f>IF(AND(K11="-",$P$8=0,$T$8=0,$X$8=0,$AB$8=0,$AF$8=0),"-",IF(AND(K11="-",O11="-",$T$8=0,$X$8=0,$AB$8=0,$AF$8=0),"-",IF(AND(K11="-",O11="-",S11="-",$X$8=0,$AB$8=0,$AF$8=0),"-",IF(AND(K11="-",O11="-",S11="-",W11="-",$AB$8=0,$AF$8=0),"-",IF(AND(K11="-",O11="-",S11="-",W11="-",AA11="-",$AF$8=0),"-",IF(AND(K11="-",O11="-",S11="-",W11="-",AA11="-",AE11="-"),"-",ROUND(AM11*$L$8+AN11*$P$8+AO11*$T$8+AP11*$X$8+AQ11*$AB$8+AR11*$AF$8,3)))))))</f>
        <v>0</v>
      </c>
      <c r="AT11" s="117" t="str">
        <f>IF(COUNTIF(I11:AF11,"×")=0,"",IF(COUNTIF(I11:AF11,"×")=COUNTA(K11,O11,S11,W11,AA11,AE11)-COUNTIF(I11:AF11,"-"),1,""))</f>
        <v/>
      </c>
      <c r="AU11" s="1">
        <f>IF(L11="",0,L11)</f>
        <v>0</v>
      </c>
      <c r="AV11" s="1">
        <f>IF(P11="",0,P11)</f>
        <v>0</v>
      </c>
      <c r="AW11" s="1">
        <f>IF(T11="",0,T11)</f>
        <v>0</v>
      </c>
      <c r="AX11" s="1">
        <f>IF(X11="",0,X11)</f>
        <v>0</v>
      </c>
      <c r="AY11" s="1">
        <f>IF(AB11="",0,AB11)</f>
        <v>0</v>
      </c>
      <c r="AZ11" s="1">
        <f>IF(AF11="",0,AF11)</f>
        <v>0</v>
      </c>
      <c r="BA11" s="117" t="str">
        <f>IF(AND(L11="",P11="",T11="",X11="",AB11="",AF11=""),"",ROUND(AU11*$L$8+AV11*$P$8+AW11*$T$8+AX11*$X$8+AY11*$AB$8+AZ11*$AF$8,3))</f>
        <v/>
      </c>
      <c r="BB11" s="1">
        <f>IF(AL11="＋","",AS11)</f>
        <v>0</v>
      </c>
      <c r="BC11" s="1" t="str">
        <f>IF(AL11="＋",AS11,"")</f>
        <v/>
      </c>
    </row>
    <row r="12" spans="1:55" ht="15.75" customHeight="1" x14ac:dyDescent="0.2">
      <c r="B12" s="299"/>
      <c r="D12" s="500"/>
      <c r="E12" s="43"/>
      <c r="F12" s="514"/>
      <c r="G12" s="52">
        <v>1.2</v>
      </c>
      <c r="H12" s="53" t="s">
        <v>34</v>
      </c>
      <c r="I12" s="342"/>
      <c r="J12" s="265"/>
      <c r="K12" s="237"/>
      <c r="L12" s="343"/>
      <c r="M12" s="326"/>
      <c r="N12" s="265"/>
      <c r="O12" s="237"/>
      <c r="P12" s="237"/>
      <c r="Q12" s="342"/>
      <c r="R12" s="265"/>
      <c r="S12" s="237"/>
      <c r="T12" s="343"/>
      <c r="U12" s="326"/>
      <c r="V12" s="265"/>
      <c r="W12" s="237"/>
      <c r="X12" s="237"/>
      <c r="Y12" s="342"/>
      <c r="Z12" s="265"/>
      <c r="AA12" s="237"/>
      <c r="AB12" s="343"/>
      <c r="AC12" s="326"/>
      <c r="AD12" s="265"/>
      <c r="AE12" s="237"/>
      <c r="AF12" s="343"/>
      <c r="AG12" s="427">
        <f>AS12</f>
        <v>0</v>
      </c>
      <c r="AH12" s="215">
        <f>SUM(BC10:BC12)</f>
        <v>0</v>
      </c>
      <c r="AI12" s="378"/>
      <c r="AJ12" s="314"/>
      <c r="AK12" s="300"/>
      <c r="AL12" s="5" t="str">
        <f>IF(OR(I12="＋",M12="＋",Q12="＋"),"＋",IF(OR(I12="○",M12="○",Q12="○"),"○",IF(OR(I12="◎",M12="◎",Q12="◎"),"◎","")))</f>
        <v/>
      </c>
      <c r="AM12" s="1">
        <f>IF(K12="-",0,K12)</f>
        <v>0</v>
      </c>
      <c r="AN12" s="1">
        <f>IF(O12="-",0,O12)</f>
        <v>0</v>
      </c>
      <c r="AO12" s="1">
        <f>IF(S12="-",0,S12)</f>
        <v>0</v>
      </c>
      <c r="AP12" s="1">
        <f>IF(W12="-",0,W12)</f>
        <v>0</v>
      </c>
      <c r="AQ12" s="1">
        <f>IF(AA12="-",0,AA12)</f>
        <v>0</v>
      </c>
      <c r="AR12" s="1">
        <f>IF(AE12="-",0,AE12)</f>
        <v>0</v>
      </c>
      <c r="AS12" s="1">
        <f>IF(AND(K12="-",$P$8=0,$T$8=0,$X$8=0,$AB$8=0,$AF$8=0),"-",IF(AND(K12="-",O12="-",$T$8=0,$X$8=0,$AB$8=0,$AF$8=0),"-",IF(AND(K12="-",O12="-",S12="-",$X$8=0,$AB$8=0,$AF$8=0),"-",IF(AND(K12="-",O12="-",S12="-",W12="-",$AB$8=0,$AF$8=0),"-",IF(AND(K12="-",O12="-",S12="-",W12="-",AA12="-",$AF$8=0),"-",IF(AND(K12="-",O12="-",S12="-",W12="-",AA12="-",AE12="-"),"-",ROUND(AM12*$L$8+AN12*$P$8+AO12*$T$8+AP12*$X$8+AQ12*$AB$8+AR12*$AF$8,3)))))))</f>
        <v>0</v>
      </c>
      <c r="AT12" s="117" t="str">
        <f>IF(COUNTIF(I12:AF12,"×")=0,"",IF(COUNTIF(I12:AF12,"×")=COUNTA(K12,O12,S12,W12,AA12,AE12)-COUNTIF(I12:AF12,"-"),1,""))</f>
        <v/>
      </c>
      <c r="AU12" s="1">
        <f>IF(L12="",0,L12)</f>
        <v>0</v>
      </c>
      <c r="AV12" s="1">
        <f>IF(P12="",0,P12)</f>
        <v>0</v>
      </c>
      <c r="AW12" s="1">
        <f>IF(T12="",0,T12)</f>
        <v>0</v>
      </c>
      <c r="AX12" s="1">
        <f>IF(X12="",0,X12)</f>
        <v>0</v>
      </c>
      <c r="AY12" s="1">
        <f>IF(AB12="",0,AB12)</f>
        <v>0</v>
      </c>
      <c r="AZ12" s="1">
        <f>IF(AF12="",0,AF12)</f>
        <v>0</v>
      </c>
      <c r="BA12" s="117" t="str">
        <f>IF(AND(L12="",P12="",T12="",X12="",AB12="",AF12=""),"",ROUND(AU12*$L$8+AV12*$P$8+AW12*$T$8+AX12*$X$8+AY12*$AB$8+AZ12*$AF$8,3))</f>
        <v/>
      </c>
      <c r="BB12" s="1">
        <f>IF(AL12="＋","",AS12)</f>
        <v>0</v>
      </c>
      <c r="BC12" s="1" t="str">
        <f>IF(AL12="＋",AS12,"")</f>
        <v/>
      </c>
    </row>
    <row r="13" spans="1:55" ht="15.75" customHeight="1" x14ac:dyDescent="0.2">
      <c r="B13" s="299"/>
      <c r="D13" s="500"/>
      <c r="E13" s="32"/>
      <c r="F13" s="518"/>
      <c r="G13" s="440">
        <v>1.3</v>
      </c>
      <c r="H13" s="32" t="s">
        <v>729</v>
      </c>
      <c r="I13" s="441"/>
      <c r="J13" s="442"/>
      <c r="K13" s="356"/>
      <c r="L13" s="351"/>
      <c r="M13" s="443"/>
      <c r="N13" s="442"/>
      <c r="O13" s="356"/>
      <c r="P13" s="356"/>
      <c r="Q13" s="441"/>
      <c r="R13" s="442"/>
      <c r="S13" s="356"/>
      <c r="T13" s="351"/>
      <c r="U13" s="443"/>
      <c r="V13" s="442"/>
      <c r="W13" s="356"/>
      <c r="X13" s="356"/>
      <c r="Y13" s="441"/>
      <c r="Z13" s="442"/>
      <c r="AA13" s="356"/>
      <c r="AB13" s="351"/>
      <c r="AC13" s="443"/>
      <c r="AD13" s="442"/>
      <c r="AE13" s="356"/>
      <c r="AF13" s="351"/>
      <c r="AG13" s="444">
        <f t="shared" ref="AG13:AG81" si="0">AS13</f>
        <v>0</v>
      </c>
      <c r="AH13" s="215">
        <f>SUM(BC11:BC13)</f>
        <v>0</v>
      </c>
      <c r="AI13" s="378"/>
      <c r="AJ13" s="314"/>
      <c r="AK13" s="300"/>
      <c r="AL13" s="5" t="str">
        <f t="shared" ref="AL13:AL81" si="1">IF(OR(I13="＋",M13="＋",Q13="＋"),"＋",IF(OR(I13="○",M13="○",Q13="○"),"○",IF(OR(I13="◎",M13="◎",Q13="◎"),"◎","")))</f>
        <v/>
      </c>
      <c r="AM13" s="1">
        <f t="shared" ref="AM13:AM81" si="2">IF(K13="-",0,K13)</f>
        <v>0</v>
      </c>
      <c r="AN13" s="1">
        <f t="shared" ref="AN13:AN81" si="3">IF(O13="-",0,O13)</f>
        <v>0</v>
      </c>
      <c r="AO13" s="1">
        <f t="shared" ref="AO13:AO81" si="4">IF(S13="-",0,S13)</f>
        <v>0</v>
      </c>
      <c r="AP13" s="1">
        <f t="shared" ref="AP13:AP81" si="5">IF(W13="-",0,W13)</f>
        <v>0</v>
      </c>
      <c r="AQ13" s="1">
        <f t="shared" ref="AQ13:AQ81" si="6">IF(AA13="-",0,AA13)</f>
        <v>0</v>
      </c>
      <c r="AR13" s="1">
        <f t="shared" ref="AR13:AR81" si="7">IF(AE13="-",0,AE13)</f>
        <v>0</v>
      </c>
      <c r="AS13" s="1">
        <f t="shared" ref="AS13:AS81" si="8">IF(AND(K13="-",$P$8=0,$T$8=0,$X$8=0,$AB$8=0,$AF$8=0),"-",IF(AND(K13="-",O13="-",$T$8=0,$X$8=0,$AB$8=0,$AF$8=0),"-",IF(AND(K13="-",O13="-",S13="-",$X$8=0,$AB$8=0,$AF$8=0),"-",IF(AND(K13="-",O13="-",S13="-",W13="-",$AB$8=0,$AF$8=0),"-",IF(AND(K13="-",O13="-",S13="-",W13="-",AA13="-",$AF$8=0),"-",IF(AND(K13="-",O13="-",S13="-",W13="-",AA13="-",AE13="-"),"-",ROUND(AM13*$L$8+AN13*$P$8+AO13*$T$8+AP13*$X$8+AQ13*$AB$8+AR13*$AF$8,3)))))))</f>
        <v>0</v>
      </c>
      <c r="AT13" s="117" t="str">
        <f t="shared" ref="AT13:AT51" si="9">IF(COUNTIF(I13:AF13,"×")=0,"",IF(COUNTIF(I13:AF13,"×")=COUNTA(K13,O13,S13,W13,AA13,AE13)-COUNTIF(I13:AF13,"-"),1,""))</f>
        <v/>
      </c>
      <c r="AU13" s="1">
        <f t="shared" ref="AU13:AU81" si="10">IF(L13="",0,L13)</f>
        <v>0</v>
      </c>
      <c r="AV13" s="1">
        <f t="shared" ref="AV13:AV81" si="11">IF(P13="",0,P13)</f>
        <v>0</v>
      </c>
      <c r="AW13" s="1">
        <f t="shared" ref="AW13:AW81" si="12">IF(T13="",0,T13)</f>
        <v>0</v>
      </c>
      <c r="AX13" s="1">
        <f t="shared" ref="AX13:AX81" si="13">IF(X13="",0,X13)</f>
        <v>0</v>
      </c>
      <c r="AY13" s="1">
        <f t="shared" ref="AY13:AY81" si="14">IF(AB13="",0,AB13)</f>
        <v>0</v>
      </c>
      <c r="AZ13" s="1">
        <f t="shared" ref="AZ13:AZ81" si="15">IF(AF13="",0,AF13)</f>
        <v>0</v>
      </c>
      <c r="BA13" s="117" t="str">
        <f t="shared" ref="BA13:BA81" si="16">IF(AND(L13="",P13="",T13="",X13="",AB13="",AF13=""),"",ROUND(AU13*$L$8+AV13*$P$8+AW13*$T$8+AX13*$X$8+AY13*$AB$8+AZ13*$AF$8,3))</f>
        <v/>
      </c>
      <c r="BB13" s="1">
        <f t="shared" ref="BB13:BB81" si="17">IF(AL13="＋","",AS13)</f>
        <v>0</v>
      </c>
      <c r="BC13" s="1" t="str">
        <f t="shared" ref="BC13:BC81" si="18">IF(AL13="＋",AS13,"")</f>
        <v/>
      </c>
    </row>
    <row r="14" spans="1:55" ht="15.75" customHeight="1" x14ac:dyDescent="0.2">
      <c r="B14" s="299"/>
      <c r="D14" s="500"/>
      <c r="E14" s="41" t="s">
        <v>384</v>
      </c>
      <c r="F14" s="513" t="s">
        <v>139</v>
      </c>
      <c r="G14" s="48">
        <v>2.1</v>
      </c>
      <c r="H14" s="49" t="s">
        <v>140</v>
      </c>
      <c r="I14" s="340"/>
      <c r="J14" s="267"/>
      <c r="K14" s="240"/>
      <c r="L14" s="346"/>
      <c r="M14" s="325"/>
      <c r="N14" s="267"/>
      <c r="O14" s="240"/>
      <c r="P14" s="236"/>
      <c r="Q14" s="340"/>
      <c r="R14" s="267"/>
      <c r="S14" s="240"/>
      <c r="T14" s="346"/>
      <c r="U14" s="325"/>
      <c r="V14" s="267"/>
      <c r="W14" s="240"/>
      <c r="X14" s="236"/>
      <c r="Y14" s="340"/>
      <c r="Z14" s="267"/>
      <c r="AA14" s="240"/>
      <c r="AB14" s="346"/>
      <c r="AC14" s="325"/>
      <c r="AD14" s="267"/>
      <c r="AE14" s="240"/>
      <c r="AF14" s="346"/>
      <c r="AG14" s="362">
        <f t="shared" si="0"/>
        <v>0</v>
      </c>
      <c r="AH14" s="107">
        <f>SUM(BB14:BB16)</f>
        <v>0</v>
      </c>
      <c r="AI14" s="291"/>
      <c r="AJ14" s="314"/>
      <c r="AK14" s="300"/>
      <c r="AL14" s="5" t="str">
        <f t="shared" si="1"/>
        <v/>
      </c>
      <c r="AM14" s="1">
        <f t="shared" si="2"/>
        <v>0</v>
      </c>
      <c r="AN14" s="1">
        <f t="shared" si="3"/>
        <v>0</v>
      </c>
      <c r="AO14" s="1">
        <f t="shared" si="4"/>
        <v>0</v>
      </c>
      <c r="AP14" s="1">
        <f t="shared" si="5"/>
        <v>0</v>
      </c>
      <c r="AQ14" s="1">
        <f t="shared" si="6"/>
        <v>0</v>
      </c>
      <c r="AR14" s="1">
        <f t="shared" si="7"/>
        <v>0</v>
      </c>
      <c r="AS14" s="1">
        <f t="shared" si="8"/>
        <v>0</v>
      </c>
      <c r="AT14" s="117" t="str">
        <f t="shared" si="9"/>
        <v/>
      </c>
      <c r="AU14" s="1">
        <f t="shared" si="10"/>
        <v>0</v>
      </c>
      <c r="AV14" s="1">
        <f t="shared" si="11"/>
        <v>0</v>
      </c>
      <c r="AW14" s="1">
        <f t="shared" si="12"/>
        <v>0</v>
      </c>
      <c r="AX14" s="1">
        <f t="shared" si="13"/>
        <v>0</v>
      </c>
      <c r="AY14" s="1">
        <f t="shared" si="14"/>
        <v>0</v>
      </c>
      <c r="AZ14" s="1">
        <f t="shared" si="15"/>
        <v>0</v>
      </c>
      <c r="BA14" s="117" t="str">
        <f t="shared" si="16"/>
        <v/>
      </c>
      <c r="BB14" s="1">
        <f t="shared" si="17"/>
        <v>0</v>
      </c>
      <c r="BC14" s="1" t="str">
        <f t="shared" si="18"/>
        <v/>
      </c>
    </row>
    <row r="15" spans="1:55" ht="15.75" customHeight="1" x14ac:dyDescent="0.2">
      <c r="B15" s="299"/>
      <c r="D15" s="500"/>
      <c r="E15" s="43"/>
      <c r="F15" s="514"/>
      <c r="G15" s="52">
        <v>2.2000000000000002</v>
      </c>
      <c r="H15" s="53" t="s">
        <v>77</v>
      </c>
      <c r="I15" s="342"/>
      <c r="J15" s="265"/>
      <c r="K15" s="237"/>
      <c r="L15" s="343"/>
      <c r="M15" s="326"/>
      <c r="N15" s="265"/>
      <c r="O15" s="237"/>
      <c r="P15" s="237"/>
      <c r="Q15" s="342"/>
      <c r="R15" s="265"/>
      <c r="S15" s="237"/>
      <c r="T15" s="343"/>
      <c r="U15" s="326"/>
      <c r="V15" s="265"/>
      <c r="W15" s="237"/>
      <c r="X15" s="237"/>
      <c r="Y15" s="342"/>
      <c r="Z15" s="265"/>
      <c r="AA15" s="237"/>
      <c r="AB15" s="343"/>
      <c r="AC15" s="326"/>
      <c r="AD15" s="265"/>
      <c r="AE15" s="237"/>
      <c r="AF15" s="343"/>
      <c r="AG15" s="363">
        <f t="shared" si="0"/>
        <v>0</v>
      </c>
      <c r="AH15" s="215">
        <f>SUM(BC14:BC16)</f>
        <v>0</v>
      </c>
      <c r="AI15" s="378"/>
      <c r="AJ15" s="314"/>
      <c r="AK15" s="300"/>
      <c r="AL15" s="5" t="str">
        <f t="shared" si="1"/>
        <v/>
      </c>
      <c r="AM15" s="1">
        <f t="shared" si="2"/>
        <v>0</v>
      </c>
      <c r="AN15" s="1">
        <f t="shared" si="3"/>
        <v>0</v>
      </c>
      <c r="AO15" s="1">
        <f t="shared" si="4"/>
        <v>0</v>
      </c>
      <c r="AP15" s="1">
        <f t="shared" si="5"/>
        <v>0</v>
      </c>
      <c r="AQ15" s="1">
        <f t="shared" si="6"/>
        <v>0</v>
      </c>
      <c r="AR15" s="1">
        <f t="shared" si="7"/>
        <v>0</v>
      </c>
      <c r="AS15" s="1">
        <f t="shared" si="8"/>
        <v>0</v>
      </c>
      <c r="AT15" s="117" t="str">
        <f t="shared" si="9"/>
        <v/>
      </c>
      <c r="AU15" s="1">
        <f t="shared" si="10"/>
        <v>0</v>
      </c>
      <c r="AV15" s="1">
        <f t="shared" si="11"/>
        <v>0</v>
      </c>
      <c r="AW15" s="1">
        <f t="shared" si="12"/>
        <v>0</v>
      </c>
      <c r="AX15" s="1">
        <f t="shared" si="13"/>
        <v>0</v>
      </c>
      <c r="AY15" s="1">
        <f t="shared" si="14"/>
        <v>0</v>
      </c>
      <c r="AZ15" s="1">
        <f t="shared" si="15"/>
        <v>0</v>
      </c>
      <c r="BA15" s="117" t="str">
        <f t="shared" si="16"/>
        <v/>
      </c>
      <c r="BB15" s="1">
        <f t="shared" si="17"/>
        <v>0</v>
      </c>
      <c r="BC15" s="1" t="str">
        <f t="shared" si="18"/>
        <v/>
      </c>
    </row>
    <row r="16" spans="1:55" ht="15.75" customHeight="1" x14ac:dyDescent="0.2">
      <c r="B16" s="299"/>
      <c r="D16" s="500"/>
      <c r="E16" s="43"/>
      <c r="F16" s="44"/>
      <c r="G16" s="52">
        <v>2.2999999999999998</v>
      </c>
      <c r="H16" s="53" t="s">
        <v>141</v>
      </c>
      <c r="I16" s="344"/>
      <c r="J16" s="266"/>
      <c r="K16" s="239"/>
      <c r="L16" s="345"/>
      <c r="M16" s="327"/>
      <c r="N16" s="266"/>
      <c r="O16" s="239"/>
      <c r="P16" s="239"/>
      <c r="Q16" s="344"/>
      <c r="R16" s="266"/>
      <c r="S16" s="239"/>
      <c r="T16" s="345"/>
      <c r="U16" s="327"/>
      <c r="V16" s="266"/>
      <c r="W16" s="239"/>
      <c r="X16" s="239"/>
      <c r="Y16" s="344"/>
      <c r="Z16" s="266"/>
      <c r="AA16" s="239"/>
      <c r="AB16" s="345"/>
      <c r="AC16" s="327"/>
      <c r="AD16" s="266"/>
      <c r="AE16" s="239"/>
      <c r="AF16" s="345"/>
      <c r="AG16" s="367">
        <f t="shared" si="0"/>
        <v>0</v>
      </c>
      <c r="AH16" s="205"/>
      <c r="AI16" s="377"/>
      <c r="AJ16" s="314"/>
      <c r="AK16" s="300"/>
      <c r="AL16" s="5" t="str">
        <f t="shared" si="1"/>
        <v/>
      </c>
      <c r="AM16" s="1">
        <f t="shared" si="2"/>
        <v>0</v>
      </c>
      <c r="AN16" s="1">
        <f t="shared" si="3"/>
        <v>0</v>
      </c>
      <c r="AO16" s="1">
        <f t="shared" si="4"/>
        <v>0</v>
      </c>
      <c r="AP16" s="1">
        <f t="shared" si="5"/>
        <v>0</v>
      </c>
      <c r="AQ16" s="1">
        <f t="shared" si="6"/>
        <v>0</v>
      </c>
      <c r="AR16" s="1">
        <f t="shared" si="7"/>
        <v>0</v>
      </c>
      <c r="AS16" s="1">
        <f t="shared" si="8"/>
        <v>0</v>
      </c>
      <c r="AT16" s="117" t="str">
        <f t="shared" si="9"/>
        <v/>
      </c>
      <c r="AU16" s="1">
        <f t="shared" si="10"/>
        <v>0</v>
      </c>
      <c r="AV16" s="1">
        <f t="shared" si="11"/>
        <v>0</v>
      </c>
      <c r="AW16" s="1">
        <f t="shared" si="12"/>
        <v>0</v>
      </c>
      <c r="AX16" s="1">
        <f t="shared" si="13"/>
        <v>0</v>
      </c>
      <c r="AY16" s="1">
        <f t="shared" si="14"/>
        <v>0</v>
      </c>
      <c r="AZ16" s="1">
        <f t="shared" si="15"/>
        <v>0</v>
      </c>
      <c r="BA16" s="117" t="str">
        <f t="shared" si="16"/>
        <v/>
      </c>
      <c r="BB16" s="1">
        <f t="shared" si="17"/>
        <v>0</v>
      </c>
      <c r="BC16" s="1" t="str">
        <f t="shared" si="18"/>
        <v/>
      </c>
    </row>
    <row r="17" spans="2:55" ht="15.75" customHeight="1" x14ac:dyDescent="0.2">
      <c r="B17" s="299"/>
      <c r="D17" s="500"/>
      <c r="E17" s="41" t="s">
        <v>385</v>
      </c>
      <c r="F17" s="513" t="s">
        <v>142</v>
      </c>
      <c r="G17" s="48">
        <v>3.1</v>
      </c>
      <c r="H17" s="49" t="s">
        <v>630</v>
      </c>
      <c r="I17" s="408"/>
      <c r="J17" s="264"/>
      <c r="K17" s="236"/>
      <c r="L17" s="346"/>
      <c r="M17" s="361"/>
      <c r="N17" s="271"/>
      <c r="O17" s="236"/>
      <c r="P17" s="236"/>
      <c r="Q17" s="408"/>
      <c r="R17" s="264"/>
      <c r="S17" s="236"/>
      <c r="T17" s="346"/>
      <c r="U17" s="361"/>
      <c r="V17" s="264"/>
      <c r="W17" s="236"/>
      <c r="X17" s="236"/>
      <c r="Y17" s="408"/>
      <c r="Z17" s="271"/>
      <c r="AA17" s="236"/>
      <c r="AB17" s="346"/>
      <c r="AC17" s="361"/>
      <c r="AD17" s="264"/>
      <c r="AE17" s="236"/>
      <c r="AF17" s="346"/>
      <c r="AG17" s="368">
        <f t="shared" si="0"/>
        <v>0</v>
      </c>
      <c r="AH17" s="107">
        <f>SUM(BB17:BB23)</f>
        <v>0</v>
      </c>
      <c r="AI17" s="291"/>
      <c r="AJ17" s="314"/>
      <c r="AK17" s="300"/>
      <c r="AL17" s="5" t="str">
        <f t="shared" si="1"/>
        <v/>
      </c>
      <c r="AM17" s="1">
        <f t="shared" si="2"/>
        <v>0</v>
      </c>
      <c r="AN17" s="1">
        <f t="shared" si="3"/>
        <v>0</v>
      </c>
      <c r="AO17" s="1">
        <f t="shared" si="4"/>
        <v>0</v>
      </c>
      <c r="AP17" s="1">
        <f t="shared" si="5"/>
        <v>0</v>
      </c>
      <c r="AQ17" s="1">
        <f t="shared" si="6"/>
        <v>0</v>
      </c>
      <c r="AR17" s="1">
        <f t="shared" si="7"/>
        <v>0</v>
      </c>
      <c r="AS17" s="1">
        <f t="shared" si="8"/>
        <v>0</v>
      </c>
      <c r="AT17" s="117" t="str">
        <f t="shared" si="9"/>
        <v/>
      </c>
      <c r="AU17" s="1">
        <f t="shared" si="10"/>
        <v>0</v>
      </c>
      <c r="AV17" s="1">
        <f t="shared" si="11"/>
        <v>0</v>
      </c>
      <c r="AW17" s="1">
        <f t="shared" si="12"/>
        <v>0</v>
      </c>
      <c r="AX17" s="1">
        <f t="shared" si="13"/>
        <v>0</v>
      </c>
      <c r="AY17" s="1">
        <f t="shared" si="14"/>
        <v>0</v>
      </c>
      <c r="AZ17" s="1">
        <f t="shared" si="15"/>
        <v>0</v>
      </c>
      <c r="BA17" s="117" t="str">
        <f t="shared" si="16"/>
        <v/>
      </c>
      <c r="BB17" s="1">
        <f t="shared" si="17"/>
        <v>0</v>
      </c>
      <c r="BC17" s="1" t="str">
        <f t="shared" si="18"/>
        <v/>
      </c>
    </row>
    <row r="18" spans="2:55" ht="15.75" customHeight="1" x14ac:dyDescent="0.2">
      <c r="B18" s="299"/>
      <c r="D18" s="500"/>
      <c r="E18" s="46"/>
      <c r="F18" s="514"/>
      <c r="G18" s="52">
        <v>3.2</v>
      </c>
      <c r="H18" s="53" t="s">
        <v>33</v>
      </c>
      <c r="I18" s="342"/>
      <c r="J18" s="265"/>
      <c r="K18" s="237"/>
      <c r="L18" s="343"/>
      <c r="M18" s="326"/>
      <c r="N18" s="265"/>
      <c r="O18" s="237"/>
      <c r="P18" s="237"/>
      <c r="Q18" s="342"/>
      <c r="R18" s="265"/>
      <c r="S18" s="237"/>
      <c r="T18" s="343"/>
      <c r="U18" s="326"/>
      <c r="V18" s="265"/>
      <c r="W18" s="237"/>
      <c r="X18" s="237"/>
      <c r="Y18" s="342"/>
      <c r="Z18" s="265"/>
      <c r="AA18" s="237"/>
      <c r="AB18" s="343"/>
      <c r="AC18" s="326"/>
      <c r="AD18" s="265"/>
      <c r="AE18" s="237"/>
      <c r="AF18" s="343"/>
      <c r="AG18" s="363">
        <f t="shared" si="0"/>
        <v>0</v>
      </c>
      <c r="AH18" s="215">
        <f>SUM(BC17:BC23)</f>
        <v>0</v>
      </c>
      <c r="AI18" s="378"/>
      <c r="AJ18" s="314"/>
      <c r="AK18" s="300"/>
      <c r="AL18" s="5" t="str">
        <f t="shared" si="1"/>
        <v/>
      </c>
      <c r="AM18" s="1">
        <f t="shared" si="2"/>
        <v>0</v>
      </c>
      <c r="AN18" s="1">
        <f t="shared" si="3"/>
        <v>0</v>
      </c>
      <c r="AO18" s="1">
        <f t="shared" si="4"/>
        <v>0</v>
      </c>
      <c r="AP18" s="1">
        <f t="shared" si="5"/>
        <v>0</v>
      </c>
      <c r="AQ18" s="1">
        <f t="shared" si="6"/>
        <v>0</v>
      </c>
      <c r="AR18" s="1">
        <f t="shared" si="7"/>
        <v>0</v>
      </c>
      <c r="AS18" s="1">
        <f t="shared" si="8"/>
        <v>0</v>
      </c>
      <c r="AT18" s="117" t="str">
        <f t="shared" si="9"/>
        <v/>
      </c>
      <c r="AU18" s="1">
        <f t="shared" si="10"/>
        <v>0</v>
      </c>
      <c r="AV18" s="1">
        <f t="shared" si="11"/>
        <v>0</v>
      </c>
      <c r="AW18" s="1">
        <f t="shared" si="12"/>
        <v>0</v>
      </c>
      <c r="AX18" s="1">
        <f t="shared" si="13"/>
        <v>0</v>
      </c>
      <c r="AY18" s="1">
        <f t="shared" si="14"/>
        <v>0</v>
      </c>
      <c r="AZ18" s="1">
        <f t="shared" si="15"/>
        <v>0</v>
      </c>
      <c r="BA18" s="117" t="str">
        <f t="shared" si="16"/>
        <v/>
      </c>
      <c r="BB18" s="1">
        <f t="shared" si="17"/>
        <v>0</v>
      </c>
      <c r="BC18" s="1" t="str">
        <f t="shared" si="18"/>
        <v/>
      </c>
    </row>
    <row r="19" spans="2:55" ht="15.75" customHeight="1" x14ac:dyDescent="0.2">
      <c r="B19" s="299"/>
      <c r="D19" s="500"/>
      <c r="E19" s="43"/>
      <c r="F19" s="44"/>
      <c r="G19" s="52">
        <v>3.3</v>
      </c>
      <c r="H19" s="53" t="s">
        <v>164</v>
      </c>
      <c r="I19" s="342"/>
      <c r="J19" s="265"/>
      <c r="K19" s="237"/>
      <c r="L19" s="343"/>
      <c r="M19" s="326"/>
      <c r="N19" s="265"/>
      <c r="O19" s="237"/>
      <c r="P19" s="237"/>
      <c r="Q19" s="342"/>
      <c r="R19" s="265"/>
      <c r="S19" s="237"/>
      <c r="T19" s="343"/>
      <c r="U19" s="326"/>
      <c r="V19" s="265"/>
      <c r="W19" s="237"/>
      <c r="X19" s="237"/>
      <c r="Y19" s="342"/>
      <c r="Z19" s="265"/>
      <c r="AA19" s="237"/>
      <c r="AB19" s="343"/>
      <c r="AC19" s="326"/>
      <c r="AD19" s="265"/>
      <c r="AE19" s="237"/>
      <c r="AF19" s="343"/>
      <c r="AG19" s="363">
        <f t="shared" si="0"/>
        <v>0</v>
      </c>
      <c r="AH19" s="205"/>
      <c r="AI19" s="377"/>
      <c r="AJ19" s="314"/>
      <c r="AK19" s="300"/>
      <c r="AL19" s="5" t="str">
        <f t="shared" si="1"/>
        <v/>
      </c>
      <c r="AM19" s="1">
        <f t="shared" si="2"/>
        <v>0</v>
      </c>
      <c r="AN19" s="1">
        <f t="shared" si="3"/>
        <v>0</v>
      </c>
      <c r="AO19" s="1">
        <f t="shared" si="4"/>
        <v>0</v>
      </c>
      <c r="AP19" s="1">
        <f t="shared" si="5"/>
        <v>0</v>
      </c>
      <c r="AQ19" s="1">
        <f t="shared" si="6"/>
        <v>0</v>
      </c>
      <c r="AR19" s="1">
        <f t="shared" si="7"/>
        <v>0</v>
      </c>
      <c r="AS19" s="1">
        <f t="shared" si="8"/>
        <v>0</v>
      </c>
      <c r="AT19" s="117" t="str">
        <f t="shared" si="9"/>
        <v/>
      </c>
      <c r="AU19" s="1">
        <f t="shared" si="10"/>
        <v>0</v>
      </c>
      <c r="AV19" s="1">
        <f t="shared" si="11"/>
        <v>0</v>
      </c>
      <c r="AW19" s="1">
        <f t="shared" si="12"/>
        <v>0</v>
      </c>
      <c r="AX19" s="1">
        <f t="shared" si="13"/>
        <v>0</v>
      </c>
      <c r="AY19" s="1">
        <f t="shared" si="14"/>
        <v>0</v>
      </c>
      <c r="AZ19" s="1">
        <f t="shared" si="15"/>
        <v>0</v>
      </c>
      <c r="BA19" s="117" t="str">
        <f t="shared" si="16"/>
        <v/>
      </c>
      <c r="BB19" s="1">
        <f t="shared" si="17"/>
        <v>0</v>
      </c>
      <c r="BC19" s="1" t="str">
        <f t="shared" si="18"/>
        <v/>
      </c>
    </row>
    <row r="20" spans="2:55" ht="15.75" customHeight="1" x14ac:dyDescent="0.2">
      <c r="B20" s="299"/>
      <c r="D20" s="500"/>
      <c r="E20" s="43"/>
      <c r="F20" s="44"/>
      <c r="G20" s="52">
        <v>3.4</v>
      </c>
      <c r="H20" s="53" t="s">
        <v>154</v>
      </c>
      <c r="I20" s="342"/>
      <c r="J20" s="265"/>
      <c r="K20" s="237"/>
      <c r="L20" s="343"/>
      <c r="M20" s="326"/>
      <c r="N20" s="265"/>
      <c r="O20" s="237"/>
      <c r="P20" s="237"/>
      <c r="Q20" s="342"/>
      <c r="R20" s="265"/>
      <c r="S20" s="237"/>
      <c r="T20" s="343"/>
      <c r="U20" s="326"/>
      <c r="V20" s="265"/>
      <c r="W20" s="237"/>
      <c r="X20" s="237"/>
      <c r="Y20" s="342"/>
      <c r="Z20" s="265"/>
      <c r="AA20" s="237"/>
      <c r="AB20" s="343"/>
      <c r="AC20" s="326"/>
      <c r="AD20" s="265"/>
      <c r="AE20" s="237"/>
      <c r="AF20" s="343"/>
      <c r="AG20" s="363">
        <f t="shared" si="0"/>
        <v>0</v>
      </c>
      <c r="AH20" s="108"/>
      <c r="AI20" s="26"/>
      <c r="AJ20" s="314"/>
      <c r="AK20" s="300"/>
      <c r="AL20" s="5" t="str">
        <f t="shared" si="1"/>
        <v/>
      </c>
      <c r="AM20" s="1">
        <f t="shared" si="2"/>
        <v>0</v>
      </c>
      <c r="AN20" s="1">
        <f t="shared" si="3"/>
        <v>0</v>
      </c>
      <c r="AO20" s="1">
        <f t="shared" si="4"/>
        <v>0</v>
      </c>
      <c r="AP20" s="1">
        <f t="shared" si="5"/>
        <v>0</v>
      </c>
      <c r="AQ20" s="1">
        <f t="shared" si="6"/>
        <v>0</v>
      </c>
      <c r="AR20" s="1">
        <f t="shared" si="7"/>
        <v>0</v>
      </c>
      <c r="AS20" s="1">
        <f t="shared" si="8"/>
        <v>0</v>
      </c>
      <c r="AT20" s="117" t="str">
        <f t="shared" si="9"/>
        <v/>
      </c>
      <c r="AU20" s="1">
        <f t="shared" si="10"/>
        <v>0</v>
      </c>
      <c r="AV20" s="1">
        <f t="shared" si="11"/>
        <v>0</v>
      </c>
      <c r="AW20" s="1">
        <f t="shared" si="12"/>
        <v>0</v>
      </c>
      <c r="AX20" s="1">
        <f t="shared" si="13"/>
        <v>0</v>
      </c>
      <c r="AY20" s="1">
        <f t="shared" si="14"/>
        <v>0</v>
      </c>
      <c r="AZ20" s="1">
        <f t="shared" si="15"/>
        <v>0</v>
      </c>
      <c r="BA20" s="117" t="str">
        <f t="shared" si="16"/>
        <v/>
      </c>
      <c r="BB20" s="1">
        <f t="shared" si="17"/>
        <v>0</v>
      </c>
      <c r="BC20" s="1" t="str">
        <f t="shared" si="18"/>
        <v/>
      </c>
    </row>
    <row r="21" spans="2:55" ht="15.75" customHeight="1" x14ac:dyDescent="0.2">
      <c r="B21" s="299"/>
      <c r="D21" s="500"/>
      <c r="E21" s="43"/>
      <c r="F21" s="44"/>
      <c r="G21" s="52">
        <v>3.5</v>
      </c>
      <c r="H21" s="53" t="s">
        <v>143</v>
      </c>
      <c r="I21" s="348"/>
      <c r="J21" s="243"/>
      <c r="K21" s="237"/>
      <c r="L21" s="343"/>
      <c r="M21" s="329"/>
      <c r="N21" s="243"/>
      <c r="O21" s="237"/>
      <c r="P21" s="237"/>
      <c r="Q21" s="348"/>
      <c r="R21" s="243"/>
      <c r="S21" s="237"/>
      <c r="T21" s="343"/>
      <c r="U21" s="329"/>
      <c r="V21" s="243"/>
      <c r="W21" s="237"/>
      <c r="X21" s="237"/>
      <c r="Y21" s="348"/>
      <c r="Z21" s="243"/>
      <c r="AA21" s="237"/>
      <c r="AB21" s="343"/>
      <c r="AC21" s="329"/>
      <c r="AD21" s="243"/>
      <c r="AE21" s="237"/>
      <c r="AF21" s="343"/>
      <c r="AG21" s="363">
        <f t="shared" si="0"/>
        <v>0</v>
      </c>
      <c r="AH21" s="108"/>
      <c r="AI21" s="26"/>
      <c r="AJ21" s="314"/>
      <c r="AK21" s="300"/>
      <c r="AL21" s="5" t="str">
        <f t="shared" si="1"/>
        <v/>
      </c>
      <c r="AM21" s="1">
        <f t="shared" si="2"/>
        <v>0</v>
      </c>
      <c r="AN21" s="1">
        <f t="shared" si="3"/>
        <v>0</v>
      </c>
      <c r="AO21" s="1">
        <f t="shared" si="4"/>
        <v>0</v>
      </c>
      <c r="AP21" s="1">
        <f t="shared" si="5"/>
        <v>0</v>
      </c>
      <c r="AQ21" s="1">
        <f t="shared" si="6"/>
        <v>0</v>
      </c>
      <c r="AR21" s="1">
        <f t="shared" si="7"/>
        <v>0</v>
      </c>
      <c r="AS21" s="1">
        <f t="shared" si="8"/>
        <v>0</v>
      </c>
      <c r="AT21" s="117" t="str">
        <f t="shared" si="9"/>
        <v/>
      </c>
      <c r="AU21" s="1">
        <f t="shared" si="10"/>
        <v>0</v>
      </c>
      <c r="AV21" s="1">
        <f t="shared" si="11"/>
        <v>0</v>
      </c>
      <c r="AW21" s="1">
        <f t="shared" si="12"/>
        <v>0</v>
      </c>
      <c r="AX21" s="1">
        <f t="shared" si="13"/>
        <v>0</v>
      </c>
      <c r="AY21" s="1">
        <f t="shared" si="14"/>
        <v>0</v>
      </c>
      <c r="AZ21" s="1">
        <f t="shared" si="15"/>
        <v>0</v>
      </c>
      <c r="BA21" s="117" t="str">
        <f t="shared" si="16"/>
        <v/>
      </c>
      <c r="BB21" s="1">
        <f t="shared" si="17"/>
        <v>0</v>
      </c>
      <c r="BC21" s="1" t="str">
        <f t="shared" si="18"/>
        <v/>
      </c>
    </row>
    <row r="22" spans="2:55" ht="15.75" customHeight="1" x14ac:dyDescent="0.2">
      <c r="B22" s="299"/>
      <c r="D22" s="500"/>
      <c r="E22" s="43"/>
      <c r="F22" s="44"/>
      <c r="G22" s="52">
        <v>3.6</v>
      </c>
      <c r="H22" s="53" t="s">
        <v>153</v>
      </c>
      <c r="I22" s="348"/>
      <c r="J22" s="243"/>
      <c r="K22" s="237"/>
      <c r="L22" s="343"/>
      <c r="M22" s="329"/>
      <c r="N22" s="243"/>
      <c r="O22" s="237"/>
      <c r="P22" s="237"/>
      <c r="Q22" s="348"/>
      <c r="R22" s="243"/>
      <c r="S22" s="237"/>
      <c r="T22" s="343"/>
      <c r="U22" s="329"/>
      <c r="V22" s="243"/>
      <c r="W22" s="237"/>
      <c r="X22" s="237"/>
      <c r="Y22" s="348"/>
      <c r="Z22" s="243"/>
      <c r="AA22" s="237"/>
      <c r="AB22" s="343"/>
      <c r="AC22" s="329"/>
      <c r="AD22" s="243"/>
      <c r="AE22" s="237"/>
      <c r="AF22" s="343"/>
      <c r="AG22" s="363">
        <f t="shared" si="0"/>
        <v>0</v>
      </c>
      <c r="AH22" s="108"/>
      <c r="AI22" s="26"/>
      <c r="AJ22" s="314"/>
      <c r="AK22" s="300"/>
      <c r="AL22" s="5" t="str">
        <f t="shared" si="1"/>
        <v/>
      </c>
      <c r="AM22" s="1">
        <f t="shared" si="2"/>
        <v>0</v>
      </c>
      <c r="AN22" s="1">
        <f t="shared" si="3"/>
        <v>0</v>
      </c>
      <c r="AO22" s="1">
        <f t="shared" si="4"/>
        <v>0</v>
      </c>
      <c r="AP22" s="1">
        <f t="shared" si="5"/>
        <v>0</v>
      </c>
      <c r="AQ22" s="1">
        <f t="shared" si="6"/>
        <v>0</v>
      </c>
      <c r="AR22" s="1">
        <f t="shared" si="7"/>
        <v>0</v>
      </c>
      <c r="AS22" s="1">
        <f t="shared" si="8"/>
        <v>0</v>
      </c>
      <c r="AT22" s="117" t="str">
        <f t="shared" si="9"/>
        <v/>
      </c>
      <c r="AU22" s="1">
        <f t="shared" si="10"/>
        <v>0</v>
      </c>
      <c r="AV22" s="1">
        <f t="shared" si="11"/>
        <v>0</v>
      </c>
      <c r="AW22" s="1">
        <f t="shared" si="12"/>
        <v>0</v>
      </c>
      <c r="AX22" s="1">
        <f t="shared" si="13"/>
        <v>0</v>
      </c>
      <c r="AY22" s="1">
        <f t="shared" si="14"/>
        <v>0</v>
      </c>
      <c r="AZ22" s="1">
        <f t="shared" si="15"/>
        <v>0</v>
      </c>
      <c r="BA22" s="117" t="str">
        <f t="shared" si="16"/>
        <v/>
      </c>
      <c r="BB22" s="1">
        <f t="shared" si="17"/>
        <v>0</v>
      </c>
      <c r="BC22" s="1" t="str">
        <f t="shared" si="18"/>
        <v/>
      </c>
    </row>
    <row r="23" spans="2:55" ht="15.75" customHeight="1" x14ac:dyDescent="0.2">
      <c r="B23" s="299"/>
      <c r="D23" s="500"/>
      <c r="E23" s="32"/>
      <c r="F23" s="45"/>
      <c r="G23" s="52">
        <v>3.7</v>
      </c>
      <c r="H23" s="57" t="s">
        <v>666</v>
      </c>
      <c r="I23" s="347"/>
      <c r="J23" s="268"/>
      <c r="K23" s="239"/>
      <c r="L23" s="345"/>
      <c r="M23" s="328"/>
      <c r="N23" s="268"/>
      <c r="O23" s="239"/>
      <c r="P23" s="239"/>
      <c r="Q23" s="347"/>
      <c r="R23" s="268"/>
      <c r="S23" s="239"/>
      <c r="T23" s="345"/>
      <c r="U23" s="328"/>
      <c r="V23" s="268"/>
      <c r="W23" s="239"/>
      <c r="X23" s="239"/>
      <c r="Y23" s="347"/>
      <c r="Z23" s="268"/>
      <c r="AA23" s="239"/>
      <c r="AB23" s="345"/>
      <c r="AC23" s="328"/>
      <c r="AD23" s="268"/>
      <c r="AE23" s="239"/>
      <c r="AF23" s="345"/>
      <c r="AG23" s="364">
        <f>AS23</f>
        <v>0</v>
      </c>
      <c r="AH23" s="109"/>
      <c r="AI23" s="26"/>
      <c r="AJ23" s="314"/>
      <c r="AK23" s="300"/>
      <c r="AL23" s="5" t="str">
        <f>IF(OR(I23="＋",M23="＋",Q23="＋"),"＋",IF(OR(I23="○",M23="○",Q23="○"),"○",IF(OR(I23="◎",M23="◎",Q23="◎"),"◎","")))</f>
        <v/>
      </c>
      <c r="AM23" s="1">
        <f>IF(K23="-",0,K23)</f>
        <v>0</v>
      </c>
      <c r="AN23" s="1">
        <f>IF(O23="-",0,O23)</f>
        <v>0</v>
      </c>
      <c r="AO23" s="1">
        <f>IF(S23="-",0,S23)</f>
        <v>0</v>
      </c>
      <c r="AP23" s="1">
        <f>IF(W23="-",0,W23)</f>
        <v>0</v>
      </c>
      <c r="AQ23" s="1">
        <f>IF(AA23="-",0,AA23)</f>
        <v>0</v>
      </c>
      <c r="AR23" s="1">
        <f>IF(AE23="-",0,AE23)</f>
        <v>0</v>
      </c>
      <c r="AS23" s="1">
        <f>IF(AND(K23="-",$P$8=0,$T$8=0,$X$8=0,$AB$8=0,$AF$8=0),"-",IF(AND(K23="-",O23="-",$T$8=0,$X$8=0,$AB$8=0,$AF$8=0),"-",IF(AND(K23="-",O23="-",S23="-",$X$8=0,$AB$8=0,$AF$8=0),"-",IF(AND(K23="-",O23="-",S23="-",W23="-",$AB$8=0,$AF$8=0),"-",IF(AND(K23="-",O23="-",S23="-",W23="-",AA23="-",$AF$8=0),"-",IF(AND(K23="-",O23="-",S23="-",W23="-",AA23="-",AE23="-"),"-",ROUND(AM23*$L$8+AN23*$P$8+AO23*$T$8+AP23*$X$8+AQ23*$AB$8+AR23*$AF$8,3)))))))</f>
        <v>0</v>
      </c>
      <c r="AT23" s="117" t="str">
        <f>IF(COUNTIF(I23:AF23,"×")=0,"",IF(COUNTIF(I23:AF23,"×")=COUNTA(K23,O23,S23,W23,AA23,AE23)-COUNTIF(I23:AF23,"-"),1,""))</f>
        <v/>
      </c>
      <c r="AU23" s="1">
        <f>IF(L23="",0,L23)</f>
        <v>0</v>
      </c>
      <c r="AV23" s="1">
        <f>IF(P23="",0,P23)</f>
        <v>0</v>
      </c>
      <c r="AW23" s="1">
        <f>IF(T23="",0,T23)</f>
        <v>0</v>
      </c>
      <c r="AX23" s="1">
        <f>IF(X23="",0,X23)</f>
        <v>0</v>
      </c>
      <c r="AY23" s="1">
        <f>IF(AB23="",0,AB23)</f>
        <v>0</v>
      </c>
      <c r="AZ23" s="1">
        <f>IF(AF23="",0,AF23)</f>
        <v>0</v>
      </c>
      <c r="BA23" s="117" t="str">
        <f>IF(AND(L23="",P23="",T23="",X23="",AB23="",AF23=""),"",ROUND(AU23*$L$8+AV23*$P$8+AW23*$T$8+AX23*$X$8+AY23*$AB$8+AZ23*$AF$8,3))</f>
        <v/>
      </c>
      <c r="BB23" s="1">
        <f>IF(AL23="＋","",AS23)</f>
        <v>0</v>
      </c>
      <c r="BC23" s="1" t="str">
        <f>IF(AL23="＋",AS23,"")</f>
        <v/>
      </c>
    </row>
    <row r="24" spans="2:55" ht="15.75" customHeight="1" x14ac:dyDescent="0.2">
      <c r="B24" s="299"/>
      <c r="D24" s="500"/>
      <c r="E24" s="41" t="s">
        <v>449</v>
      </c>
      <c r="F24" s="513" t="s">
        <v>450</v>
      </c>
      <c r="G24" s="48">
        <v>4.0999999999999996</v>
      </c>
      <c r="H24" s="49" t="s">
        <v>695</v>
      </c>
      <c r="I24" s="340"/>
      <c r="J24" s="267"/>
      <c r="K24" s="240"/>
      <c r="L24" s="346"/>
      <c r="M24" s="325"/>
      <c r="N24" s="267"/>
      <c r="O24" s="240"/>
      <c r="P24" s="236"/>
      <c r="Q24" s="340"/>
      <c r="R24" s="267"/>
      <c r="S24" s="240"/>
      <c r="T24" s="346"/>
      <c r="U24" s="325"/>
      <c r="V24" s="267"/>
      <c r="W24" s="240"/>
      <c r="X24" s="236"/>
      <c r="Y24" s="340"/>
      <c r="Z24" s="267"/>
      <c r="AA24" s="240"/>
      <c r="AB24" s="346"/>
      <c r="AC24" s="325"/>
      <c r="AD24" s="267"/>
      <c r="AE24" s="240"/>
      <c r="AF24" s="346"/>
      <c r="AG24" s="362">
        <f t="shared" si="0"/>
        <v>0</v>
      </c>
      <c r="AH24" s="107">
        <f>SUM(BB24:BB32)</f>
        <v>0</v>
      </c>
      <c r="AI24" s="291"/>
      <c r="AJ24" s="314"/>
      <c r="AK24" s="300"/>
      <c r="AL24" s="5" t="str">
        <f t="shared" si="1"/>
        <v/>
      </c>
      <c r="AM24" s="1">
        <f t="shared" si="2"/>
        <v>0</v>
      </c>
      <c r="AN24" s="1">
        <f t="shared" si="3"/>
        <v>0</v>
      </c>
      <c r="AO24" s="1">
        <f t="shared" si="4"/>
        <v>0</v>
      </c>
      <c r="AP24" s="1">
        <f t="shared" si="5"/>
        <v>0</v>
      </c>
      <c r="AQ24" s="1">
        <f t="shared" si="6"/>
        <v>0</v>
      </c>
      <c r="AR24" s="1">
        <f t="shared" si="7"/>
        <v>0</v>
      </c>
      <c r="AS24" s="1">
        <f t="shared" si="8"/>
        <v>0</v>
      </c>
      <c r="AT24" s="117" t="str">
        <f t="shared" si="9"/>
        <v/>
      </c>
      <c r="AU24" s="1">
        <f t="shared" si="10"/>
        <v>0</v>
      </c>
      <c r="AV24" s="1">
        <f t="shared" si="11"/>
        <v>0</v>
      </c>
      <c r="AW24" s="1">
        <f t="shared" si="12"/>
        <v>0</v>
      </c>
      <c r="AX24" s="1">
        <f t="shared" si="13"/>
        <v>0</v>
      </c>
      <c r="AY24" s="1">
        <f t="shared" si="14"/>
        <v>0</v>
      </c>
      <c r="AZ24" s="1">
        <f t="shared" si="15"/>
        <v>0</v>
      </c>
      <c r="BA24" s="117" t="str">
        <f t="shared" si="16"/>
        <v/>
      </c>
      <c r="BB24" s="1">
        <f t="shared" si="17"/>
        <v>0</v>
      </c>
      <c r="BC24" s="1" t="str">
        <f t="shared" si="18"/>
        <v/>
      </c>
    </row>
    <row r="25" spans="2:55" ht="15.75" customHeight="1" x14ac:dyDescent="0.2">
      <c r="B25" s="299"/>
      <c r="D25" s="500"/>
      <c r="E25" s="46"/>
      <c r="F25" s="514"/>
      <c r="G25" s="52">
        <v>4.2</v>
      </c>
      <c r="H25" s="53" t="s">
        <v>155</v>
      </c>
      <c r="I25" s="342"/>
      <c r="J25" s="265"/>
      <c r="K25" s="237"/>
      <c r="L25" s="343"/>
      <c r="M25" s="326"/>
      <c r="N25" s="265"/>
      <c r="O25" s="237"/>
      <c r="P25" s="237"/>
      <c r="Q25" s="342"/>
      <c r="R25" s="265"/>
      <c r="S25" s="237"/>
      <c r="T25" s="343"/>
      <c r="U25" s="326"/>
      <c r="V25" s="265"/>
      <c r="W25" s="237"/>
      <c r="X25" s="237"/>
      <c r="Y25" s="342"/>
      <c r="Z25" s="265"/>
      <c r="AA25" s="237"/>
      <c r="AB25" s="343"/>
      <c r="AC25" s="326"/>
      <c r="AD25" s="265"/>
      <c r="AE25" s="237"/>
      <c r="AF25" s="343"/>
      <c r="AG25" s="363">
        <f t="shared" si="0"/>
        <v>0</v>
      </c>
      <c r="AH25" s="215">
        <f>SUM(BC24:BC32)</f>
        <v>0</v>
      </c>
      <c r="AI25" s="378"/>
      <c r="AJ25" s="314"/>
      <c r="AK25" s="300"/>
      <c r="AL25" s="5" t="str">
        <f t="shared" si="1"/>
        <v/>
      </c>
      <c r="AM25" s="1">
        <f t="shared" si="2"/>
        <v>0</v>
      </c>
      <c r="AN25" s="1">
        <f t="shared" si="3"/>
        <v>0</v>
      </c>
      <c r="AO25" s="1">
        <f t="shared" si="4"/>
        <v>0</v>
      </c>
      <c r="AP25" s="1">
        <f t="shared" si="5"/>
        <v>0</v>
      </c>
      <c r="AQ25" s="1">
        <f t="shared" si="6"/>
        <v>0</v>
      </c>
      <c r="AR25" s="1">
        <f t="shared" si="7"/>
        <v>0</v>
      </c>
      <c r="AS25" s="1">
        <f t="shared" si="8"/>
        <v>0</v>
      </c>
      <c r="AT25" s="117" t="str">
        <f t="shared" si="9"/>
        <v/>
      </c>
      <c r="AU25" s="1">
        <f t="shared" si="10"/>
        <v>0</v>
      </c>
      <c r="AV25" s="1">
        <f t="shared" si="11"/>
        <v>0</v>
      </c>
      <c r="AW25" s="1">
        <f t="shared" si="12"/>
        <v>0</v>
      </c>
      <c r="AX25" s="1">
        <f t="shared" si="13"/>
        <v>0</v>
      </c>
      <c r="AY25" s="1">
        <f t="shared" si="14"/>
        <v>0</v>
      </c>
      <c r="AZ25" s="1">
        <f t="shared" si="15"/>
        <v>0</v>
      </c>
      <c r="BA25" s="117" t="str">
        <f t="shared" si="16"/>
        <v/>
      </c>
      <c r="BB25" s="1">
        <f t="shared" si="17"/>
        <v>0</v>
      </c>
      <c r="BC25" s="1" t="str">
        <f t="shared" si="18"/>
        <v/>
      </c>
    </row>
    <row r="26" spans="2:55" ht="15.75" customHeight="1" x14ac:dyDescent="0.2">
      <c r="B26" s="299"/>
      <c r="D26" s="500"/>
      <c r="E26" s="46"/>
      <c r="F26" s="44"/>
      <c r="G26" s="52">
        <v>4.3</v>
      </c>
      <c r="H26" s="53" t="s">
        <v>662</v>
      </c>
      <c r="I26" s="342"/>
      <c r="J26" s="265"/>
      <c r="K26" s="237"/>
      <c r="L26" s="343"/>
      <c r="M26" s="326"/>
      <c r="N26" s="265"/>
      <c r="O26" s="237"/>
      <c r="P26" s="237"/>
      <c r="Q26" s="342"/>
      <c r="R26" s="265"/>
      <c r="S26" s="237"/>
      <c r="T26" s="343"/>
      <c r="U26" s="326"/>
      <c r="V26" s="265"/>
      <c r="W26" s="237"/>
      <c r="X26" s="237"/>
      <c r="Y26" s="342"/>
      <c r="Z26" s="265"/>
      <c r="AA26" s="237"/>
      <c r="AB26" s="343"/>
      <c r="AC26" s="326"/>
      <c r="AD26" s="265"/>
      <c r="AE26" s="237"/>
      <c r="AF26" s="343"/>
      <c r="AG26" s="363">
        <f t="shared" si="0"/>
        <v>0</v>
      </c>
      <c r="AH26" s="108"/>
      <c r="AI26" s="26"/>
      <c r="AJ26" s="314"/>
      <c r="AK26" s="300"/>
      <c r="AL26" s="5" t="str">
        <f t="shared" si="1"/>
        <v/>
      </c>
      <c r="AM26" s="1">
        <f t="shared" si="2"/>
        <v>0</v>
      </c>
      <c r="AN26" s="1">
        <f t="shared" si="3"/>
        <v>0</v>
      </c>
      <c r="AO26" s="1">
        <f t="shared" si="4"/>
        <v>0</v>
      </c>
      <c r="AP26" s="1">
        <f t="shared" si="5"/>
        <v>0</v>
      </c>
      <c r="AQ26" s="1">
        <f t="shared" si="6"/>
        <v>0</v>
      </c>
      <c r="AR26" s="1">
        <f t="shared" si="7"/>
        <v>0</v>
      </c>
      <c r="AS26" s="1">
        <f t="shared" si="8"/>
        <v>0</v>
      </c>
      <c r="AT26" s="117" t="str">
        <f t="shared" si="9"/>
        <v/>
      </c>
      <c r="AU26" s="1">
        <f t="shared" si="10"/>
        <v>0</v>
      </c>
      <c r="AV26" s="1">
        <f t="shared" si="11"/>
        <v>0</v>
      </c>
      <c r="AW26" s="1">
        <f t="shared" si="12"/>
        <v>0</v>
      </c>
      <c r="AX26" s="1">
        <f t="shared" si="13"/>
        <v>0</v>
      </c>
      <c r="AY26" s="1">
        <f t="shared" si="14"/>
        <v>0</v>
      </c>
      <c r="AZ26" s="1">
        <f t="shared" si="15"/>
        <v>0</v>
      </c>
      <c r="BA26" s="117" t="str">
        <f t="shared" si="16"/>
        <v/>
      </c>
      <c r="BB26" s="1">
        <f t="shared" si="17"/>
        <v>0</v>
      </c>
      <c r="BC26" s="1" t="str">
        <f t="shared" si="18"/>
        <v/>
      </c>
    </row>
    <row r="27" spans="2:55" ht="15.75" customHeight="1" x14ac:dyDescent="0.2">
      <c r="B27" s="299"/>
      <c r="D27" s="500"/>
      <c r="E27" s="46"/>
      <c r="F27" s="44"/>
      <c r="G27" s="52">
        <v>4.4000000000000004</v>
      </c>
      <c r="H27" s="53" t="s">
        <v>634</v>
      </c>
      <c r="I27" s="342"/>
      <c r="J27" s="265"/>
      <c r="K27" s="237"/>
      <c r="L27" s="343"/>
      <c r="M27" s="326"/>
      <c r="N27" s="265"/>
      <c r="O27" s="237"/>
      <c r="P27" s="237"/>
      <c r="Q27" s="342"/>
      <c r="R27" s="265"/>
      <c r="S27" s="237"/>
      <c r="T27" s="343"/>
      <c r="U27" s="326"/>
      <c r="V27" s="265"/>
      <c r="W27" s="237"/>
      <c r="X27" s="237"/>
      <c r="Y27" s="342"/>
      <c r="Z27" s="265"/>
      <c r="AA27" s="237"/>
      <c r="AB27" s="343"/>
      <c r="AC27" s="326"/>
      <c r="AD27" s="265"/>
      <c r="AE27" s="237"/>
      <c r="AF27" s="343"/>
      <c r="AG27" s="363">
        <f t="shared" si="0"/>
        <v>0</v>
      </c>
      <c r="AH27" s="108"/>
      <c r="AI27" s="26"/>
      <c r="AJ27" s="314"/>
      <c r="AK27" s="300"/>
      <c r="AL27" s="5" t="str">
        <f t="shared" si="1"/>
        <v/>
      </c>
      <c r="AM27" s="1">
        <f t="shared" si="2"/>
        <v>0</v>
      </c>
      <c r="AN27" s="1">
        <f t="shared" si="3"/>
        <v>0</v>
      </c>
      <c r="AO27" s="1">
        <f t="shared" si="4"/>
        <v>0</v>
      </c>
      <c r="AP27" s="1">
        <f t="shared" si="5"/>
        <v>0</v>
      </c>
      <c r="AQ27" s="1">
        <f t="shared" si="6"/>
        <v>0</v>
      </c>
      <c r="AR27" s="1">
        <f t="shared" si="7"/>
        <v>0</v>
      </c>
      <c r="AS27" s="1">
        <f t="shared" si="8"/>
        <v>0</v>
      </c>
      <c r="AT27" s="117" t="str">
        <f t="shared" si="9"/>
        <v/>
      </c>
      <c r="AU27" s="1">
        <f t="shared" si="10"/>
        <v>0</v>
      </c>
      <c r="AV27" s="1">
        <f t="shared" si="11"/>
        <v>0</v>
      </c>
      <c r="AW27" s="1">
        <f t="shared" si="12"/>
        <v>0</v>
      </c>
      <c r="AX27" s="1">
        <f t="shared" si="13"/>
        <v>0</v>
      </c>
      <c r="AY27" s="1">
        <f t="shared" si="14"/>
        <v>0</v>
      </c>
      <c r="AZ27" s="1">
        <f t="shared" si="15"/>
        <v>0</v>
      </c>
      <c r="BA27" s="117" t="str">
        <f t="shared" si="16"/>
        <v/>
      </c>
      <c r="BB27" s="1">
        <f t="shared" si="17"/>
        <v>0</v>
      </c>
      <c r="BC27" s="1" t="str">
        <f t="shared" si="18"/>
        <v/>
      </c>
    </row>
    <row r="28" spans="2:55" ht="15.75" customHeight="1" x14ac:dyDescent="0.2">
      <c r="B28" s="299"/>
      <c r="D28" s="500"/>
      <c r="E28" s="46"/>
      <c r="F28" s="44"/>
      <c r="G28" s="52">
        <v>4.5</v>
      </c>
      <c r="H28" s="53" t="s">
        <v>660</v>
      </c>
      <c r="I28" s="342"/>
      <c r="J28" s="265"/>
      <c r="K28" s="237"/>
      <c r="L28" s="343"/>
      <c r="M28" s="326"/>
      <c r="N28" s="265"/>
      <c r="O28" s="237"/>
      <c r="P28" s="237"/>
      <c r="Q28" s="342"/>
      <c r="R28" s="265"/>
      <c r="S28" s="237"/>
      <c r="T28" s="343"/>
      <c r="U28" s="326"/>
      <c r="V28" s="265"/>
      <c r="W28" s="237"/>
      <c r="X28" s="237"/>
      <c r="Y28" s="342"/>
      <c r="Z28" s="265"/>
      <c r="AA28" s="237"/>
      <c r="AB28" s="343"/>
      <c r="AC28" s="326"/>
      <c r="AD28" s="265"/>
      <c r="AE28" s="237"/>
      <c r="AF28" s="343"/>
      <c r="AG28" s="363">
        <f t="shared" si="0"/>
        <v>0</v>
      </c>
      <c r="AH28" s="108"/>
      <c r="AI28" s="26"/>
      <c r="AJ28" s="314"/>
      <c r="AK28" s="300"/>
      <c r="AL28" s="5" t="str">
        <f t="shared" si="1"/>
        <v/>
      </c>
      <c r="AM28" s="1">
        <f t="shared" si="2"/>
        <v>0</v>
      </c>
      <c r="AN28" s="1">
        <f t="shared" si="3"/>
        <v>0</v>
      </c>
      <c r="AO28" s="1">
        <f t="shared" si="4"/>
        <v>0</v>
      </c>
      <c r="AP28" s="1">
        <f t="shared" si="5"/>
        <v>0</v>
      </c>
      <c r="AQ28" s="1">
        <f t="shared" si="6"/>
        <v>0</v>
      </c>
      <c r="AR28" s="1">
        <f t="shared" si="7"/>
        <v>0</v>
      </c>
      <c r="AS28" s="1">
        <f t="shared" si="8"/>
        <v>0</v>
      </c>
      <c r="AT28" s="117" t="str">
        <f t="shared" si="9"/>
        <v/>
      </c>
      <c r="AU28" s="1">
        <f t="shared" si="10"/>
        <v>0</v>
      </c>
      <c r="AV28" s="1">
        <f t="shared" si="11"/>
        <v>0</v>
      </c>
      <c r="AW28" s="1">
        <f t="shared" si="12"/>
        <v>0</v>
      </c>
      <c r="AX28" s="1">
        <f t="shared" si="13"/>
        <v>0</v>
      </c>
      <c r="AY28" s="1">
        <f t="shared" si="14"/>
        <v>0</v>
      </c>
      <c r="AZ28" s="1">
        <f t="shared" si="15"/>
        <v>0</v>
      </c>
      <c r="BA28" s="117" t="str">
        <f t="shared" si="16"/>
        <v/>
      </c>
      <c r="BB28" s="1">
        <f t="shared" si="17"/>
        <v>0</v>
      </c>
      <c r="BC28" s="1" t="str">
        <f t="shared" si="18"/>
        <v/>
      </c>
    </row>
    <row r="29" spans="2:55" ht="15.75" customHeight="1" x14ac:dyDescent="0.2">
      <c r="B29" s="299"/>
      <c r="D29" s="500"/>
      <c r="E29" s="46"/>
      <c r="F29" s="44"/>
      <c r="G29" s="52">
        <v>4.5999999999999996</v>
      </c>
      <c r="H29" s="53" t="s">
        <v>653</v>
      </c>
      <c r="I29" s="342"/>
      <c r="J29" s="265"/>
      <c r="K29" s="237"/>
      <c r="L29" s="343"/>
      <c r="M29" s="326"/>
      <c r="N29" s="265"/>
      <c r="O29" s="237"/>
      <c r="P29" s="237"/>
      <c r="Q29" s="342"/>
      <c r="R29" s="265"/>
      <c r="S29" s="237"/>
      <c r="T29" s="343"/>
      <c r="U29" s="326"/>
      <c r="V29" s="265"/>
      <c r="W29" s="237"/>
      <c r="X29" s="237"/>
      <c r="Y29" s="342"/>
      <c r="Z29" s="265"/>
      <c r="AA29" s="237"/>
      <c r="AB29" s="343"/>
      <c r="AC29" s="326"/>
      <c r="AD29" s="265"/>
      <c r="AE29" s="237"/>
      <c r="AF29" s="343"/>
      <c r="AG29" s="363">
        <f t="shared" si="0"/>
        <v>0</v>
      </c>
      <c r="AH29" s="108"/>
      <c r="AI29" s="26"/>
      <c r="AJ29" s="314"/>
      <c r="AK29" s="300"/>
      <c r="AL29" s="5" t="str">
        <f t="shared" si="1"/>
        <v/>
      </c>
      <c r="AM29" s="1">
        <f t="shared" si="2"/>
        <v>0</v>
      </c>
      <c r="AN29" s="1">
        <f t="shared" si="3"/>
        <v>0</v>
      </c>
      <c r="AO29" s="1">
        <f t="shared" si="4"/>
        <v>0</v>
      </c>
      <c r="AP29" s="1">
        <f t="shared" si="5"/>
        <v>0</v>
      </c>
      <c r="AQ29" s="1">
        <f t="shared" si="6"/>
        <v>0</v>
      </c>
      <c r="AR29" s="1">
        <f t="shared" si="7"/>
        <v>0</v>
      </c>
      <c r="AS29" s="1">
        <f t="shared" si="8"/>
        <v>0</v>
      </c>
      <c r="AT29" s="117" t="str">
        <f t="shared" si="9"/>
        <v/>
      </c>
      <c r="AU29" s="1">
        <f t="shared" si="10"/>
        <v>0</v>
      </c>
      <c r="AV29" s="1">
        <f t="shared" si="11"/>
        <v>0</v>
      </c>
      <c r="AW29" s="1">
        <f t="shared" si="12"/>
        <v>0</v>
      </c>
      <c r="AX29" s="1">
        <f t="shared" si="13"/>
        <v>0</v>
      </c>
      <c r="AY29" s="1">
        <f t="shared" si="14"/>
        <v>0</v>
      </c>
      <c r="AZ29" s="1">
        <f t="shared" si="15"/>
        <v>0</v>
      </c>
      <c r="BA29" s="117" t="str">
        <f t="shared" si="16"/>
        <v/>
      </c>
      <c r="BB29" s="1">
        <f t="shared" si="17"/>
        <v>0</v>
      </c>
      <c r="BC29" s="1" t="str">
        <f t="shared" si="18"/>
        <v/>
      </c>
    </row>
    <row r="30" spans="2:55" ht="15.75" customHeight="1" x14ac:dyDescent="0.2">
      <c r="B30" s="299"/>
      <c r="D30" s="500"/>
      <c r="E30" s="46"/>
      <c r="F30" s="44"/>
      <c r="G30" s="52">
        <v>4.7</v>
      </c>
      <c r="H30" s="189" t="s">
        <v>553</v>
      </c>
      <c r="I30" s="349"/>
      <c r="J30" s="270"/>
      <c r="K30" s="237"/>
      <c r="L30" s="343"/>
      <c r="M30" s="330"/>
      <c r="N30" s="270"/>
      <c r="O30" s="237"/>
      <c r="P30" s="237"/>
      <c r="Q30" s="349"/>
      <c r="R30" s="270"/>
      <c r="S30" s="237"/>
      <c r="T30" s="343"/>
      <c r="U30" s="330"/>
      <c r="V30" s="270"/>
      <c r="W30" s="237"/>
      <c r="X30" s="237"/>
      <c r="Y30" s="349"/>
      <c r="Z30" s="270"/>
      <c r="AA30" s="237"/>
      <c r="AB30" s="343"/>
      <c r="AC30" s="326"/>
      <c r="AD30" s="265"/>
      <c r="AE30" s="237"/>
      <c r="AF30" s="343"/>
      <c r="AG30" s="363">
        <f t="shared" si="0"/>
        <v>0</v>
      </c>
      <c r="AH30" s="108"/>
      <c r="AI30" s="26"/>
      <c r="AJ30" s="314"/>
      <c r="AK30" s="300"/>
      <c r="AL30" s="5" t="str">
        <f t="shared" si="1"/>
        <v/>
      </c>
      <c r="AM30" s="1">
        <f t="shared" si="2"/>
        <v>0</v>
      </c>
      <c r="AN30" s="1">
        <f t="shared" si="3"/>
        <v>0</v>
      </c>
      <c r="AO30" s="1">
        <f t="shared" si="4"/>
        <v>0</v>
      </c>
      <c r="AP30" s="1">
        <f t="shared" si="5"/>
        <v>0</v>
      </c>
      <c r="AQ30" s="1">
        <f t="shared" si="6"/>
        <v>0</v>
      </c>
      <c r="AR30" s="1">
        <f t="shared" si="7"/>
        <v>0</v>
      </c>
      <c r="AS30" s="1">
        <f t="shared" si="8"/>
        <v>0</v>
      </c>
      <c r="AT30" s="117" t="str">
        <f t="shared" si="9"/>
        <v/>
      </c>
      <c r="AU30" s="1">
        <f t="shared" si="10"/>
        <v>0</v>
      </c>
      <c r="AV30" s="1">
        <f t="shared" si="11"/>
        <v>0</v>
      </c>
      <c r="AW30" s="1">
        <f t="shared" si="12"/>
        <v>0</v>
      </c>
      <c r="AX30" s="1">
        <f t="shared" si="13"/>
        <v>0</v>
      </c>
      <c r="AY30" s="1">
        <f t="shared" si="14"/>
        <v>0</v>
      </c>
      <c r="AZ30" s="1">
        <f t="shared" si="15"/>
        <v>0</v>
      </c>
      <c r="BA30" s="117" t="str">
        <f t="shared" si="16"/>
        <v/>
      </c>
      <c r="BB30" s="1">
        <f t="shared" si="17"/>
        <v>0</v>
      </c>
      <c r="BC30" s="1" t="str">
        <f t="shared" si="18"/>
        <v/>
      </c>
    </row>
    <row r="31" spans="2:55" ht="15.75" customHeight="1" x14ac:dyDescent="0.2">
      <c r="B31" s="299"/>
      <c r="D31" s="500"/>
      <c r="E31" s="46"/>
      <c r="F31" s="44"/>
      <c r="G31" s="52">
        <v>4.8</v>
      </c>
      <c r="H31" s="189" t="s">
        <v>734</v>
      </c>
      <c r="I31" s="350"/>
      <c r="J31" s="269"/>
      <c r="K31" s="241"/>
      <c r="L31" s="343"/>
      <c r="M31" s="331"/>
      <c r="N31" s="269"/>
      <c r="O31" s="241"/>
      <c r="P31" s="237"/>
      <c r="Q31" s="350"/>
      <c r="R31" s="269"/>
      <c r="S31" s="241"/>
      <c r="T31" s="343"/>
      <c r="U31" s="331"/>
      <c r="V31" s="269"/>
      <c r="W31" s="241"/>
      <c r="X31" s="237"/>
      <c r="Y31" s="350"/>
      <c r="Z31" s="269"/>
      <c r="AA31" s="241"/>
      <c r="AB31" s="343"/>
      <c r="AC31" s="331"/>
      <c r="AD31" s="269"/>
      <c r="AE31" s="241"/>
      <c r="AF31" s="343"/>
      <c r="AG31" s="365">
        <f t="shared" si="0"/>
        <v>0</v>
      </c>
      <c r="AH31" s="108"/>
      <c r="AI31" s="26"/>
      <c r="AJ31" s="314"/>
      <c r="AK31" s="300"/>
      <c r="AL31" s="5" t="str">
        <f t="shared" si="1"/>
        <v/>
      </c>
      <c r="AM31" s="1">
        <f t="shared" si="2"/>
        <v>0</v>
      </c>
      <c r="AN31" s="1">
        <f t="shared" si="3"/>
        <v>0</v>
      </c>
      <c r="AO31" s="1">
        <f t="shared" si="4"/>
        <v>0</v>
      </c>
      <c r="AP31" s="1">
        <f t="shared" si="5"/>
        <v>0</v>
      </c>
      <c r="AQ31" s="1">
        <f t="shared" si="6"/>
        <v>0</v>
      </c>
      <c r="AR31" s="1">
        <f t="shared" si="7"/>
        <v>0</v>
      </c>
      <c r="AS31" s="1">
        <f t="shared" si="8"/>
        <v>0</v>
      </c>
      <c r="AT31" s="117" t="str">
        <f t="shared" si="9"/>
        <v/>
      </c>
      <c r="AU31" s="1">
        <f t="shared" si="10"/>
        <v>0</v>
      </c>
      <c r="AV31" s="1">
        <f t="shared" si="11"/>
        <v>0</v>
      </c>
      <c r="AW31" s="1">
        <f t="shared" si="12"/>
        <v>0</v>
      </c>
      <c r="AX31" s="1">
        <f t="shared" si="13"/>
        <v>0</v>
      </c>
      <c r="AY31" s="1">
        <f t="shared" si="14"/>
        <v>0</v>
      </c>
      <c r="AZ31" s="1">
        <f t="shared" si="15"/>
        <v>0</v>
      </c>
      <c r="BA31" s="117" t="str">
        <f t="shared" si="16"/>
        <v/>
      </c>
      <c r="BB31" s="1">
        <f t="shared" si="17"/>
        <v>0</v>
      </c>
      <c r="BC31" s="1" t="str">
        <f t="shared" si="18"/>
        <v/>
      </c>
    </row>
    <row r="32" spans="2:55" ht="15.75" customHeight="1" x14ac:dyDescent="0.2">
      <c r="B32" s="299"/>
      <c r="D32" s="500"/>
      <c r="E32" s="46"/>
      <c r="F32" s="44"/>
      <c r="G32" s="60" t="s">
        <v>719</v>
      </c>
      <c r="H32" s="189" t="s">
        <v>724</v>
      </c>
      <c r="I32" s="350"/>
      <c r="J32" s="269"/>
      <c r="K32" s="241"/>
      <c r="L32" s="351"/>
      <c r="M32" s="331"/>
      <c r="N32" s="269"/>
      <c r="O32" s="241"/>
      <c r="P32" s="356"/>
      <c r="Q32" s="350"/>
      <c r="R32" s="269"/>
      <c r="S32" s="241"/>
      <c r="T32" s="351"/>
      <c r="U32" s="331"/>
      <c r="V32" s="269"/>
      <c r="W32" s="241"/>
      <c r="X32" s="356"/>
      <c r="Y32" s="350"/>
      <c r="Z32" s="269"/>
      <c r="AA32" s="241"/>
      <c r="AB32" s="351"/>
      <c r="AC32" s="331"/>
      <c r="AD32" s="269"/>
      <c r="AE32" s="241"/>
      <c r="AF32" s="351"/>
      <c r="AG32" s="365">
        <f t="shared" si="0"/>
        <v>0</v>
      </c>
      <c r="AH32" s="108"/>
      <c r="AI32" s="26"/>
      <c r="AJ32" s="314"/>
      <c r="AK32" s="300"/>
      <c r="AL32" s="5" t="str">
        <f t="shared" si="1"/>
        <v/>
      </c>
      <c r="AM32" s="1">
        <f t="shared" si="2"/>
        <v>0</v>
      </c>
      <c r="AN32" s="1">
        <f t="shared" si="3"/>
        <v>0</v>
      </c>
      <c r="AO32" s="1">
        <f t="shared" si="4"/>
        <v>0</v>
      </c>
      <c r="AP32" s="1">
        <f t="shared" si="5"/>
        <v>0</v>
      </c>
      <c r="AQ32" s="1">
        <f t="shared" si="6"/>
        <v>0</v>
      </c>
      <c r="AR32" s="1">
        <f t="shared" si="7"/>
        <v>0</v>
      </c>
      <c r="AS32" s="1">
        <f t="shared" si="8"/>
        <v>0</v>
      </c>
      <c r="AT32" s="117" t="str">
        <f t="shared" si="9"/>
        <v/>
      </c>
      <c r="AU32" s="1">
        <f t="shared" si="10"/>
        <v>0</v>
      </c>
      <c r="AV32" s="1">
        <f t="shared" si="11"/>
        <v>0</v>
      </c>
      <c r="AW32" s="1">
        <f t="shared" si="12"/>
        <v>0</v>
      </c>
      <c r="AX32" s="1">
        <f t="shared" si="13"/>
        <v>0</v>
      </c>
      <c r="AY32" s="1">
        <f t="shared" si="14"/>
        <v>0</v>
      </c>
      <c r="AZ32" s="1">
        <f t="shared" si="15"/>
        <v>0</v>
      </c>
      <c r="BA32" s="117" t="str">
        <f t="shared" si="16"/>
        <v/>
      </c>
      <c r="BB32" s="1">
        <f t="shared" si="17"/>
        <v>0</v>
      </c>
      <c r="BC32" s="1" t="str">
        <f t="shared" si="18"/>
        <v/>
      </c>
    </row>
    <row r="33" spans="2:55" ht="15.75" customHeight="1" x14ac:dyDescent="0.2">
      <c r="B33" s="299"/>
      <c r="D33" s="500"/>
      <c r="E33" s="41" t="s">
        <v>451</v>
      </c>
      <c r="F33" s="42" t="s">
        <v>554</v>
      </c>
      <c r="G33" s="48">
        <v>5.0999999999999996</v>
      </c>
      <c r="H33" s="49" t="s">
        <v>654</v>
      </c>
      <c r="I33" s="340"/>
      <c r="J33" s="267"/>
      <c r="K33" s="240"/>
      <c r="L33" s="346"/>
      <c r="M33" s="325"/>
      <c r="N33" s="267"/>
      <c r="O33" s="240"/>
      <c r="P33" s="236"/>
      <c r="Q33" s="340"/>
      <c r="R33" s="267"/>
      <c r="S33" s="240"/>
      <c r="T33" s="346"/>
      <c r="U33" s="325"/>
      <c r="V33" s="267"/>
      <c r="W33" s="240"/>
      <c r="X33" s="236"/>
      <c r="Y33" s="340"/>
      <c r="Z33" s="267"/>
      <c r="AA33" s="240"/>
      <c r="AB33" s="346"/>
      <c r="AC33" s="325"/>
      <c r="AD33" s="267"/>
      <c r="AE33" s="240"/>
      <c r="AF33" s="346"/>
      <c r="AG33" s="366">
        <f t="shared" si="0"/>
        <v>0</v>
      </c>
      <c r="AH33" s="107">
        <f>SUM(BB33:BB33)</f>
        <v>0</v>
      </c>
      <c r="AI33" s="291"/>
      <c r="AJ33" s="314"/>
      <c r="AK33" s="300"/>
      <c r="AL33" s="5" t="str">
        <f t="shared" si="1"/>
        <v/>
      </c>
      <c r="AM33" s="1">
        <f t="shared" si="2"/>
        <v>0</v>
      </c>
      <c r="AN33" s="1">
        <f t="shared" si="3"/>
        <v>0</v>
      </c>
      <c r="AO33" s="1">
        <f t="shared" si="4"/>
        <v>0</v>
      </c>
      <c r="AP33" s="1">
        <f t="shared" si="5"/>
        <v>0</v>
      </c>
      <c r="AQ33" s="1">
        <f t="shared" si="6"/>
        <v>0</v>
      </c>
      <c r="AR33" s="1">
        <f t="shared" si="7"/>
        <v>0</v>
      </c>
      <c r="AS33" s="1">
        <f t="shared" si="8"/>
        <v>0</v>
      </c>
      <c r="AT33" s="117" t="str">
        <f t="shared" si="9"/>
        <v/>
      </c>
      <c r="AU33" s="1">
        <f t="shared" si="10"/>
        <v>0</v>
      </c>
      <c r="AV33" s="1">
        <f t="shared" si="11"/>
        <v>0</v>
      </c>
      <c r="AW33" s="1">
        <f t="shared" si="12"/>
        <v>0</v>
      </c>
      <c r="AX33" s="1">
        <f t="shared" si="13"/>
        <v>0</v>
      </c>
      <c r="AY33" s="1">
        <f t="shared" si="14"/>
        <v>0</v>
      </c>
      <c r="AZ33" s="1">
        <f t="shared" si="15"/>
        <v>0</v>
      </c>
      <c r="BA33" s="117" t="str">
        <f t="shared" si="16"/>
        <v/>
      </c>
      <c r="BB33" s="1">
        <f t="shared" si="17"/>
        <v>0</v>
      </c>
      <c r="BC33" s="1" t="str">
        <f t="shared" si="18"/>
        <v/>
      </c>
    </row>
    <row r="34" spans="2:55" ht="15.75" customHeight="1" x14ac:dyDescent="0.2">
      <c r="B34" s="299"/>
      <c r="D34" s="499" t="s">
        <v>502</v>
      </c>
      <c r="E34" s="41" t="s">
        <v>619</v>
      </c>
      <c r="F34" s="42" t="s">
        <v>516</v>
      </c>
      <c r="G34" s="50">
        <v>1.1000000000000001</v>
      </c>
      <c r="H34" s="49" t="s">
        <v>174</v>
      </c>
      <c r="I34" s="352"/>
      <c r="J34" s="245"/>
      <c r="K34" s="240"/>
      <c r="L34" s="341"/>
      <c r="M34" s="332"/>
      <c r="N34" s="245"/>
      <c r="O34" s="240"/>
      <c r="P34" s="240"/>
      <c r="Q34" s="352"/>
      <c r="R34" s="245"/>
      <c r="S34" s="240"/>
      <c r="T34" s="341"/>
      <c r="U34" s="332"/>
      <c r="V34" s="245"/>
      <c r="W34" s="240"/>
      <c r="X34" s="240"/>
      <c r="Y34" s="352"/>
      <c r="Z34" s="245"/>
      <c r="AA34" s="240"/>
      <c r="AB34" s="341"/>
      <c r="AC34" s="332"/>
      <c r="AD34" s="245"/>
      <c r="AE34" s="240"/>
      <c r="AF34" s="341"/>
      <c r="AG34" s="362">
        <f t="shared" si="0"/>
        <v>0</v>
      </c>
      <c r="AH34" s="107">
        <f>SUM(BB34:BB38)</f>
        <v>0</v>
      </c>
      <c r="AI34" s="291"/>
      <c r="AJ34" s="314"/>
      <c r="AK34" s="300"/>
      <c r="AL34" s="5" t="str">
        <f t="shared" si="1"/>
        <v/>
      </c>
      <c r="AM34" s="1">
        <f t="shared" si="2"/>
        <v>0</v>
      </c>
      <c r="AN34" s="1">
        <f t="shared" si="3"/>
        <v>0</v>
      </c>
      <c r="AO34" s="1">
        <f t="shared" si="4"/>
        <v>0</v>
      </c>
      <c r="AP34" s="1">
        <f t="shared" si="5"/>
        <v>0</v>
      </c>
      <c r="AQ34" s="1">
        <f t="shared" si="6"/>
        <v>0</v>
      </c>
      <c r="AR34" s="1">
        <f t="shared" si="7"/>
        <v>0</v>
      </c>
      <c r="AS34" s="1">
        <f t="shared" si="8"/>
        <v>0</v>
      </c>
      <c r="AT34" s="117" t="str">
        <f t="shared" si="9"/>
        <v/>
      </c>
      <c r="AU34" s="1">
        <f t="shared" si="10"/>
        <v>0</v>
      </c>
      <c r="AV34" s="1">
        <f t="shared" si="11"/>
        <v>0</v>
      </c>
      <c r="AW34" s="1">
        <f t="shared" si="12"/>
        <v>0</v>
      </c>
      <c r="AX34" s="1">
        <f t="shared" si="13"/>
        <v>0</v>
      </c>
      <c r="AY34" s="1">
        <f t="shared" si="14"/>
        <v>0</v>
      </c>
      <c r="AZ34" s="1">
        <f t="shared" si="15"/>
        <v>0</v>
      </c>
      <c r="BA34" s="117" t="str">
        <f t="shared" si="16"/>
        <v/>
      </c>
      <c r="BB34" s="1">
        <f t="shared" si="17"/>
        <v>0</v>
      </c>
      <c r="BC34" s="1" t="str">
        <f t="shared" si="18"/>
        <v/>
      </c>
    </row>
    <row r="35" spans="2:55" ht="15.75" customHeight="1" x14ac:dyDescent="0.2">
      <c r="B35" s="299"/>
      <c r="D35" s="500"/>
      <c r="E35" s="39"/>
      <c r="F35" s="44"/>
      <c r="G35" s="58">
        <v>1.2</v>
      </c>
      <c r="H35" s="53" t="s">
        <v>517</v>
      </c>
      <c r="I35" s="348"/>
      <c r="J35" s="243"/>
      <c r="K35" s="237"/>
      <c r="L35" s="343"/>
      <c r="M35" s="329"/>
      <c r="N35" s="243"/>
      <c r="O35" s="237"/>
      <c r="P35" s="237"/>
      <c r="Q35" s="348"/>
      <c r="R35" s="243"/>
      <c r="S35" s="237"/>
      <c r="T35" s="343"/>
      <c r="U35" s="329"/>
      <c r="V35" s="243"/>
      <c r="W35" s="237"/>
      <c r="X35" s="237"/>
      <c r="Y35" s="348"/>
      <c r="Z35" s="243"/>
      <c r="AA35" s="237"/>
      <c r="AB35" s="343"/>
      <c r="AC35" s="329"/>
      <c r="AD35" s="243"/>
      <c r="AE35" s="237"/>
      <c r="AF35" s="343"/>
      <c r="AG35" s="363">
        <f t="shared" si="0"/>
        <v>0</v>
      </c>
      <c r="AH35" s="215">
        <f>SUM(BC34:BC38)</f>
        <v>0</v>
      </c>
      <c r="AI35" s="378"/>
      <c r="AJ35" s="314"/>
      <c r="AK35" s="300"/>
      <c r="AL35" s="5" t="str">
        <f t="shared" si="1"/>
        <v/>
      </c>
      <c r="AM35" s="1">
        <f t="shared" si="2"/>
        <v>0</v>
      </c>
      <c r="AN35" s="1">
        <f t="shared" si="3"/>
        <v>0</v>
      </c>
      <c r="AO35" s="1">
        <f t="shared" si="4"/>
        <v>0</v>
      </c>
      <c r="AP35" s="1">
        <f t="shared" si="5"/>
        <v>0</v>
      </c>
      <c r="AQ35" s="1">
        <f t="shared" si="6"/>
        <v>0</v>
      </c>
      <c r="AR35" s="1">
        <f t="shared" si="7"/>
        <v>0</v>
      </c>
      <c r="AS35" s="1">
        <f t="shared" si="8"/>
        <v>0</v>
      </c>
      <c r="AT35" s="117" t="str">
        <f t="shared" si="9"/>
        <v/>
      </c>
      <c r="AU35" s="1">
        <f t="shared" si="10"/>
        <v>0</v>
      </c>
      <c r="AV35" s="1">
        <f t="shared" si="11"/>
        <v>0</v>
      </c>
      <c r="AW35" s="1">
        <f t="shared" si="12"/>
        <v>0</v>
      </c>
      <c r="AX35" s="1">
        <f t="shared" si="13"/>
        <v>0</v>
      </c>
      <c r="AY35" s="1">
        <f t="shared" si="14"/>
        <v>0</v>
      </c>
      <c r="AZ35" s="1">
        <f t="shared" si="15"/>
        <v>0</v>
      </c>
      <c r="BA35" s="117" t="str">
        <f t="shared" si="16"/>
        <v/>
      </c>
      <c r="BB35" s="1">
        <f t="shared" si="17"/>
        <v>0</v>
      </c>
      <c r="BC35" s="1" t="str">
        <f t="shared" si="18"/>
        <v/>
      </c>
    </row>
    <row r="36" spans="2:55" ht="15.75" customHeight="1" x14ac:dyDescent="0.2">
      <c r="B36" s="299"/>
      <c r="D36" s="500"/>
      <c r="E36" s="39"/>
      <c r="F36" s="44"/>
      <c r="G36" s="58">
        <v>1.3</v>
      </c>
      <c r="H36" s="53" t="s">
        <v>735</v>
      </c>
      <c r="I36" s="348"/>
      <c r="J36" s="243"/>
      <c r="K36" s="237"/>
      <c r="L36" s="343"/>
      <c r="M36" s="329"/>
      <c r="N36" s="243"/>
      <c r="O36" s="237"/>
      <c r="P36" s="237"/>
      <c r="Q36" s="348"/>
      <c r="R36" s="243"/>
      <c r="S36" s="237"/>
      <c r="T36" s="343"/>
      <c r="U36" s="329"/>
      <c r="V36" s="243"/>
      <c r="W36" s="237"/>
      <c r="X36" s="237"/>
      <c r="Y36" s="348"/>
      <c r="Z36" s="243"/>
      <c r="AA36" s="237"/>
      <c r="AB36" s="343"/>
      <c r="AC36" s="329"/>
      <c r="AD36" s="243"/>
      <c r="AE36" s="237"/>
      <c r="AF36" s="343"/>
      <c r="AG36" s="363">
        <f>AS36</f>
        <v>0</v>
      </c>
      <c r="AH36" s="108"/>
      <c r="AI36" s="26"/>
      <c r="AJ36" s="314"/>
      <c r="AK36" s="300"/>
      <c r="AL36" s="5" t="str">
        <f>IF(OR(I36="＋",M36="＋",Q36="＋"),"＋",IF(OR(I36="○",M36="○",Q36="○"),"○",IF(OR(I36="◎",M36="◎",Q36="◎"),"◎","")))</f>
        <v/>
      </c>
      <c r="AM36" s="1">
        <f>IF(K36="-",0,K36)</f>
        <v>0</v>
      </c>
      <c r="AN36" s="1">
        <f>IF(O36="-",0,O36)</f>
        <v>0</v>
      </c>
      <c r="AO36" s="1">
        <f>IF(S36="-",0,S36)</f>
        <v>0</v>
      </c>
      <c r="AP36" s="1">
        <f>IF(W36="-",0,W36)</f>
        <v>0</v>
      </c>
      <c r="AQ36" s="1">
        <f>IF(AA36="-",0,AA36)</f>
        <v>0</v>
      </c>
      <c r="AR36" s="1">
        <f>IF(AE36="-",0,AE36)</f>
        <v>0</v>
      </c>
      <c r="AS36" s="1">
        <f>IF(AND(K36="-",$P$8=0,$T$8=0,$X$8=0,$AB$8=0,$AF$8=0),"-",IF(AND(K36="-",O36="-",$T$8=0,$X$8=0,$AB$8=0,$AF$8=0),"-",IF(AND(K36="-",O36="-",S36="-",$X$8=0,$AB$8=0,$AF$8=0),"-",IF(AND(K36="-",O36="-",S36="-",W36="-",$AB$8=0,$AF$8=0),"-",IF(AND(K36="-",O36="-",S36="-",W36="-",AA36="-",$AF$8=0),"-",IF(AND(K36="-",O36="-",S36="-",W36="-",AA36="-",AE36="-"),"-",ROUND(AM36*$L$8+AN36*$P$8+AO36*$T$8+AP36*$X$8+AQ36*$AB$8+AR36*$AF$8,3)))))))</f>
        <v>0</v>
      </c>
      <c r="AT36" s="117" t="str">
        <f>IF(COUNTIF(I36:AF36,"×")=0,"",IF(COUNTIF(I36:AF36,"×")=COUNTA(K36,O36,S36,W36,AA36,AE36)-COUNTIF(I36:AF36,"-"),1,""))</f>
        <v/>
      </c>
      <c r="AU36" s="1">
        <f>IF(L36="",0,L36)</f>
        <v>0</v>
      </c>
      <c r="AV36" s="1">
        <f>IF(P36="",0,P36)</f>
        <v>0</v>
      </c>
      <c r="AW36" s="1">
        <f>IF(T36="",0,T36)</f>
        <v>0</v>
      </c>
      <c r="AX36" s="1">
        <f>IF(X36="",0,X36)</f>
        <v>0</v>
      </c>
      <c r="AY36" s="1">
        <f>IF(AB36="",0,AB36)</f>
        <v>0</v>
      </c>
      <c r="AZ36" s="1">
        <f>IF(AF36="",0,AF36)</f>
        <v>0</v>
      </c>
      <c r="BA36" s="117" t="str">
        <f>IF(AND(L36="",P36="",T36="",X36="",AB36="",AF36=""),"",ROUND(AU36*$L$8+AV36*$P$8+AW36*$T$8+AX36*$X$8+AY36*$AB$8+AZ36*$AF$8,3))</f>
        <v/>
      </c>
      <c r="BB36" s="1">
        <f>IF(AL36="＋","",AS36)</f>
        <v>0</v>
      </c>
      <c r="BC36" s="1" t="str">
        <f>IF(AL36="＋",AS36,"")</f>
        <v/>
      </c>
    </row>
    <row r="37" spans="2:55" ht="15.75" customHeight="1" x14ac:dyDescent="0.2">
      <c r="B37" s="299"/>
      <c r="D37" s="500"/>
      <c r="E37" s="39"/>
      <c r="F37" s="44"/>
      <c r="G37" s="58">
        <v>1.4</v>
      </c>
      <c r="H37" s="53" t="s">
        <v>736</v>
      </c>
      <c r="I37" s="348"/>
      <c r="J37" s="243"/>
      <c r="K37" s="237"/>
      <c r="L37" s="343"/>
      <c r="M37" s="329"/>
      <c r="N37" s="243"/>
      <c r="O37" s="237"/>
      <c r="P37" s="237"/>
      <c r="Q37" s="348"/>
      <c r="R37" s="243"/>
      <c r="S37" s="237"/>
      <c r="T37" s="343"/>
      <c r="U37" s="329"/>
      <c r="V37" s="243"/>
      <c r="W37" s="237"/>
      <c r="X37" s="237"/>
      <c r="Y37" s="348"/>
      <c r="Z37" s="243"/>
      <c r="AA37" s="237"/>
      <c r="AB37" s="343"/>
      <c r="AC37" s="329"/>
      <c r="AD37" s="243"/>
      <c r="AE37" s="237"/>
      <c r="AF37" s="343"/>
      <c r="AG37" s="363">
        <f t="shared" si="0"/>
        <v>0</v>
      </c>
      <c r="AH37" s="205"/>
      <c r="AI37" s="377"/>
      <c r="AJ37" s="314"/>
      <c r="AK37" s="300"/>
      <c r="AL37" s="5" t="str">
        <f t="shared" si="1"/>
        <v/>
      </c>
      <c r="AM37" s="1">
        <f t="shared" si="2"/>
        <v>0</v>
      </c>
      <c r="AN37" s="1">
        <f t="shared" si="3"/>
        <v>0</v>
      </c>
      <c r="AO37" s="1">
        <f t="shared" si="4"/>
        <v>0</v>
      </c>
      <c r="AP37" s="1">
        <f t="shared" si="5"/>
        <v>0</v>
      </c>
      <c r="AQ37" s="1">
        <f t="shared" si="6"/>
        <v>0</v>
      </c>
      <c r="AR37" s="1">
        <f t="shared" si="7"/>
        <v>0</v>
      </c>
      <c r="AS37" s="1">
        <f t="shared" si="8"/>
        <v>0</v>
      </c>
      <c r="AT37" s="117" t="str">
        <f t="shared" si="9"/>
        <v/>
      </c>
      <c r="AU37" s="1">
        <f t="shared" si="10"/>
        <v>0</v>
      </c>
      <c r="AV37" s="1">
        <f t="shared" si="11"/>
        <v>0</v>
      </c>
      <c r="AW37" s="1">
        <f t="shared" si="12"/>
        <v>0</v>
      </c>
      <c r="AX37" s="1">
        <f t="shared" si="13"/>
        <v>0</v>
      </c>
      <c r="AY37" s="1">
        <f t="shared" si="14"/>
        <v>0</v>
      </c>
      <c r="AZ37" s="1">
        <f t="shared" si="15"/>
        <v>0</v>
      </c>
      <c r="BA37" s="117" t="str">
        <f t="shared" si="16"/>
        <v/>
      </c>
      <c r="BB37" s="1">
        <f t="shared" si="17"/>
        <v>0</v>
      </c>
      <c r="BC37" s="1" t="str">
        <f t="shared" si="18"/>
        <v/>
      </c>
    </row>
    <row r="38" spans="2:55" ht="15.75" customHeight="1" x14ac:dyDescent="0.2">
      <c r="B38" s="299"/>
      <c r="D38" s="500"/>
      <c r="E38" s="39"/>
      <c r="F38" s="44"/>
      <c r="G38" s="194">
        <v>1.5</v>
      </c>
      <c r="H38" s="57" t="s">
        <v>175</v>
      </c>
      <c r="I38" s="353"/>
      <c r="J38" s="244"/>
      <c r="K38" s="239"/>
      <c r="L38" s="345"/>
      <c r="M38" s="333"/>
      <c r="N38" s="244"/>
      <c r="O38" s="239"/>
      <c r="P38" s="239"/>
      <c r="Q38" s="353"/>
      <c r="R38" s="244"/>
      <c r="S38" s="239"/>
      <c r="T38" s="345"/>
      <c r="U38" s="333"/>
      <c r="V38" s="244"/>
      <c r="W38" s="239"/>
      <c r="X38" s="239"/>
      <c r="Y38" s="353"/>
      <c r="Z38" s="244"/>
      <c r="AA38" s="239"/>
      <c r="AB38" s="345"/>
      <c r="AC38" s="333"/>
      <c r="AD38" s="244"/>
      <c r="AE38" s="239"/>
      <c r="AF38" s="345"/>
      <c r="AG38" s="364">
        <f t="shared" si="0"/>
        <v>0</v>
      </c>
      <c r="AH38" s="109"/>
      <c r="AI38" s="26"/>
      <c r="AJ38" s="314"/>
      <c r="AK38" s="300"/>
      <c r="AL38" s="5" t="str">
        <f t="shared" si="1"/>
        <v/>
      </c>
      <c r="AM38" s="1">
        <f t="shared" si="2"/>
        <v>0</v>
      </c>
      <c r="AN38" s="1">
        <f t="shared" si="3"/>
        <v>0</v>
      </c>
      <c r="AO38" s="1">
        <f t="shared" si="4"/>
        <v>0</v>
      </c>
      <c r="AP38" s="1">
        <f t="shared" si="5"/>
        <v>0</v>
      </c>
      <c r="AQ38" s="1">
        <f t="shared" si="6"/>
        <v>0</v>
      </c>
      <c r="AR38" s="1">
        <f t="shared" si="7"/>
        <v>0</v>
      </c>
      <c r="AS38" s="1">
        <f t="shared" si="8"/>
        <v>0</v>
      </c>
      <c r="AT38" s="117" t="str">
        <f t="shared" si="9"/>
        <v/>
      </c>
      <c r="AU38" s="1">
        <f t="shared" si="10"/>
        <v>0</v>
      </c>
      <c r="AV38" s="1">
        <f t="shared" si="11"/>
        <v>0</v>
      </c>
      <c r="AW38" s="1">
        <f t="shared" si="12"/>
        <v>0</v>
      </c>
      <c r="AX38" s="1">
        <f t="shared" si="13"/>
        <v>0</v>
      </c>
      <c r="AY38" s="1">
        <f t="shared" si="14"/>
        <v>0</v>
      </c>
      <c r="AZ38" s="1">
        <f t="shared" si="15"/>
        <v>0</v>
      </c>
      <c r="BA38" s="117" t="str">
        <f t="shared" si="16"/>
        <v/>
      </c>
      <c r="BB38" s="1">
        <f t="shared" si="17"/>
        <v>0</v>
      </c>
      <c r="BC38" s="1" t="str">
        <f t="shared" si="18"/>
        <v/>
      </c>
    </row>
    <row r="39" spans="2:55" ht="15.75" customHeight="1" x14ac:dyDescent="0.2">
      <c r="B39" s="299"/>
      <c r="D39" s="500"/>
      <c r="E39" s="41" t="s">
        <v>384</v>
      </c>
      <c r="F39" s="513" t="s">
        <v>452</v>
      </c>
      <c r="G39" s="119">
        <v>2.1</v>
      </c>
      <c r="H39" s="113" t="s">
        <v>518</v>
      </c>
      <c r="I39" s="354"/>
      <c r="J39" s="242"/>
      <c r="K39" s="236"/>
      <c r="L39" s="346"/>
      <c r="M39" s="334"/>
      <c r="N39" s="242"/>
      <c r="O39" s="236"/>
      <c r="P39" s="236"/>
      <c r="Q39" s="354"/>
      <c r="R39" s="242"/>
      <c r="S39" s="236"/>
      <c r="T39" s="346"/>
      <c r="U39" s="334"/>
      <c r="V39" s="242"/>
      <c r="W39" s="236"/>
      <c r="X39" s="236"/>
      <c r="Y39" s="354"/>
      <c r="Z39" s="242"/>
      <c r="AA39" s="236"/>
      <c r="AB39" s="346"/>
      <c r="AC39" s="334"/>
      <c r="AD39" s="242"/>
      <c r="AE39" s="236"/>
      <c r="AF39" s="346"/>
      <c r="AG39" s="368">
        <f t="shared" si="0"/>
        <v>0</v>
      </c>
      <c r="AH39" s="120">
        <f>SUM(BB39:BB43)</f>
        <v>0</v>
      </c>
      <c r="AI39" s="291"/>
      <c r="AJ39" s="314"/>
      <c r="AK39" s="300"/>
      <c r="AL39" s="5" t="str">
        <f t="shared" si="1"/>
        <v/>
      </c>
      <c r="AM39" s="1">
        <f t="shared" si="2"/>
        <v>0</v>
      </c>
      <c r="AN39" s="1">
        <f t="shared" si="3"/>
        <v>0</v>
      </c>
      <c r="AO39" s="1">
        <f t="shared" si="4"/>
        <v>0</v>
      </c>
      <c r="AP39" s="1">
        <f t="shared" si="5"/>
        <v>0</v>
      </c>
      <c r="AQ39" s="1">
        <f t="shared" si="6"/>
        <v>0</v>
      </c>
      <c r="AR39" s="1">
        <f t="shared" si="7"/>
        <v>0</v>
      </c>
      <c r="AS39" s="1">
        <f t="shared" si="8"/>
        <v>0</v>
      </c>
      <c r="AT39" s="117" t="str">
        <f t="shared" si="9"/>
        <v/>
      </c>
      <c r="AU39" s="1">
        <f t="shared" si="10"/>
        <v>0</v>
      </c>
      <c r="AV39" s="1">
        <f t="shared" si="11"/>
        <v>0</v>
      </c>
      <c r="AW39" s="1">
        <f t="shared" si="12"/>
        <v>0</v>
      </c>
      <c r="AX39" s="1">
        <f t="shared" si="13"/>
        <v>0</v>
      </c>
      <c r="AY39" s="1">
        <f t="shared" si="14"/>
        <v>0</v>
      </c>
      <c r="AZ39" s="1">
        <f t="shared" si="15"/>
        <v>0</v>
      </c>
      <c r="BA39" s="117" t="str">
        <f t="shared" si="16"/>
        <v/>
      </c>
      <c r="BB39" s="1">
        <f t="shared" si="17"/>
        <v>0</v>
      </c>
      <c r="BC39" s="1" t="str">
        <f t="shared" si="18"/>
        <v/>
      </c>
    </row>
    <row r="40" spans="2:55" ht="15.75" customHeight="1" x14ac:dyDescent="0.2">
      <c r="B40" s="299"/>
      <c r="D40" s="500"/>
      <c r="E40" s="39"/>
      <c r="F40" s="514"/>
      <c r="G40" s="52">
        <v>2.2000000000000002</v>
      </c>
      <c r="H40" s="53" t="s">
        <v>321</v>
      </c>
      <c r="I40" s="348"/>
      <c r="J40" s="243"/>
      <c r="K40" s="237"/>
      <c r="L40" s="343"/>
      <c r="M40" s="329"/>
      <c r="N40" s="243"/>
      <c r="O40" s="237"/>
      <c r="P40" s="237"/>
      <c r="Q40" s="348"/>
      <c r="R40" s="243"/>
      <c r="S40" s="237"/>
      <c r="T40" s="343"/>
      <c r="U40" s="329"/>
      <c r="V40" s="243"/>
      <c r="W40" s="237"/>
      <c r="X40" s="237"/>
      <c r="Y40" s="348"/>
      <c r="Z40" s="243"/>
      <c r="AA40" s="237"/>
      <c r="AB40" s="343"/>
      <c r="AC40" s="329"/>
      <c r="AD40" s="243"/>
      <c r="AE40" s="237"/>
      <c r="AF40" s="343"/>
      <c r="AG40" s="363">
        <f t="shared" si="0"/>
        <v>0</v>
      </c>
      <c r="AH40" s="215">
        <f>SUM(BC39:BC43)</f>
        <v>0</v>
      </c>
      <c r="AI40" s="378"/>
      <c r="AJ40" s="314"/>
      <c r="AK40" s="300"/>
      <c r="AL40" s="5" t="str">
        <f t="shared" si="1"/>
        <v/>
      </c>
      <c r="AM40" s="1">
        <f t="shared" si="2"/>
        <v>0</v>
      </c>
      <c r="AN40" s="1">
        <f t="shared" si="3"/>
        <v>0</v>
      </c>
      <c r="AO40" s="1">
        <f t="shared" si="4"/>
        <v>0</v>
      </c>
      <c r="AP40" s="1">
        <f t="shared" si="5"/>
        <v>0</v>
      </c>
      <c r="AQ40" s="1">
        <f t="shared" si="6"/>
        <v>0</v>
      </c>
      <c r="AR40" s="1">
        <f t="shared" si="7"/>
        <v>0</v>
      </c>
      <c r="AS40" s="1">
        <f t="shared" si="8"/>
        <v>0</v>
      </c>
      <c r="AT40" s="117" t="str">
        <f t="shared" si="9"/>
        <v/>
      </c>
      <c r="AU40" s="1">
        <f t="shared" si="10"/>
        <v>0</v>
      </c>
      <c r="AV40" s="1">
        <f t="shared" si="11"/>
        <v>0</v>
      </c>
      <c r="AW40" s="1">
        <f t="shared" si="12"/>
        <v>0</v>
      </c>
      <c r="AX40" s="1">
        <f t="shared" si="13"/>
        <v>0</v>
      </c>
      <c r="AY40" s="1">
        <f t="shared" si="14"/>
        <v>0</v>
      </c>
      <c r="AZ40" s="1">
        <f t="shared" si="15"/>
        <v>0</v>
      </c>
      <c r="BA40" s="117" t="str">
        <f t="shared" si="16"/>
        <v/>
      </c>
      <c r="BB40" s="1">
        <f t="shared" si="17"/>
        <v>0</v>
      </c>
      <c r="BC40" s="1" t="str">
        <f t="shared" si="18"/>
        <v/>
      </c>
    </row>
    <row r="41" spans="2:55" ht="15.75" customHeight="1" x14ac:dyDescent="0.2">
      <c r="B41" s="299"/>
      <c r="D41" s="500"/>
      <c r="E41" s="39"/>
      <c r="F41" s="44"/>
      <c r="G41" s="52">
        <v>2.2999999999999998</v>
      </c>
      <c r="H41" s="53" t="s">
        <v>578</v>
      </c>
      <c r="I41" s="348"/>
      <c r="J41" s="243"/>
      <c r="K41" s="237"/>
      <c r="L41" s="343"/>
      <c r="M41" s="329"/>
      <c r="N41" s="243"/>
      <c r="O41" s="237"/>
      <c r="P41" s="237"/>
      <c r="Q41" s="348"/>
      <c r="R41" s="243"/>
      <c r="S41" s="237"/>
      <c r="T41" s="343"/>
      <c r="U41" s="329"/>
      <c r="V41" s="243"/>
      <c r="W41" s="237"/>
      <c r="X41" s="237"/>
      <c r="Y41" s="348"/>
      <c r="Z41" s="243"/>
      <c r="AA41" s="237"/>
      <c r="AB41" s="343"/>
      <c r="AC41" s="329"/>
      <c r="AD41" s="243"/>
      <c r="AE41" s="237"/>
      <c r="AF41" s="343"/>
      <c r="AG41" s="363">
        <f>AS41</f>
        <v>0</v>
      </c>
      <c r="AH41" s="108"/>
      <c r="AI41" s="26"/>
      <c r="AJ41" s="314"/>
      <c r="AK41" s="300"/>
      <c r="AL41" s="5" t="str">
        <f>IF(OR(I41="＋",M41="＋",Q41="＋"),"＋",IF(OR(I41="○",M41="○",Q41="○"),"○",IF(OR(I41="◎",M41="◎",Q41="◎"),"◎","")))</f>
        <v/>
      </c>
      <c r="AM41" s="1">
        <f>IF(K41="-",0,K41)</f>
        <v>0</v>
      </c>
      <c r="AN41" s="1">
        <f>IF(O41="-",0,O41)</f>
        <v>0</v>
      </c>
      <c r="AO41" s="1">
        <f>IF(S41="-",0,S41)</f>
        <v>0</v>
      </c>
      <c r="AP41" s="1">
        <f>IF(W41="-",0,W41)</f>
        <v>0</v>
      </c>
      <c r="AQ41" s="1">
        <f>IF(AA41="-",0,AA41)</f>
        <v>0</v>
      </c>
      <c r="AR41" s="1">
        <f>IF(AE41="-",0,AE41)</f>
        <v>0</v>
      </c>
      <c r="AS41" s="1">
        <f>IF(AND(K41="-",$P$8=0,$T$8=0,$X$8=0,$AB$8=0,$AF$8=0),"-",IF(AND(K41="-",O41="-",$T$8=0,$X$8=0,$AB$8=0,$AF$8=0),"-",IF(AND(K41="-",O41="-",S41="-",$X$8=0,$AB$8=0,$AF$8=0),"-",IF(AND(K41="-",O41="-",S41="-",W41="-",$AB$8=0,$AF$8=0),"-",IF(AND(K41="-",O41="-",S41="-",W41="-",AA41="-",$AF$8=0),"-",IF(AND(K41="-",O41="-",S41="-",W41="-",AA41="-",AE41="-"),"-",ROUND(AM41*$L$8+AN41*$P$8+AO41*$T$8+AP41*$X$8+AQ41*$AB$8+AR41*$AF$8,3)))))))</f>
        <v>0</v>
      </c>
      <c r="AT41" s="117" t="str">
        <f>IF(COUNTIF(I41:AF41,"×")=0,"",IF(COUNTIF(I41:AF41,"×")=COUNTA(K41,O41,S41,W41,AA41,AE41)-COUNTIF(I41:AF41,"-"),1,""))</f>
        <v/>
      </c>
      <c r="AU41" s="1">
        <f>IF(L41="",0,L41)</f>
        <v>0</v>
      </c>
      <c r="AV41" s="1">
        <f>IF(P41="",0,P41)</f>
        <v>0</v>
      </c>
      <c r="AW41" s="1">
        <f>IF(T41="",0,T41)</f>
        <v>0</v>
      </c>
      <c r="AX41" s="1">
        <f>IF(X41="",0,X41)</f>
        <v>0</v>
      </c>
      <c r="AY41" s="1">
        <f>IF(AB41="",0,AB41)</f>
        <v>0</v>
      </c>
      <c r="AZ41" s="1">
        <f>IF(AF41="",0,AF41)</f>
        <v>0</v>
      </c>
      <c r="BA41" s="117" t="str">
        <f>IF(AND(L41="",P41="",T41="",X41="",AB41="",AF41=""),"",ROUND(AU41*$L$8+AV41*$P$8+AW41*$T$8+AX41*$X$8+AY41*$AB$8+AZ41*$AF$8,3))</f>
        <v/>
      </c>
      <c r="BB41" s="1">
        <f>IF(AL41="＋","",AS41)</f>
        <v>0</v>
      </c>
      <c r="BC41" s="1" t="str">
        <f>IF(AL41="＋",AS41,"")</f>
        <v/>
      </c>
    </row>
    <row r="42" spans="2:55" ht="15.75" customHeight="1" x14ac:dyDescent="0.2">
      <c r="B42" s="299"/>
      <c r="D42" s="500"/>
      <c r="E42" s="39"/>
      <c r="F42" s="44"/>
      <c r="G42" s="119">
        <v>2.4</v>
      </c>
      <c r="H42" s="53" t="s">
        <v>105</v>
      </c>
      <c r="I42" s="348"/>
      <c r="J42" s="243"/>
      <c r="K42" s="237"/>
      <c r="L42" s="343"/>
      <c r="M42" s="329"/>
      <c r="N42" s="243"/>
      <c r="O42" s="237"/>
      <c r="P42" s="237"/>
      <c r="Q42" s="348"/>
      <c r="R42" s="243"/>
      <c r="S42" s="237"/>
      <c r="T42" s="343"/>
      <c r="U42" s="329"/>
      <c r="V42" s="243"/>
      <c r="W42" s="237"/>
      <c r="X42" s="237"/>
      <c r="Y42" s="348"/>
      <c r="Z42" s="243"/>
      <c r="AA42" s="237"/>
      <c r="AB42" s="343"/>
      <c r="AC42" s="329"/>
      <c r="AD42" s="243"/>
      <c r="AE42" s="237"/>
      <c r="AF42" s="343"/>
      <c r="AG42" s="363">
        <f t="shared" si="0"/>
        <v>0</v>
      </c>
      <c r="AH42" s="205"/>
      <c r="AI42" s="377"/>
      <c r="AJ42" s="314"/>
      <c r="AK42" s="300"/>
      <c r="AL42" s="5" t="str">
        <f t="shared" si="1"/>
        <v/>
      </c>
      <c r="AM42" s="1">
        <f t="shared" si="2"/>
        <v>0</v>
      </c>
      <c r="AN42" s="1">
        <f t="shared" si="3"/>
        <v>0</v>
      </c>
      <c r="AO42" s="1">
        <f t="shared" si="4"/>
        <v>0</v>
      </c>
      <c r="AP42" s="1">
        <f t="shared" si="5"/>
        <v>0</v>
      </c>
      <c r="AQ42" s="1">
        <f t="shared" si="6"/>
        <v>0</v>
      </c>
      <c r="AR42" s="1">
        <f t="shared" si="7"/>
        <v>0</v>
      </c>
      <c r="AS42" s="1">
        <f t="shared" si="8"/>
        <v>0</v>
      </c>
      <c r="AT42" s="117" t="str">
        <f t="shared" si="9"/>
        <v/>
      </c>
      <c r="AU42" s="1">
        <f t="shared" si="10"/>
        <v>0</v>
      </c>
      <c r="AV42" s="1">
        <f t="shared" si="11"/>
        <v>0</v>
      </c>
      <c r="AW42" s="1">
        <f t="shared" si="12"/>
        <v>0</v>
      </c>
      <c r="AX42" s="1">
        <f t="shared" si="13"/>
        <v>0</v>
      </c>
      <c r="AY42" s="1">
        <f t="shared" si="14"/>
        <v>0</v>
      </c>
      <c r="AZ42" s="1">
        <f t="shared" si="15"/>
        <v>0</v>
      </c>
      <c r="BA42" s="117" t="str">
        <f t="shared" si="16"/>
        <v/>
      </c>
      <c r="BB42" s="1">
        <f t="shared" si="17"/>
        <v>0</v>
      </c>
      <c r="BC42" s="1" t="str">
        <f t="shared" si="18"/>
        <v/>
      </c>
    </row>
    <row r="43" spans="2:55" ht="15.75" customHeight="1" x14ac:dyDescent="0.2">
      <c r="B43" s="299"/>
      <c r="D43" s="500"/>
      <c r="E43" s="39"/>
      <c r="F43" s="45"/>
      <c r="G43" s="119">
        <v>2.5</v>
      </c>
      <c r="H43" s="53" t="s">
        <v>106</v>
      </c>
      <c r="I43" s="348"/>
      <c r="J43" s="243"/>
      <c r="K43" s="237"/>
      <c r="L43" s="345"/>
      <c r="M43" s="329"/>
      <c r="N43" s="243"/>
      <c r="O43" s="237"/>
      <c r="P43" s="239"/>
      <c r="Q43" s="348"/>
      <c r="R43" s="243"/>
      <c r="S43" s="237"/>
      <c r="T43" s="345"/>
      <c r="U43" s="329"/>
      <c r="V43" s="243"/>
      <c r="W43" s="237"/>
      <c r="X43" s="239"/>
      <c r="Y43" s="348"/>
      <c r="Z43" s="243"/>
      <c r="AA43" s="237"/>
      <c r="AB43" s="345"/>
      <c r="AC43" s="329"/>
      <c r="AD43" s="243"/>
      <c r="AE43" s="237"/>
      <c r="AF43" s="345"/>
      <c r="AG43" s="363">
        <f t="shared" si="0"/>
        <v>0</v>
      </c>
      <c r="AH43" s="108"/>
      <c r="AI43" s="26"/>
      <c r="AJ43" s="314"/>
      <c r="AK43" s="300"/>
      <c r="AL43" s="5" t="str">
        <f t="shared" si="1"/>
        <v/>
      </c>
      <c r="AM43" s="1">
        <f t="shared" si="2"/>
        <v>0</v>
      </c>
      <c r="AN43" s="1">
        <f t="shared" si="3"/>
        <v>0</v>
      </c>
      <c r="AO43" s="1">
        <f t="shared" si="4"/>
        <v>0</v>
      </c>
      <c r="AP43" s="1">
        <f t="shared" si="5"/>
        <v>0</v>
      </c>
      <c r="AQ43" s="1">
        <f t="shared" si="6"/>
        <v>0</v>
      </c>
      <c r="AR43" s="1">
        <f t="shared" si="7"/>
        <v>0</v>
      </c>
      <c r="AS43" s="1">
        <f t="shared" si="8"/>
        <v>0</v>
      </c>
      <c r="AT43" s="117" t="str">
        <f t="shared" si="9"/>
        <v/>
      </c>
      <c r="AU43" s="1">
        <f t="shared" si="10"/>
        <v>0</v>
      </c>
      <c r="AV43" s="1">
        <f t="shared" si="11"/>
        <v>0</v>
      </c>
      <c r="AW43" s="1">
        <f t="shared" si="12"/>
        <v>0</v>
      </c>
      <c r="AX43" s="1">
        <f t="shared" si="13"/>
        <v>0</v>
      </c>
      <c r="AY43" s="1">
        <f t="shared" si="14"/>
        <v>0</v>
      </c>
      <c r="AZ43" s="1">
        <f t="shared" si="15"/>
        <v>0</v>
      </c>
      <c r="BA43" s="117" t="str">
        <f t="shared" si="16"/>
        <v/>
      </c>
      <c r="BB43" s="1">
        <f t="shared" si="17"/>
        <v>0</v>
      </c>
      <c r="BC43" s="1" t="str">
        <f t="shared" si="18"/>
        <v/>
      </c>
    </row>
    <row r="44" spans="2:55" ht="15.75" customHeight="1" x14ac:dyDescent="0.2">
      <c r="B44" s="299"/>
      <c r="D44" s="500"/>
      <c r="E44" s="520" t="s">
        <v>525</v>
      </c>
      <c r="F44" s="44" t="s">
        <v>20</v>
      </c>
      <c r="G44" s="59" t="s">
        <v>242</v>
      </c>
      <c r="H44" s="49" t="s">
        <v>100</v>
      </c>
      <c r="I44" s="352"/>
      <c r="J44" s="245"/>
      <c r="K44" s="240"/>
      <c r="L44" s="346"/>
      <c r="M44" s="332"/>
      <c r="N44" s="245"/>
      <c r="O44" s="240"/>
      <c r="P44" s="236"/>
      <c r="Q44" s="352"/>
      <c r="R44" s="245"/>
      <c r="S44" s="240"/>
      <c r="T44" s="346"/>
      <c r="U44" s="332"/>
      <c r="V44" s="245"/>
      <c r="W44" s="240"/>
      <c r="X44" s="236"/>
      <c r="Y44" s="352"/>
      <c r="Z44" s="245"/>
      <c r="AA44" s="240"/>
      <c r="AB44" s="346"/>
      <c r="AC44" s="332"/>
      <c r="AD44" s="245"/>
      <c r="AE44" s="240"/>
      <c r="AF44" s="346"/>
      <c r="AG44" s="362">
        <f t="shared" si="0"/>
        <v>0</v>
      </c>
      <c r="AH44" s="107">
        <f>SUM(BB44:BB75)</f>
        <v>0</v>
      </c>
      <c r="AI44" s="291"/>
      <c r="AJ44" s="314"/>
      <c r="AK44" s="300"/>
      <c r="AL44" s="5" t="str">
        <f t="shared" si="1"/>
        <v/>
      </c>
      <c r="AM44" s="1">
        <f t="shared" si="2"/>
        <v>0</v>
      </c>
      <c r="AN44" s="1">
        <f t="shared" si="3"/>
        <v>0</v>
      </c>
      <c r="AO44" s="1">
        <f t="shared" si="4"/>
        <v>0</v>
      </c>
      <c r="AP44" s="1">
        <f t="shared" si="5"/>
        <v>0</v>
      </c>
      <c r="AQ44" s="1">
        <f t="shared" si="6"/>
        <v>0</v>
      </c>
      <c r="AR44" s="1">
        <f t="shared" si="7"/>
        <v>0</v>
      </c>
      <c r="AS44" s="1">
        <f t="shared" si="8"/>
        <v>0</v>
      </c>
      <c r="AT44" s="117" t="str">
        <f t="shared" si="9"/>
        <v/>
      </c>
      <c r="AU44" s="1">
        <f t="shared" si="10"/>
        <v>0</v>
      </c>
      <c r="AV44" s="1">
        <f t="shared" si="11"/>
        <v>0</v>
      </c>
      <c r="AW44" s="1">
        <f t="shared" si="12"/>
        <v>0</v>
      </c>
      <c r="AX44" s="1">
        <f t="shared" si="13"/>
        <v>0</v>
      </c>
      <c r="AY44" s="1">
        <f t="shared" si="14"/>
        <v>0</v>
      </c>
      <c r="AZ44" s="1">
        <f t="shared" si="15"/>
        <v>0</v>
      </c>
      <c r="BA44" s="117" t="str">
        <f t="shared" si="16"/>
        <v/>
      </c>
      <c r="BB44" s="1">
        <f t="shared" si="17"/>
        <v>0</v>
      </c>
      <c r="BC44" s="1" t="str">
        <f t="shared" si="18"/>
        <v/>
      </c>
    </row>
    <row r="45" spans="2:55" ht="15.75" customHeight="1" x14ac:dyDescent="0.2">
      <c r="B45" s="299"/>
      <c r="D45" s="500"/>
      <c r="E45" s="521"/>
      <c r="F45" s="44"/>
      <c r="G45" s="60" t="s">
        <v>107</v>
      </c>
      <c r="H45" s="53" t="s">
        <v>522</v>
      </c>
      <c r="I45" s="348"/>
      <c r="J45" s="243"/>
      <c r="K45" s="237"/>
      <c r="L45" s="343"/>
      <c r="M45" s="329"/>
      <c r="N45" s="243"/>
      <c r="O45" s="237"/>
      <c r="P45" s="237"/>
      <c r="Q45" s="348"/>
      <c r="R45" s="243"/>
      <c r="S45" s="237"/>
      <c r="T45" s="343"/>
      <c r="U45" s="329"/>
      <c r="V45" s="243"/>
      <c r="W45" s="237"/>
      <c r="X45" s="237"/>
      <c r="Y45" s="348"/>
      <c r="Z45" s="243"/>
      <c r="AA45" s="237"/>
      <c r="AB45" s="343"/>
      <c r="AC45" s="329"/>
      <c r="AD45" s="243"/>
      <c r="AE45" s="237"/>
      <c r="AF45" s="343"/>
      <c r="AG45" s="363">
        <f t="shared" si="0"/>
        <v>0</v>
      </c>
      <c r="AH45" s="215">
        <f>SUM(BC44:BC75)</f>
        <v>0</v>
      </c>
      <c r="AI45" s="378"/>
      <c r="AJ45" s="314"/>
      <c r="AK45" s="300"/>
      <c r="AL45" s="5" t="str">
        <f t="shared" si="1"/>
        <v/>
      </c>
      <c r="AM45" s="1">
        <f t="shared" si="2"/>
        <v>0</v>
      </c>
      <c r="AN45" s="1">
        <f t="shared" si="3"/>
        <v>0</v>
      </c>
      <c r="AO45" s="1">
        <f t="shared" si="4"/>
        <v>0</v>
      </c>
      <c r="AP45" s="1">
        <f t="shared" si="5"/>
        <v>0</v>
      </c>
      <c r="AQ45" s="1">
        <f t="shared" si="6"/>
        <v>0</v>
      </c>
      <c r="AR45" s="1">
        <f t="shared" si="7"/>
        <v>0</v>
      </c>
      <c r="AS45" s="1">
        <f t="shared" si="8"/>
        <v>0</v>
      </c>
      <c r="AT45" s="117" t="str">
        <f t="shared" si="9"/>
        <v/>
      </c>
      <c r="AU45" s="1">
        <f t="shared" si="10"/>
        <v>0</v>
      </c>
      <c r="AV45" s="1">
        <f t="shared" si="11"/>
        <v>0</v>
      </c>
      <c r="AW45" s="1">
        <f t="shared" si="12"/>
        <v>0</v>
      </c>
      <c r="AX45" s="1">
        <f t="shared" si="13"/>
        <v>0</v>
      </c>
      <c r="AY45" s="1">
        <f t="shared" si="14"/>
        <v>0</v>
      </c>
      <c r="AZ45" s="1">
        <f t="shared" si="15"/>
        <v>0</v>
      </c>
      <c r="BA45" s="117" t="str">
        <f t="shared" si="16"/>
        <v/>
      </c>
      <c r="BB45" s="1">
        <f t="shared" si="17"/>
        <v>0</v>
      </c>
      <c r="BC45" s="1" t="str">
        <f t="shared" si="18"/>
        <v/>
      </c>
    </row>
    <row r="46" spans="2:55" ht="15.75" customHeight="1" x14ac:dyDescent="0.2">
      <c r="B46" s="299"/>
      <c r="D46" s="500"/>
      <c r="E46" s="521"/>
      <c r="F46" s="44"/>
      <c r="G46" s="60" t="s">
        <v>108</v>
      </c>
      <c r="H46" s="53" t="s">
        <v>256</v>
      </c>
      <c r="I46" s="348"/>
      <c r="J46" s="243"/>
      <c r="K46" s="237"/>
      <c r="L46" s="343"/>
      <c r="M46" s="329"/>
      <c r="N46" s="243"/>
      <c r="O46" s="237"/>
      <c r="P46" s="237"/>
      <c r="Q46" s="348"/>
      <c r="R46" s="243"/>
      <c r="S46" s="237"/>
      <c r="T46" s="343"/>
      <c r="U46" s="329"/>
      <c r="V46" s="243"/>
      <c r="W46" s="237"/>
      <c r="X46" s="237"/>
      <c r="Y46" s="348"/>
      <c r="Z46" s="243"/>
      <c r="AA46" s="237"/>
      <c r="AB46" s="343"/>
      <c r="AC46" s="329"/>
      <c r="AD46" s="243"/>
      <c r="AE46" s="237"/>
      <c r="AF46" s="343"/>
      <c r="AG46" s="363">
        <f t="shared" si="0"/>
        <v>0</v>
      </c>
      <c r="AH46" s="205"/>
      <c r="AI46" s="377"/>
      <c r="AJ46" s="314"/>
      <c r="AK46" s="300"/>
      <c r="AL46" s="5" t="str">
        <f t="shared" si="1"/>
        <v/>
      </c>
      <c r="AM46" s="1">
        <f t="shared" si="2"/>
        <v>0</v>
      </c>
      <c r="AN46" s="1">
        <f t="shared" si="3"/>
        <v>0</v>
      </c>
      <c r="AO46" s="1">
        <f t="shared" si="4"/>
        <v>0</v>
      </c>
      <c r="AP46" s="1">
        <f t="shared" si="5"/>
        <v>0</v>
      </c>
      <c r="AQ46" s="1">
        <f t="shared" si="6"/>
        <v>0</v>
      </c>
      <c r="AR46" s="1">
        <f t="shared" si="7"/>
        <v>0</v>
      </c>
      <c r="AS46" s="1">
        <f t="shared" si="8"/>
        <v>0</v>
      </c>
      <c r="AT46" s="117" t="str">
        <f t="shared" si="9"/>
        <v/>
      </c>
      <c r="AU46" s="1">
        <f t="shared" si="10"/>
        <v>0</v>
      </c>
      <c r="AV46" s="1">
        <f t="shared" si="11"/>
        <v>0</v>
      </c>
      <c r="AW46" s="1">
        <f t="shared" si="12"/>
        <v>0</v>
      </c>
      <c r="AX46" s="1">
        <f t="shared" si="13"/>
        <v>0</v>
      </c>
      <c r="AY46" s="1">
        <f t="shared" si="14"/>
        <v>0</v>
      </c>
      <c r="AZ46" s="1">
        <f t="shared" si="15"/>
        <v>0</v>
      </c>
      <c r="BA46" s="117" t="str">
        <f t="shared" si="16"/>
        <v/>
      </c>
      <c r="BB46" s="1">
        <f t="shared" si="17"/>
        <v>0</v>
      </c>
      <c r="BC46" s="1" t="str">
        <f t="shared" si="18"/>
        <v/>
      </c>
    </row>
    <row r="47" spans="2:55" ht="15.75" customHeight="1" x14ac:dyDescent="0.2">
      <c r="B47" s="299"/>
      <c r="D47" s="500"/>
      <c r="E47" s="521"/>
      <c r="F47" s="44"/>
      <c r="G47" s="60" t="s">
        <v>243</v>
      </c>
      <c r="H47" s="53" t="s">
        <v>109</v>
      </c>
      <c r="I47" s="348"/>
      <c r="J47" s="243"/>
      <c r="K47" s="237"/>
      <c r="L47" s="343"/>
      <c r="M47" s="329"/>
      <c r="N47" s="243"/>
      <c r="O47" s="237"/>
      <c r="P47" s="237"/>
      <c r="Q47" s="348"/>
      <c r="R47" s="243"/>
      <c r="S47" s="237"/>
      <c r="T47" s="343"/>
      <c r="U47" s="329"/>
      <c r="V47" s="243"/>
      <c r="W47" s="237"/>
      <c r="X47" s="237"/>
      <c r="Y47" s="348"/>
      <c r="Z47" s="243"/>
      <c r="AA47" s="237"/>
      <c r="AB47" s="343"/>
      <c r="AC47" s="329"/>
      <c r="AD47" s="243"/>
      <c r="AE47" s="237"/>
      <c r="AF47" s="343"/>
      <c r="AG47" s="363">
        <f t="shared" si="0"/>
        <v>0</v>
      </c>
      <c r="AH47" s="108"/>
      <c r="AI47" s="26"/>
      <c r="AJ47" s="314"/>
      <c r="AK47" s="300"/>
      <c r="AL47" s="5" t="str">
        <f t="shared" si="1"/>
        <v/>
      </c>
      <c r="AM47" s="1">
        <f t="shared" si="2"/>
        <v>0</v>
      </c>
      <c r="AN47" s="1">
        <f t="shared" si="3"/>
        <v>0</v>
      </c>
      <c r="AO47" s="1">
        <f t="shared" si="4"/>
        <v>0</v>
      </c>
      <c r="AP47" s="1">
        <f t="shared" si="5"/>
        <v>0</v>
      </c>
      <c r="AQ47" s="1">
        <f t="shared" si="6"/>
        <v>0</v>
      </c>
      <c r="AR47" s="1">
        <f t="shared" si="7"/>
        <v>0</v>
      </c>
      <c r="AS47" s="1">
        <f t="shared" si="8"/>
        <v>0</v>
      </c>
      <c r="AT47" s="117" t="str">
        <f t="shared" si="9"/>
        <v/>
      </c>
      <c r="AU47" s="1">
        <f t="shared" si="10"/>
        <v>0</v>
      </c>
      <c r="AV47" s="1">
        <f t="shared" si="11"/>
        <v>0</v>
      </c>
      <c r="AW47" s="1">
        <f t="shared" si="12"/>
        <v>0</v>
      </c>
      <c r="AX47" s="1">
        <f t="shared" si="13"/>
        <v>0</v>
      </c>
      <c r="AY47" s="1">
        <f t="shared" si="14"/>
        <v>0</v>
      </c>
      <c r="AZ47" s="1">
        <f t="shared" si="15"/>
        <v>0</v>
      </c>
      <c r="BA47" s="117" t="str">
        <f t="shared" si="16"/>
        <v/>
      </c>
      <c r="BB47" s="1">
        <f t="shared" si="17"/>
        <v>0</v>
      </c>
      <c r="BC47" s="1" t="str">
        <f t="shared" si="18"/>
        <v/>
      </c>
    </row>
    <row r="48" spans="2:55" ht="15.75" customHeight="1" x14ac:dyDescent="0.2">
      <c r="B48" s="299"/>
      <c r="D48" s="500"/>
      <c r="E48" s="521"/>
      <c r="F48" s="44"/>
      <c r="G48" s="60" t="s">
        <v>244</v>
      </c>
      <c r="H48" s="53" t="s">
        <v>598</v>
      </c>
      <c r="I48" s="348"/>
      <c r="J48" s="243"/>
      <c r="K48" s="237"/>
      <c r="L48" s="343"/>
      <c r="M48" s="329"/>
      <c r="N48" s="243"/>
      <c r="O48" s="237"/>
      <c r="P48" s="237"/>
      <c r="Q48" s="348"/>
      <c r="R48" s="243"/>
      <c r="S48" s="237"/>
      <c r="T48" s="343"/>
      <c r="U48" s="329"/>
      <c r="V48" s="243"/>
      <c r="W48" s="237"/>
      <c r="X48" s="237"/>
      <c r="Y48" s="348"/>
      <c r="Z48" s="243"/>
      <c r="AA48" s="237"/>
      <c r="AB48" s="343"/>
      <c r="AC48" s="329"/>
      <c r="AD48" s="243"/>
      <c r="AE48" s="237"/>
      <c r="AF48" s="343"/>
      <c r="AG48" s="363">
        <f t="shared" si="0"/>
        <v>0</v>
      </c>
      <c r="AH48" s="108"/>
      <c r="AI48" s="26"/>
      <c r="AJ48" s="314"/>
      <c r="AK48" s="300"/>
      <c r="AL48" s="5" t="str">
        <f t="shared" si="1"/>
        <v/>
      </c>
      <c r="AM48" s="1">
        <f t="shared" si="2"/>
        <v>0</v>
      </c>
      <c r="AN48" s="1">
        <f t="shared" si="3"/>
        <v>0</v>
      </c>
      <c r="AO48" s="1">
        <f t="shared" si="4"/>
        <v>0</v>
      </c>
      <c r="AP48" s="1">
        <f t="shared" si="5"/>
        <v>0</v>
      </c>
      <c r="AQ48" s="1">
        <f t="shared" si="6"/>
        <v>0</v>
      </c>
      <c r="AR48" s="1">
        <f t="shared" si="7"/>
        <v>0</v>
      </c>
      <c r="AS48" s="1">
        <f t="shared" si="8"/>
        <v>0</v>
      </c>
      <c r="AT48" s="117" t="str">
        <f t="shared" si="9"/>
        <v/>
      </c>
      <c r="AU48" s="1">
        <f t="shared" si="10"/>
        <v>0</v>
      </c>
      <c r="AV48" s="1">
        <f t="shared" si="11"/>
        <v>0</v>
      </c>
      <c r="AW48" s="1">
        <f t="shared" si="12"/>
        <v>0</v>
      </c>
      <c r="AX48" s="1">
        <f t="shared" si="13"/>
        <v>0</v>
      </c>
      <c r="AY48" s="1">
        <f t="shared" si="14"/>
        <v>0</v>
      </c>
      <c r="AZ48" s="1">
        <f t="shared" si="15"/>
        <v>0</v>
      </c>
      <c r="BA48" s="117" t="str">
        <f t="shared" si="16"/>
        <v/>
      </c>
      <c r="BB48" s="1">
        <f t="shared" si="17"/>
        <v>0</v>
      </c>
      <c r="BC48" s="1" t="str">
        <f t="shared" si="18"/>
        <v/>
      </c>
    </row>
    <row r="49" spans="1:55" ht="15.75" customHeight="1" x14ac:dyDescent="0.2">
      <c r="B49" s="299"/>
      <c r="D49" s="500"/>
      <c r="E49" s="521"/>
      <c r="F49" s="44"/>
      <c r="G49" s="60" t="s">
        <v>588</v>
      </c>
      <c r="H49" s="53" t="s">
        <v>420</v>
      </c>
      <c r="I49" s="348"/>
      <c r="J49" s="243"/>
      <c r="K49" s="237"/>
      <c r="L49" s="343"/>
      <c r="M49" s="329"/>
      <c r="N49" s="243"/>
      <c r="O49" s="237"/>
      <c r="P49" s="237"/>
      <c r="Q49" s="348"/>
      <c r="R49" s="243"/>
      <c r="S49" s="237"/>
      <c r="T49" s="343"/>
      <c r="U49" s="329"/>
      <c r="V49" s="243"/>
      <c r="W49" s="237"/>
      <c r="X49" s="237"/>
      <c r="Y49" s="348"/>
      <c r="Z49" s="243"/>
      <c r="AA49" s="237"/>
      <c r="AB49" s="343"/>
      <c r="AC49" s="329"/>
      <c r="AD49" s="243"/>
      <c r="AE49" s="237"/>
      <c r="AF49" s="343"/>
      <c r="AG49" s="363">
        <f t="shared" si="0"/>
        <v>0</v>
      </c>
      <c r="AH49" s="108"/>
      <c r="AI49" s="26"/>
      <c r="AJ49" s="314"/>
      <c r="AK49" s="300"/>
      <c r="AL49" s="5" t="str">
        <f t="shared" si="1"/>
        <v/>
      </c>
      <c r="AM49" s="1">
        <f t="shared" si="2"/>
        <v>0</v>
      </c>
      <c r="AN49" s="1">
        <f t="shared" si="3"/>
        <v>0</v>
      </c>
      <c r="AO49" s="1">
        <f t="shared" si="4"/>
        <v>0</v>
      </c>
      <c r="AP49" s="1">
        <f t="shared" si="5"/>
        <v>0</v>
      </c>
      <c r="AQ49" s="1">
        <f t="shared" si="6"/>
        <v>0</v>
      </c>
      <c r="AR49" s="1">
        <f t="shared" si="7"/>
        <v>0</v>
      </c>
      <c r="AS49" s="1">
        <f t="shared" si="8"/>
        <v>0</v>
      </c>
      <c r="AT49" s="117" t="str">
        <f t="shared" si="9"/>
        <v/>
      </c>
      <c r="AU49" s="1">
        <f t="shared" si="10"/>
        <v>0</v>
      </c>
      <c r="AV49" s="1">
        <f t="shared" si="11"/>
        <v>0</v>
      </c>
      <c r="AW49" s="1">
        <f t="shared" si="12"/>
        <v>0</v>
      </c>
      <c r="AX49" s="1">
        <f t="shared" si="13"/>
        <v>0</v>
      </c>
      <c r="AY49" s="1">
        <f t="shared" si="14"/>
        <v>0</v>
      </c>
      <c r="AZ49" s="1">
        <f t="shared" si="15"/>
        <v>0</v>
      </c>
      <c r="BA49" s="117" t="str">
        <f t="shared" si="16"/>
        <v/>
      </c>
      <c r="BB49" s="1">
        <f t="shared" si="17"/>
        <v>0</v>
      </c>
      <c r="BC49" s="1" t="str">
        <f t="shared" si="18"/>
        <v/>
      </c>
    </row>
    <row r="50" spans="1:55" ht="15.75" customHeight="1" x14ac:dyDescent="0.2">
      <c r="B50" s="299"/>
      <c r="D50" s="500"/>
      <c r="E50" s="521"/>
      <c r="F50" s="44"/>
      <c r="G50" s="60" t="s">
        <v>589</v>
      </c>
      <c r="H50" s="53" t="s">
        <v>465</v>
      </c>
      <c r="I50" s="348"/>
      <c r="J50" s="243"/>
      <c r="K50" s="237"/>
      <c r="L50" s="343"/>
      <c r="M50" s="329"/>
      <c r="N50" s="243"/>
      <c r="O50" s="237"/>
      <c r="P50" s="237"/>
      <c r="Q50" s="348"/>
      <c r="R50" s="243"/>
      <c r="S50" s="237"/>
      <c r="T50" s="343"/>
      <c r="U50" s="329"/>
      <c r="V50" s="243"/>
      <c r="W50" s="237"/>
      <c r="X50" s="237"/>
      <c r="Y50" s="348"/>
      <c r="Z50" s="243"/>
      <c r="AA50" s="237"/>
      <c r="AB50" s="343"/>
      <c r="AC50" s="329"/>
      <c r="AD50" s="243"/>
      <c r="AE50" s="237"/>
      <c r="AF50" s="343"/>
      <c r="AG50" s="363">
        <f t="shared" si="0"/>
        <v>0</v>
      </c>
      <c r="AH50" s="108"/>
      <c r="AI50" s="26"/>
      <c r="AJ50" s="314"/>
      <c r="AK50" s="300"/>
      <c r="AL50" s="5" t="str">
        <f t="shared" si="1"/>
        <v/>
      </c>
      <c r="AM50" s="1">
        <f t="shared" si="2"/>
        <v>0</v>
      </c>
      <c r="AN50" s="1">
        <f t="shared" si="3"/>
        <v>0</v>
      </c>
      <c r="AO50" s="1">
        <f t="shared" si="4"/>
        <v>0</v>
      </c>
      <c r="AP50" s="1">
        <f t="shared" si="5"/>
        <v>0</v>
      </c>
      <c r="AQ50" s="1">
        <f t="shared" si="6"/>
        <v>0</v>
      </c>
      <c r="AR50" s="1">
        <f t="shared" si="7"/>
        <v>0</v>
      </c>
      <c r="AS50" s="1">
        <f t="shared" si="8"/>
        <v>0</v>
      </c>
      <c r="AT50" s="117" t="str">
        <f t="shared" si="9"/>
        <v/>
      </c>
      <c r="AU50" s="1">
        <f t="shared" si="10"/>
        <v>0</v>
      </c>
      <c r="AV50" s="1">
        <f t="shared" si="11"/>
        <v>0</v>
      </c>
      <c r="AW50" s="1">
        <f t="shared" si="12"/>
        <v>0</v>
      </c>
      <c r="AX50" s="1">
        <f t="shared" si="13"/>
        <v>0</v>
      </c>
      <c r="AY50" s="1">
        <f t="shared" si="14"/>
        <v>0</v>
      </c>
      <c r="AZ50" s="1">
        <f t="shared" si="15"/>
        <v>0</v>
      </c>
      <c r="BA50" s="117" t="str">
        <f t="shared" si="16"/>
        <v/>
      </c>
      <c r="BB50" s="1">
        <f t="shared" si="17"/>
        <v>0</v>
      </c>
      <c r="BC50" s="1" t="str">
        <f t="shared" si="18"/>
        <v/>
      </c>
    </row>
    <row r="51" spans="1:55" ht="15.75" customHeight="1" x14ac:dyDescent="0.2">
      <c r="B51" s="299"/>
      <c r="D51" s="500"/>
      <c r="E51" s="521"/>
      <c r="F51" s="44"/>
      <c r="G51" s="60" t="s">
        <v>590</v>
      </c>
      <c r="H51" s="53" t="s">
        <v>702</v>
      </c>
      <c r="I51" s="348"/>
      <c r="J51" s="243"/>
      <c r="K51" s="237"/>
      <c r="L51" s="343"/>
      <c r="M51" s="329"/>
      <c r="N51" s="243"/>
      <c r="O51" s="237"/>
      <c r="P51" s="237"/>
      <c r="Q51" s="348"/>
      <c r="R51" s="243"/>
      <c r="S51" s="237"/>
      <c r="T51" s="343"/>
      <c r="U51" s="329"/>
      <c r="V51" s="243"/>
      <c r="W51" s="237"/>
      <c r="X51" s="237"/>
      <c r="Y51" s="348"/>
      <c r="Z51" s="243"/>
      <c r="AA51" s="237"/>
      <c r="AB51" s="343"/>
      <c r="AC51" s="329"/>
      <c r="AD51" s="243"/>
      <c r="AE51" s="237"/>
      <c r="AF51" s="343"/>
      <c r="AG51" s="363">
        <f t="shared" si="0"/>
        <v>0</v>
      </c>
      <c r="AH51" s="108"/>
      <c r="AI51" s="26"/>
      <c r="AJ51" s="314"/>
      <c r="AK51" s="300"/>
      <c r="AL51" s="5" t="str">
        <f t="shared" si="1"/>
        <v/>
      </c>
      <c r="AM51" s="1">
        <f t="shared" si="2"/>
        <v>0</v>
      </c>
      <c r="AN51" s="1">
        <f t="shared" si="3"/>
        <v>0</v>
      </c>
      <c r="AO51" s="1">
        <f t="shared" si="4"/>
        <v>0</v>
      </c>
      <c r="AP51" s="1">
        <f t="shared" si="5"/>
        <v>0</v>
      </c>
      <c r="AQ51" s="1">
        <f t="shared" si="6"/>
        <v>0</v>
      </c>
      <c r="AR51" s="1">
        <f t="shared" si="7"/>
        <v>0</v>
      </c>
      <c r="AS51" s="1">
        <f t="shared" si="8"/>
        <v>0</v>
      </c>
      <c r="AT51" s="117" t="str">
        <f t="shared" si="9"/>
        <v/>
      </c>
      <c r="AU51" s="1">
        <f t="shared" si="10"/>
        <v>0</v>
      </c>
      <c r="AV51" s="1">
        <f t="shared" si="11"/>
        <v>0</v>
      </c>
      <c r="AW51" s="1">
        <f t="shared" si="12"/>
        <v>0</v>
      </c>
      <c r="AX51" s="1">
        <f t="shared" si="13"/>
        <v>0</v>
      </c>
      <c r="AY51" s="1">
        <f t="shared" si="14"/>
        <v>0</v>
      </c>
      <c r="AZ51" s="1">
        <f t="shared" si="15"/>
        <v>0</v>
      </c>
      <c r="BA51" s="117" t="str">
        <f t="shared" si="16"/>
        <v/>
      </c>
      <c r="BB51" s="1">
        <f t="shared" si="17"/>
        <v>0</v>
      </c>
      <c r="BC51" s="1" t="str">
        <f t="shared" si="18"/>
        <v/>
      </c>
    </row>
    <row r="52" spans="1:55" ht="15.75" customHeight="1" x14ac:dyDescent="0.2">
      <c r="B52" s="299"/>
      <c r="D52" s="500"/>
      <c r="E52" s="521"/>
      <c r="F52" s="44"/>
      <c r="G52" s="60" t="s">
        <v>591</v>
      </c>
      <c r="H52" s="53" t="s">
        <v>701</v>
      </c>
      <c r="I52" s="348"/>
      <c r="J52" s="243"/>
      <c r="K52" s="237"/>
      <c r="L52" s="343"/>
      <c r="M52" s="329"/>
      <c r="N52" s="243"/>
      <c r="O52" s="237"/>
      <c r="P52" s="237"/>
      <c r="Q52" s="348"/>
      <c r="R52" s="243"/>
      <c r="S52" s="237"/>
      <c r="T52" s="343"/>
      <c r="U52" s="329"/>
      <c r="V52" s="243"/>
      <c r="W52" s="237"/>
      <c r="X52" s="237"/>
      <c r="Y52" s="348"/>
      <c r="Z52" s="243"/>
      <c r="AA52" s="237"/>
      <c r="AB52" s="343"/>
      <c r="AC52" s="329"/>
      <c r="AD52" s="243"/>
      <c r="AE52" s="237"/>
      <c r="AF52" s="343"/>
      <c r="AG52" s="363">
        <f>AS52</f>
        <v>0</v>
      </c>
      <c r="AH52" s="108"/>
      <c r="AI52" s="26"/>
      <c r="AJ52" s="314"/>
      <c r="AK52" s="300"/>
      <c r="AL52" s="5" t="str">
        <f>IF(OR(I52="＋",M52="＋",Q52="＋"),"＋",IF(OR(I52="○",M52="○",Q52="○"),"○",IF(OR(I52="◎",M52="◎",Q52="◎"),"◎","")))</f>
        <v/>
      </c>
      <c r="AM52" s="1">
        <f>IF(K52="-",0,K52)</f>
        <v>0</v>
      </c>
      <c r="AN52" s="1">
        <f>IF(O52="-",0,O52)</f>
        <v>0</v>
      </c>
      <c r="AO52" s="1">
        <f>IF(S52="-",0,S52)</f>
        <v>0</v>
      </c>
      <c r="AP52" s="1">
        <f>IF(W52="-",0,W52)</f>
        <v>0</v>
      </c>
      <c r="AQ52" s="1">
        <f>IF(AA52="-",0,AA52)</f>
        <v>0</v>
      </c>
      <c r="AR52" s="1">
        <f>IF(AE52="-",0,AE52)</f>
        <v>0</v>
      </c>
      <c r="AS52" s="1">
        <f>IF(AND(K52="-",$P$8=0,$T$8=0,$X$8=0,$AB$8=0,$AF$8=0),"-",IF(AND(K52="-",O52="-",$T$8=0,$X$8=0,$AB$8=0,$AF$8=0),"-",IF(AND(K52="-",O52="-",S52="-",$X$8=0,$AB$8=0,$AF$8=0),"-",IF(AND(K52="-",O52="-",S52="-",W52="-",$AB$8=0,$AF$8=0),"-",IF(AND(K52="-",O52="-",S52="-",W52="-",AA52="-",$AF$8=0),"-",IF(AND(K52="-",O52="-",S52="-",W52="-",AA52="-",AE52="-"),"-",ROUND(AM52*$L$8+AN52*$P$8+AO52*$T$8+AP52*$X$8+AQ52*$AB$8+AR52*$AF$8,3)))))))</f>
        <v>0</v>
      </c>
      <c r="AT52" s="117" t="str">
        <f>IF(COUNTIF(I52:AF52,"×")=0,"",IF(COUNTIF(I52:AF52,"×")=COUNTA(K52,O52,S52,W52,AA52,AE52)-COUNTIF(I52:AF52,"-"),1,""))</f>
        <v/>
      </c>
      <c r="AU52" s="1">
        <f>IF(L52="",0,L52)</f>
        <v>0</v>
      </c>
      <c r="AV52" s="1">
        <f>IF(P52="",0,P52)</f>
        <v>0</v>
      </c>
      <c r="AW52" s="1">
        <f>IF(T52="",0,T52)</f>
        <v>0</v>
      </c>
      <c r="AX52" s="1">
        <f>IF(X52="",0,X52)</f>
        <v>0</v>
      </c>
      <c r="AY52" s="1">
        <f>IF(AB52="",0,AB52)</f>
        <v>0</v>
      </c>
      <c r="AZ52" s="1">
        <f>IF(AF52="",0,AF52)</f>
        <v>0</v>
      </c>
      <c r="BA52" s="117" t="str">
        <f>IF(AND(L52="",P52="",T52="",X52="",AB52="",AF52=""),"",ROUND(AU52*$L$8+AV52*$P$8+AW52*$T$8+AX52*$X$8+AY52*$AB$8+AZ52*$AF$8,3))</f>
        <v/>
      </c>
      <c r="BB52" s="1">
        <f>IF(AL52="＋","",AS52)</f>
        <v>0</v>
      </c>
      <c r="BC52" s="1" t="str">
        <f>IF(AL52="＋",AS52,"")</f>
        <v/>
      </c>
    </row>
    <row r="53" spans="1:55" ht="15.75" customHeight="1" x14ac:dyDescent="0.2">
      <c r="B53" s="299"/>
      <c r="D53" s="500"/>
      <c r="E53" s="521"/>
      <c r="F53" s="44"/>
      <c r="G53" s="60" t="s">
        <v>592</v>
      </c>
      <c r="H53" s="53" t="s">
        <v>703</v>
      </c>
      <c r="I53" s="348"/>
      <c r="J53" s="243"/>
      <c r="K53" s="237"/>
      <c r="L53" s="343"/>
      <c r="M53" s="329"/>
      <c r="N53" s="243"/>
      <c r="O53" s="237"/>
      <c r="P53" s="237"/>
      <c r="Q53" s="348"/>
      <c r="R53" s="243"/>
      <c r="S53" s="237"/>
      <c r="T53" s="343"/>
      <c r="U53" s="329"/>
      <c r="V53" s="243"/>
      <c r="W53" s="237"/>
      <c r="X53" s="237"/>
      <c r="Y53" s="348"/>
      <c r="Z53" s="243"/>
      <c r="AA53" s="237"/>
      <c r="AB53" s="343"/>
      <c r="AC53" s="329"/>
      <c r="AD53" s="243"/>
      <c r="AE53" s="237"/>
      <c r="AF53" s="343"/>
      <c r="AG53" s="363">
        <f>AS53</f>
        <v>0</v>
      </c>
      <c r="AH53" s="108"/>
      <c r="AI53" s="26"/>
      <c r="AJ53" s="314"/>
      <c r="AK53" s="300"/>
      <c r="AL53" s="5" t="str">
        <f>IF(OR(I53="＋",M53="＋",Q53="＋"),"＋",IF(OR(I53="○",M53="○",Q53="○"),"○",IF(OR(I53="◎",M53="◎",Q53="◎"),"◎","")))</f>
        <v/>
      </c>
      <c r="AM53" s="1">
        <f>IF(K53="-",0,K53)</f>
        <v>0</v>
      </c>
      <c r="AN53" s="1">
        <f>IF(O53="-",0,O53)</f>
        <v>0</v>
      </c>
      <c r="AO53" s="1">
        <f>IF(S53="-",0,S53)</f>
        <v>0</v>
      </c>
      <c r="AP53" s="1">
        <f>IF(W53="-",0,W53)</f>
        <v>0</v>
      </c>
      <c r="AQ53" s="1">
        <f>IF(AA53="-",0,AA53)</f>
        <v>0</v>
      </c>
      <c r="AR53" s="1">
        <f>IF(AE53="-",0,AE53)</f>
        <v>0</v>
      </c>
      <c r="AS53" s="1">
        <f>IF(AND(K53="-",$P$8=0,$T$8=0,$X$8=0,$AB$8=0,$AF$8=0),"-",IF(AND(K53="-",O53="-",$T$8=0,$X$8=0,$AB$8=0,$AF$8=0),"-",IF(AND(K53="-",O53="-",S53="-",$X$8=0,$AB$8=0,$AF$8=0),"-",IF(AND(K53="-",O53="-",S53="-",W53="-",$AB$8=0,$AF$8=0),"-",IF(AND(K53="-",O53="-",S53="-",W53="-",AA53="-",$AF$8=0),"-",IF(AND(K53="-",O53="-",S53="-",W53="-",AA53="-",AE53="-"),"-",ROUND(AM53*$L$8+AN53*$P$8+AO53*$T$8+AP53*$X$8+AQ53*$AB$8+AR53*$AF$8,3)))))))</f>
        <v>0</v>
      </c>
      <c r="AT53" s="117" t="str">
        <f>IF(COUNTIF(I53:AF53,"×")=0,"",IF(COUNTIF(I53:AF53,"×")=COUNTA(K53,O53,S53,W53,AA53,AE53)-COUNTIF(I53:AF53,"-"),1,""))</f>
        <v/>
      </c>
      <c r="AU53" s="1">
        <f>IF(L53="",0,L53)</f>
        <v>0</v>
      </c>
      <c r="AV53" s="1">
        <f>IF(P53="",0,P53)</f>
        <v>0</v>
      </c>
      <c r="AW53" s="1">
        <f>IF(T53="",0,T53)</f>
        <v>0</v>
      </c>
      <c r="AX53" s="1">
        <f>IF(X53="",0,X53)</f>
        <v>0</v>
      </c>
      <c r="AY53" s="1">
        <f>IF(AB53="",0,AB53)</f>
        <v>0</v>
      </c>
      <c r="AZ53" s="1">
        <f>IF(AF53="",0,AF53)</f>
        <v>0</v>
      </c>
      <c r="BA53" s="117" t="str">
        <f>IF(AND(L53="",P53="",T53="",X53="",AB53="",AF53=""),"",ROUND(AU53*$L$8+AV53*$P$8+AW53*$T$8+AX53*$X$8+AY53*$AB$8+AZ53*$AF$8,3))</f>
        <v/>
      </c>
      <c r="BB53" s="1">
        <f>IF(AL53="＋","",AS53)</f>
        <v>0</v>
      </c>
      <c r="BC53" s="1" t="str">
        <f>IF(AL53="＋",AS53,"")</f>
        <v/>
      </c>
    </row>
    <row r="54" spans="1:55" ht="15.75" customHeight="1" x14ac:dyDescent="0.2">
      <c r="B54" s="299"/>
      <c r="D54" s="500"/>
      <c r="E54" s="521"/>
      <c r="F54" s="44"/>
      <c r="G54" s="60" t="s">
        <v>593</v>
      </c>
      <c r="H54" s="53" t="s">
        <v>587</v>
      </c>
      <c r="I54" s="348"/>
      <c r="J54" s="243"/>
      <c r="K54" s="237"/>
      <c r="L54" s="343"/>
      <c r="M54" s="329"/>
      <c r="N54" s="243"/>
      <c r="O54" s="237"/>
      <c r="P54" s="237"/>
      <c r="Q54" s="348"/>
      <c r="R54" s="243"/>
      <c r="S54" s="237"/>
      <c r="T54" s="343"/>
      <c r="U54" s="329"/>
      <c r="V54" s="243"/>
      <c r="W54" s="237"/>
      <c r="X54" s="237"/>
      <c r="Y54" s="348"/>
      <c r="Z54" s="243"/>
      <c r="AA54" s="237"/>
      <c r="AB54" s="343"/>
      <c r="AC54" s="329"/>
      <c r="AD54" s="243"/>
      <c r="AE54" s="237"/>
      <c r="AF54" s="343"/>
      <c r="AG54" s="363">
        <f>AS54</f>
        <v>0</v>
      </c>
      <c r="AH54" s="108"/>
      <c r="AI54" s="26"/>
      <c r="AJ54" s="314"/>
      <c r="AK54" s="300"/>
      <c r="AL54" s="5" t="str">
        <f>IF(OR(I54="＋",M54="＋",Q54="＋"),"＋",IF(OR(I54="○",M54="○",Q54="○"),"○",IF(OR(I54="◎",M54="◎",Q54="◎"),"◎","")))</f>
        <v/>
      </c>
      <c r="AM54" s="1">
        <f>IF(K54="-",0,K54)</f>
        <v>0</v>
      </c>
      <c r="AN54" s="1">
        <f>IF(O54="-",0,O54)</f>
        <v>0</v>
      </c>
      <c r="AO54" s="1">
        <f>IF(S54="-",0,S54)</f>
        <v>0</v>
      </c>
      <c r="AP54" s="1">
        <f>IF(W54="-",0,W54)</f>
        <v>0</v>
      </c>
      <c r="AQ54" s="1">
        <f>IF(AA54="-",0,AA54)</f>
        <v>0</v>
      </c>
      <c r="AR54" s="1">
        <f>IF(AE54="-",0,AE54)</f>
        <v>0</v>
      </c>
      <c r="AS54" s="1">
        <f>IF(AND(K54="-",$P$8=0,$T$8=0,$X$8=0,$AB$8=0,$AF$8=0),"-",IF(AND(K54="-",O54="-",$T$8=0,$X$8=0,$AB$8=0,$AF$8=0),"-",IF(AND(K54="-",O54="-",S54="-",$X$8=0,$AB$8=0,$AF$8=0),"-",IF(AND(K54="-",O54="-",S54="-",W54="-",$AB$8=0,$AF$8=0),"-",IF(AND(K54="-",O54="-",S54="-",W54="-",AA54="-",$AF$8=0),"-",IF(AND(K54="-",O54="-",S54="-",W54="-",AA54="-",AE54="-"),"-",ROUND(AM54*$L$8+AN54*$P$8+AO54*$T$8+AP54*$X$8+AQ54*$AB$8+AR54*$AF$8,3)))))))</f>
        <v>0</v>
      </c>
      <c r="AT54" s="117" t="str">
        <f>IF(COUNTIF(I54:AF54,"×")=0,"",IF(COUNTIF(I54:AF54,"×")=COUNTA(K54,O54,S54,W54,AA54,AE54)-COUNTIF(I54:AF54,"-"),1,""))</f>
        <v/>
      </c>
      <c r="AU54" s="1">
        <f>IF(L54="",0,L54)</f>
        <v>0</v>
      </c>
      <c r="AV54" s="1">
        <f>IF(P54="",0,P54)</f>
        <v>0</v>
      </c>
      <c r="AW54" s="1">
        <f>IF(T54="",0,T54)</f>
        <v>0</v>
      </c>
      <c r="AX54" s="1">
        <f>IF(X54="",0,X54)</f>
        <v>0</v>
      </c>
      <c r="AY54" s="1">
        <f>IF(AB54="",0,AB54)</f>
        <v>0</v>
      </c>
      <c r="AZ54" s="1">
        <f>IF(AF54="",0,AF54)</f>
        <v>0</v>
      </c>
      <c r="BA54" s="117" t="str">
        <f>IF(AND(L54="",P54="",T54="",X54="",AB54="",AF54=""),"",ROUND(AU54*$L$8+AV54*$P$8+AW54*$T$8+AX54*$X$8+AY54*$AB$8+AZ54*$AF$8,3))</f>
        <v/>
      </c>
      <c r="BB54" s="1">
        <f>IF(AL54="＋","",AS54)</f>
        <v>0</v>
      </c>
      <c r="BC54" s="1" t="str">
        <f>IF(AL54="＋",AS54,"")</f>
        <v/>
      </c>
    </row>
    <row r="55" spans="1:55" ht="15.75" customHeight="1" x14ac:dyDescent="0.2">
      <c r="B55" s="299"/>
      <c r="D55" s="500"/>
      <c r="E55" s="521"/>
      <c r="F55" s="44"/>
      <c r="G55" s="60" t="s">
        <v>594</v>
      </c>
      <c r="H55" s="53" t="s">
        <v>17</v>
      </c>
      <c r="I55" s="348"/>
      <c r="J55" s="243"/>
      <c r="K55" s="237"/>
      <c r="L55" s="343"/>
      <c r="M55" s="329"/>
      <c r="N55" s="243"/>
      <c r="O55" s="237"/>
      <c r="P55" s="237"/>
      <c r="Q55" s="348"/>
      <c r="R55" s="243"/>
      <c r="S55" s="237"/>
      <c r="T55" s="343"/>
      <c r="U55" s="329"/>
      <c r="V55" s="243"/>
      <c r="W55" s="237"/>
      <c r="X55" s="237"/>
      <c r="Y55" s="348"/>
      <c r="Z55" s="243"/>
      <c r="AA55" s="237"/>
      <c r="AB55" s="343"/>
      <c r="AC55" s="329"/>
      <c r="AD55" s="243"/>
      <c r="AE55" s="237"/>
      <c r="AF55" s="343"/>
      <c r="AG55" s="363">
        <f>AS55</f>
        <v>0</v>
      </c>
      <c r="AH55" s="108"/>
      <c r="AI55" s="26"/>
      <c r="AJ55" s="314"/>
      <c r="AK55" s="300"/>
      <c r="AL55" s="5" t="str">
        <f>IF(OR(I55="＋",M55="＋",Q55="＋"),"＋",IF(OR(I55="○",M55="○",Q55="○"),"○",IF(OR(I55="◎",M55="◎",Q55="◎"),"◎","")))</f>
        <v/>
      </c>
      <c r="AM55" s="1">
        <f>IF(K55="-",0,K55)</f>
        <v>0</v>
      </c>
      <c r="AN55" s="1">
        <f>IF(O55="-",0,O55)</f>
        <v>0</v>
      </c>
      <c r="AO55" s="1">
        <f>IF(S55="-",0,S55)</f>
        <v>0</v>
      </c>
      <c r="AP55" s="1">
        <f>IF(W55="-",0,W55)</f>
        <v>0</v>
      </c>
      <c r="AQ55" s="1">
        <f>IF(AA55="-",0,AA55)</f>
        <v>0</v>
      </c>
      <c r="AR55" s="1">
        <f>IF(AE55="-",0,AE55)</f>
        <v>0</v>
      </c>
      <c r="AS55" s="1">
        <f>IF(AND(K55="-",$P$8=0,$T$8=0,$X$8=0,$AB$8=0,$AF$8=0),"-",IF(AND(K55="-",O55="-",$T$8=0,$X$8=0,$AB$8=0,$AF$8=0),"-",IF(AND(K55="-",O55="-",S55="-",$X$8=0,$AB$8=0,$AF$8=0),"-",IF(AND(K55="-",O55="-",S55="-",W55="-",$AB$8=0,$AF$8=0),"-",IF(AND(K55="-",O55="-",S55="-",W55="-",AA55="-",$AF$8=0),"-",IF(AND(K55="-",O55="-",S55="-",W55="-",AA55="-",AE55="-"),"-",ROUND(AM55*$L$8+AN55*$P$8+AO55*$T$8+AP55*$X$8+AQ55*$AB$8+AR55*$AF$8,3)))))))</f>
        <v>0</v>
      </c>
      <c r="AT55" s="117" t="str">
        <f>IF(COUNTIF(I55:AF55,"×")=0,"",IF(COUNTIF(I55:AF55,"×")=COUNTA(K55,O55,S55,W55,AA55,AE55)-COUNTIF(I55:AF55,"-"),1,""))</f>
        <v/>
      </c>
      <c r="AU55" s="1">
        <f>IF(L55="",0,L55)</f>
        <v>0</v>
      </c>
      <c r="AV55" s="1">
        <f>IF(P55="",0,P55)</f>
        <v>0</v>
      </c>
      <c r="AW55" s="1">
        <f>IF(T55="",0,T55)</f>
        <v>0</v>
      </c>
      <c r="AX55" s="1">
        <f>IF(X55="",0,X55)</f>
        <v>0</v>
      </c>
      <c r="AY55" s="1">
        <f>IF(AB55="",0,AB55)</f>
        <v>0</v>
      </c>
      <c r="AZ55" s="1">
        <f>IF(AF55="",0,AF55)</f>
        <v>0</v>
      </c>
      <c r="BA55" s="117" t="str">
        <f>IF(AND(L55="",P55="",T55="",X55="",AB55="",AF55=""),"",ROUND(AU55*$L$8+AV55*$P$8+AW55*$T$8+AX55*$X$8+AY55*$AB$8+AZ55*$AF$8,3))</f>
        <v/>
      </c>
      <c r="BB55" s="1">
        <f>IF(AL55="＋","",AS55)</f>
        <v>0</v>
      </c>
      <c r="BC55" s="1" t="str">
        <f>IF(AL55="＋",AS55,"")</f>
        <v/>
      </c>
    </row>
    <row r="56" spans="1:55" ht="15.75" customHeight="1" x14ac:dyDescent="0.2">
      <c r="B56" s="299"/>
      <c r="D56" s="501"/>
      <c r="E56" s="522"/>
      <c r="F56" s="45"/>
      <c r="G56" s="193" t="s">
        <v>424</v>
      </c>
      <c r="H56" s="57" t="s">
        <v>726</v>
      </c>
      <c r="I56" s="353"/>
      <c r="J56" s="244"/>
      <c r="K56" s="239"/>
      <c r="L56" s="345"/>
      <c r="M56" s="333"/>
      <c r="N56" s="244"/>
      <c r="O56" s="239"/>
      <c r="P56" s="239"/>
      <c r="Q56" s="353"/>
      <c r="R56" s="244"/>
      <c r="S56" s="239"/>
      <c r="T56" s="345"/>
      <c r="U56" s="333"/>
      <c r="V56" s="244"/>
      <c r="W56" s="239"/>
      <c r="X56" s="239"/>
      <c r="Y56" s="353"/>
      <c r="Z56" s="244"/>
      <c r="AA56" s="239"/>
      <c r="AB56" s="345"/>
      <c r="AC56" s="333"/>
      <c r="AD56" s="244"/>
      <c r="AE56" s="239"/>
      <c r="AF56" s="345"/>
      <c r="AG56" s="364">
        <f>AS56</f>
        <v>0</v>
      </c>
      <c r="AH56" s="109"/>
      <c r="AI56" s="26"/>
      <c r="AJ56" s="314"/>
      <c r="AK56" s="300"/>
      <c r="AL56" s="5" t="str">
        <f>IF(OR(I56="＋",M56="＋",Q56="＋"),"＋",IF(OR(I56="○",M56="○",Q56="○"),"○",IF(OR(I56="◎",M56="◎",Q56="◎"),"◎","")))</f>
        <v/>
      </c>
      <c r="AM56" s="1">
        <f>IF(K56="-",0,K56)</f>
        <v>0</v>
      </c>
      <c r="AN56" s="1">
        <f>IF(O56="-",0,O56)</f>
        <v>0</v>
      </c>
      <c r="AO56" s="1">
        <f>IF(S56="-",0,S56)</f>
        <v>0</v>
      </c>
      <c r="AP56" s="1">
        <f>IF(W56="-",0,W56)</f>
        <v>0</v>
      </c>
      <c r="AQ56" s="1">
        <f>IF(AA56="-",0,AA56)</f>
        <v>0</v>
      </c>
      <c r="AR56" s="1">
        <f>IF(AE56="-",0,AE56)</f>
        <v>0</v>
      </c>
      <c r="AS56" s="1">
        <f>IF(AND(K56="-",$P$8=0,$T$8=0,$X$8=0,$AB$8=0,$AF$8=0),"-",IF(AND(K56="-",O56="-",$T$8=0,$X$8=0,$AB$8=0,$AF$8=0),"-",IF(AND(K56="-",O56="-",S56="-",$X$8=0,$AB$8=0,$AF$8=0),"-",IF(AND(K56="-",O56="-",S56="-",W56="-",$AB$8=0,$AF$8=0),"-",IF(AND(K56="-",O56="-",S56="-",W56="-",AA56="-",$AF$8=0),"-",IF(AND(K56="-",O56="-",S56="-",W56="-",AA56="-",AE56="-"),"-",ROUND(AM56*$L$8+AN56*$P$8+AO56*$T$8+AP56*$X$8+AQ56*$AB$8+AR56*$AF$8,3)))))))</f>
        <v>0</v>
      </c>
      <c r="AT56" s="117" t="str">
        <f>IF(COUNTIF(I56:AF56,"×")=0,"",IF(COUNTIF(I56:AF56,"×")=COUNTA(K56,O56,S56,W56,AA56,AE56)-COUNTIF(I56:AF56,"-"),1,""))</f>
        <v/>
      </c>
      <c r="AU56" s="1">
        <f>IF(L56="",0,L56)</f>
        <v>0</v>
      </c>
      <c r="AV56" s="1">
        <f>IF(P56="",0,P56)</f>
        <v>0</v>
      </c>
      <c r="AW56" s="1">
        <f>IF(T56="",0,T56)</f>
        <v>0</v>
      </c>
      <c r="AX56" s="1">
        <f>IF(X56="",0,X56)</f>
        <v>0</v>
      </c>
      <c r="AY56" s="1">
        <f>IF(AB56="",0,AB56)</f>
        <v>0</v>
      </c>
      <c r="AZ56" s="1">
        <f>IF(AF56="",0,AF56)</f>
        <v>0</v>
      </c>
      <c r="BA56" s="117" t="str">
        <f>IF(AND(L56="",P56="",T56="",X56="",AB56="",AF56=""),"",ROUND(AU56*$L$8+AV56*$P$8+AW56*$T$8+AX56*$X$8+AY56*$AB$8+AZ56*$AF$8,3))</f>
        <v/>
      </c>
      <c r="BB56" s="1">
        <f>IF(AL56="＋","",AS56)</f>
        <v>0</v>
      </c>
      <c r="BC56" s="1" t="str">
        <f>IF(AL56="＋",AS56,"")</f>
        <v/>
      </c>
    </row>
    <row r="57" spans="1:55" ht="15.75" customHeight="1" x14ac:dyDescent="0.2">
      <c r="B57" s="299"/>
      <c r="D57" s="300"/>
      <c r="E57" s="300"/>
      <c r="F57" s="311"/>
      <c r="G57" s="27"/>
      <c r="H57" s="482"/>
      <c r="I57" s="482"/>
      <c r="J57" s="482"/>
      <c r="K57" s="482"/>
      <c r="L57" s="482"/>
      <c r="M57" s="482"/>
      <c r="N57" s="482"/>
      <c r="O57" s="482"/>
      <c r="P57" s="482"/>
      <c r="Q57" s="482"/>
      <c r="R57" s="482"/>
      <c r="S57" s="482"/>
      <c r="T57" s="482"/>
      <c r="U57" s="482"/>
      <c r="V57" s="482"/>
      <c r="W57" s="482"/>
      <c r="X57" s="482"/>
      <c r="Y57" s="482"/>
      <c r="Z57" s="482"/>
      <c r="AA57" s="482"/>
      <c r="AB57" s="482"/>
      <c r="AC57" s="482"/>
      <c r="AD57" s="482"/>
      <c r="AE57" s="482"/>
      <c r="AF57" s="482"/>
      <c r="AG57" s="482"/>
      <c r="AH57" s="482"/>
      <c r="AI57" s="389"/>
      <c r="AJ57" s="314"/>
      <c r="AK57" s="300"/>
    </row>
    <row r="58" spans="1:55" s="300" customFormat="1" ht="3" customHeight="1" x14ac:dyDescent="0.2">
      <c r="B58" s="301"/>
      <c r="C58" s="302"/>
      <c r="D58" s="302"/>
      <c r="E58" s="302"/>
      <c r="F58" s="316"/>
      <c r="G58" s="207"/>
      <c r="H58" s="519"/>
      <c r="I58" s="519"/>
      <c r="J58" s="519"/>
      <c r="K58" s="519"/>
      <c r="L58" s="519"/>
      <c r="M58" s="519"/>
      <c r="N58" s="519"/>
      <c r="O58" s="519"/>
      <c r="P58" s="519"/>
      <c r="Q58" s="519"/>
      <c r="R58" s="519"/>
      <c r="S58" s="519"/>
      <c r="T58" s="519"/>
      <c r="U58" s="519"/>
      <c r="V58" s="519"/>
      <c r="W58" s="519"/>
      <c r="X58" s="519"/>
      <c r="Y58" s="519"/>
      <c r="Z58" s="519"/>
      <c r="AA58" s="519"/>
      <c r="AB58" s="519"/>
      <c r="AC58" s="519"/>
      <c r="AD58" s="519"/>
      <c r="AE58" s="519"/>
      <c r="AF58" s="519"/>
      <c r="AG58" s="519"/>
      <c r="AH58" s="519"/>
      <c r="AI58" s="391"/>
      <c r="AJ58" s="317"/>
    </row>
    <row r="59" spans="1:55" ht="12" customHeight="1" x14ac:dyDescent="0.2">
      <c r="B59" s="300"/>
      <c r="D59" s="300"/>
      <c r="E59" s="300"/>
      <c r="F59" s="311"/>
      <c r="G59" s="27"/>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389"/>
      <c r="AJ59" s="446" t="s">
        <v>738</v>
      </c>
      <c r="AK59" s="300"/>
    </row>
    <row r="60" spans="1:55" ht="18" customHeight="1" x14ac:dyDescent="0.2">
      <c r="A60" s="210" t="s">
        <v>706</v>
      </c>
      <c r="B60" s="210"/>
      <c r="C60" s="213"/>
      <c r="D60" s="211"/>
      <c r="E60" s="7"/>
      <c r="F60" s="40"/>
      <c r="I60" s="121"/>
      <c r="J60" s="121"/>
      <c r="K60" s="5"/>
      <c r="L60" s="5"/>
      <c r="M60" s="121"/>
      <c r="N60" s="121"/>
      <c r="O60" s="5"/>
      <c r="P60" s="5"/>
      <c r="Q60" s="121"/>
      <c r="R60" s="121"/>
      <c r="S60" s="5"/>
      <c r="T60" s="5"/>
      <c r="U60" s="121"/>
      <c r="V60" s="121"/>
      <c r="W60" s="5"/>
      <c r="X60" s="5"/>
      <c r="Y60" s="121"/>
      <c r="Z60" s="121"/>
      <c r="AA60" s="5"/>
      <c r="AB60" s="5"/>
      <c r="AC60" s="121"/>
      <c r="AD60" s="121"/>
      <c r="AE60" s="5"/>
      <c r="AF60" s="5"/>
      <c r="AG60" s="5"/>
    </row>
    <row r="61" spans="1:55" ht="3" customHeight="1" x14ac:dyDescent="0.2">
      <c r="B61" s="285"/>
      <c r="C61" s="274"/>
      <c r="D61" s="226"/>
      <c r="E61" s="286"/>
      <c r="F61" s="286"/>
      <c r="G61" s="252"/>
      <c r="H61" s="252"/>
      <c r="I61" s="287"/>
      <c r="J61" s="287"/>
      <c r="K61" s="259"/>
      <c r="L61" s="259"/>
      <c r="M61" s="287"/>
      <c r="N61" s="287"/>
      <c r="O61" s="259"/>
      <c r="P61" s="259"/>
      <c r="Q61" s="287"/>
      <c r="R61" s="287"/>
      <c r="S61" s="259"/>
      <c r="T61" s="259"/>
      <c r="U61" s="287"/>
      <c r="V61" s="287"/>
      <c r="W61" s="259"/>
      <c r="X61" s="259"/>
      <c r="Y61" s="287"/>
      <c r="Z61" s="287"/>
      <c r="AA61" s="259"/>
      <c r="AB61" s="259"/>
      <c r="AC61" s="287"/>
      <c r="AD61" s="287"/>
      <c r="AE61" s="259"/>
      <c r="AF61" s="259"/>
      <c r="AG61" s="259"/>
      <c r="AH61" s="298"/>
      <c r="AI61" s="390"/>
      <c r="AJ61" s="313"/>
      <c r="AK61" s="300"/>
    </row>
    <row r="62" spans="1:55" s="300" customFormat="1" ht="15" customHeight="1" x14ac:dyDescent="0.2">
      <c r="B62" s="303"/>
      <c r="C62" s="375"/>
      <c r="D62" s="212"/>
      <c r="E62" s="40"/>
      <c r="F62" s="40"/>
      <c r="G62" s="27"/>
      <c r="H62" s="27"/>
      <c r="I62" s="385"/>
      <c r="J62" s="385"/>
      <c r="K62" s="116"/>
      <c r="L62" s="116"/>
      <c r="M62" s="385"/>
      <c r="N62" s="385"/>
      <c r="O62" s="116"/>
      <c r="P62" s="116"/>
      <c r="Q62" s="385"/>
      <c r="R62" s="385"/>
      <c r="S62" s="116"/>
      <c r="T62" s="116"/>
      <c r="U62" s="385"/>
      <c r="V62" s="385"/>
      <c r="W62" s="116"/>
      <c r="X62" s="116"/>
      <c r="Y62" s="385"/>
      <c r="Z62" s="385"/>
      <c r="AA62" s="116"/>
      <c r="AB62" s="116"/>
      <c r="AC62" s="385"/>
      <c r="AD62" s="385"/>
      <c r="AE62" s="116"/>
      <c r="AF62" s="116"/>
      <c r="AG62" s="116"/>
      <c r="AI62" s="296"/>
      <c r="AJ62" s="314"/>
    </row>
    <row r="63" spans="1:55" x14ac:dyDescent="0.2">
      <c r="B63" s="299"/>
      <c r="D63" s="502" t="s">
        <v>328</v>
      </c>
      <c r="E63" s="503"/>
      <c r="F63" s="504"/>
      <c r="G63" s="511" t="s">
        <v>245</v>
      </c>
      <c r="H63" s="502" t="s">
        <v>617</v>
      </c>
      <c r="I63" s="515" t="s">
        <v>66</v>
      </c>
      <c r="J63" s="516"/>
      <c r="K63" s="517"/>
      <c r="L63" s="335">
        <f>複数管理者用メイン!AT54</f>
        <v>0</v>
      </c>
      <c r="M63" s="516" t="s">
        <v>70</v>
      </c>
      <c r="N63" s="516"/>
      <c r="O63" s="517"/>
      <c r="P63" s="355">
        <f>複数管理者用メイン!AU54</f>
        <v>0</v>
      </c>
      <c r="Q63" s="515" t="s">
        <v>68</v>
      </c>
      <c r="R63" s="516"/>
      <c r="S63" s="517"/>
      <c r="T63" s="335">
        <f>複数管理者用メイン!AV54</f>
        <v>0</v>
      </c>
      <c r="U63" s="516" t="s">
        <v>11</v>
      </c>
      <c r="V63" s="516"/>
      <c r="W63" s="517"/>
      <c r="X63" s="355">
        <f>複数管理者用メイン!AW54</f>
        <v>0</v>
      </c>
      <c r="Y63" s="515" t="s">
        <v>13</v>
      </c>
      <c r="Z63" s="516"/>
      <c r="AA63" s="517"/>
      <c r="AB63" s="335">
        <f>複数管理者用メイン!AX54</f>
        <v>0</v>
      </c>
      <c r="AC63" s="516" t="s">
        <v>15</v>
      </c>
      <c r="AD63" s="516"/>
      <c r="AE63" s="517"/>
      <c r="AF63" s="369">
        <f>複数管理者用メイン!AY54</f>
        <v>0</v>
      </c>
      <c r="AG63" s="508" t="s">
        <v>307</v>
      </c>
      <c r="AH63" s="511" t="s">
        <v>448</v>
      </c>
      <c r="AI63" s="376"/>
      <c r="AJ63" s="314"/>
      <c r="AK63" s="300"/>
      <c r="AL63" s="510" t="s">
        <v>71</v>
      </c>
      <c r="AM63" s="6" t="s">
        <v>307</v>
      </c>
      <c r="AN63" s="6"/>
      <c r="AO63" s="6"/>
      <c r="AP63" s="6"/>
      <c r="AQ63" s="6"/>
      <c r="AR63" s="6"/>
      <c r="AS63" s="6"/>
      <c r="AT63" s="117"/>
      <c r="AU63" s="6" t="s">
        <v>308</v>
      </c>
      <c r="AV63" s="6"/>
      <c r="AW63" s="6"/>
      <c r="AX63" s="6"/>
      <c r="AY63" s="6"/>
      <c r="AZ63" s="6"/>
      <c r="BA63" s="117"/>
      <c r="BB63" s="510" t="s">
        <v>618</v>
      </c>
      <c r="BC63" s="510" t="s">
        <v>493</v>
      </c>
    </row>
    <row r="64" spans="1:55" ht="32.4" x14ac:dyDescent="0.2">
      <c r="B64" s="299"/>
      <c r="D64" s="505"/>
      <c r="E64" s="506"/>
      <c r="F64" s="507"/>
      <c r="G64" s="512"/>
      <c r="H64" s="505"/>
      <c r="I64" s="360" t="s">
        <v>62</v>
      </c>
      <c r="J64" s="290" t="s">
        <v>454</v>
      </c>
      <c r="K64" s="290" t="s">
        <v>307</v>
      </c>
      <c r="L64" s="358" t="s">
        <v>64</v>
      </c>
      <c r="M64" s="357" t="s">
        <v>62</v>
      </c>
      <c r="N64" s="290" t="s">
        <v>454</v>
      </c>
      <c r="O64" s="290" t="s">
        <v>307</v>
      </c>
      <c r="P64" s="359" t="s">
        <v>64</v>
      </c>
      <c r="Q64" s="360" t="s">
        <v>62</v>
      </c>
      <c r="R64" s="290" t="s">
        <v>454</v>
      </c>
      <c r="S64" s="290" t="s">
        <v>307</v>
      </c>
      <c r="T64" s="358" t="s">
        <v>64</v>
      </c>
      <c r="U64" s="357" t="s">
        <v>62</v>
      </c>
      <c r="V64" s="290" t="s">
        <v>454</v>
      </c>
      <c r="W64" s="290" t="s">
        <v>307</v>
      </c>
      <c r="X64" s="359" t="s">
        <v>64</v>
      </c>
      <c r="Y64" s="360" t="s">
        <v>62</v>
      </c>
      <c r="Z64" s="290" t="s">
        <v>454</v>
      </c>
      <c r="AA64" s="290" t="s">
        <v>307</v>
      </c>
      <c r="AB64" s="358" t="s">
        <v>64</v>
      </c>
      <c r="AC64" s="357" t="s">
        <v>62</v>
      </c>
      <c r="AD64" s="290" t="s">
        <v>541</v>
      </c>
      <c r="AE64" s="290" t="s">
        <v>307</v>
      </c>
      <c r="AF64" s="358" t="s">
        <v>64</v>
      </c>
      <c r="AG64" s="509"/>
      <c r="AH64" s="512"/>
      <c r="AI64" s="376"/>
      <c r="AJ64" s="314"/>
      <c r="AK64" s="300"/>
      <c r="AL64" s="510"/>
      <c r="AM64" s="204" t="s">
        <v>74</v>
      </c>
      <c r="AN64" s="204" t="s">
        <v>72</v>
      </c>
      <c r="AO64" s="204" t="s">
        <v>73</v>
      </c>
      <c r="AP64" s="204" t="s">
        <v>386</v>
      </c>
      <c r="AQ64" s="204" t="s">
        <v>387</v>
      </c>
      <c r="AR64" s="204" t="s">
        <v>388</v>
      </c>
      <c r="AS64" s="248" t="s">
        <v>355</v>
      </c>
      <c r="AT64" s="117"/>
      <c r="AU64" s="204" t="s">
        <v>74</v>
      </c>
      <c r="AV64" s="204" t="s">
        <v>72</v>
      </c>
      <c r="AW64" s="204" t="s">
        <v>73</v>
      </c>
      <c r="AX64" s="204" t="s">
        <v>386</v>
      </c>
      <c r="AY64" s="204" t="s">
        <v>387</v>
      </c>
      <c r="AZ64" s="204" t="s">
        <v>388</v>
      </c>
      <c r="BA64" s="117"/>
      <c r="BB64" s="510"/>
      <c r="BC64" s="510"/>
    </row>
    <row r="65" spans="2:55" ht="15.75" customHeight="1" x14ac:dyDescent="0.2">
      <c r="B65" s="299"/>
      <c r="D65" s="499" t="s">
        <v>0</v>
      </c>
      <c r="E65" s="496" t="s">
        <v>1</v>
      </c>
      <c r="F65" s="42" t="s">
        <v>20</v>
      </c>
      <c r="G65" s="59" t="s">
        <v>425</v>
      </c>
      <c r="H65" s="49" t="s">
        <v>625</v>
      </c>
      <c r="I65" s="352"/>
      <c r="J65" s="245"/>
      <c r="K65" s="240"/>
      <c r="L65" s="341"/>
      <c r="M65" s="332"/>
      <c r="N65" s="245"/>
      <c r="O65" s="240"/>
      <c r="P65" s="240"/>
      <c r="Q65" s="352"/>
      <c r="R65" s="245"/>
      <c r="S65" s="240"/>
      <c r="T65" s="341"/>
      <c r="U65" s="332"/>
      <c r="V65" s="245"/>
      <c r="W65" s="240"/>
      <c r="X65" s="240"/>
      <c r="Y65" s="352"/>
      <c r="Z65" s="245"/>
      <c r="AA65" s="240"/>
      <c r="AB65" s="341"/>
      <c r="AC65" s="332"/>
      <c r="AD65" s="245"/>
      <c r="AE65" s="240"/>
      <c r="AF65" s="341"/>
      <c r="AG65" s="362">
        <f t="shared" si="0"/>
        <v>0</v>
      </c>
      <c r="AH65" s="170"/>
      <c r="AI65" s="26"/>
      <c r="AJ65" s="314"/>
      <c r="AK65" s="300"/>
      <c r="AL65" s="5" t="str">
        <f t="shared" si="1"/>
        <v/>
      </c>
      <c r="AM65" s="1">
        <f t="shared" si="2"/>
        <v>0</v>
      </c>
      <c r="AN65" s="1">
        <f t="shared" si="3"/>
        <v>0</v>
      </c>
      <c r="AO65" s="1">
        <f t="shared" si="4"/>
        <v>0</v>
      </c>
      <c r="AP65" s="1">
        <f t="shared" si="5"/>
        <v>0</v>
      </c>
      <c r="AQ65" s="1">
        <f t="shared" si="6"/>
        <v>0</v>
      </c>
      <c r="AR65" s="1">
        <f t="shared" si="7"/>
        <v>0</v>
      </c>
      <c r="AS65" s="1">
        <f t="shared" si="8"/>
        <v>0</v>
      </c>
      <c r="AT65" s="117" t="str">
        <f t="shared" ref="AT65:AT110" si="19">IF(COUNTIF(I65:AF65,"×")=0,"",IF(COUNTIF(I65:AF65,"×")=COUNTA(K65,O65,S65,W65,AA65,AE65)-COUNTIF(I65:AF65,"-"),1,""))</f>
        <v/>
      </c>
      <c r="AU65" s="1">
        <f t="shared" si="10"/>
        <v>0</v>
      </c>
      <c r="AV65" s="1">
        <f t="shared" si="11"/>
        <v>0</v>
      </c>
      <c r="AW65" s="1">
        <f t="shared" si="12"/>
        <v>0</v>
      </c>
      <c r="AX65" s="1">
        <f t="shared" si="13"/>
        <v>0</v>
      </c>
      <c r="AY65" s="1">
        <f t="shared" si="14"/>
        <v>0</v>
      </c>
      <c r="AZ65" s="1">
        <f t="shared" si="15"/>
        <v>0</v>
      </c>
      <c r="BA65" s="117" t="str">
        <f t="shared" si="16"/>
        <v/>
      </c>
      <c r="BB65" s="1">
        <f t="shared" si="17"/>
        <v>0</v>
      </c>
      <c r="BC65" s="1" t="str">
        <f t="shared" si="18"/>
        <v/>
      </c>
    </row>
    <row r="66" spans="2:55" ht="15.75" customHeight="1" x14ac:dyDescent="0.2">
      <c r="B66" s="299"/>
      <c r="D66" s="500"/>
      <c r="E66" s="497"/>
      <c r="F66" s="44"/>
      <c r="G66" s="60" t="s">
        <v>426</v>
      </c>
      <c r="H66" s="53" t="s">
        <v>632</v>
      </c>
      <c r="I66" s="348"/>
      <c r="J66" s="243"/>
      <c r="K66" s="237"/>
      <c r="L66" s="343"/>
      <c r="M66" s="329"/>
      <c r="N66" s="243"/>
      <c r="O66" s="237"/>
      <c r="P66" s="237"/>
      <c r="Q66" s="348"/>
      <c r="R66" s="243"/>
      <c r="S66" s="237"/>
      <c r="T66" s="343"/>
      <c r="U66" s="329"/>
      <c r="V66" s="243"/>
      <c r="W66" s="237"/>
      <c r="X66" s="237"/>
      <c r="Y66" s="348"/>
      <c r="Z66" s="243"/>
      <c r="AA66" s="237"/>
      <c r="AB66" s="343"/>
      <c r="AC66" s="329"/>
      <c r="AD66" s="243"/>
      <c r="AE66" s="237"/>
      <c r="AF66" s="343"/>
      <c r="AG66" s="363">
        <f>AS66</f>
        <v>0</v>
      </c>
      <c r="AH66" s="108"/>
      <c r="AI66" s="26"/>
      <c r="AJ66" s="314"/>
      <c r="AK66" s="300"/>
      <c r="AL66" s="5" t="str">
        <f>IF(OR(I66="＋",M66="＋",Q66="＋"),"＋",IF(OR(I66="○",M66="○",Q66="○"),"○",IF(OR(I66="◎",M66="◎",Q66="◎"),"◎","")))</f>
        <v/>
      </c>
      <c r="AM66" s="1">
        <f>IF(K66="-",0,K66)</f>
        <v>0</v>
      </c>
      <c r="AN66" s="1">
        <f>IF(O66="-",0,O66)</f>
        <v>0</v>
      </c>
      <c r="AO66" s="1">
        <f>IF(S66="-",0,S66)</f>
        <v>0</v>
      </c>
      <c r="AP66" s="1">
        <f>IF(W66="-",0,W66)</f>
        <v>0</v>
      </c>
      <c r="AQ66" s="1">
        <f>IF(AA66="-",0,AA66)</f>
        <v>0</v>
      </c>
      <c r="AR66" s="1">
        <f>IF(AE66="-",0,AE66)</f>
        <v>0</v>
      </c>
      <c r="AS66" s="1">
        <f>IF(AND(K66="-",$P$8=0,$T$8=0,$X$8=0,$AB$8=0,$AF$8=0),"-",IF(AND(K66="-",O66="-",$T$8=0,$X$8=0,$AB$8=0,$AF$8=0),"-",IF(AND(K66="-",O66="-",S66="-",$X$8=0,$AB$8=0,$AF$8=0),"-",IF(AND(K66="-",O66="-",S66="-",W66="-",$AB$8=0,$AF$8=0),"-",IF(AND(K66="-",O66="-",S66="-",W66="-",AA66="-",$AF$8=0),"-",IF(AND(K66="-",O66="-",S66="-",W66="-",AA66="-",AE66="-"),"-",ROUND(AM66*$L$8+AN66*$P$8+AO66*$T$8+AP66*$X$8+AQ66*$AB$8+AR66*$AF$8,3)))))))</f>
        <v>0</v>
      </c>
      <c r="AT66" s="117" t="str">
        <f>IF(COUNTIF(I66:AF66,"×")=0,"",IF(COUNTIF(I66:AF66,"×")=COUNTA(K66,O66,S66,W66,AA66,AE66)-COUNTIF(I66:AF66,"-"),1,""))</f>
        <v/>
      </c>
      <c r="AU66" s="1">
        <f>IF(L66="",0,L66)</f>
        <v>0</v>
      </c>
      <c r="AV66" s="1">
        <f>IF(P66="",0,P66)</f>
        <v>0</v>
      </c>
      <c r="AW66" s="1">
        <f>IF(T66="",0,T66)</f>
        <v>0</v>
      </c>
      <c r="AX66" s="1">
        <f>IF(X66="",0,X66)</f>
        <v>0</v>
      </c>
      <c r="AY66" s="1">
        <f>IF(AB66="",0,AB66)</f>
        <v>0</v>
      </c>
      <c r="AZ66" s="1">
        <f>IF(AF66="",0,AF66)</f>
        <v>0</v>
      </c>
      <c r="BA66" s="117" t="str">
        <f>IF(AND(L66="",P66="",T66="",X66="",AB66="",AF66=""),"",ROUND(AU66*$L$8+AV66*$P$8+AW66*$T$8+AX66*$X$8+AY66*$AB$8+AZ66*$AF$8,3))</f>
        <v/>
      </c>
      <c r="BB66" s="1">
        <f>IF(AL66="＋","",AS66)</f>
        <v>0</v>
      </c>
      <c r="BC66" s="1" t="str">
        <f>IF(AL66="＋",AS66,"")</f>
        <v/>
      </c>
    </row>
    <row r="67" spans="2:55" ht="15.75" customHeight="1" x14ac:dyDescent="0.2">
      <c r="B67" s="299"/>
      <c r="D67" s="500"/>
      <c r="E67" s="497"/>
      <c r="F67" s="44"/>
      <c r="G67" s="60" t="s">
        <v>427</v>
      </c>
      <c r="H67" s="53" t="s">
        <v>626</v>
      </c>
      <c r="I67" s="348"/>
      <c r="J67" s="243"/>
      <c r="K67" s="237"/>
      <c r="L67" s="343"/>
      <c r="M67" s="329"/>
      <c r="N67" s="243"/>
      <c r="O67" s="237"/>
      <c r="P67" s="237"/>
      <c r="Q67" s="348"/>
      <c r="R67" s="243"/>
      <c r="S67" s="237"/>
      <c r="T67" s="343"/>
      <c r="U67" s="329"/>
      <c r="V67" s="243"/>
      <c r="W67" s="237"/>
      <c r="X67" s="237"/>
      <c r="Y67" s="348"/>
      <c r="Z67" s="243"/>
      <c r="AA67" s="237"/>
      <c r="AB67" s="343"/>
      <c r="AC67" s="329"/>
      <c r="AD67" s="243"/>
      <c r="AE67" s="237"/>
      <c r="AF67" s="343"/>
      <c r="AG67" s="363">
        <f t="shared" si="0"/>
        <v>0</v>
      </c>
      <c r="AH67" s="108"/>
      <c r="AI67" s="26"/>
      <c r="AJ67" s="314"/>
      <c r="AK67" s="300"/>
      <c r="AL67" s="5" t="str">
        <f t="shared" si="1"/>
        <v/>
      </c>
      <c r="AM67" s="1">
        <f t="shared" si="2"/>
        <v>0</v>
      </c>
      <c r="AN67" s="1">
        <f t="shared" si="3"/>
        <v>0</v>
      </c>
      <c r="AO67" s="1">
        <f t="shared" si="4"/>
        <v>0</v>
      </c>
      <c r="AP67" s="1">
        <f t="shared" si="5"/>
        <v>0</v>
      </c>
      <c r="AQ67" s="1">
        <f t="shared" si="6"/>
        <v>0</v>
      </c>
      <c r="AR67" s="1">
        <f t="shared" si="7"/>
        <v>0</v>
      </c>
      <c r="AS67" s="1">
        <f t="shared" si="8"/>
        <v>0</v>
      </c>
      <c r="AT67" s="117" t="str">
        <f t="shared" si="19"/>
        <v/>
      </c>
      <c r="AU67" s="1">
        <f t="shared" si="10"/>
        <v>0</v>
      </c>
      <c r="AV67" s="1">
        <f t="shared" si="11"/>
        <v>0</v>
      </c>
      <c r="AW67" s="1">
        <f t="shared" si="12"/>
        <v>0</v>
      </c>
      <c r="AX67" s="1">
        <f t="shared" si="13"/>
        <v>0</v>
      </c>
      <c r="AY67" s="1">
        <f t="shared" si="14"/>
        <v>0</v>
      </c>
      <c r="AZ67" s="1">
        <f t="shared" si="15"/>
        <v>0</v>
      </c>
      <c r="BA67" s="117" t="str">
        <f t="shared" si="16"/>
        <v/>
      </c>
      <c r="BB67" s="1">
        <f t="shared" si="17"/>
        <v>0</v>
      </c>
      <c r="BC67" s="1" t="str">
        <f t="shared" si="18"/>
        <v/>
      </c>
    </row>
    <row r="68" spans="2:55" ht="15.75" customHeight="1" x14ac:dyDescent="0.2">
      <c r="B68" s="299"/>
      <c r="D68" s="500"/>
      <c r="E68" s="497"/>
      <c r="F68" s="44"/>
      <c r="G68" s="60" t="s">
        <v>428</v>
      </c>
      <c r="H68" s="53" t="s">
        <v>579</v>
      </c>
      <c r="I68" s="348"/>
      <c r="J68" s="243"/>
      <c r="K68" s="237"/>
      <c r="L68" s="343"/>
      <c r="M68" s="329"/>
      <c r="N68" s="243"/>
      <c r="O68" s="237"/>
      <c r="P68" s="237"/>
      <c r="Q68" s="348"/>
      <c r="R68" s="243"/>
      <c r="S68" s="237"/>
      <c r="T68" s="343"/>
      <c r="U68" s="329"/>
      <c r="V68" s="243"/>
      <c r="W68" s="237"/>
      <c r="X68" s="237"/>
      <c r="Y68" s="348"/>
      <c r="Z68" s="243"/>
      <c r="AA68" s="237"/>
      <c r="AB68" s="343"/>
      <c r="AC68" s="329"/>
      <c r="AD68" s="243"/>
      <c r="AE68" s="237"/>
      <c r="AF68" s="343"/>
      <c r="AG68" s="363">
        <f t="shared" si="0"/>
        <v>0</v>
      </c>
      <c r="AH68" s="108"/>
      <c r="AI68" s="26"/>
      <c r="AJ68" s="314"/>
      <c r="AK68" s="300"/>
      <c r="AL68" s="5" t="str">
        <f t="shared" si="1"/>
        <v/>
      </c>
      <c r="AM68" s="1">
        <f t="shared" si="2"/>
        <v>0</v>
      </c>
      <c r="AN68" s="1">
        <f t="shared" si="3"/>
        <v>0</v>
      </c>
      <c r="AO68" s="1">
        <f t="shared" si="4"/>
        <v>0</v>
      </c>
      <c r="AP68" s="1">
        <f t="shared" si="5"/>
        <v>0</v>
      </c>
      <c r="AQ68" s="1">
        <f t="shared" si="6"/>
        <v>0</v>
      </c>
      <c r="AR68" s="1">
        <f t="shared" si="7"/>
        <v>0</v>
      </c>
      <c r="AS68" s="1">
        <f t="shared" si="8"/>
        <v>0</v>
      </c>
      <c r="AT68" s="117" t="str">
        <f t="shared" si="19"/>
        <v/>
      </c>
      <c r="AU68" s="1">
        <f t="shared" si="10"/>
        <v>0</v>
      </c>
      <c r="AV68" s="1">
        <f t="shared" si="11"/>
        <v>0</v>
      </c>
      <c r="AW68" s="1">
        <f t="shared" si="12"/>
        <v>0</v>
      </c>
      <c r="AX68" s="1">
        <f t="shared" si="13"/>
        <v>0</v>
      </c>
      <c r="AY68" s="1">
        <f t="shared" si="14"/>
        <v>0</v>
      </c>
      <c r="AZ68" s="1">
        <f t="shared" si="15"/>
        <v>0</v>
      </c>
      <c r="BA68" s="117" t="str">
        <f t="shared" si="16"/>
        <v/>
      </c>
      <c r="BB68" s="1">
        <f t="shared" si="17"/>
        <v>0</v>
      </c>
      <c r="BC68" s="1" t="str">
        <f t="shared" si="18"/>
        <v/>
      </c>
    </row>
    <row r="69" spans="2:55" ht="15.75" customHeight="1" x14ac:dyDescent="0.2">
      <c r="B69" s="299"/>
      <c r="D69" s="500"/>
      <c r="E69" s="497"/>
      <c r="F69" s="44"/>
      <c r="G69" s="60" t="s">
        <v>429</v>
      </c>
      <c r="H69" s="53" t="s">
        <v>421</v>
      </c>
      <c r="I69" s="348"/>
      <c r="J69" s="243"/>
      <c r="K69" s="237"/>
      <c r="L69" s="343"/>
      <c r="M69" s="329"/>
      <c r="N69" s="243"/>
      <c r="O69" s="237"/>
      <c r="P69" s="237"/>
      <c r="Q69" s="348"/>
      <c r="R69" s="243"/>
      <c r="S69" s="237"/>
      <c r="T69" s="343"/>
      <c r="U69" s="329"/>
      <c r="V69" s="243"/>
      <c r="W69" s="237"/>
      <c r="X69" s="237"/>
      <c r="Y69" s="348"/>
      <c r="Z69" s="243"/>
      <c r="AA69" s="237"/>
      <c r="AB69" s="343"/>
      <c r="AC69" s="329"/>
      <c r="AD69" s="243"/>
      <c r="AE69" s="237"/>
      <c r="AF69" s="343"/>
      <c r="AG69" s="363">
        <f t="shared" si="0"/>
        <v>0</v>
      </c>
      <c r="AH69" s="108"/>
      <c r="AI69" s="26"/>
      <c r="AJ69" s="314"/>
      <c r="AK69" s="300"/>
      <c r="AL69" s="5" t="str">
        <f t="shared" si="1"/>
        <v/>
      </c>
      <c r="AM69" s="1">
        <f t="shared" si="2"/>
        <v>0</v>
      </c>
      <c r="AN69" s="1">
        <f t="shared" si="3"/>
        <v>0</v>
      </c>
      <c r="AO69" s="1">
        <f t="shared" si="4"/>
        <v>0</v>
      </c>
      <c r="AP69" s="1">
        <f t="shared" si="5"/>
        <v>0</v>
      </c>
      <c r="AQ69" s="1">
        <f t="shared" si="6"/>
        <v>0</v>
      </c>
      <c r="AR69" s="1">
        <f t="shared" si="7"/>
        <v>0</v>
      </c>
      <c r="AS69" s="1">
        <f t="shared" si="8"/>
        <v>0</v>
      </c>
      <c r="AT69" s="117" t="str">
        <f t="shared" si="19"/>
        <v/>
      </c>
      <c r="AU69" s="1">
        <f t="shared" si="10"/>
        <v>0</v>
      </c>
      <c r="AV69" s="1">
        <f t="shared" si="11"/>
        <v>0</v>
      </c>
      <c r="AW69" s="1">
        <f t="shared" si="12"/>
        <v>0</v>
      </c>
      <c r="AX69" s="1">
        <f t="shared" si="13"/>
        <v>0</v>
      </c>
      <c r="AY69" s="1">
        <f t="shared" si="14"/>
        <v>0</v>
      </c>
      <c r="AZ69" s="1">
        <f t="shared" si="15"/>
        <v>0</v>
      </c>
      <c r="BA69" s="117" t="str">
        <f t="shared" si="16"/>
        <v/>
      </c>
      <c r="BB69" s="1">
        <f t="shared" si="17"/>
        <v>0</v>
      </c>
      <c r="BC69" s="1" t="str">
        <f t="shared" si="18"/>
        <v/>
      </c>
    </row>
    <row r="70" spans="2:55" ht="15.75" customHeight="1" x14ac:dyDescent="0.2">
      <c r="B70" s="299"/>
      <c r="D70" s="500"/>
      <c r="E70" s="497"/>
      <c r="F70" s="44"/>
      <c r="G70" s="60" t="s">
        <v>430</v>
      </c>
      <c r="H70" s="53" t="s">
        <v>627</v>
      </c>
      <c r="I70" s="348"/>
      <c r="J70" s="243"/>
      <c r="K70" s="237"/>
      <c r="L70" s="343"/>
      <c r="M70" s="329"/>
      <c r="N70" s="243"/>
      <c r="O70" s="237"/>
      <c r="P70" s="237"/>
      <c r="Q70" s="348"/>
      <c r="R70" s="243"/>
      <c r="S70" s="237"/>
      <c r="T70" s="343"/>
      <c r="U70" s="329"/>
      <c r="V70" s="243"/>
      <c r="W70" s="237"/>
      <c r="X70" s="237"/>
      <c r="Y70" s="348"/>
      <c r="Z70" s="243"/>
      <c r="AA70" s="237"/>
      <c r="AB70" s="343"/>
      <c r="AC70" s="329"/>
      <c r="AD70" s="243"/>
      <c r="AE70" s="237"/>
      <c r="AF70" s="343"/>
      <c r="AG70" s="363">
        <f t="shared" si="0"/>
        <v>0</v>
      </c>
      <c r="AH70" s="108"/>
      <c r="AI70" s="26"/>
      <c r="AJ70" s="314"/>
      <c r="AK70" s="300"/>
      <c r="AL70" s="5" t="str">
        <f t="shared" si="1"/>
        <v/>
      </c>
      <c r="AM70" s="1">
        <f t="shared" si="2"/>
        <v>0</v>
      </c>
      <c r="AN70" s="1">
        <f t="shared" si="3"/>
        <v>0</v>
      </c>
      <c r="AO70" s="1">
        <f t="shared" si="4"/>
        <v>0</v>
      </c>
      <c r="AP70" s="1">
        <f t="shared" si="5"/>
        <v>0</v>
      </c>
      <c r="AQ70" s="1">
        <f t="shared" si="6"/>
        <v>0</v>
      </c>
      <c r="AR70" s="1">
        <f t="shared" si="7"/>
        <v>0</v>
      </c>
      <c r="AS70" s="1">
        <f t="shared" si="8"/>
        <v>0</v>
      </c>
      <c r="AT70" s="117" t="str">
        <f t="shared" si="19"/>
        <v/>
      </c>
      <c r="AU70" s="1">
        <f t="shared" si="10"/>
        <v>0</v>
      </c>
      <c r="AV70" s="1">
        <f t="shared" si="11"/>
        <v>0</v>
      </c>
      <c r="AW70" s="1">
        <f t="shared" si="12"/>
        <v>0</v>
      </c>
      <c r="AX70" s="1">
        <f t="shared" si="13"/>
        <v>0</v>
      </c>
      <c r="AY70" s="1">
        <f t="shared" si="14"/>
        <v>0</v>
      </c>
      <c r="AZ70" s="1">
        <f t="shared" si="15"/>
        <v>0</v>
      </c>
      <c r="BA70" s="117" t="str">
        <f t="shared" si="16"/>
        <v/>
      </c>
      <c r="BB70" s="1">
        <f t="shared" si="17"/>
        <v>0</v>
      </c>
      <c r="BC70" s="1" t="str">
        <f t="shared" si="18"/>
        <v/>
      </c>
    </row>
    <row r="71" spans="2:55" ht="15.75" customHeight="1" x14ac:dyDescent="0.2">
      <c r="B71" s="299"/>
      <c r="D71" s="500"/>
      <c r="E71" s="497"/>
      <c r="F71" s="44"/>
      <c r="G71" s="60" t="s">
        <v>644</v>
      </c>
      <c r="H71" s="53" t="s">
        <v>390</v>
      </c>
      <c r="I71" s="348"/>
      <c r="J71" s="243"/>
      <c r="K71" s="237"/>
      <c r="L71" s="343"/>
      <c r="M71" s="329"/>
      <c r="N71" s="243"/>
      <c r="O71" s="237"/>
      <c r="P71" s="237"/>
      <c r="Q71" s="348"/>
      <c r="R71" s="243"/>
      <c r="S71" s="237"/>
      <c r="T71" s="343"/>
      <c r="U71" s="329"/>
      <c r="V71" s="243"/>
      <c r="W71" s="237"/>
      <c r="X71" s="237"/>
      <c r="Y71" s="348"/>
      <c r="Z71" s="243"/>
      <c r="AA71" s="237"/>
      <c r="AB71" s="343"/>
      <c r="AC71" s="329"/>
      <c r="AD71" s="243"/>
      <c r="AE71" s="237"/>
      <c r="AF71" s="343"/>
      <c r="AG71" s="363">
        <f t="shared" si="0"/>
        <v>0</v>
      </c>
      <c r="AH71" s="108"/>
      <c r="AI71" s="26"/>
      <c r="AJ71" s="314"/>
      <c r="AK71" s="300"/>
      <c r="AL71" s="5" t="str">
        <f t="shared" si="1"/>
        <v/>
      </c>
      <c r="AM71" s="1">
        <f t="shared" si="2"/>
        <v>0</v>
      </c>
      <c r="AN71" s="1">
        <f t="shared" si="3"/>
        <v>0</v>
      </c>
      <c r="AO71" s="1">
        <f t="shared" si="4"/>
        <v>0</v>
      </c>
      <c r="AP71" s="1">
        <f t="shared" si="5"/>
        <v>0</v>
      </c>
      <c r="AQ71" s="1">
        <f t="shared" si="6"/>
        <v>0</v>
      </c>
      <c r="AR71" s="1">
        <f t="shared" si="7"/>
        <v>0</v>
      </c>
      <c r="AS71" s="1">
        <f t="shared" si="8"/>
        <v>0</v>
      </c>
      <c r="AT71" s="117" t="str">
        <f t="shared" si="19"/>
        <v/>
      </c>
      <c r="AU71" s="1">
        <f t="shared" si="10"/>
        <v>0</v>
      </c>
      <c r="AV71" s="1">
        <f t="shared" si="11"/>
        <v>0</v>
      </c>
      <c r="AW71" s="1">
        <f t="shared" si="12"/>
        <v>0</v>
      </c>
      <c r="AX71" s="1">
        <f t="shared" si="13"/>
        <v>0</v>
      </c>
      <c r="AY71" s="1">
        <f t="shared" si="14"/>
        <v>0</v>
      </c>
      <c r="AZ71" s="1">
        <f t="shared" si="15"/>
        <v>0</v>
      </c>
      <c r="BA71" s="117" t="str">
        <f t="shared" si="16"/>
        <v/>
      </c>
      <c r="BB71" s="1">
        <f t="shared" si="17"/>
        <v>0</v>
      </c>
      <c r="BC71" s="1" t="str">
        <f t="shared" si="18"/>
        <v/>
      </c>
    </row>
    <row r="72" spans="2:55" ht="15.75" customHeight="1" x14ac:dyDescent="0.2">
      <c r="B72" s="299"/>
      <c r="D72" s="500"/>
      <c r="E72" s="497"/>
      <c r="F72" s="44"/>
      <c r="G72" s="60" t="s">
        <v>645</v>
      </c>
      <c r="H72" s="53" t="s">
        <v>667</v>
      </c>
      <c r="I72" s="348"/>
      <c r="J72" s="243"/>
      <c r="K72" s="237"/>
      <c r="L72" s="343"/>
      <c r="M72" s="329"/>
      <c r="N72" s="243"/>
      <c r="O72" s="237"/>
      <c r="P72" s="237"/>
      <c r="Q72" s="348"/>
      <c r="R72" s="243"/>
      <c r="S72" s="237"/>
      <c r="T72" s="343"/>
      <c r="U72" s="329"/>
      <c r="V72" s="243"/>
      <c r="W72" s="237"/>
      <c r="X72" s="237"/>
      <c r="Y72" s="348"/>
      <c r="Z72" s="243"/>
      <c r="AA72" s="237"/>
      <c r="AB72" s="343"/>
      <c r="AC72" s="329"/>
      <c r="AD72" s="243"/>
      <c r="AE72" s="237"/>
      <c r="AF72" s="343"/>
      <c r="AG72" s="363">
        <f>AS72</f>
        <v>0</v>
      </c>
      <c r="AH72" s="108"/>
      <c r="AI72" s="26"/>
      <c r="AJ72" s="314"/>
      <c r="AK72" s="300"/>
      <c r="AL72" s="5" t="str">
        <f>IF(OR(I72="＋",M72="＋",Q72="＋"),"＋",IF(OR(I72="○",M72="○",Q72="○"),"○",IF(OR(I72="◎",M72="◎",Q72="◎"),"◎","")))</f>
        <v/>
      </c>
      <c r="AM72" s="1">
        <f>IF(K72="-",0,K72)</f>
        <v>0</v>
      </c>
      <c r="AN72" s="1">
        <f>IF(O72="-",0,O72)</f>
        <v>0</v>
      </c>
      <c r="AO72" s="1">
        <f>IF(S72="-",0,S72)</f>
        <v>0</v>
      </c>
      <c r="AP72" s="1">
        <f>IF(W72="-",0,W72)</f>
        <v>0</v>
      </c>
      <c r="AQ72" s="1">
        <f>IF(AA72="-",0,AA72)</f>
        <v>0</v>
      </c>
      <c r="AR72" s="1">
        <f>IF(AE72="-",0,AE72)</f>
        <v>0</v>
      </c>
      <c r="AS72" s="1">
        <f>IF(AND(K72="-",$P$8=0,$T$8=0,$X$8=0,$AB$8=0,$AF$8=0),"-",IF(AND(K72="-",O72="-",$T$8=0,$X$8=0,$AB$8=0,$AF$8=0),"-",IF(AND(K72="-",O72="-",S72="-",$X$8=0,$AB$8=0,$AF$8=0),"-",IF(AND(K72="-",O72="-",S72="-",W72="-",$AB$8=0,$AF$8=0),"-",IF(AND(K72="-",O72="-",S72="-",W72="-",AA72="-",$AF$8=0),"-",IF(AND(K72="-",O72="-",S72="-",W72="-",AA72="-",AE72="-"),"-",ROUND(AM72*$L$8+AN72*$P$8+AO72*$T$8+AP72*$X$8+AQ72*$AB$8+AR72*$AF$8,3)))))))</f>
        <v>0</v>
      </c>
      <c r="AT72" s="117" t="str">
        <f>IF(COUNTIF(I72:AF72,"×")=0,"",IF(COUNTIF(I72:AF72,"×")=COUNTA(K72,O72,S72,W72,AA72,AE72)-COUNTIF(I72:AF72,"-"),1,""))</f>
        <v/>
      </c>
      <c r="AU72" s="1">
        <f>IF(L72="",0,L72)</f>
        <v>0</v>
      </c>
      <c r="AV72" s="1">
        <f>IF(P72="",0,P72)</f>
        <v>0</v>
      </c>
      <c r="AW72" s="1">
        <f>IF(T72="",0,T72)</f>
        <v>0</v>
      </c>
      <c r="AX72" s="1">
        <f>IF(X72="",0,X72)</f>
        <v>0</v>
      </c>
      <c r="AY72" s="1">
        <f>IF(AB72="",0,AB72)</f>
        <v>0</v>
      </c>
      <c r="AZ72" s="1">
        <f>IF(AF72="",0,AF72)</f>
        <v>0</v>
      </c>
      <c r="BA72" s="117" t="str">
        <f>IF(AND(L72="",P72="",T72="",X72="",AB72="",AF72=""),"",ROUND(AU72*$L$8+AV72*$P$8+AW72*$T$8+AX72*$X$8+AY72*$AB$8+AZ72*$AF$8,3))</f>
        <v/>
      </c>
      <c r="BB72" s="1">
        <f>IF(AL72="＋","",AS72)</f>
        <v>0</v>
      </c>
      <c r="BC72" s="1" t="str">
        <f>IF(AL72="＋",AS72,"")</f>
        <v/>
      </c>
    </row>
    <row r="73" spans="2:55" ht="15.75" customHeight="1" x14ac:dyDescent="0.2">
      <c r="B73" s="299"/>
      <c r="D73" s="500"/>
      <c r="E73" s="497"/>
      <c r="F73" s="44"/>
      <c r="G73" s="60" t="s">
        <v>646</v>
      </c>
      <c r="H73" s="53" t="s">
        <v>668</v>
      </c>
      <c r="I73" s="348"/>
      <c r="J73" s="243"/>
      <c r="K73" s="237"/>
      <c r="L73" s="343"/>
      <c r="M73" s="329"/>
      <c r="N73" s="243"/>
      <c r="O73" s="237"/>
      <c r="P73" s="237"/>
      <c r="Q73" s="348"/>
      <c r="R73" s="243"/>
      <c r="S73" s="237"/>
      <c r="T73" s="343"/>
      <c r="U73" s="329"/>
      <c r="V73" s="243"/>
      <c r="W73" s="237"/>
      <c r="X73" s="237"/>
      <c r="Y73" s="348"/>
      <c r="Z73" s="243"/>
      <c r="AA73" s="237"/>
      <c r="AB73" s="343"/>
      <c r="AC73" s="329"/>
      <c r="AD73" s="243"/>
      <c r="AE73" s="237"/>
      <c r="AF73" s="343"/>
      <c r="AG73" s="363">
        <f>AS73</f>
        <v>0</v>
      </c>
      <c r="AH73" s="108"/>
      <c r="AI73" s="26"/>
      <c r="AJ73" s="314"/>
      <c r="AK73" s="300"/>
      <c r="AL73" s="5" t="str">
        <f>IF(OR(I73="＋",M73="＋",Q73="＋"),"＋",IF(OR(I73="○",M73="○",Q73="○"),"○",IF(OR(I73="◎",M73="◎",Q73="◎"),"◎","")))</f>
        <v/>
      </c>
      <c r="AM73" s="1">
        <f>IF(K73="-",0,K73)</f>
        <v>0</v>
      </c>
      <c r="AN73" s="1">
        <f>IF(O73="-",0,O73)</f>
        <v>0</v>
      </c>
      <c r="AO73" s="1">
        <f>IF(S73="-",0,S73)</f>
        <v>0</v>
      </c>
      <c r="AP73" s="1">
        <f>IF(W73="-",0,W73)</f>
        <v>0</v>
      </c>
      <c r="AQ73" s="1">
        <f>IF(AA73="-",0,AA73)</f>
        <v>0</v>
      </c>
      <c r="AR73" s="1">
        <f>IF(AE73="-",0,AE73)</f>
        <v>0</v>
      </c>
      <c r="AS73" s="1">
        <f>IF(AND(K73="-",$P$8=0,$T$8=0,$X$8=0,$AB$8=0,$AF$8=0),"-",IF(AND(K73="-",O73="-",$T$8=0,$X$8=0,$AB$8=0,$AF$8=0),"-",IF(AND(K73="-",O73="-",S73="-",$X$8=0,$AB$8=0,$AF$8=0),"-",IF(AND(K73="-",O73="-",S73="-",W73="-",$AB$8=0,$AF$8=0),"-",IF(AND(K73="-",O73="-",S73="-",W73="-",AA73="-",$AF$8=0),"-",IF(AND(K73="-",O73="-",S73="-",W73="-",AA73="-",AE73="-"),"-",ROUND(AM73*$L$8+AN73*$P$8+AO73*$T$8+AP73*$X$8+AQ73*$AB$8+AR73*$AF$8,3)))))))</f>
        <v>0</v>
      </c>
      <c r="AT73" s="117" t="str">
        <f>IF(COUNTIF(I73:AF73,"×")=0,"",IF(COUNTIF(I73:AF73,"×")=COUNTA(K73,O73,S73,W73,AA73,AE73)-COUNTIF(I73:AF73,"-"),1,""))</f>
        <v/>
      </c>
      <c r="AU73" s="1">
        <f>IF(L73="",0,L73)</f>
        <v>0</v>
      </c>
      <c r="AV73" s="1">
        <f>IF(P73="",0,P73)</f>
        <v>0</v>
      </c>
      <c r="AW73" s="1">
        <f>IF(T73="",0,T73)</f>
        <v>0</v>
      </c>
      <c r="AX73" s="1">
        <f>IF(X73="",0,X73)</f>
        <v>0</v>
      </c>
      <c r="AY73" s="1">
        <f>IF(AB73="",0,AB73)</f>
        <v>0</v>
      </c>
      <c r="AZ73" s="1">
        <f>IF(AF73="",0,AF73)</f>
        <v>0</v>
      </c>
      <c r="BA73" s="117" t="str">
        <f>IF(AND(L73="",P73="",T73="",X73="",AB73="",AF73=""),"",ROUND(AU73*$L$8+AV73*$P$8+AW73*$T$8+AX73*$X$8+AY73*$AB$8+AZ73*$AF$8,3))</f>
        <v/>
      </c>
      <c r="BB73" s="1">
        <f>IF(AL73="＋","",AS73)</f>
        <v>0</v>
      </c>
      <c r="BC73" s="1" t="str">
        <f>IF(AL73="＋",AS73,"")</f>
        <v/>
      </c>
    </row>
    <row r="74" spans="2:55" ht="15.75" customHeight="1" x14ac:dyDescent="0.2">
      <c r="B74" s="299"/>
      <c r="D74" s="500"/>
      <c r="E74" s="497"/>
      <c r="F74" s="44"/>
      <c r="G74" s="60" t="s">
        <v>647</v>
      </c>
      <c r="H74" s="53" t="s">
        <v>669</v>
      </c>
      <c r="I74" s="348"/>
      <c r="J74" s="243"/>
      <c r="K74" s="237"/>
      <c r="L74" s="343"/>
      <c r="M74" s="329"/>
      <c r="N74" s="243"/>
      <c r="O74" s="237"/>
      <c r="P74" s="237"/>
      <c r="Q74" s="348"/>
      <c r="R74" s="243"/>
      <c r="S74" s="237"/>
      <c r="T74" s="343"/>
      <c r="U74" s="329"/>
      <c r="V74" s="243"/>
      <c r="W74" s="237"/>
      <c r="X74" s="237"/>
      <c r="Y74" s="348"/>
      <c r="Z74" s="243"/>
      <c r="AA74" s="237"/>
      <c r="AB74" s="343"/>
      <c r="AC74" s="329"/>
      <c r="AD74" s="243"/>
      <c r="AE74" s="237"/>
      <c r="AF74" s="343"/>
      <c r="AG74" s="363">
        <f>AS74</f>
        <v>0</v>
      </c>
      <c r="AH74" s="108"/>
      <c r="AI74" s="26"/>
      <c r="AJ74" s="314"/>
      <c r="AK74" s="300"/>
      <c r="AL74" s="5" t="str">
        <f>IF(OR(I74="＋",M74="＋",Q74="＋"),"＋",IF(OR(I74="○",M74="○",Q74="○"),"○",IF(OR(I74="◎",M74="◎",Q74="◎"),"◎","")))</f>
        <v/>
      </c>
      <c r="AM74" s="1">
        <f>IF(K74="-",0,K74)</f>
        <v>0</v>
      </c>
      <c r="AN74" s="1">
        <f>IF(O74="-",0,O74)</f>
        <v>0</v>
      </c>
      <c r="AO74" s="1">
        <f>IF(S74="-",0,S74)</f>
        <v>0</v>
      </c>
      <c r="AP74" s="1">
        <f>IF(W74="-",0,W74)</f>
        <v>0</v>
      </c>
      <c r="AQ74" s="1">
        <f>IF(AA74="-",0,AA74)</f>
        <v>0</v>
      </c>
      <c r="AR74" s="1">
        <f>IF(AE74="-",0,AE74)</f>
        <v>0</v>
      </c>
      <c r="AS74" s="1">
        <f>IF(AND(K74="-",$P$8=0,$T$8=0,$X$8=0,$AB$8=0,$AF$8=0),"-",IF(AND(K74="-",O74="-",$T$8=0,$X$8=0,$AB$8=0,$AF$8=0),"-",IF(AND(K74="-",O74="-",S74="-",$X$8=0,$AB$8=0,$AF$8=0),"-",IF(AND(K74="-",O74="-",S74="-",W74="-",$AB$8=0,$AF$8=0),"-",IF(AND(K74="-",O74="-",S74="-",W74="-",AA74="-",$AF$8=0),"-",IF(AND(K74="-",O74="-",S74="-",W74="-",AA74="-",AE74="-"),"-",ROUND(AM74*$L$8+AN74*$P$8+AO74*$T$8+AP74*$X$8+AQ74*$AB$8+AR74*$AF$8,3)))))))</f>
        <v>0</v>
      </c>
      <c r="AT74" s="117" t="str">
        <f>IF(COUNTIF(I74:AF74,"×")=0,"",IF(COUNTIF(I74:AF74,"×")=COUNTA(K74,O74,S74,W74,AA74,AE74)-COUNTIF(I74:AF74,"-"),1,""))</f>
        <v/>
      </c>
      <c r="AU74" s="1">
        <f>IF(L74="",0,L74)</f>
        <v>0</v>
      </c>
      <c r="AV74" s="1">
        <f>IF(P74="",0,P74)</f>
        <v>0</v>
      </c>
      <c r="AW74" s="1">
        <f>IF(T74="",0,T74)</f>
        <v>0</v>
      </c>
      <c r="AX74" s="1">
        <f>IF(X74="",0,X74)</f>
        <v>0</v>
      </c>
      <c r="AY74" s="1">
        <f>IF(AB74="",0,AB74)</f>
        <v>0</v>
      </c>
      <c r="AZ74" s="1">
        <f>IF(AF74="",0,AF74)</f>
        <v>0</v>
      </c>
      <c r="BA74" s="117" t="str">
        <f>IF(AND(L74="",P74="",T74="",X74="",AB74="",AF74=""),"",ROUND(AU74*$L$8+AV74*$P$8+AW74*$T$8+AX74*$X$8+AY74*$AB$8+AZ74*$AF$8,3))</f>
        <v/>
      </c>
      <c r="BB74" s="1">
        <f>IF(AL74="＋","",AS74)</f>
        <v>0</v>
      </c>
      <c r="BC74" s="1" t="str">
        <f>IF(AL74="＋",AS74,"")</f>
        <v/>
      </c>
    </row>
    <row r="75" spans="2:55" ht="15.75" customHeight="1" x14ac:dyDescent="0.2">
      <c r="B75" s="299"/>
      <c r="D75" s="500"/>
      <c r="E75" s="497"/>
      <c r="F75" s="45"/>
      <c r="G75" s="60" t="s">
        <v>648</v>
      </c>
      <c r="H75" s="57" t="s">
        <v>670</v>
      </c>
      <c r="I75" s="353"/>
      <c r="J75" s="244"/>
      <c r="K75" s="239"/>
      <c r="L75" s="345"/>
      <c r="M75" s="333"/>
      <c r="N75" s="244"/>
      <c r="O75" s="239"/>
      <c r="P75" s="239"/>
      <c r="Q75" s="353"/>
      <c r="R75" s="244"/>
      <c r="S75" s="239"/>
      <c r="T75" s="345"/>
      <c r="U75" s="333"/>
      <c r="V75" s="244"/>
      <c r="W75" s="239"/>
      <c r="X75" s="239"/>
      <c r="Y75" s="353"/>
      <c r="Z75" s="244"/>
      <c r="AA75" s="239"/>
      <c r="AB75" s="345"/>
      <c r="AC75" s="333"/>
      <c r="AD75" s="244"/>
      <c r="AE75" s="239"/>
      <c r="AF75" s="345"/>
      <c r="AG75" s="364">
        <f>AS75</f>
        <v>0</v>
      </c>
      <c r="AH75" s="109"/>
      <c r="AI75" s="26"/>
      <c r="AJ75" s="314"/>
      <c r="AK75" s="300"/>
      <c r="AL75" s="5" t="str">
        <f>IF(OR(I75="＋",M75="＋",Q75="＋"),"＋",IF(OR(I75="○",M75="○",Q75="○"),"○",IF(OR(I75="◎",M75="◎",Q75="◎"),"◎","")))</f>
        <v/>
      </c>
      <c r="AM75" s="1">
        <f>IF(K75="-",0,K75)</f>
        <v>0</v>
      </c>
      <c r="AN75" s="1">
        <f>IF(O75="-",0,O75)</f>
        <v>0</v>
      </c>
      <c r="AO75" s="1">
        <f>IF(S75="-",0,S75)</f>
        <v>0</v>
      </c>
      <c r="AP75" s="1">
        <f>IF(W75="-",0,W75)</f>
        <v>0</v>
      </c>
      <c r="AQ75" s="1">
        <f>IF(AA75="-",0,AA75)</f>
        <v>0</v>
      </c>
      <c r="AR75" s="1">
        <f>IF(AE75="-",0,AE75)</f>
        <v>0</v>
      </c>
      <c r="AS75" s="1">
        <f>IF(AND(K75="-",$P$8=0,$T$8=0,$X$8=0,$AB$8=0,$AF$8=0),"-",IF(AND(K75="-",O75="-",$T$8=0,$X$8=0,$AB$8=0,$AF$8=0),"-",IF(AND(K75="-",O75="-",S75="-",$X$8=0,$AB$8=0,$AF$8=0),"-",IF(AND(K75="-",O75="-",S75="-",W75="-",$AB$8=0,$AF$8=0),"-",IF(AND(K75="-",O75="-",S75="-",W75="-",AA75="-",$AF$8=0),"-",IF(AND(K75="-",O75="-",S75="-",W75="-",AA75="-",AE75="-"),"-",ROUND(AM75*$L$8+AN75*$P$8+AO75*$T$8+AP75*$X$8+AQ75*$AB$8+AR75*$AF$8,3)))))))</f>
        <v>0</v>
      </c>
      <c r="AT75" s="117" t="str">
        <f>IF(COUNTIF(I75:AF75,"×")=0,"",IF(COUNTIF(I75:AF75,"×")=COUNTA(K75,O75,S75,W75,AA75,AE75)-COUNTIF(I75:AF75,"-"),1,""))</f>
        <v/>
      </c>
      <c r="AU75" s="1">
        <f>IF(L75="",0,L75)</f>
        <v>0</v>
      </c>
      <c r="AV75" s="1">
        <f>IF(P75="",0,P75)</f>
        <v>0</v>
      </c>
      <c r="AW75" s="1">
        <f>IF(T75="",0,T75)</f>
        <v>0</v>
      </c>
      <c r="AX75" s="1">
        <f>IF(X75="",0,X75)</f>
        <v>0</v>
      </c>
      <c r="AY75" s="1">
        <f>IF(AB75="",0,AB75)</f>
        <v>0</v>
      </c>
      <c r="AZ75" s="1">
        <f>IF(AF75="",0,AF75)</f>
        <v>0</v>
      </c>
      <c r="BA75" s="117" t="str">
        <f>IF(AND(L75="",P75="",T75="",X75="",AB75="",AF75=""),"",ROUND(AU75*$L$8+AV75*$P$8+AW75*$T$8+AX75*$X$8+AY75*$AB$8+AZ75*$AF$8,3))</f>
        <v/>
      </c>
      <c r="BB75" s="1">
        <f>IF(AL75="＋","",AS75)</f>
        <v>0</v>
      </c>
      <c r="BC75" s="1" t="str">
        <f>IF(AL75="＋",AS75,"")</f>
        <v/>
      </c>
    </row>
    <row r="76" spans="2:55" ht="15.75" customHeight="1" x14ac:dyDescent="0.2">
      <c r="B76" s="299"/>
      <c r="D76" s="500"/>
      <c r="E76" s="497"/>
      <c r="F76" s="118" t="s">
        <v>21</v>
      </c>
      <c r="G76" s="48" t="s">
        <v>513</v>
      </c>
      <c r="H76" s="49" t="s">
        <v>676</v>
      </c>
      <c r="I76" s="352"/>
      <c r="J76" s="245"/>
      <c r="K76" s="240"/>
      <c r="L76" s="346"/>
      <c r="M76" s="332"/>
      <c r="N76" s="245"/>
      <c r="O76" s="240"/>
      <c r="P76" s="236"/>
      <c r="Q76" s="352"/>
      <c r="R76" s="245"/>
      <c r="S76" s="240"/>
      <c r="T76" s="346"/>
      <c r="U76" s="332"/>
      <c r="V76" s="245"/>
      <c r="W76" s="240"/>
      <c r="X76" s="236"/>
      <c r="Y76" s="352"/>
      <c r="Z76" s="245"/>
      <c r="AA76" s="240"/>
      <c r="AB76" s="346"/>
      <c r="AC76" s="332"/>
      <c r="AD76" s="245"/>
      <c r="AE76" s="240"/>
      <c r="AF76" s="346"/>
      <c r="AG76" s="362">
        <f t="shared" si="0"/>
        <v>0</v>
      </c>
      <c r="AH76" s="107">
        <f>SUM(BB76:BB111)</f>
        <v>0</v>
      </c>
      <c r="AI76" s="291"/>
      <c r="AJ76" s="314"/>
      <c r="AK76" s="300"/>
      <c r="AL76" s="5" t="str">
        <f t="shared" si="1"/>
        <v/>
      </c>
      <c r="AM76" s="1">
        <f t="shared" si="2"/>
        <v>0</v>
      </c>
      <c r="AN76" s="1">
        <f t="shared" si="3"/>
        <v>0</v>
      </c>
      <c r="AO76" s="1">
        <f t="shared" si="4"/>
        <v>0</v>
      </c>
      <c r="AP76" s="1">
        <f t="shared" si="5"/>
        <v>0</v>
      </c>
      <c r="AQ76" s="1">
        <f t="shared" si="6"/>
        <v>0</v>
      </c>
      <c r="AR76" s="1">
        <f t="shared" si="7"/>
        <v>0</v>
      </c>
      <c r="AS76" s="1">
        <f t="shared" si="8"/>
        <v>0</v>
      </c>
      <c r="AT76" s="117" t="str">
        <f t="shared" si="19"/>
        <v/>
      </c>
      <c r="AU76" s="1">
        <f t="shared" si="10"/>
        <v>0</v>
      </c>
      <c r="AV76" s="1">
        <f t="shared" si="11"/>
        <v>0</v>
      </c>
      <c r="AW76" s="1">
        <f t="shared" si="12"/>
        <v>0</v>
      </c>
      <c r="AX76" s="1">
        <f t="shared" si="13"/>
        <v>0</v>
      </c>
      <c r="AY76" s="1">
        <f t="shared" si="14"/>
        <v>0</v>
      </c>
      <c r="AZ76" s="1">
        <f t="shared" si="15"/>
        <v>0</v>
      </c>
      <c r="BA76" s="117" t="str">
        <f t="shared" si="16"/>
        <v/>
      </c>
      <c r="BB76" s="1">
        <f t="shared" si="17"/>
        <v>0</v>
      </c>
      <c r="BC76" s="1" t="str">
        <f t="shared" si="18"/>
        <v/>
      </c>
    </row>
    <row r="77" spans="2:55" ht="15.75" customHeight="1" x14ac:dyDescent="0.2">
      <c r="B77" s="299"/>
      <c r="D77" s="500"/>
      <c r="E77" s="497"/>
      <c r="F77" s="15"/>
      <c r="G77" s="52" t="s">
        <v>580</v>
      </c>
      <c r="H77" s="53" t="s">
        <v>677</v>
      </c>
      <c r="I77" s="348"/>
      <c r="J77" s="243"/>
      <c r="K77" s="237"/>
      <c r="L77" s="343"/>
      <c r="M77" s="329"/>
      <c r="N77" s="243"/>
      <c r="O77" s="237"/>
      <c r="P77" s="237"/>
      <c r="Q77" s="348"/>
      <c r="R77" s="243"/>
      <c r="S77" s="237"/>
      <c r="T77" s="343"/>
      <c r="U77" s="329"/>
      <c r="V77" s="243"/>
      <c r="W77" s="237"/>
      <c r="X77" s="237"/>
      <c r="Y77" s="348"/>
      <c r="Z77" s="243"/>
      <c r="AA77" s="237"/>
      <c r="AB77" s="343"/>
      <c r="AC77" s="329"/>
      <c r="AD77" s="243"/>
      <c r="AE77" s="237"/>
      <c r="AF77" s="343"/>
      <c r="AG77" s="363">
        <f t="shared" si="0"/>
        <v>0</v>
      </c>
      <c r="AH77" s="215">
        <f>SUM(BC76:BC111)</f>
        <v>0</v>
      </c>
      <c r="AI77" s="378"/>
      <c r="AJ77" s="314"/>
      <c r="AK77" s="300"/>
      <c r="AL77" s="5" t="str">
        <f t="shared" si="1"/>
        <v/>
      </c>
      <c r="AM77" s="1">
        <f t="shared" si="2"/>
        <v>0</v>
      </c>
      <c r="AN77" s="1">
        <f t="shared" si="3"/>
        <v>0</v>
      </c>
      <c r="AO77" s="1">
        <f t="shared" si="4"/>
        <v>0</v>
      </c>
      <c r="AP77" s="1">
        <f t="shared" si="5"/>
        <v>0</v>
      </c>
      <c r="AQ77" s="1">
        <f t="shared" si="6"/>
        <v>0</v>
      </c>
      <c r="AR77" s="1">
        <f t="shared" si="7"/>
        <v>0</v>
      </c>
      <c r="AS77" s="1">
        <f t="shared" si="8"/>
        <v>0</v>
      </c>
      <c r="AT77" s="117" t="str">
        <f t="shared" si="19"/>
        <v/>
      </c>
      <c r="AU77" s="1">
        <f t="shared" si="10"/>
        <v>0</v>
      </c>
      <c r="AV77" s="1">
        <f t="shared" si="11"/>
        <v>0</v>
      </c>
      <c r="AW77" s="1">
        <f t="shared" si="12"/>
        <v>0</v>
      </c>
      <c r="AX77" s="1">
        <f t="shared" si="13"/>
        <v>0</v>
      </c>
      <c r="AY77" s="1">
        <f t="shared" si="14"/>
        <v>0</v>
      </c>
      <c r="AZ77" s="1">
        <f t="shared" si="15"/>
        <v>0</v>
      </c>
      <c r="BA77" s="117" t="str">
        <f t="shared" si="16"/>
        <v/>
      </c>
      <c r="BB77" s="1">
        <f t="shared" si="17"/>
        <v>0</v>
      </c>
      <c r="BC77" s="1" t="str">
        <f t="shared" si="18"/>
        <v/>
      </c>
    </row>
    <row r="78" spans="2:55" ht="15.75" customHeight="1" x14ac:dyDescent="0.2">
      <c r="B78" s="299"/>
      <c r="D78" s="500"/>
      <c r="E78" s="497"/>
      <c r="F78" s="15"/>
      <c r="G78" s="52" t="s">
        <v>581</v>
      </c>
      <c r="H78" s="53" t="s">
        <v>324</v>
      </c>
      <c r="I78" s="348"/>
      <c r="J78" s="243"/>
      <c r="K78" s="237"/>
      <c r="L78" s="343"/>
      <c r="M78" s="329"/>
      <c r="N78" s="243"/>
      <c r="O78" s="237"/>
      <c r="P78" s="237"/>
      <c r="Q78" s="348"/>
      <c r="R78" s="243"/>
      <c r="S78" s="237"/>
      <c r="T78" s="343"/>
      <c r="U78" s="329"/>
      <c r="V78" s="243"/>
      <c r="W78" s="237"/>
      <c r="X78" s="237"/>
      <c r="Y78" s="348"/>
      <c r="Z78" s="243"/>
      <c r="AA78" s="237"/>
      <c r="AB78" s="343"/>
      <c r="AC78" s="329"/>
      <c r="AD78" s="243"/>
      <c r="AE78" s="237"/>
      <c r="AF78" s="343"/>
      <c r="AG78" s="363">
        <f t="shared" si="0"/>
        <v>0</v>
      </c>
      <c r="AH78" s="205"/>
      <c r="AI78" s="377"/>
      <c r="AJ78" s="314"/>
      <c r="AK78" s="300"/>
      <c r="AL78" s="5" t="str">
        <f t="shared" si="1"/>
        <v/>
      </c>
      <c r="AM78" s="1">
        <f t="shared" si="2"/>
        <v>0</v>
      </c>
      <c r="AN78" s="1">
        <f t="shared" si="3"/>
        <v>0</v>
      </c>
      <c r="AO78" s="1">
        <f t="shared" si="4"/>
        <v>0</v>
      </c>
      <c r="AP78" s="1">
        <f t="shared" si="5"/>
        <v>0</v>
      </c>
      <c r="AQ78" s="1">
        <f t="shared" si="6"/>
        <v>0</v>
      </c>
      <c r="AR78" s="1">
        <f t="shared" si="7"/>
        <v>0</v>
      </c>
      <c r="AS78" s="1">
        <f t="shared" si="8"/>
        <v>0</v>
      </c>
      <c r="AT78" s="117" t="str">
        <f t="shared" si="19"/>
        <v/>
      </c>
      <c r="AU78" s="1">
        <f t="shared" si="10"/>
        <v>0</v>
      </c>
      <c r="AV78" s="1">
        <f t="shared" si="11"/>
        <v>0</v>
      </c>
      <c r="AW78" s="1">
        <f t="shared" si="12"/>
        <v>0</v>
      </c>
      <c r="AX78" s="1">
        <f t="shared" si="13"/>
        <v>0</v>
      </c>
      <c r="AY78" s="1">
        <f t="shared" si="14"/>
        <v>0</v>
      </c>
      <c r="AZ78" s="1">
        <f t="shared" si="15"/>
        <v>0</v>
      </c>
      <c r="BA78" s="117" t="str">
        <f t="shared" si="16"/>
        <v/>
      </c>
      <c r="BB78" s="1">
        <f t="shared" si="17"/>
        <v>0</v>
      </c>
      <c r="BC78" s="1" t="str">
        <f t="shared" si="18"/>
        <v/>
      </c>
    </row>
    <row r="79" spans="2:55" ht="15.75" customHeight="1" x14ac:dyDescent="0.2">
      <c r="B79" s="299"/>
      <c r="D79" s="500"/>
      <c r="E79" s="497"/>
      <c r="F79" s="44"/>
      <c r="G79" s="52" t="s">
        <v>520</v>
      </c>
      <c r="H79" s="53" t="s">
        <v>455</v>
      </c>
      <c r="I79" s="348"/>
      <c r="J79" s="243"/>
      <c r="K79" s="237"/>
      <c r="L79" s="343"/>
      <c r="M79" s="329"/>
      <c r="N79" s="243"/>
      <c r="O79" s="237"/>
      <c r="P79" s="237"/>
      <c r="Q79" s="348"/>
      <c r="R79" s="243"/>
      <c r="S79" s="237"/>
      <c r="T79" s="343"/>
      <c r="U79" s="329"/>
      <c r="V79" s="243"/>
      <c r="W79" s="237"/>
      <c r="X79" s="237"/>
      <c r="Y79" s="348"/>
      <c r="Z79" s="243"/>
      <c r="AA79" s="237"/>
      <c r="AB79" s="343"/>
      <c r="AC79" s="329"/>
      <c r="AD79" s="243"/>
      <c r="AE79" s="237"/>
      <c r="AF79" s="343"/>
      <c r="AG79" s="363">
        <f t="shared" si="0"/>
        <v>0</v>
      </c>
      <c r="AH79" s="108"/>
      <c r="AI79" s="26"/>
      <c r="AJ79" s="314"/>
      <c r="AK79" s="300"/>
      <c r="AL79" s="5" t="str">
        <f t="shared" si="1"/>
        <v/>
      </c>
      <c r="AM79" s="1">
        <f t="shared" si="2"/>
        <v>0</v>
      </c>
      <c r="AN79" s="1">
        <f t="shared" si="3"/>
        <v>0</v>
      </c>
      <c r="AO79" s="1">
        <f t="shared" si="4"/>
        <v>0</v>
      </c>
      <c r="AP79" s="1">
        <f t="shared" si="5"/>
        <v>0</v>
      </c>
      <c r="AQ79" s="1">
        <f t="shared" si="6"/>
        <v>0</v>
      </c>
      <c r="AR79" s="1">
        <f t="shared" si="7"/>
        <v>0</v>
      </c>
      <c r="AS79" s="1">
        <f t="shared" si="8"/>
        <v>0</v>
      </c>
      <c r="AT79" s="117" t="str">
        <f t="shared" si="19"/>
        <v/>
      </c>
      <c r="AU79" s="1">
        <f t="shared" si="10"/>
        <v>0</v>
      </c>
      <c r="AV79" s="1">
        <f t="shared" si="11"/>
        <v>0</v>
      </c>
      <c r="AW79" s="1">
        <f t="shared" si="12"/>
        <v>0</v>
      </c>
      <c r="AX79" s="1">
        <f t="shared" si="13"/>
        <v>0</v>
      </c>
      <c r="AY79" s="1">
        <f t="shared" si="14"/>
        <v>0</v>
      </c>
      <c r="AZ79" s="1">
        <f t="shared" si="15"/>
        <v>0</v>
      </c>
      <c r="BA79" s="117" t="str">
        <f t="shared" si="16"/>
        <v/>
      </c>
      <c r="BB79" s="1">
        <f t="shared" si="17"/>
        <v>0</v>
      </c>
      <c r="BC79" s="1" t="str">
        <f t="shared" si="18"/>
        <v/>
      </c>
    </row>
    <row r="80" spans="2:55" ht="15.75" customHeight="1" x14ac:dyDescent="0.2">
      <c r="B80" s="299"/>
      <c r="D80" s="500"/>
      <c r="E80" s="497"/>
      <c r="F80" s="44"/>
      <c r="G80" s="52" t="s">
        <v>350</v>
      </c>
      <c r="H80" s="53" t="s">
        <v>255</v>
      </c>
      <c r="I80" s="348"/>
      <c r="J80" s="243"/>
      <c r="K80" s="237"/>
      <c r="L80" s="343"/>
      <c r="M80" s="329"/>
      <c r="N80" s="243"/>
      <c r="O80" s="237"/>
      <c r="P80" s="237"/>
      <c r="Q80" s="348"/>
      <c r="R80" s="243"/>
      <c r="S80" s="237"/>
      <c r="T80" s="343"/>
      <c r="U80" s="329"/>
      <c r="V80" s="243"/>
      <c r="W80" s="237"/>
      <c r="X80" s="237"/>
      <c r="Y80" s="348"/>
      <c r="Z80" s="243"/>
      <c r="AA80" s="237"/>
      <c r="AB80" s="343"/>
      <c r="AC80" s="329"/>
      <c r="AD80" s="243"/>
      <c r="AE80" s="237"/>
      <c r="AF80" s="343"/>
      <c r="AG80" s="363">
        <f t="shared" si="0"/>
        <v>0</v>
      </c>
      <c r="AH80" s="108"/>
      <c r="AI80" s="26"/>
      <c r="AJ80" s="314"/>
      <c r="AK80" s="300"/>
      <c r="AL80" s="5" t="str">
        <f t="shared" si="1"/>
        <v/>
      </c>
      <c r="AM80" s="1">
        <f t="shared" si="2"/>
        <v>0</v>
      </c>
      <c r="AN80" s="1">
        <f t="shared" si="3"/>
        <v>0</v>
      </c>
      <c r="AO80" s="1">
        <f t="shared" si="4"/>
        <v>0</v>
      </c>
      <c r="AP80" s="1">
        <f t="shared" si="5"/>
        <v>0</v>
      </c>
      <c r="AQ80" s="1">
        <f t="shared" si="6"/>
        <v>0</v>
      </c>
      <c r="AR80" s="1">
        <f t="shared" si="7"/>
        <v>0</v>
      </c>
      <c r="AS80" s="1">
        <f t="shared" si="8"/>
        <v>0</v>
      </c>
      <c r="AT80" s="117" t="str">
        <f t="shared" si="19"/>
        <v/>
      </c>
      <c r="AU80" s="1">
        <f t="shared" si="10"/>
        <v>0</v>
      </c>
      <c r="AV80" s="1">
        <f t="shared" si="11"/>
        <v>0</v>
      </c>
      <c r="AW80" s="1">
        <f t="shared" si="12"/>
        <v>0</v>
      </c>
      <c r="AX80" s="1">
        <f t="shared" si="13"/>
        <v>0</v>
      </c>
      <c r="AY80" s="1">
        <f t="shared" si="14"/>
        <v>0</v>
      </c>
      <c r="AZ80" s="1">
        <f t="shared" si="15"/>
        <v>0</v>
      </c>
      <c r="BA80" s="117" t="str">
        <f t="shared" si="16"/>
        <v/>
      </c>
      <c r="BB80" s="1">
        <f t="shared" si="17"/>
        <v>0</v>
      </c>
      <c r="BC80" s="1" t="str">
        <f t="shared" si="18"/>
        <v/>
      </c>
    </row>
    <row r="81" spans="2:55" ht="15.75" customHeight="1" x14ac:dyDescent="0.2">
      <c r="B81" s="299"/>
      <c r="D81" s="500"/>
      <c r="E81" s="497"/>
      <c r="F81" s="44"/>
      <c r="G81" s="52" t="s">
        <v>351</v>
      </c>
      <c r="H81" s="53" t="s">
        <v>649</v>
      </c>
      <c r="I81" s="342"/>
      <c r="J81" s="265"/>
      <c r="K81" s="237"/>
      <c r="L81" s="343"/>
      <c r="M81" s="326"/>
      <c r="N81" s="265"/>
      <c r="O81" s="237"/>
      <c r="P81" s="237"/>
      <c r="Q81" s="342"/>
      <c r="R81" s="265"/>
      <c r="S81" s="237"/>
      <c r="T81" s="343"/>
      <c r="U81" s="326"/>
      <c r="V81" s="265"/>
      <c r="W81" s="237"/>
      <c r="X81" s="237"/>
      <c r="Y81" s="342"/>
      <c r="Z81" s="265"/>
      <c r="AA81" s="237"/>
      <c r="AB81" s="343"/>
      <c r="AC81" s="326"/>
      <c r="AD81" s="265"/>
      <c r="AE81" s="237"/>
      <c r="AF81" s="343"/>
      <c r="AG81" s="363">
        <f t="shared" si="0"/>
        <v>0</v>
      </c>
      <c r="AH81" s="108"/>
      <c r="AI81" s="26"/>
      <c r="AJ81" s="314"/>
      <c r="AK81" s="300"/>
      <c r="AL81" s="5" t="str">
        <f t="shared" si="1"/>
        <v/>
      </c>
      <c r="AM81" s="1">
        <f t="shared" si="2"/>
        <v>0</v>
      </c>
      <c r="AN81" s="1">
        <f t="shared" si="3"/>
        <v>0</v>
      </c>
      <c r="AO81" s="1">
        <f t="shared" si="4"/>
        <v>0</v>
      </c>
      <c r="AP81" s="1">
        <f t="shared" si="5"/>
        <v>0</v>
      </c>
      <c r="AQ81" s="1">
        <f t="shared" si="6"/>
        <v>0</v>
      </c>
      <c r="AR81" s="1">
        <f t="shared" si="7"/>
        <v>0</v>
      </c>
      <c r="AS81" s="1">
        <f t="shared" si="8"/>
        <v>0</v>
      </c>
      <c r="AT81" s="117" t="str">
        <f t="shared" si="19"/>
        <v/>
      </c>
      <c r="AU81" s="1">
        <f t="shared" si="10"/>
        <v>0</v>
      </c>
      <c r="AV81" s="1">
        <f t="shared" si="11"/>
        <v>0</v>
      </c>
      <c r="AW81" s="1">
        <f t="shared" si="12"/>
        <v>0</v>
      </c>
      <c r="AX81" s="1">
        <f t="shared" si="13"/>
        <v>0</v>
      </c>
      <c r="AY81" s="1">
        <f t="shared" si="14"/>
        <v>0</v>
      </c>
      <c r="AZ81" s="1">
        <f t="shared" si="15"/>
        <v>0</v>
      </c>
      <c r="BA81" s="117" t="str">
        <f t="shared" si="16"/>
        <v/>
      </c>
      <c r="BB81" s="1">
        <f t="shared" si="17"/>
        <v>0</v>
      </c>
      <c r="BC81" s="1" t="str">
        <f t="shared" si="18"/>
        <v/>
      </c>
    </row>
    <row r="82" spans="2:55" ht="15.75" customHeight="1" x14ac:dyDescent="0.2">
      <c r="B82" s="299"/>
      <c r="D82" s="500"/>
      <c r="E82" s="497"/>
      <c r="F82" s="44"/>
      <c r="G82" s="52" t="s">
        <v>352</v>
      </c>
      <c r="H82" s="53" t="s">
        <v>635</v>
      </c>
      <c r="I82" s="348"/>
      <c r="J82" s="243"/>
      <c r="K82" s="237"/>
      <c r="L82" s="343"/>
      <c r="M82" s="329"/>
      <c r="N82" s="243"/>
      <c r="O82" s="237"/>
      <c r="P82" s="237"/>
      <c r="Q82" s="348"/>
      <c r="R82" s="243"/>
      <c r="S82" s="237"/>
      <c r="T82" s="343"/>
      <c r="U82" s="329"/>
      <c r="V82" s="243"/>
      <c r="W82" s="237"/>
      <c r="X82" s="237"/>
      <c r="Y82" s="348"/>
      <c r="Z82" s="243"/>
      <c r="AA82" s="237"/>
      <c r="AB82" s="343"/>
      <c r="AC82" s="329"/>
      <c r="AD82" s="243"/>
      <c r="AE82" s="237"/>
      <c r="AF82" s="343"/>
      <c r="AG82" s="363">
        <f>AS82</f>
        <v>0</v>
      </c>
      <c r="AH82" s="108"/>
      <c r="AI82" s="26"/>
      <c r="AJ82" s="314"/>
      <c r="AK82" s="300"/>
      <c r="AL82" s="5" t="str">
        <f>IF(OR(I82="＋",M82="＋",Q82="＋"),"＋",IF(OR(I82="○",M82="○",Q82="○"),"○",IF(OR(I82="◎",M82="◎",Q82="◎"),"◎","")))</f>
        <v/>
      </c>
      <c r="AM82" s="1">
        <f>IF(K82="-",0,K82)</f>
        <v>0</v>
      </c>
      <c r="AN82" s="1">
        <f>IF(O82="-",0,O82)</f>
        <v>0</v>
      </c>
      <c r="AO82" s="1">
        <f>IF(S82="-",0,S82)</f>
        <v>0</v>
      </c>
      <c r="AP82" s="1">
        <f>IF(W82="-",0,W82)</f>
        <v>0</v>
      </c>
      <c r="AQ82" s="1">
        <f>IF(AA82="-",0,AA82)</f>
        <v>0</v>
      </c>
      <c r="AR82" s="1">
        <f>IF(AE82="-",0,AE82)</f>
        <v>0</v>
      </c>
      <c r="AS82" s="1">
        <f>IF(AND(K82="-",$P$8=0,$T$8=0,$X$8=0,$AB$8=0,$AF$8=0),"-",IF(AND(K82="-",O82="-",$T$8=0,$X$8=0,$AB$8=0,$AF$8=0),"-",IF(AND(K82="-",O82="-",S82="-",$X$8=0,$AB$8=0,$AF$8=0),"-",IF(AND(K82="-",O82="-",S82="-",W82="-",$AB$8=0,$AF$8=0),"-",IF(AND(K82="-",O82="-",S82="-",W82="-",AA82="-",$AF$8=0),"-",IF(AND(K82="-",O82="-",S82="-",W82="-",AA82="-",AE82="-"),"-",ROUND(AM82*$L$8+AN82*$P$8+AO82*$T$8+AP82*$X$8+AQ82*$AB$8+AR82*$AF$8,3)))))))</f>
        <v>0</v>
      </c>
      <c r="AT82" s="117" t="str">
        <f>IF(COUNTIF(I82:AF82,"×")=0,"",IF(COUNTIF(I82:AF82,"×")=COUNTA(K82,O82,S82,W82,AA82,AE82)-COUNTIF(I82:AF82,"-"),1,""))</f>
        <v/>
      </c>
      <c r="AU82" s="1">
        <f>IF(L82="",0,L82)</f>
        <v>0</v>
      </c>
      <c r="AV82" s="1">
        <f>IF(P82="",0,P82)</f>
        <v>0</v>
      </c>
      <c r="AW82" s="1">
        <f>IF(T82="",0,T82)</f>
        <v>0</v>
      </c>
      <c r="AX82" s="1">
        <f>IF(X82="",0,X82)</f>
        <v>0</v>
      </c>
      <c r="AY82" s="1">
        <f>IF(AB82="",0,AB82)</f>
        <v>0</v>
      </c>
      <c r="AZ82" s="1">
        <f>IF(AF82="",0,AF82)</f>
        <v>0</v>
      </c>
      <c r="BA82" s="117" t="str">
        <f>IF(AND(L82="",P82="",T82="",X82="",AB82="",AF82=""),"",ROUND(AU82*$L$8+AV82*$P$8+AW82*$T$8+AX82*$X$8+AY82*$AB$8+AZ82*$AF$8,3))</f>
        <v/>
      </c>
      <c r="BB82" s="1">
        <f>IF(AL82="＋","",AS82)</f>
        <v>0</v>
      </c>
      <c r="BC82" s="1" t="str">
        <f>IF(AL82="＋",AS82,"")</f>
        <v/>
      </c>
    </row>
    <row r="83" spans="2:55" ht="15.75" customHeight="1" x14ac:dyDescent="0.2">
      <c r="B83" s="299"/>
      <c r="D83" s="500"/>
      <c r="E83" s="497"/>
      <c r="F83" s="15"/>
      <c r="G83" s="52" t="s">
        <v>353</v>
      </c>
      <c r="H83" s="53" t="s">
        <v>313</v>
      </c>
      <c r="I83" s="348"/>
      <c r="J83" s="243"/>
      <c r="K83" s="237"/>
      <c r="L83" s="343"/>
      <c r="M83" s="329"/>
      <c r="N83" s="243"/>
      <c r="O83" s="237"/>
      <c r="P83" s="237"/>
      <c r="Q83" s="348"/>
      <c r="R83" s="243"/>
      <c r="S83" s="237"/>
      <c r="T83" s="343"/>
      <c r="U83" s="329"/>
      <c r="V83" s="243"/>
      <c r="W83" s="237"/>
      <c r="X83" s="237"/>
      <c r="Y83" s="348"/>
      <c r="Z83" s="243"/>
      <c r="AA83" s="237"/>
      <c r="AB83" s="343"/>
      <c r="AC83" s="329"/>
      <c r="AD83" s="243"/>
      <c r="AE83" s="237"/>
      <c r="AF83" s="343"/>
      <c r="AG83" s="363">
        <f t="shared" ref="AG83:AG155" si="20">AS83</f>
        <v>0</v>
      </c>
      <c r="AH83" s="108"/>
      <c r="AI83" s="26"/>
      <c r="AJ83" s="314"/>
      <c r="AK83" s="300"/>
      <c r="AL83" s="5" t="str">
        <f t="shared" ref="AL83:AL154" si="21">IF(OR(I83="＋",M83="＋",Q83="＋"),"＋",IF(OR(I83="○",M83="○",Q83="○"),"○",IF(OR(I83="◎",M83="◎",Q83="◎"),"◎","")))</f>
        <v/>
      </c>
      <c r="AM83" s="1">
        <f t="shared" ref="AM83:AM154" si="22">IF(K83="-",0,K83)</f>
        <v>0</v>
      </c>
      <c r="AN83" s="1">
        <f t="shared" ref="AN83:AN154" si="23">IF(O83="-",0,O83)</f>
        <v>0</v>
      </c>
      <c r="AO83" s="1">
        <f t="shared" ref="AO83:AO154" si="24">IF(S83="-",0,S83)</f>
        <v>0</v>
      </c>
      <c r="AP83" s="1">
        <f t="shared" ref="AP83:AP154" si="25">IF(W83="-",0,W83)</f>
        <v>0</v>
      </c>
      <c r="AQ83" s="1">
        <f t="shared" ref="AQ83:AQ154" si="26">IF(AA83="-",0,AA83)</f>
        <v>0</v>
      </c>
      <c r="AR83" s="1">
        <f t="shared" ref="AR83:AR154" si="27">IF(AE83="-",0,AE83)</f>
        <v>0</v>
      </c>
      <c r="AS83" s="1">
        <f t="shared" ref="AS83:AS154" si="28">IF(AND(K83="-",$P$8=0,$T$8=0,$X$8=0,$AB$8=0,$AF$8=0),"-",IF(AND(K83="-",O83="-",$T$8=0,$X$8=0,$AB$8=0,$AF$8=0),"-",IF(AND(K83="-",O83="-",S83="-",$X$8=0,$AB$8=0,$AF$8=0),"-",IF(AND(K83="-",O83="-",S83="-",W83="-",$AB$8=0,$AF$8=0),"-",IF(AND(K83="-",O83="-",S83="-",W83="-",AA83="-",$AF$8=0),"-",IF(AND(K83="-",O83="-",S83="-",W83="-",AA83="-",AE83="-"),"-",ROUND(AM83*$L$8+AN83*$P$8+AO83*$T$8+AP83*$X$8+AQ83*$AB$8+AR83*$AF$8,3)))))))</f>
        <v>0</v>
      </c>
      <c r="AT83" s="117" t="str">
        <f t="shared" si="19"/>
        <v/>
      </c>
      <c r="AU83" s="1">
        <f t="shared" ref="AU83:AU154" si="29">IF(L83="",0,L83)</f>
        <v>0</v>
      </c>
      <c r="AV83" s="1">
        <f t="shared" ref="AV83:AV154" si="30">IF(P83="",0,P83)</f>
        <v>0</v>
      </c>
      <c r="AW83" s="1">
        <f t="shared" ref="AW83:AW154" si="31">IF(T83="",0,T83)</f>
        <v>0</v>
      </c>
      <c r="AX83" s="1">
        <f t="shared" ref="AX83:AX154" si="32">IF(X83="",0,X83)</f>
        <v>0</v>
      </c>
      <c r="AY83" s="1">
        <f t="shared" ref="AY83:AY154" si="33">IF(AB83="",0,AB83)</f>
        <v>0</v>
      </c>
      <c r="AZ83" s="1">
        <f t="shared" ref="AZ83:AZ154" si="34">IF(AF83="",0,AF83)</f>
        <v>0</v>
      </c>
      <c r="BA83" s="117" t="str">
        <f t="shared" ref="BA83:BA154" si="35">IF(AND(L83="",P83="",T83="",X83="",AB83="",AF83=""),"",ROUND(AU83*$L$8+AV83*$P$8+AW83*$T$8+AX83*$X$8+AY83*$AB$8+AZ83*$AF$8,3))</f>
        <v/>
      </c>
      <c r="BB83" s="1">
        <f t="shared" ref="BB83:BB155" si="36">IF(AL83="＋","",AS83)</f>
        <v>0</v>
      </c>
      <c r="BC83" s="1" t="str">
        <f t="shared" ref="BC83:BC155" si="37">IF(AL83="＋",AS83,"")</f>
        <v/>
      </c>
    </row>
    <row r="84" spans="2:55" ht="15.75" customHeight="1" x14ac:dyDescent="0.2">
      <c r="B84" s="299"/>
      <c r="D84" s="500"/>
      <c r="E84" s="497"/>
      <c r="F84" s="15"/>
      <c r="G84" s="52" t="s">
        <v>354</v>
      </c>
      <c r="H84" s="53" t="s">
        <v>723</v>
      </c>
      <c r="I84" s="348"/>
      <c r="J84" s="243"/>
      <c r="K84" s="237"/>
      <c r="L84" s="343"/>
      <c r="M84" s="329"/>
      <c r="N84" s="243"/>
      <c r="O84" s="237"/>
      <c r="P84" s="237"/>
      <c r="Q84" s="348"/>
      <c r="R84" s="243"/>
      <c r="S84" s="237"/>
      <c r="T84" s="343"/>
      <c r="U84" s="329"/>
      <c r="V84" s="243"/>
      <c r="W84" s="237"/>
      <c r="X84" s="237"/>
      <c r="Y84" s="348"/>
      <c r="Z84" s="243"/>
      <c r="AA84" s="237"/>
      <c r="AB84" s="343"/>
      <c r="AC84" s="329"/>
      <c r="AD84" s="243"/>
      <c r="AE84" s="237"/>
      <c r="AF84" s="343"/>
      <c r="AG84" s="363">
        <f t="shared" si="20"/>
        <v>0</v>
      </c>
      <c r="AH84" s="108"/>
      <c r="AI84" s="26"/>
      <c r="AJ84" s="314"/>
      <c r="AK84" s="300"/>
      <c r="AL84" s="5" t="str">
        <f t="shared" si="21"/>
        <v/>
      </c>
      <c r="AM84" s="1">
        <f t="shared" si="22"/>
        <v>0</v>
      </c>
      <c r="AN84" s="1">
        <f t="shared" si="23"/>
        <v>0</v>
      </c>
      <c r="AO84" s="1">
        <f t="shared" si="24"/>
        <v>0</v>
      </c>
      <c r="AP84" s="1">
        <f t="shared" si="25"/>
        <v>0</v>
      </c>
      <c r="AQ84" s="1">
        <f t="shared" si="26"/>
        <v>0</v>
      </c>
      <c r="AR84" s="1">
        <f t="shared" si="27"/>
        <v>0</v>
      </c>
      <c r="AS84" s="1">
        <f t="shared" si="28"/>
        <v>0</v>
      </c>
      <c r="AT84" s="117" t="str">
        <f t="shared" si="19"/>
        <v/>
      </c>
      <c r="AU84" s="1">
        <f t="shared" si="29"/>
        <v>0</v>
      </c>
      <c r="AV84" s="1">
        <f t="shared" si="30"/>
        <v>0</v>
      </c>
      <c r="AW84" s="1">
        <f t="shared" si="31"/>
        <v>0</v>
      </c>
      <c r="AX84" s="1">
        <f t="shared" si="32"/>
        <v>0</v>
      </c>
      <c r="AY84" s="1">
        <f t="shared" si="33"/>
        <v>0</v>
      </c>
      <c r="AZ84" s="1">
        <f t="shared" si="34"/>
        <v>0</v>
      </c>
      <c r="BA84" s="117" t="str">
        <f t="shared" si="35"/>
        <v/>
      </c>
      <c r="BB84" s="1">
        <f t="shared" si="36"/>
        <v>0</v>
      </c>
      <c r="BC84" s="1" t="str">
        <f t="shared" si="37"/>
        <v/>
      </c>
    </row>
    <row r="85" spans="2:55" ht="15.75" customHeight="1" x14ac:dyDescent="0.2">
      <c r="B85" s="299"/>
      <c r="D85" s="500"/>
      <c r="E85" s="497"/>
      <c r="F85" s="44"/>
      <c r="G85" s="52" t="s">
        <v>166</v>
      </c>
      <c r="H85" s="53" t="s">
        <v>314</v>
      </c>
      <c r="I85" s="348"/>
      <c r="J85" s="243"/>
      <c r="K85" s="237"/>
      <c r="L85" s="343"/>
      <c r="M85" s="329"/>
      <c r="N85" s="243"/>
      <c r="O85" s="237"/>
      <c r="P85" s="237"/>
      <c r="Q85" s="348"/>
      <c r="R85" s="243"/>
      <c r="S85" s="237"/>
      <c r="T85" s="343"/>
      <c r="U85" s="329"/>
      <c r="V85" s="243"/>
      <c r="W85" s="237"/>
      <c r="X85" s="237"/>
      <c r="Y85" s="348"/>
      <c r="Z85" s="243"/>
      <c r="AA85" s="237"/>
      <c r="AB85" s="343"/>
      <c r="AC85" s="329"/>
      <c r="AD85" s="243"/>
      <c r="AE85" s="237"/>
      <c r="AF85" s="343"/>
      <c r="AG85" s="363">
        <f t="shared" si="20"/>
        <v>0</v>
      </c>
      <c r="AH85" s="108"/>
      <c r="AI85" s="26"/>
      <c r="AJ85" s="314"/>
      <c r="AK85" s="300"/>
      <c r="AL85" s="5" t="str">
        <f t="shared" si="21"/>
        <v/>
      </c>
      <c r="AM85" s="1">
        <f t="shared" si="22"/>
        <v>0</v>
      </c>
      <c r="AN85" s="1">
        <f t="shared" si="23"/>
        <v>0</v>
      </c>
      <c r="AO85" s="1">
        <f t="shared" si="24"/>
        <v>0</v>
      </c>
      <c r="AP85" s="1">
        <f t="shared" si="25"/>
        <v>0</v>
      </c>
      <c r="AQ85" s="1">
        <f t="shared" si="26"/>
        <v>0</v>
      </c>
      <c r="AR85" s="1">
        <f t="shared" si="27"/>
        <v>0</v>
      </c>
      <c r="AS85" s="1">
        <f t="shared" si="28"/>
        <v>0</v>
      </c>
      <c r="AT85" s="117" t="str">
        <f t="shared" si="19"/>
        <v/>
      </c>
      <c r="AU85" s="1">
        <f t="shared" si="29"/>
        <v>0</v>
      </c>
      <c r="AV85" s="1">
        <f t="shared" si="30"/>
        <v>0</v>
      </c>
      <c r="AW85" s="1">
        <f t="shared" si="31"/>
        <v>0</v>
      </c>
      <c r="AX85" s="1">
        <f t="shared" si="32"/>
        <v>0</v>
      </c>
      <c r="AY85" s="1">
        <f t="shared" si="33"/>
        <v>0</v>
      </c>
      <c r="AZ85" s="1">
        <f t="shared" si="34"/>
        <v>0</v>
      </c>
      <c r="BA85" s="117" t="str">
        <f t="shared" si="35"/>
        <v/>
      </c>
      <c r="BB85" s="1">
        <f t="shared" si="36"/>
        <v>0</v>
      </c>
      <c r="BC85" s="1" t="str">
        <f t="shared" si="37"/>
        <v/>
      </c>
    </row>
    <row r="86" spans="2:55" ht="15.75" customHeight="1" x14ac:dyDescent="0.2">
      <c r="B86" s="299"/>
      <c r="D86" s="500"/>
      <c r="E86" s="497"/>
      <c r="F86" s="44"/>
      <c r="G86" s="52" t="s">
        <v>167</v>
      </c>
      <c r="H86" s="53" t="s">
        <v>472</v>
      </c>
      <c r="I86" s="348"/>
      <c r="J86" s="243"/>
      <c r="K86" s="237"/>
      <c r="L86" s="343"/>
      <c r="M86" s="329"/>
      <c r="N86" s="243"/>
      <c r="O86" s="237"/>
      <c r="P86" s="237"/>
      <c r="Q86" s="348"/>
      <c r="R86" s="243"/>
      <c r="S86" s="237"/>
      <c r="T86" s="343"/>
      <c r="U86" s="329"/>
      <c r="V86" s="243"/>
      <c r="W86" s="237"/>
      <c r="X86" s="237"/>
      <c r="Y86" s="348"/>
      <c r="Z86" s="243"/>
      <c r="AA86" s="237"/>
      <c r="AB86" s="343"/>
      <c r="AC86" s="329"/>
      <c r="AD86" s="243"/>
      <c r="AE86" s="237"/>
      <c r="AF86" s="343"/>
      <c r="AG86" s="363">
        <f t="shared" si="20"/>
        <v>0</v>
      </c>
      <c r="AH86" s="108"/>
      <c r="AI86" s="26"/>
      <c r="AJ86" s="314"/>
      <c r="AK86" s="300"/>
      <c r="AL86" s="5" t="str">
        <f t="shared" si="21"/>
        <v/>
      </c>
      <c r="AM86" s="1">
        <f t="shared" si="22"/>
        <v>0</v>
      </c>
      <c r="AN86" s="1">
        <f t="shared" si="23"/>
        <v>0</v>
      </c>
      <c r="AO86" s="1">
        <f t="shared" si="24"/>
        <v>0</v>
      </c>
      <c r="AP86" s="1">
        <f t="shared" si="25"/>
        <v>0</v>
      </c>
      <c r="AQ86" s="1">
        <f t="shared" si="26"/>
        <v>0</v>
      </c>
      <c r="AR86" s="1">
        <f t="shared" si="27"/>
        <v>0</v>
      </c>
      <c r="AS86" s="1">
        <f t="shared" si="28"/>
        <v>0</v>
      </c>
      <c r="AT86" s="117" t="str">
        <f t="shared" si="19"/>
        <v/>
      </c>
      <c r="AU86" s="1">
        <f t="shared" si="29"/>
        <v>0</v>
      </c>
      <c r="AV86" s="1">
        <f t="shared" si="30"/>
        <v>0</v>
      </c>
      <c r="AW86" s="1">
        <f t="shared" si="31"/>
        <v>0</v>
      </c>
      <c r="AX86" s="1">
        <f t="shared" si="32"/>
        <v>0</v>
      </c>
      <c r="AY86" s="1">
        <f t="shared" si="33"/>
        <v>0</v>
      </c>
      <c r="AZ86" s="1">
        <f t="shared" si="34"/>
        <v>0</v>
      </c>
      <c r="BA86" s="117" t="str">
        <f t="shared" si="35"/>
        <v/>
      </c>
      <c r="BB86" s="1">
        <f t="shared" si="36"/>
        <v>0</v>
      </c>
      <c r="BC86" s="1" t="str">
        <f t="shared" si="37"/>
        <v/>
      </c>
    </row>
    <row r="87" spans="2:55" ht="15.75" customHeight="1" x14ac:dyDescent="0.2">
      <c r="B87" s="299"/>
      <c r="D87" s="500"/>
      <c r="E87" s="497"/>
      <c r="F87" s="44"/>
      <c r="G87" s="52" t="s">
        <v>168</v>
      </c>
      <c r="H87" s="53" t="s">
        <v>628</v>
      </c>
      <c r="I87" s="348"/>
      <c r="J87" s="243"/>
      <c r="K87" s="237"/>
      <c r="L87" s="343"/>
      <c r="M87" s="329"/>
      <c r="N87" s="243"/>
      <c r="O87" s="237"/>
      <c r="P87" s="237"/>
      <c r="Q87" s="348"/>
      <c r="R87" s="243"/>
      <c r="S87" s="237"/>
      <c r="T87" s="343"/>
      <c r="U87" s="329"/>
      <c r="V87" s="243"/>
      <c r="W87" s="237"/>
      <c r="X87" s="237"/>
      <c r="Y87" s="348"/>
      <c r="Z87" s="243"/>
      <c r="AA87" s="237"/>
      <c r="AB87" s="343"/>
      <c r="AC87" s="329"/>
      <c r="AD87" s="243"/>
      <c r="AE87" s="237"/>
      <c r="AF87" s="343"/>
      <c r="AG87" s="363">
        <f t="shared" si="20"/>
        <v>0</v>
      </c>
      <c r="AH87" s="108"/>
      <c r="AI87" s="26"/>
      <c r="AJ87" s="314"/>
      <c r="AK87" s="300"/>
      <c r="AL87" s="5" t="str">
        <f t="shared" si="21"/>
        <v/>
      </c>
      <c r="AM87" s="1">
        <f t="shared" si="22"/>
        <v>0</v>
      </c>
      <c r="AN87" s="1">
        <f t="shared" si="23"/>
        <v>0</v>
      </c>
      <c r="AO87" s="1">
        <f t="shared" si="24"/>
        <v>0</v>
      </c>
      <c r="AP87" s="1">
        <f t="shared" si="25"/>
        <v>0</v>
      </c>
      <c r="AQ87" s="1">
        <f t="shared" si="26"/>
        <v>0</v>
      </c>
      <c r="AR87" s="1">
        <f t="shared" si="27"/>
        <v>0</v>
      </c>
      <c r="AS87" s="1">
        <f t="shared" si="28"/>
        <v>0</v>
      </c>
      <c r="AT87" s="117" t="str">
        <f t="shared" si="19"/>
        <v/>
      </c>
      <c r="AU87" s="1">
        <f t="shared" si="29"/>
        <v>0</v>
      </c>
      <c r="AV87" s="1">
        <f t="shared" si="30"/>
        <v>0</v>
      </c>
      <c r="AW87" s="1">
        <f t="shared" si="31"/>
        <v>0</v>
      </c>
      <c r="AX87" s="1">
        <f t="shared" si="32"/>
        <v>0</v>
      </c>
      <c r="AY87" s="1">
        <f t="shared" si="33"/>
        <v>0</v>
      </c>
      <c r="AZ87" s="1">
        <f t="shared" si="34"/>
        <v>0</v>
      </c>
      <c r="BA87" s="117" t="str">
        <f t="shared" si="35"/>
        <v/>
      </c>
      <c r="BB87" s="1">
        <f t="shared" si="36"/>
        <v>0</v>
      </c>
      <c r="BC87" s="1" t="str">
        <f t="shared" si="37"/>
        <v/>
      </c>
    </row>
    <row r="88" spans="2:55" ht="15.75" customHeight="1" x14ac:dyDescent="0.2">
      <c r="B88" s="299"/>
      <c r="D88" s="500"/>
      <c r="E88" s="497"/>
      <c r="F88" s="44"/>
      <c r="G88" s="52" t="s">
        <v>169</v>
      </c>
      <c r="H88" s="53" t="s">
        <v>523</v>
      </c>
      <c r="I88" s="348"/>
      <c r="J88" s="243"/>
      <c r="K88" s="237"/>
      <c r="L88" s="343"/>
      <c r="M88" s="329"/>
      <c r="N88" s="243"/>
      <c r="O88" s="237"/>
      <c r="P88" s="237"/>
      <c r="Q88" s="348"/>
      <c r="R88" s="243"/>
      <c r="S88" s="237"/>
      <c r="T88" s="343"/>
      <c r="U88" s="329"/>
      <c r="V88" s="243"/>
      <c r="W88" s="237"/>
      <c r="X88" s="237"/>
      <c r="Y88" s="348"/>
      <c r="Z88" s="243"/>
      <c r="AA88" s="237"/>
      <c r="AB88" s="343"/>
      <c r="AC88" s="329"/>
      <c r="AD88" s="243"/>
      <c r="AE88" s="237"/>
      <c r="AF88" s="343"/>
      <c r="AG88" s="363">
        <f t="shared" si="20"/>
        <v>0</v>
      </c>
      <c r="AH88" s="108"/>
      <c r="AI88" s="26"/>
      <c r="AJ88" s="314"/>
      <c r="AK88" s="300"/>
      <c r="AL88" s="5" t="str">
        <f t="shared" si="21"/>
        <v/>
      </c>
      <c r="AM88" s="1">
        <f t="shared" si="22"/>
        <v>0</v>
      </c>
      <c r="AN88" s="1">
        <f t="shared" si="23"/>
        <v>0</v>
      </c>
      <c r="AO88" s="1">
        <f t="shared" si="24"/>
        <v>0</v>
      </c>
      <c r="AP88" s="1">
        <f t="shared" si="25"/>
        <v>0</v>
      </c>
      <c r="AQ88" s="1">
        <f t="shared" si="26"/>
        <v>0</v>
      </c>
      <c r="AR88" s="1">
        <f t="shared" si="27"/>
        <v>0</v>
      </c>
      <c r="AS88" s="1">
        <f t="shared" si="28"/>
        <v>0</v>
      </c>
      <c r="AT88" s="117" t="str">
        <f t="shared" si="19"/>
        <v/>
      </c>
      <c r="AU88" s="1">
        <f t="shared" si="29"/>
        <v>0</v>
      </c>
      <c r="AV88" s="1">
        <f t="shared" si="30"/>
        <v>0</v>
      </c>
      <c r="AW88" s="1">
        <f t="shared" si="31"/>
        <v>0</v>
      </c>
      <c r="AX88" s="1">
        <f t="shared" si="32"/>
        <v>0</v>
      </c>
      <c r="AY88" s="1">
        <f t="shared" si="33"/>
        <v>0</v>
      </c>
      <c r="AZ88" s="1">
        <f t="shared" si="34"/>
        <v>0</v>
      </c>
      <c r="BA88" s="117" t="str">
        <f t="shared" si="35"/>
        <v/>
      </c>
      <c r="BB88" s="1">
        <f t="shared" si="36"/>
        <v>0</v>
      </c>
      <c r="BC88" s="1" t="str">
        <f t="shared" si="37"/>
        <v/>
      </c>
    </row>
    <row r="89" spans="2:55" ht="15.75" customHeight="1" x14ac:dyDescent="0.2">
      <c r="B89" s="299"/>
      <c r="D89" s="500"/>
      <c r="E89" s="497"/>
      <c r="F89" s="44"/>
      <c r="G89" s="52" t="s">
        <v>170</v>
      </c>
      <c r="H89" s="53" t="s">
        <v>583</v>
      </c>
      <c r="I89" s="348"/>
      <c r="J89" s="243"/>
      <c r="K89" s="237"/>
      <c r="L89" s="343"/>
      <c r="M89" s="329"/>
      <c r="N89" s="243"/>
      <c r="O89" s="237"/>
      <c r="P89" s="237"/>
      <c r="Q89" s="348"/>
      <c r="R89" s="243"/>
      <c r="S89" s="237"/>
      <c r="T89" s="343"/>
      <c r="U89" s="329"/>
      <c r="V89" s="243"/>
      <c r="W89" s="237"/>
      <c r="X89" s="237"/>
      <c r="Y89" s="348"/>
      <c r="Z89" s="243"/>
      <c r="AA89" s="237"/>
      <c r="AB89" s="343"/>
      <c r="AC89" s="329"/>
      <c r="AD89" s="243"/>
      <c r="AE89" s="237"/>
      <c r="AF89" s="343"/>
      <c r="AG89" s="363">
        <f t="shared" si="20"/>
        <v>0</v>
      </c>
      <c r="AH89" s="108"/>
      <c r="AI89" s="26"/>
      <c r="AJ89" s="314"/>
      <c r="AK89" s="300"/>
      <c r="AL89" s="5" t="str">
        <f t="shared" si="21"/>
        <v/>
      </c>
      <c r="AM89" s="1">
        <f t="shared" si="22"/>
        <v>0</v>
      </c>
      <c r="AN89" s="1">
        <f t="shared" si="23"/>
        <v>0</v>
      </c>
      <c r="AO89" s="1">
        <f t="shared" si="24"/>
        <v>0</v>
      </c>
      <c r="AP89" s="1">
        <f t="shared" si="25"/>
        <v>0</v>
      </c>
      <c r="AQ89" s="1">
        <f t="shared" si="26"/>
        <v>0</v>
      </c>
      <c r="AR89" s="1">
        <f t="shared" si="27"/>
        <v>0</v>
      </c>
      <c r="AS89" s="1">
        <f t="shared" si="28"/>
        <v>0</v>
      </c>
      <c r="AT89" s="117" t="str">
        <f t="shared" si="19"/>
        <v/>
      </c>
      <c r="AU89" s="1">
        <f t="shared" si="29"/>
        <v>0</v>
      </c>
      <c r="AV89" s="1">
        <f t="shared" si="30"/>
        <v>0</v>
      </c>
      <c r="AW89" s="1">
        <f t="shared" si="31"/>
        <v>0</v>
      </c>
      <c r="AX89" s="1">
        <f t="shared" si="32"/>
        <v>0</v>
      </c>
      <c r="AY89" s="1">
        <f t="shared" si="33"/>
        <v>0</v>
      </c>
      <c r="AZ89" s="1">
        <f t="shared" si="34"/>
        <v>0</v>
      </c>
      <c r="BA89" s="117" t="str">
        <f t="shared" si="35"/>
        <v/>
      </c>
      <c r="BB89" s="1">
        <f t="shared" si="36"/>
        <v>0</v>
      </c>
      <c r="BC89" s="1" t="str">
        <f t="shared" si="37"/>
        <v/>
      </c>
    </row>
    <row r="90" spans="2:55" ht="15.75" customHeight="1" x14ac:dyDescent="0.2">
      <c r="B90" s="299"/>
      <c r="D90" s="500"/>
      <c r="E90" s="497"/>
      <c r="F90" s="44"/>
      <c r="G90" s="52" t="s">
        <v>171</v>
      </c>
      <c r="H90" s="53" t="s">
        <v>595</v>
      </c>
      <c r="I90" s="348"/>
      <c r="J90" s="243"/>
      <c r="K90" s="237"/>
      <c r="L90" s="343"/>
      <c r="M90" s="329"/>
      <c r="N90" s="243"/>
      <c r="O90" s="237"/>
      <c r="P90" s="237"/>
      <c r="Q90" s="348"/>
      <c r="R90" s="243"/>
      <c r="S90" s="237"/>
      <c r="T90" s="343"/>
      <c r="U90" s="329"/>
      <c r="V90" s="243"/>
      <c r="W90" s="237"/>
      <c r="X90" s="237"/>
      <c r="Y90" s="348"/>
      <c r="Z90" s="243"/>
      <c r="AA90" s="237"/>
      <c r="AB90" s="343"/>
      <c r="AC90" s="329"/>
      <c r="AD90" s="243"/>
      <c r="AE90" s="237"/>
      <c r="AF90" s="343"/>
      <c r="AG90" s="363">
        <f t="shared" si="20"/>
        <v>0</v>
      </c>
      <c r="AH90" s="108"/>
      <c r="AI90" s="26"/>
      <c r="AJ90" s="314"/>
      <c r="AK90" s="300"/>
      <c r="AL90" s="5" t="str">
        <f t="shared" si="21"/>
        <v/>
      </c>
      <c r="AM90" s="1">
        <f t="shared" si="22"/>
        <v>0</v>
      </c>
      <c r="AN90" s="1">
        <f t="shared" si="23"/>
        <v>0</v>
      </c>
      <c r="AO90" s="1">
        <f t="shared" si="24"/>
        <v>0</v>
      </c>
      <c r="AP90" s="1">
        <f t="shared" si="25"/>
        <v>0</v>
      </c>
      <c r="AQ90" s="1">
        <f t="shared" si="26"/>
        <v>0</v>
      </c>
      <c r="AR90" s="1">
        <f t="shared" si="27"/>
        <v>0</v>
      </c>
      <c r="AS90" s="1">
        <f t="shared" si="28"/>
        <v>0</v>
      </c>
      <c r="AT90" s="117" t="str">
        <f t="shared" si="19"/>
        <v/>
      </c>
      <c r="AU90" s="1">
        <f t="shared" si="29"/>
        <v>0</v>
      </c>
      <c r="AV90" s="1">
        <f t="shared" si="30"/>
        <v>0</v>
      </c>
      <c r="AW90" s="1">
        <f t="shared" si="31"/>
        <v>0</v>
      </c>
      <c r="AX90" s="1">
        <f t="shared" si="32"/>
        <v>0</v>
      </c>
      <c r="AY90" s="1">
        <f t="shared" si="33"/>
        <v>0</v>
      </c>
      <c r="AZ90" s="1">
        <f t="shared" si="34"/>
        <v>0</v>
      </c>
      <c r="BA90" s="117" t="str">
        <f t="shared" si="35"/>
        <v/>
      </c>
      <c r="BB90" s="1">
        <f t="shared" si="36"/>
        <v>0</v>
      </c>
      <c r="BC90" s="1" t="str">
        <f t="shared" si="37"/>
        <v/>
      </c>
    </row>
    <row r="91" spans="2:55" ht="15.75" customHeight="1" x14ac:dyDescent="0.2">
      <c r="B91" s="299"/>
      <c r="D91" s="500"/>
      <c r="E91" s="497"/>
      <c r="F91" s="44"/>
      <c r="G91" s="52" t="s">
        <v>172</v>
      </c>
      <c r="H91" s="53" t="s">
        <v>344</v>
      </c>
      <c r="I91" s="348"/>
      <c r="J91" s="243"/>
      <c r="K91" s="237"/>
      <c r="L91" s="343"/>
      <c r="M91" s="329"/>
      <c r="N91" s="243"/>
      <c r="O91" s="237"/>
      <c r="P91" s="237"/>
      <c r="Q91" s="348"/>
      <c r="R91" s="243"/>
      <c r="S91" s="237"/>
      <c r="T91" s="343"/>
      <c r="U91" s="329"/>
      <c r="V91" s="243"/>
      <c r="W91" s="237"/>
      <c r="X91" s="237"/>
      <c r="Y91" s="348"/>
      <c r="Z91" s="243"/>
      <c r="AA91" s="237"/>
      <c r="AB91" s="343"/>
      <c r="AC91" s="329"/>
      <c r="AD91" s="243"/>
      <c r="AE91" s="237"/>
      <c r="AF91" s="343"/>
      <c r="AG91" s="363">
        <f t="shared" si="20"/>
        <v>0</v>
      </c>
      <c r="AH91" s="108"/>
      <c r="AI91" s="26"/>
      <c r="AJ91" s="314"/>
      <c r="AK91" s="300"/>
      <c r="AL91" s="5" t="str">
        <f t="shared" si="21"/>
        <v/>
      </c>
      <c r="AM91" s="1">
        <f t="shared" si="22"/>
        <v>0</v>
      </c>
      <c r="AN91" s="1">
        <f t="shared" si="23"/>
        <v>0</v>
      </c>
      <c r="AO91" s="1">
        <f t="shared" si="24"/>
        <v>0</v>
      </c>
      <c r="AP91" s="1">
        <f t="shared" si="25"/>
        <v>0</v>
      </c>
      <c r="AQ91" s="1">
        <f t="shared" si="26"/>
        <v>0</v>
      </c>
      <c r="AR91" s="1">
        <f t="shared" si="27"/>
        <v>0</v>
      </c>
      <c r="AS91" s="1">
        <f t="shared" si="28"/>
        <v>0</v>
      </c>
      <c r="AT91" s="117" t="str">
        <f t="shared" si="19"/>
        <v/>
      </c>
      <c r="AU91" s="1">
        <f t="shared" si="29"/>
        <v>0</v>
      </c>
      <c r="AV91" s="1">
        <f t="shared" si="30"/>
        <v>0</v>
      </c>
      <c r="AW91" s="1">
        <f t="shared" si="31"/>
        <v>0</v>
      </c>
      <c r="AX91" s="1">
        <f t="shared" si="32"/>
        <v>0</v>
      </c>
      <c r="AY91" s="1">
        <f t="shared" si="33"/>
        <v>0</v>
      </c>
      <c r="AZ91" s="1">
        <f t="shared" si="34"/>
        <v>0</v>
      </c>
      <c r="BA91" s="117" t="str">
        <f t="shared" si="35"/>
        <v/>
      </c>
      <c r="BB91" s="1">
        <f t="shared" si="36"/>
        <v>0</v>
      </c>
      <c r="BC91" s="1" t="str">
        <f t="shared" si="37"/>
        <v/>
      </c>
    </row>
    <row r="92" spans="2:55" ht="15.75" customHeight="1" x14ac:dyDescent="0.2">
      <c r="B92" s="299"/>
      <c r="D92" s="500"/>
      <c r="E92" s="497"/>
      <c r="F92" s="44"/>
      <c r="G92" s="52" t="s">
        <v>173</v>
      </c>
      <c r="H92" s="53" t="s">
        <v>478</v>
      </c>
      <c r="I92" s="348"/>
      <c r="J92" s="243"/>
      <c r="K92" s="237"/>
      <c r="L92" s="343"/>
      <c r="M92" s="329"/>
      <c r="N92" s="243"/>
      <c r="O92" s="237"/>
      <c r="P92" s="237"/>
      <c r="Q92" s="348"/>
      <c r="R92" s="243"/>
      <c r="S92" s="237"/>
      <c r="T92" s="343"/>
      <c r="U92" s="329"/>
      <c r="V92" s="243"/>
      <c r="W92" s="237"/>
      <c r="X92" s="237"/>
      <c r="Y92" s="348"/>
      <c r="Z92" s="243"/>
      <c r="AA92" s="237"/>
      <c r="AB92" s="343"/>
      <c r="AC92" s="329"/>
      <c r="AD92" s="243"/>
      <c r="AE92" s="237"/>
      <c r="AF92" s="343"/>
      <c r="AG92" s="363">
        <f t="shared" si="20"/>
        <v>0</v>
      </c>
      <c r="AH92" s="108"/>
      <c r="AI92" s="26"/>
      <c r="AJ92" s="314"/>
      <c r="AK92" s="300"/>
      <c r="AL92" s="5" t="str">
        <f t="shared" si="21"/>
        <v/>
      </c>
      <c r="AM92" s="1">
        <f t="shared" si="22"/>
        <v>0</v>
      </c>
      <c r="AN92" s="1">
        <f t="shared" si="23"/>
        <v>0</v>
      </c>
      <c r="AO92" s="1">
        <f t="shared" si="24"/>
        <v>0</v>
      </c>
      <c r="AP92" s="1">
        <f t="shared" si="25"/>
        <v>0</v>
      </c>
      <c r="AQ92" s="1">
        <f t="shared" si="26"/>
        <v>0</v>
      </c>
      <c r="AR92" s="1">
        <f t="shared" si="27"/>
        <v>0</v>
      </c>
      <c r="AS92" s="1">
        <f t="shared" si="28"/>
        <v>0</v>
      </c>
      <c r="AT92" s="117" t="str">
        <f t="shared" si="19"/>
        <v/>
      </c>
      <c r="AU92" s="1">
        <f t="shared" si="29"/>
        <v>0</v>
      </c>
      <c r="AV92" s="1">
        <f t="shared" si="30"/>
        <v>0</v>
      </c>
      <c r="AW92" s="1">
        <f t="shared" si="31"/>
        <v>0</v>
      </c>
      <c r="AX92" s="1">
        <f t="shared" si="32"/>
        <v>0</v>
      </c>
      <c r="AY92" s="1">
        <f t="shared" si="33"/>
        <v>0</v>
      </c>
      <c r="AZ92" s="1">
        <f t="shared" si="34"/>
        <v>0</v>
      </c>
      <c r="BA92" s="117" t="str">
        <f t="shared" si="35"/>
        <v/>
      </c>
      <c r="BB92" s="1">
        <f t="shared" si="36"/>
        <v>0</v>
      </c>
      <c r="BC92" s="1" t="str">
        <f t="shared" si="37"/>
        <v/>
      </c>
    </row>
    <row r="93" spans="2:55" ht="15.75" customHeight="1" x14ac:dyDescent="0.2">
      <c r="B93" s="299"/>
      <c r="D93" s="500"/>
      <c r="E93" s="497"/>
      <c r="F93" s="44"/>
      <c r="G93" s="52" t="s">
        <v>220</v>
      </c>
      <c r="H93" s="53" t="s">
        <v>391</v>
      </c>
      <c r="I93" s="348"/>
      <c r="J93" s="243"/>
      <c r="K93" s="237"/>
      <c r="L93" s="343"/>
      <c r="M93" s="329"/>
      <c r="N93" s="243"/>
      <c r="O93" s="237"/>
      <c r="P93" s="237"/>
      <c r="Q93" s="348"/>
      <c r="R93" s="243"/>
      <c r="S93" s="237"/>
      <c r="T93" s="343"/>
      <c r="U93" s="329"/>
      <c r="V93" s="243"/>
      <c r="W93" s="237"/>
      <c r="X93" s="237"/>
      <c r="Y93" s="348"/>
      <c r="Z93" s="243"/>
      <c r="AA93" s="237"/>
      <c r="AB93" s="343"/>
      <c r="AC93" s="329"/>
      <c r="AD93" s="243"/>
      <c r="AE93" s="237"/>
      <c r="AF93" s="343"/>
      <c r="AG93" s="363">
        <f t="shared" si="20"/>
        <v>0</v>
      </c>
      <c r="AH93" s="108"/>
      <c r="AI93" s="26"/>
      <c r="AJ93" s="314"/>
      <c r="AK93" s="300"/>
      <c r="AL93" s="5" t="str">
        <f t="shared" si="21"/>
        <v/>
      </c>
      <c r="AM93" s="1">
        <f t="shared" si="22"/>
        <v>0</v>
      </c>
      <c r="AN93" s="1">
        <f t="shared" si="23"/>
        <v>0</v>
      </c>
      <c r="AO93" s="1">
        <f t="shared" si="24"/>
        <v>0</v>
      </c>
      <c r="AP93" s="1">
        <f t="shared" si="25"/>
        <v>0</v>
      </c>
      <c r="AQ93" s="1">
        <f t="shared" si="26"/>
        <v>0</v>
      </c>
      <c r="AR93" s="1">
        <f t="shared" si="27"/>
        <v>0</v>
      </c>
      <c r="AS93" s="1">
        <f t="shared" si="28"/>
        <v>0</v>
      </c>
      <c r="AT93" s="117" t="str">
        <f t="shared" si="19"/>
        <v/>
      </c>
      <c r="AU93" s="1">
        <f t="shared" si="29"/>
        <v>0</v>
      </c>
      <c r="AV93" s="1">
        <f t="shared" si="30"/>
        <v>0</v>
      </c>
      <c r="AW93" s="1">
        <f t="shared" si="31"/>
        <v>0</v>
      </c>
      <c r="AX93" s="1">
        <f t="shared" si="32"/>
        <v>0</v>
      </c>
      <c r="AY93" s="1">
        <f t="shared" si="33"/>
        <v>0</v>
      </c>
      <c r="AZ93" s="1">
        <f t="shared" si="34"/>
        <v>0</v>
      </c>
      <c r="BA93" s="117" t="str">
        <f t="shared" si="35"/>
        <v/>
      </c>
      <c r="BB93" s="1">
        <f t="shared" si="36"/>
        <v>0</v>
      </c>
      <c r="BC93" s="1" t="str">
        <f t="shared" si="37"/>
        <v/>
      </c>
    </row>
    <row r="94" spans="2:55" ht="15.75" customHeight="1" x14ac:dyDescent="0.2">
      <c r="B94" s="299"/>
      <c r="D94" s="500"/>
      <c r="E94" s="497"/>
      <c r="F94" s="44"/>
      <c r="G94" s="52" t="s">
        <v>221</v>
      </c>
      <c r="H94" s="53" t="s">
        <v>636</v>
      </c>
      <c r="I94" s="348"/>
      <c r="J94" s="243"/>
      <c r="K94" s="237"/>
      <c r="L94" s="343"/>
      <c r="M94" s="329"/>
      <c r="N94" s="243"/>
      <c r="O94" s="237"/>
      <c r="P94" s="237"/>
      <c r="Q94" s="348"/>
      <c r="R94" s="243"/>
      <c r="S94" s="237"/>
      <c r="T94" s="343"/>
      <c r="U94" s="329"/>
      <c r="V94" s="243"/>
      <c r="W94" s="237"/>
      <c r="X94" s="237"/>
      <c r="Y94" s="348"/>
      <c r="Z94" s="243"/>
      <c r="AA94" s="237"/>
      <c r="AB94" s="343"/>
      <c r="AC94" s="329"/>
      <c r="AD94" s="243"/>
      <c r="AE94" s="237"/>
      <c r="AF94" s="343"/>
      <c r="AG94" s="363">
        <f t="shared" si="20"/>
        <v>0</v>
      </c>
      <c r="AH94" s="108"/>
      <c r="AI94" s="26"/>
      <c r="AJ94" s="314"/>
      <c r="AK94" s="300"/>
      <c r="AL94" s="5" t="str">
        <f t="shared" si="21"/>
        <v/>
      </c>
      <c r="AM94" s="1">
        <f t="shared" si="22"/>
        <v>0</v>
      </c>
      <c r="AN94" s="1">
        <f t="shared" si="23"/>
        <v>0</v>
      </c>
      <c r="AO94" s="1">
        <f t="shared" si="24"/>
        <v>0</v>
      </c>
      <c r="AP94" s="1">
        <f t="shared" si="25"/>
        <v>0</v>
      </c>
      <c r="AQ94" s="1">
        <f t="shared" si="26"/>
        <v>0</v>
      </c>
      <c r="AR94" s="1">
        <f t="shared" si="27"/>
        <v>0</v>
      </c>
      <c r="AS94" s="1">
        <f t="shared" si="28"/>
        <v>0</v>
      </c>
      <c r="AT94" s="117" t="str">
        <f t="shared" si="19"/>
        <v/>
      </c>
      <c r="AU94" s="1">
        <f t="shared" si="29"/>
        <v>0</v>
      </c>
      <c r="AV94" s="1">
        <f t="shared" si="30"/>
        <v>0</v>
      </c>
      <c r="AW94" s="1">
        <f t="shared" si="31"/>
        <v>0</v>
      </c>
      <c r="AX94" s="1">
        <f t="shared" si="32"/>
        <v>0</v>
      </c>
      <c r="AY94" s="1">
        <f t="shared" si="33"/>
        <v>0</v>
      </c>
      <c r="AZ94" s="1">
        <f t="shared" si="34"/>
        <v>0</v>
      </c>
      <c r="BA94" s="117" t="str">
        <f t="shared" si="35"/>
        <v/>
      </c>
      <c r="BB94" s="1">
        <f t="shared" si="36"/>
        <v>0</v>
      </c>
      <c r="BC94" s="1" t="str">
        <f t="shared" si="37"/>
        <v/>
      </c>
    </row>
    <row r="95" spans="2:55" ht="15.75" customHeight="1" x14ac:dyDescent="0.2">
      <c r="B95" s="299"/>
      <c r="D95" s="500"/>
      <c r="E95" s="497"/>
      <c r="F95" s="44"/>
      <c r="G95" s="52" t="s">
        <v>54</v>
      </c>
      <c r="H95" s="53" t="s">
        <v>315</v>
      </c>
      <c r="I95" s="348"/>
      <c r="J95" s="243"/>
      <c r="K95" s="237"/>
      <c r="L95" s="343"/>
      <c r="M95" s="329"/>
      <c r="N95" s="243"/>
      <c r="O95" s="237"/>
      <c r="P95" s="237"/>
      <c r="Q95" s="348"/>
      <c r="R95" s="243"/>
      <c r="S95" s="237"/>
      <c r="T95" s="343"/>
      <c r="U95" s="329"/>
      <c r="V95" s="243"/>
      <c r="W95" s="237"/>
      <c r="X95" s="237"/>
      <c r="Y95" s="348"/>
      <c r="Z95" s="243"/>
      <c r="AA95" s="237"/>
      <c r="AB95" s="343"/>
      <c r="AC95" s="326"/>
      <c r="AD95" s="265"/>
      <c r="AE95" s="237"/>
      <c r="AF95" s="343"/>
      <c r="AG95" s="363">
        <f t="shared" si="20"/>
        <v>0</v>
      </c>
      <c r="AH95" s="108"/>
      <c r="AI95" s="26"/>
      <c r="AJ95" s="314"/>
      <c r="AK95" s="300"/>
      <c r="AL95" s="5" t="str">
        <f t="shared" si="21"/>
        <v/>
      </c>
      <c r="AM95" s="1">
        <f t="shared" si="22"/>
        <v>0</v>
      </c>
      <c r="AN95" s="1">
        <f t="shared" si="23"/>
        <v>0</v>
      </c>
      <c r="AO95" s="1">
        <f t="shared" si="24"/>
        <v>0</v>
      </c>
      <c r="AP95" s="1">
        <f t="shared" si="25"/>
        <v>0</v>
      </c>
      <c r="AQ95" s="1">
        <f t="shared" si="26"/>
        <v>0</v>
      </c>
      <c r="AR95" s="1">
        <f t="shared" si="27"/>
        <v>0</v>
      </c>
      <c r="AS95" s="1">
        <f t="shared" si="28"/>
        <v>0</v>
      </c>
      <c r="AT95" s="117" t="str">
        <f t="shared" si="19"/>
        <v/>
      </c>
      <c r="AU95" s="1">
        <f t="shared" si="29"/>
        <v>0</v>
      </c>
      <c r="AV95" s="1">
        <f t="shared" si="30"/>
        <v>0</v>
      </c>
      <c r="AW95" s="1">
        <f t="shared" si="31"/>
        <v>0</v>
      </c>
      <c r="AX95" s="1">
        <f t="shared" si="32"/>
        <v>0</v>
      </c>
      <c r="AY95" s="1">
        <f t="shared" si="33"/>
        <v>0</v>
      </c>
      <c r="AZ95" s="1">
        <f t="shared" si="34"/>
        <v>0</v>
      </c>
      <c r="BA95" s="117" t="str">
        <f t="shared" si="35"/>
        <v/>
      </c>
      <c r="BB95" s="1">
        <f t="shared" si="36"/>
        <v>0</v>
      </c>
      <c r="BC95" s="1" t="str">
        <f t="shared" si="37"/>
        <v/>
      </c>
    </row>
    <row r="96" spans="2:55" ht="15.75" customHeight="1" x14ac:dyDescent="0.2">
      <c r="B96" s="299"/>
      <c r="D96" s="500"/>
      <c r="E96" s="497"/>
      <c r="F96" s="15"/>
      <c r="G96" s="52" t="s">
        <v>431</v>
      </c>
      <c r="H96" s="53" t="s">
        <v>84</v>
      </c>
      <c r="I96" s="348"/>
      <c r="J96" s="243"/>
      <c r="K96" s="237"/>
      <c r="L96" s="343"/>
      <c r="M96" s="329"/>
      <c r="N96" s="243"/>
      <c r="O96" s="237"/>
      <c r="P96" s="237"/>
      <c r="Q96" s="348"/>
      <c r="R96" s="243"/>
      <c r="S96" s="237"/>
      <c r="T96" s="343"/>
      <c r="U96" s="329"/>
      <c r="V96" s="243"/>
      <c r="W96" s="237"/>
      <c r="X96" s="237"/>
      <c r="Y96" s="348"/>
      <c r="Z96" s="243"/>
      <c r="AA96" s="237"/>
      <c r="AB96" s="343"/>
      <c r="AC96" s="329"/>
      <c r="AD96" s="243"/>
      <c r="AE96" s="237"/>
      <c r="AF96" s="343"/>
      <c r="AG96" s="363">
        <f t="shared" si="20"/>
        <v>0</v>
      </c>
      <c r="AH96" s="108"/>
      <c r="AI96" s="26"/>
      <c r="AJ96" s="314"/>
      <c r="AK96" s="300"/>
      <c r="AL96" s="5" t="str">
        <f t="shared" si="21"/>
        <v/>
      </c>
      <c r="AM96" s="1">
        <f t="shared" si="22"/>
        <v>0</v>
      </c>
      <c r="AN96" s="1">
        <f t="shared" si="23"/>
        <v>0</v>
      </c>
      <c r="AO96" s="1">
        <f t="shared" si="24"/>
        <v>0</v>
      </c>
      <c r="AP96" s="1">
        <f t="shared" si="25"/>
        <v>0</v>
      </c>
      <c r="AQ96" s="1">
        <f t="shared" si="26"/>
        <v>0</v>
      </c>
      <c r="AR96" s="1">
        <f t="shared" si="27"/>
        <v>0</v>
      </c>
      <c r="AS96" s="1">
        <f t="shared" si="28"/>
        <v>0</v>
      </c>
      <c r="AT96" s="117" t="str">
        <f t="shared" si="19"/>
        <v/>
      </c>
      <c r="AU96" s="1">
        <f t="shared" si="29"/>
        <v>0</v>
      </c>
      <c r="AV96" s="1">
        <f t="shared" si="30"/>
        <v>0</v>
      </c>
      <c r="AW96" s="1">
        <f t="shared" si="31"/>
        <v>0</v>
      </c>
      <c r="AX96" s="1">
        <f t="shared" si="32"/>
        <v>0</v>
      </c>
      <c r="AY96" s="1">
        <f t="shared" si="33"/>
        <v>0</v>
      </c>
      <c r="AZ96" s="1">
        <f t="shared" si="34"/>
        <v>0</v>
      </c>
      <c r="BA96" s="117" t="str">
        <f t="shared" si="35"/>
        <v/>
      </c>
      <c r="BB96" s="1">
        <f t="shared" si="36"/>
        <v>0</v>
      </c>
      <c r="BC96" s="1" t="str">
        <f t="shared" si="37"/>
        <v/>
      </c>
    </row>
    <row r="97" spans="2:55" ht="15.75" customHeight="1" x14ac:dyDescent="0.2">
      <c r="B97" s="299"/>
      <c r="D97" s="500"/>
      <c r="E97" s="497"/>
      <c r="F97" s="15"/>
      <c r="G97" s="52" t="s">
        <v>432</v>
      </c>
      <c r="H97" s="53" t="s">
        <v>423</v>
      </c>
      <c r="I97" s="348"/>
      <c r="J97" s="243"/>
      <c r="K97" s="237"/>
      <c r="L97" s="343"/>
      <c r="M97" s="329"/>
      <c r="N97" s="243"/>
      <c r="O97" s="237"/>
      <c r="P97" s="237"/>
      <c r="Q97" s="348"/>
      <c r="R97" s="243"/>
      <c r="S97" s="237"/>
      <c r="T97" s="343"/>
      <c r="U97" s="329"/>
      <c r="V97" s="243"/>
      <c r="W97" s="237"/>
      <c r="X97" s="237"/>
      <c r="Y97" s="348"/>
      <c r="Z97" s="243"/>
      <c r="AA97" s="237"/>
      <c r="AB97" s="343"/>
      <c r="AC97" s="329"/>
      <c r="AD97" s="243"/>
      <c r="AE97" s="237"/>
      <c r="AF97" s="343"/>
      <c r="AG97" s="363">
        <f t="shared" si="20"/>
        <v>0</v>
      </c>
      <c r="AH97" s="108"/>
      <c r="AI97" s="26"/>
      <c r="AJ97" s="314"/>
      <c r="AK97" s="300"/>
      <c r="AL97" s="5" t="str">
        <f t="shared" si="21"/>
        <v/>
      </c>
      <c r="AM97" s="1">
        <f t="shared" si="22"/>
        <v>0</v>
      </c>
      <c r="AN97" s="1">
        <f t="shared" si="23"/>
        <v>0</v>
      </c>
      <c r="AO97" s="1">
        <f t="shared" si="24"/>
        <v>0</v>
      </c>
      <c r="AP97" s="1">
        <f t="shared" si="25"/>
        <v>0</v>
      </c>
      <c r="AQ97" s="1">
        <f t="shared" si="26"/>
        <v>0</v>
      </c>
      <c r="AR97" s="1">
        <f t="shared" si="27"/>
        <v>0</v>
      </c>
      <c r="AS97" s="1">
        <f t="shared" si="28"/>
        <v>0</v>
      </c>
      <c r="AT97" s="117" t="str">
        <f t="shared" si="19"/>
        <v/>
      </c>
      <c r="AU97" s="1">
        <f t="shared" si="29"/>
        <v>0</v>
      </c>
      <c r="AV97" s="1">
        <f t="shared" si="30"/>
        <v>0</v>
      </c>
      <c r="AW97" s="1">
        <f t="shared" si="31"/>
        <v>0</v>
      </c>
      <c r="AX97" s="1">
        <f t="shared" si="32"/>
        <v>0</v>
      </c>
      <c r="AY97" s="1">
        <f t="shared" si="33"/>
        <v>0</v>
      </c>
      <c r="AZ97" s="1">
        <f t="shared" si="34"/>
        <v>0</v>
      </c>
      <c r="BA97" s="117" t="str">
        <f t="shared" si="35"/>
        <v/>
      </c>
      <c r="BB97" s="1">
        <f t="shared" si="36"/>
        <v>0</v>
      </c>
      <c r="BC97" s="1" t="str">
        <f t="shared" si="37"/>
        <v/>
      </c>
    </row>
    <row r="98" spans="2:55" ht="15.75" customHeight="1" x14ac:dyDescent="0.2">
      <c r="B98" s="299"/>
      <c r="D98" s="500"/>
      <c r="E98" s="497"/>
      <c r="F98" s="15"/>
      <c r="G98" s="52" t="s">
        <v>433</v>
      </c>
      <c r="H98" s="53" t="s">
        <v>202</v>
      </c>
      <c r="I98" s="348"/>
      <c r="J98" s="243"/>
      <c r="K98" s="237"/>
      <c r="L98" s="343"/>
      <c r="M98" s="329"/>
      <c r="N98" s="243"/>
      <c r="O98" s="237"/>
      <c r="P98" s="237"/>
      <c r="Q98" s="348"/>
      <c r="R98" s="243"/>
      <c r="S98" s="237"/>
      <c r="T98" s="343"/>
      <c r="U98" s="329"/>
      <c r="V98" s="243"/>
      <c r="W98" s="237"/>
      <c r="X98" s="237"/>
      <c r="Y98" s="348"/>
      <c r="Z98" s="243"/>
      <c r="AA98" s="237"/>
      <c r="AB98" s="343"/>
      <c r="AC98" s="329"/>
      <c r="AD98" s="243"/>
      <c r="AE98" s="237"/>
      <c r="AF98" s="343"/>
      <c r="AG98" s="363">
        <f t="shared" si="20"/>
        <v>0</v>
      </c>
      <c r="AH98" s="108"/>
      <c r="AI98" s="26"/>
      <c r="AJ98" s="314"/>
      <c r="AK98" s="300"/>
      <c r="AL98" s="5" t="str">
        <f t="shared" si="21"/>
        <v/>
      </c>
      <c r="AM98" s="1">
        <f t="shared" si="22"/>
        <v>0</v>
      </c>
      <c r="AN98" s="1">
        <f t="shared" si="23"/>
        <v>0</v>
      </c>
      <c r="AO98" s="1">
        <f t="shared" si="24"/>
        <v>0</v>
      </c>
      <c r="AP98" s="1">
        <f t="shared" si="25"/>
        <v>0</v>
      </c>
      <c r="AQ98" s="1">
        <f t="shared" si="26"/>
        <v>0</v>
      </c>
      <c r="AR98" s="1">
        <f t="shared" si="27"/>
        <v>0</v>
      </c>
      <c r="AS98" s="1">
        <f t="shared" si="28"/>
        <v>0</v>
      </c>
      <c r="AT98" s="117" t="str">
        <f t="shared" si="19"/>
        <v/>
      </c>
      <c r="AU98" s="1">
        <f t="shared" si="29"/>
        <v>0</v>
      </c>
      <c r="AV98" s="1">
        <f t="shared" si="30"/>
        <v>0</v>
      </c>
      <c r="AW98" s="1">
        <f t="shared" si="31"/>
        <v>0</v>
      </c>
      <c r="AX98" s="1">
        <f t="shared" si="32"/>
        <v>0</v>
      </c>
      <c r="AY98" s="1">
        <f t="shared" si="33"/>
        <v>0</v>
      </c>
      <c r="AZ98" s="1">
        <f t="shared" si="34"/>
        <v>0</v>
      </c>
      <c r="BA98" s="117" t="str">
        <f t="shared" si="35"/>
        <v/>
      </c>
      <c r="BB98" s="1">
        <f t="shared" si="36"/>
        <v>0</v>
      </c>
      <c r="BC98" s="1" t="str">
        <f t="shared" si="37"/>
        <v/>
      </c>
    </row>
    <row r="99" spans="2:55" ht="15.75" customHeight="1" x14ac:dyDescent="0.2">
      <c r="B99" s="299"/>
      <c r="D99" s="500"/>
      <c r="E99" s="497"/>
      <c r="F99" s="15"/>
      <c r="G99" s="52" t="s">
        <v>434</v>
      </c>
      <c r="H99" s="53" t="s">
        <v>489</v>
      </c>
      <c r="I99" s="348"/>
      <c r="J99" s="243"/>
      <c r="K99" s="237"/>
      <c r="L99" s="343"/>
      <c r="M99" s="329"/>
      <c r="N99" s="243"/>
      <c r="O99" s="237"/>
      <c r="P99" s="237"/>
      <c r="Q99" s="348"/>
      <c r="R99" s="243"/>
      <c r="S99" s="237"/>
      <c r="T99" s="343"/>
      <c r="U99" s="329"/>
      <c r="V99" s="243"/>
      <c r="W99" s="237"/>
      <c r="X99" s="237"/>
      <c r="Y99" s="348"/>
      <c r="Z99" s="243"/>
      <c r="AA99" s="237"/>
      <c r="AB99" s="343"/>
      <c r="AC99" s="329"/>
      <c r="AD99" s="243"/>
      <c r="AE99" s="237"/>
      <c r="AF99" s="343"/>
      <c r="AG99" s="363">
        <f t="shared" si="20"/>
        <v>0</v>
      </c>
      <c r="AH99" s="108"/>
      <c r="AI99" s="26"/>
      <c r="AJ99" s="314"/>
      <c r="AK99" s="300"/>
      <c r="AL99" s="5" t="str">
        <f t="shared" si="21"/>
        <v/>
      </c>
      <c r="AM99" s="1">
        <f t="shared" si="22"/>
        <v>0</v>
      </c>
      <c r="AN99" s="1">
        <f t="shared" si="23"/>
        <v>0</v>
      </c>
      <c r="AO99" s="1">
        <f t="shared" si="24"/>
        <v>0</v>
      </c>
      <c r="AP99" s="1">
        <f t="shared" si="25"/>
        <v>0</v>
      </c>
      <c r="AQ99" s="1">
        <f t="shared" si="26"/>
        <v>0</v>
      </c>
      <c r="AR99" s="1">
        <f t="shared" si="27"/>
        <v>0</v>
      </c>
      <c r="AS99" s="1">
        <f t="shared" si="28"/>
        <v>0</v>
      </c>
      <c r="AT99" s="117" t="str">
        <f t="shared" si="19"/>
        <v/>
      </c>
      <c r="AU99" s="1">
        <f t="shared" si="29"/>
        <v>0</v>
      </c>
      <c r="AV99" s="1">
        <f t="shared" si="30"/>
        <v>0</v>
      </c>
      <c r="AW99" s="1">
        <f t="shared" si="31"/>
        <v>0</v>
      </c>
      <c r="AX99" s="1">
        <f t="shared" si="32"/>
        <v>0</v>
      </c>
      <c r="AY99" s="1">
        <f t="shared" si="33"/>
        <v>0</v>
      </c>
      <c r="AZ99" s="1">
        <f t="shared" si="34"/>
        <v>0</v>
      </c>
      <c r="BA99" s="117" t="str">
        <f t="shared" si="35"/>
        <v/>
      </c>
      <c r="BB99" s="1">
        <f t="shared" si="36"/>
        <v>0</v>
      </c>
      <c r="BC99" s="1" t="str">
        <f t="shared" si="37"/>
        <v/>
      </c>
    </row>
    <row r="100" spans="2:55" ht="15.75" customHeight="1" x14ac:dyDescent="0.2">
      <c r="B100" s="299"/>
      <c r="D100" s="500"/>
      <c r="E100" s="497"/>
      <c r="F100" s="15"/>
      <c r="G100" s="52" t="s">
        <v>435</v>
      </c>
      <c r="H100" s="53" t="s">
        <v>637</v>
      </c>
      <c r="I100" s="348"/>
      <c r="J100" s="243"/>
      <c r="K100" s="237"/>
      <c r="L100" s="343"/>
      <c r="M100" s="329"/>
      <c r="N100" s="243"/>
      <c r="O100" s="237"/>
      <c r="P100" s="237"/>
      <c r="Q100" s="348"/>
      <c r="R100" s="243"/>
      <c r="S100" s="237"/>
      <c r="T100" s="343"/>
      <c r="U100" s="329"/>
      <c r="V100" s="243"/>
      <c r="W100" s="237"/>
      <c r="X100" s="237"/>
      <c r="Y100" s="348"/>
      <c r="Z100" s="243"/>
      <c r="AA100" s="237"/>
      <c r="AB100" s="343"/>
      <c r="AC100" s="329"/>
      <c r="AD100" s="243"/>
      <c r="AE100" s="237"/>
      <c r="AF100" s="343"/>
      <c r="AG100" s="363">
        <f t="shared" si="20"/>
        <v>0</v>
      </c>
      <c r="AH100" s="108"/>
      <c r="AI100" s="26"/>
      <c r="AJ100" s="314"/>
      <c r="AK100" s="300"/>
      <c r="AL100" s="5" t="str">
        <f t="shared" si="21"/>
        <v/>
      </c>
      <c r="AM100" s="1">
        <f t="shared" si="22"/>
        <v>0</v>
      </c>
      <c r="AN100" s="1">
        <f t="shared" si="23"/>
        <v>0</v>
      </c>
      <c r="AO100" s="1">
        <f t="shared" si="24"/>
        <v>0</v>
      </c>
      <c r="AP100" s="1">
        <f t="shared" si="25"/>
        <v>0</v>
      </c>
      <c r="AQ100" s="1">
        <f t="shared" si="26"/>
        <v>0</v>
      </c>
      <c r="AR100" s="1">
        <f t="shared" si="27"/>
        <v>0</v>
      </c>
      <c r="AS100" s="1">
        <f t="shared" si="28"/>
        <v>0</v>
      </c>
      <c r="AT100" s="117" t="str">
        <f t="shared" si="19"/>
        <v/>
      </c>
      <c r="AU100" s="1">
        <f t="shared" si="29"/>
        <v>0</v>
      </c>
      <c r="AV100" s="1">
        <f t="shared" si="30"/>
        <v>0</v>
      </c>
      <c r="AW100" s="1">
        <f t="shared" si="31"/>
        <v>0</v>
      </c>
      <c r="AX100" s="1">
        <f t="shared" si="32"/>
        <v>0</v>
      </c>
      <c r="AY100" s="1">
        <f t="shared" si="33"/>
        <v>0</v>
      </c>
      <c r="AZ100" s="1">
        <f t="shared" si="34"/>
        <v>0</v>
      </c>
      <c r="BA100" s="117" t="str">
        <f t="shared" si="35"/>
        <v/>
      </c>
      <c r="BB100" s="1">
        <f t="shared" si="36"/>
        <v>0</v>
      </c>
      <c r="BC100" s="1" t="str">
        <f t="shared" si="37"/>
        <v/>
      </c>
    </row>
    <row r="101" spans="2:55" ht="15.75" customHeight="1" x14ac:dyDescent="0.2">
      <c r="B101" s="299"/>
      <c r="D101" s="500"/>
      <c r="E101" s="497"/>
      <c r="F101" s="15"/>
      <c r="G101" s="52" t="s">
        <v>436</v>
      </c>
      <c r="H101" s="53" t="s">
        <v>416</v>
      </c>
      <c r="I101" s="348"/>
      <c r="J101" s="243"/>
      <c r="K101" s="237"/>
      <c r="L101" s="343"/>
      <c r="M101" s="329"/>
      <c r="N101" s="243"/>
      <c r="O101" s="237"/>
      <c r="P101" s="237"/>
      <c r="Q101" s="348"/>
      <c r="R101" s="243"/>
      <c r="S101" s="237"/>
      <c r="T101" s="343"/>
      <c r="U101" s="329"/>
      <c r="V101" s="243"/>
      <c r="W101" s="237"/>
      <c r="X101" s="237"/>
      <c r="Y101" s="348"/>
      <c r="Z101" s="243"/>
      <c r="AA101" s="237"/>
      <c r="AB101" s="343"/>
      <c r="AC101" s="329"/>
      <c r="AD101" s="243"/>
      <c r="AE101" s="237"/>
      <c r="AF101" s="343"/>
      <c r="AG101" s="363">
        <f t="shared" si="20"/>
        <v>0</v>
      </c>
      <c r="AH101" s="108"/>
      <c r="AI101" s="26"/>
      <c r="AJ101" s="314"/>
      <c r="AK101" s="300"/>
      <c r="AL101" s="5" t="str">
        <f t="shared" si="21"/>
        <v/>
      </c>
      <c r="AM101" s="1">
        <f t="shared" si="22"/>
        <v>0</v>
      </c>
      <c r="AN101" s="1">
        <f t="shared" si="23"/>
        <v>0</v>
      </c>
      <c r="AO101" s="1">
        <f t="shared" si="24"/>
        <v>0</v>
      </c>
      <c r="AP101" s="1">
        <f t="shared" si="25"/>
        <v>0</v>
      </c>
      <c r="AQ101" s="1">
        <f t="shared" si="26"/>
        <v>0</v>
      </c>
      <c r="AR101" s="1">
        <f t="shared" si="27"/>
        <v>0</v>
      </c>
      <c r="AS101" s="1">
        <f t="shared" si="28"/>
        <v>0</v>
      </c>
      <c r="AT101" s="117" t="str">
        <f t="shared" si="19"/>
        <v/>
      </c>
      <c r="AU101" s="1">
        <f t="shared" si="29"/>
        <v>0</v>
      </c>
      <c r="AV101" s="1">
        <f t="shared" si="30"/>
        <v>0</v>
      </c>
      <c r="AW101" s="1">
        <f t="shared" si="31"/>
        <v>0</v>
      </c>
      <c r="AX101" s="1">
        <f t="shared" si="32"/>
        <v>0</v>
      </c>
      <c r="AY101" s="1">
        <f t="shared" si="33"/>
        <v>0</v>
      </c>
      <c r="AZ101" s="1">
        <f t="shared" si="34"/>
        <v>0</v>
      </c>
      <c r="BA101" s="117" t="str">
        <f t="shared" si="35"/>
        <v/>
      </c>
      <c r="BB101" s="1">
        <f t="shared" si="36"/>
        <v>0</v>
      </c>
      <c r="BC101" s="1" t="str">
        <f t="shared" si="37"/>
        <v/>
      </c>
    </row>
    <row r="102" spans="2:55" ht="15.75" customHeight="1" x14ac:dyDescent="0.2">
      <c r="B102" s="299"/>
      <c r="D102" s="500"/>
      <c r="E102" s="497"/>
      <c r="F102" s="15"/>
      <c r="G102" s="52" t="s">
        <v>437</v>
      </c>
      <c r="H102" s="53" t="s">
        <v>46</v>
      </c>
      <c r="I102" s="348"/>
      <c r="J102" s="243"/>
      <c r="K102" s="237"/>
      <c r="L102" s="343"/>
      <c r="M102" s="329"/>
      <c r="N102" s="243"/>
      <c r="O102" s="237"/>
      <c r="P102" s="237"/>
      <c r="Q102" s="348"/>
      <c r="R102" s="243"/>
      <c r="S102" s="237"/>
      <c r="T102" s="343"/>
      <c r="U102" s="329"/>
      <c r="V102" s="243"/>
      <c r="W102" s="237"/>
      <c r="X102" s="237"/>
      <c r="Y102" s="348"/>
      <c r="Z102" s="243"/>
      <c r="AA102" s="237"/>
      <c r="AB102" s="343"/>
      <c r="AC102" s="329"/>
      <c r="AD102" s="243"/>
      <c r="AE102" s="237"/>
      <c r="AF102" s="343"/>
      <c r="AG102" s="363">
        <f>AS102</f>
        <v>0</v>
      </c>
      <c r="AH102" s="108"/>
      <c r="AI102" s="26"/>
      <c r="AJ102" s="314"/>
      <c r="AK102" s="300"/>
      <c r="AL102" s="5" t="str">
        <f t="shared" si="21"/>
        <v/>
      </c>
      <c r="AM102" s="1">
        <f t="shared" si="22"/>
        <v>0</v>
      </c>
      <c r="AN102" s="1">
        <f t="shared" si="23"/>
        <v>0</v>
      </c>
      <c r="AO102" s="1">
        <f t="shared" si="24"/>
        <v>0</v>
      </c>
      <c r="AP102" s="1">
        <f t="shared" si="25"/>
        <v>0</v>
      </c>
      <c r="AQ102" s="1">
        <f t="shared" si="26"/>
        <v>0</v>
      </c>
      <c r="AR102" s="1">
        <f t="shared" si="27"/>
        <v>0</v>
      </c>
      <c r="AS102" s="1">
        <f t="shared" si="28"/>
        <v>0</v>
      </c>
      <c r="AT102" s="117" t="str">
        <f t="shared" si="19"/>
        <v/>
      </c>
      <c r="AU102" s="1">
        <f t="shared" si="29"/>
        <v>0</v>
      </c>
      <c r="AV102" s="1">
        <f t="shared" si="30"/>
        <v>0</v>
      </c>
      <c r="AW102" s="1">
        <f t="shared" si="31"/>
        <v>0</v>
      </c>
      <c r="AX102" s="1">
        <f t="shared" si="32"/>
        <v>0</v>
      </c>
      <c r="AY102" s="1">
        <f t="shared" si="33"/>
        <v>0</v>
      </c>
      <c r="AZ102" s="1">
        <f t="shared" si="34"/>
        <v>0</v>
      </c>
      <c r="BA102" s="117" t="str">
        <f t="shared" si="35"/>
        <v/>
      </c>
      <c r="BB102" s="1">
        <f>IF(AL102="＋","",AS102)</f>
        <v>0</v>
      </c>
      <c r="BC102" s="1" t="str">
        <f>IF(AL102="＋",AS102,"")</f>
        <v/>
      </c>
    </row>
    <row r="103" spans="2:55" ht="15.75" customHeight="1" x14ac:dyDescent="0.2">
      <c r="B103" s="299"/>
      <c r="D103" s="500"/>
      <c r="E103" s="497"/>
      <c r="F103" s="44"/>
      <c r="G103" s="52" t="s">
        <v>438</v>
      </c>
      <c r="H103" s="53" t="s">
        <v>471</v>
      </c>
      <c r="I103" s="348"/>
      <c r="J103" s="243"/>
      <c r="K103" s="237"/>
      <c r="L103" s="343"/>
      <c r="M103" s="329"/>
      <c r="N103" s="243"/>
      <c r="O103" s="237"/>
      <c r="P103" s="237"/>
      <c r="Q103" s="348"/>
      <c r="R103" s="243"/>
      <c r="S103" s="237"/>
      <c r="T103" s="343"/>
      <c r="U103" s="329"/>
      <c r="V103" s="243"/>
      <c r="W103" s="237"/>
      <c r="X103" s="237"/>
      <c r="Y103" s="348"/>
      <c r="Z103" s="243"/>
      <c r="AA103" s="237"/>
      <c r="AB103" s="343"/>
      <c r="AC103" s="329"/>
      <c r="AD103" s="243"/>
      <c r="AE103" s="237"/>
      <c r="AF103" s="343"/>
      <c r="AG103" s="363">
        <f t="shared" si="20"/>
        <v>0</v>
      </c>
      <c r="AH103" s="108"/>
      <c r="AI103" s="26"/>
      <c r="AJ103" s="314"/>
      <c r="AK103" s="300"/>
      <c r="AL103" s="5" t="str">
        <f t="shared" si="21"/>
        <v/>
      </c>
      <c r="AM103" s="1">
        <f t="shared" si="22"/>
        <v>0</v>
      </c>
      <c r="AN103" s="1">
        <f t="shared" si="23"/>
        <v>0</v>
      </c>
      <c r="AO103" s="1">
        <f t="shared" si="24"/>
        <v>0</v>
      </c>
      <c r="AP103" s="1">
        <f t="shared" si="25"/>
        <v>0</v>
      </c>
      <c r="AQ103" s="1">
        <f t="shared" si="26"/>
        <v>0</v>
      </c>
      <c r="AR103" s="1">
        <f t="shared" si="27"/>
        <v>0</v>
      </c>
      <c r="AS103" s="1">
        <f t="shared" si="28"/>
        <v>0</v>
      </c>
      <c r="AT103" s="117" t="str">
        <f t="shared" si="19"/>
        <v/>
      </c>
      <c r="AU103" s="1">
        <f t="shared" si="29"/>
        <v>0</v>
      </c>
      <c r="AV103" s="1">
        <f t="shared" si="30"/>
        <v>0</v>
      </c>
      <c r="AW103" s="1">
        <f t="shared" si="31"/>
        <v>0</v>
      </c>
      <c r="AX103" s="1">
        <f t="shared" si="32"/>
        <v>0</v>
      </c>
      <c r="AY103" s="1">
        <f t="shared" si="33"/>
        <v>0</v>
      </c>
      <c r="AZ103" s="1">
        <f t="shared" si="34"/>
        <v>0</v>
      </c>
      <c r="BA103" s="117" t="str">
        <f t="shared" si="35"/>
        <v/>
      </c>
      <c r="BB103" s="1">
        <f t="shared" si="36"/>
        <v>0</v>
      </c>
      <c r="BC103" s="1" t="str">
        <f t="shared" si="37"/>
        <v/>
      </c>
    </row>
    <row r="104" spans="2:55" ht="15.75" customHeight="1" x14ac:dyDescent="0.2">
      <c r="B104" s="299"/>
      <c r="D104" s="500"/>
      <c r="E104" s="497"/>
      <c r="F104" s="44"/>
      <c r="G104" s="52" t="s">
        <v>439</v>
      </c>
      <c r="H104" s="53" t="s">
        <v>671</v>
      </c>
      <c r="I104" s="348"/>
      <c r="J104" s="243"/>
      <c r="K104" s="237"/>
      <c r="L104" s="343"/>
      <c r="M104" s="329"/>
      <c r="N104" s="243"/>
      <c r="O104" s="237"/>
      <c r="P104" s="237"/>
      <c r="Q104" s="348"/>
      <c r="R104" s="243"/>
      <c r="S104" s="237"/>
      <c r="T104" s="343"/>
      <c r="U104" s="329"/>
      <c r="V104" s="243"/>
      <c r="W104" s="237"/>
      <c r="X104" s="237"/>
      <c r="Y104" s="348"/>
      <c r="Z104" s="243"/>
      <c r="AA104" s="237"/>
      <c r="AB104" s="343"/>
      <c r="AC104" s="329"/>
      <c r="AD104" s="243"/>
      <c r="AE104" s="237"/>
      <c r="AF104" s="343"/>
      <c r="AG104" s="363">
        <f t="shared" si="20"/>
        <v>0</v>
      </c>
      <c r="AH104" s="108"/>
      <c r="AI104" s="26"/>
      <c r="AJ104" s="314"/>
      <c r="AK104" s="300"/>
      <c r="AL104" s="5" t="str">
        <f t="shared" si="21"/>
        <v/>
      </c>
      <c r="AM104" s="1">
        <f t="shared" si="22"/>
        <v>0</v>
      </c>
      <c r="AN104" s="1">
        <f t="shared" si="23"/>
        <v>0</v>
      </c>
      <c r="AO104" s="1">
        <f t="shared" si="24"/>
        <v>0</v>
      </c>
      <c r="AP104" s="1">
        <f t="shared" si="25"/>
        <v>0</v>
      </c>
      <c r="AQ104" s="1">
        <f t="shared" si="26"/>
        <v>0</v>
      </c>
      <c r="AR104" s="1">
        <f t="shared" si="27"/>
        <v>0</v>
      </c>
      <c r="AS104" s="1">
        <f t="shared" si="28"/>
        <v>0</v>
      </c>
      <c r="AT104" s="117" t="str">
        <f t="shared" si="19"/>
        <v/>
      </c>
      <c r="AU104" s="1">
        <f t="shared" si="29"/>
        <v>0</v>
      </c>
      <c r="AV104" s="1">
        <f t="shared" si="30"/>
        <v>0</v>
      </c>
      <c r="AW104" s="1">
        <f t="shared" si="31"/>
        <v>0</v>
      </c>
      <c r="AX104" s="1">
        <f t="shared" si="32"/>
        <v>0</v>
      </c>
      <c r="AY104" s="1">
        <f t="shared" si="33"/>
        <v>0</v>
      </c>
      <c r="AZ104" s="1">
        <f t="shared" si="34"/>
        <v>0</v>
      </c>
      <c r="BA104" s="117" t="str">
        <f t="shared" si="35"/>
        <v/>
      </c>
      <c r="BB104" s="1">
        <f t="shared" si="36"/>
        <v>0</v>
      </c>
      <c r="BC104" s="1" t="str">
        <f t="shared" si="37"/>
        <v/>
      </c>
    </row>
    <row r="105" spans="2:55" ht="15.75" customHeight="1" x14ac:dyDescent="0.2">
      <c r="B105" s="299"/>
      <c r="D105" s="500"/>
      <c r="E105" s="497"/>
      <c r="F105" s="44"/>
      <c r="G105" s="52" t="s">
        <v>440</v>
      </c>
      <c r="H105" s="53" t="s">
        <v>545</v>
      </c>
      <c r="I105" s="348"/>
      <c r="J105" s="243"/>
      <c r="K105" s="237"/>
      <c r="L105" s="343"/>
      <c r="M105" s="329"/>
      <c r="N105" s="243"/>
      <c r="O105" s="237"/>
      <c r="P105" s="237"/>
      <c r="Q105" s="348"/>
      <c r="R105" s="243"/>
      <c r="S105" s="237"/>
      <c r="T105" s="343"/>
      <c r="U105" s="329"/>
      <c r="V105" s="243"/>
      <c r="W105" s="237"/>
      <c r="X105" s="237"/>
      <c r="Y105" s="348"/>
      <c r="Z105" s="243"/>
      <c r="AA105" s="237"/>
      <c r="AB105" s="343"/>
      <c r="AC105" s="329"/>
      <c r="AD105" s="243"/>
      <c r="AE105" s="237"/>
      <c r="AF105" s="343"/>
      <c r="AG105" s="363">
        <f t="shared" si="20"/>
        <v>0</v>
      </c>
      <c r="AH105" s="108"/>
      <c r="AI105" s="26"/>
      <c r="AJ105" s="314"/>
      <c r="AK105" s="300"/>
      <c r="AL105" s="5" t="str">
        <f t="shared" si="21"/>
        <v/>
      </c>
      <c r="AM105" s="1">
        <f t="shared" si="22"/>
        <v>0</v>
      </c>
      <c r="AN105" s="1">
        <f t="shared" si="23"/>
        <v>0</v>
      </c>
      <c r="AO105" s="1">
        <f t="shared" si="24"/>
        <v>0</v>
      </c>
      <c r="AP105" s="1">
        <f t="shared" si="25"/>
        <v>0</v>
      </c>
      <c r="AQ105" s="1">
        <f t="shared" si="26"/>
        <v>0</v>
      </c>
      <c r="AR105" s="1">
        <f t="shared" si="27"/>
        <v>0</v>
      </c>
      <c r="AS105" s="1">
        <f t="shared" si="28"/>
        <v>0</v>
      </c>
      <c r="AT105" s="117" t="str">
        <f t="shared" si="19"/>
        <v/>
      </c>
      <c r="AU105" s="1">
        <f t="shared" si="29"/>
        <v>0</v>
      </c>
      <c r="AV105" s="1">
        <f t="shared" si="30"/>
        <v>0</v>
      </c>
      <c r="AW105" s="1">
        <f t="shared" si="31"/>
        <v>0</v>
      </c>
      <c r="AX105" s="1">
        <f t="shared" si="32"/>
        <v>0</v>
      </c>
      <c r="AY105" s="1">
        <f t="shared" si="33"/>
        <v>0</v>
      </c>
      <c r="AZ105" s="1">
        <f t="shared" si="34"/>
        <v>0</v>
      </c>
      <c r="BA105" s="117" t="str">
        <f t="shared" si="35"/>
        <v/>
      </c>
      <c r="BB105" s="1">
        <f t="shared" si="36"/>
        <v>0</v>
      </c>
      <c r="BC105" s="1" t="str">
        <f t="shared" si="37"/>
        <v/>
      </c>
    </row>
    <row r="106" spans="2:55" ht="15.75" customHeight="1" x14ac:dyDescent="0.2">
      <c r="B106" s="299"/>
      <c r="D106" s="500"/>
      <c r="E106" s="497"/>
      <c r="F106" s="44"/>
      <c r="G106" s="52" t="s">
        <v>441</v>
      </c>
      <c r="H106" s="53" t="s">
        <v>343</v>
      </c>
      <c r="I106" s="348"/>
      <c r="J106" s="243"/>
      <c r="K106" s="237"/>
      <c r="L106" s="343"/>
      <c r="M106" s="329"/>
      <c r="N106" s="243"/>
      <c r="O106" s="237"/>
      <c r="P106" s="237"/>
      <c r="Q106" s="348"/>
      <c r="R106" s="243"/>
      <c r="S106" s="237"/>
      <c r="T106" s="343"/>
      <c r="U106" s="329"/>
      <c r="V106" s="243"/>
      <c r="W106" s="237"/>
      <c r="X106" s="237"/>
      <c r="Y106" s="348"/>
      <c r="Z106" s="243"/>
      <c r="AA106" s="237"/>
      <c r="AB106" s="343"/>
      <c r="AC106" s="329"/>
      <c r="AD106" s="243"/>
      <c r="AE106" s="237"/>
      <c r="AF106" s="343"/>
      <c r="AG106" s="363">
        <f t="shared" si="20"/>
        <v>0</v>
      </c>
      <c r="AH106" s="108"/>
      <c r="AI106" s="26"/>
      <c r="AJ106" s="314"/>
      <c r="AK106" s="300"/>
      <c r="AL106" s="5" t="str">
        <f t="shared" si="21"/>
        <v/>
      </c>
      <c r="AM106" s="1">
        <f t="shared" si="22"/>
        <v>0</v>
      </c>
      <c r="AN106" s="1">
        <f t="shared" si="23"/>
        <v>0</v>
      </c>
      <c r="AO106" s="1">
        <f t="shared" si="24"/>
        <v>0</v>
      </c>
      <c r="AP106" s="1">
        <f t="shared" si="25"/>
        <v>0</v>
      </c>
      <c r="AQ106" s="1">
        <f t="shared" si="26"/>
        <v>0</v>
      </c>
      <c r="AR106" s="1">
        <f t="shared" si="27"/>
        <v>0</v>
      </c>
      <c r="AS106" s="1">
        <f t="shared" si="28"/>
        <v>0</v>
      </c>
      <c r="AT106" s="117" t="str">
        <f t="shared" si="19"/>
        <v/>
      </c>
      <c r="AU106" s="1">
        <f t="shared" si="29"/>
        <v>0</v>
      </c>
      <c r="AV106" s="1">
        <f t="shared" si="30"/>
        <v>0</v>
      </c>
      <c r="AW106" s="1">
        <f t="shared" si="31"/>
        <v>0</v>
      </c>
      <c r="AX106" s="1">
        <f t="shared" si="32"/>
        <v>0</v>
      </c>
      <c r="AY106" s="1">
        <f t="shared" si="33"/>
        <v>0</v>
      </c>
      <c r="AZ106" s="1">
        <f t="shared" si="34"/>
        <v>0</v>
      </c>
      <c r="BA106" s="117" t="str">
        <f t="shared" si="35"/>
        <v/>
      </c>
      <c r="BB106" s="1">
        <f t="shared" si="36"/>
        <v>0</v>
      </c>
      <c r="BC106" s="1" t="str">
        <f t="shared" si="37"/>
        <v/>
      </c>
    </row>
    <row r="107" spans="2:55" ht="15.75" customHeight="1" x14ac:dyDescent="0.2">
      <c r="B107" s="299"/>
      <c r="D107" s="500"/>
      <c r="E107" s="497"/>
      <c r="F107" s="44"/>
      <c r="G107" s="52" t="s">
        <v>267</v>
      </c>
      <c r="H107" s="53" t="s">
        <v>111</v>
      </c>
      <c r="I107" s="348"/>
      <c r="J107" s="243"/>
      <c r="K107" s="237"/>
      <c r="L107" s="343"/>
      <c r="M107" s="329"/>
      <c r="N107" s="243"/>
      <c r="O107" s="237"/>
      <c r="P107" s="237"/>
      <c r="Q107" s="348"/>
      <c r="R107" s="243"/>
      <c r="S107" s="237"/>
      <c r="T107" s="343"/>
      <c r="U107" s="329"/>
      <c r="V107" s="243"/>
      <c r="W107" s="237"/>
      <c r="X107" s="237"/>
      <c r="Y107" s="348"/>
      <c r="Z107" s="243"/>
      <c r="AA107" s="237"/>
      <c r="AB107" s="343"/>
      <c r="AC107" s="329"/>
      <c r="AD107" s="243"/>
      <c r="AE107" s="237"/>
      <c r="AF107" s="343"/>
      <c r="AG107" s="363">
        <f t="shared" si="20"/>
        <v>0</v>
      </c>
      <c r="AH107" s="108"/>
      <c r="AI107" s="26"/>
      <c r="AJ107" s="314"/>
      <c r="AK107" s="300"/>
      <c r="AL107" s="5" t="str">
        <f t="shared" si="21"/>
        <v/>
      </c>
      <c r="AM107" s="1">
        <f t="shared" si="22"/>
        <v>0</v>
      </c>
      <c r="AN107" s="1">
        <f t="shared" si="23"/>
        <v>0</v>
      </c>
      <c r="AO107" s="1">
        <f t="shared" si="24"/>
        <v>0</v>
      </c>
      <c r="AP107" s="1">
        <f t="shared" si="25"/>
        <v>0</v>
      </c>
      <c r="AQ107" s="1">
        <f t="shared" si="26"/>
        <v>0</v>
      </c>
      <c r="AR107" s="1">
        <f t="shared" si="27"/>
        <v>0</v>
      </c>
      <c r="AS107" s="1">
        <f t="shared" si="28"/>
        <v>0</v>
      </c>
      <c r="AT107" s="117" t="str">
        <f t="shared" si="19"/>
        <v/>
      </c>
      <c r="AU107" s="1">
        <f t="shared" si="29"/>
        <v>0</v>
      </c>
      <c r="AV107" s="1">
        <f t="shared" si="30"/>
        <v>0</v>
      </c>
      <c r="AW107" s="1">
        <f t="shared" si="31"/>
        <v>0</v>
      </c>
      <c r="AX107" s="1">
        <f t="shared" si="32"/>
        <v>0</v>
      </c>
      <c r="AY107" s="1">
        <f t="shared" si="33"/>
        <v>0</v>
      </c>
      <c r="AZ107" s="1">
        <f t="shared" si="34"/>
        <v>0</v>
      </c>
      <c r="BA107" s="117" t="str">
        <f t="shared" si="35"/>
        <v/>
      </c>
      <c r="BB107" s="1">
        <f t="shared" si="36"/>
        <v>0</v>
      </c>
      <c r="BC107" s="1" t="str">
        <f t="shared" si="37"/>
        <v/>
      </c>
    </row>
    <row r="108" spans="2:55" ht="15.75" customHeight="1" x14ac:dyDescent="0.2">
      <c r="B108" s="299"/>
      <c r="D108" s="500"/>
      <c r="E108" s="497"/>
      <c r="F108" s="15"/>
      <c r="G108" s="52" t="s">
        <v>268</v>
      </c>
      <c r="H108" s="53" t="s">
        <v>18</v>
      </c>
      <c r="I108" s="348"/>
      <c r="J108" s="243"/>
      <c r="K108" s="237"/>
      <c r="L108" s="343"/>
      <c r="M108" s="329"/>
      <c r="N108" s="243"/>
      <c r="O108" s="237"/>
      <c r="P108" s="237"/>
      <c r="Q108" s="348"/>
      <c r="R108" s="243"/>
      <c r="S108" s="237"/>
      <c r="T108" s="343"/>
      <c r="U108" s="329"/>
      <c r="V108" s="243"/>
      <c r="W108" s="237"/>
      <c r="X108" s="237"/>
      <c r="Y108" s="348"/>
      <c r="Z108" s="243"/>
      <c r="AA108" s="237"/>
      <c r="AB108" s="343"/>
      <c r="AC108" s="329"/>
      <c r="AD108" s="243"/>
      <c r="AE108" s="237"/>
      <c r="AF108" s="343"/>
      <c r="AG108" s="363">
        <f>AS108</f>
        <v>0</v>
      </c>
      <c r="AH108" s="108"/>
      <c r="AI108" s="26"/>
      <c r="AJ108" s="314"/>
      <c r="AK108" s="300"/>
      <c r="AL108" s="5" t="str">
        <f>IF(OR(I108="＋",M108="＋",Q108="＋"),"＋",IF(OR(I108="○",M108="○",Q108="○"),"○",IF(OR(I108="◎",M108="◎",Q108="◎"),"◎","")))</f>
        <v/>
      </c>
      <c r="AM108" s="1">
        <f>IF(K108="-",0,K108)</f>
        <v>0</v>
      </c>
      <c r="AN108" s="1">
        <f>IF(O108="-",0,O108)</f>
        <v>0</v>
      </c>
      <c r="AO108" s="1">
        <f>IF(S108="-",0,S108)</f>
        <v>0</v>
      </c>
      <c r="AP108" s="1">
        <f>IF(W108="-",0,W108)</f>
        <v>0</v>
      </c>
      <c r="AQ108" s="1">
        <f>IF(AA108="-",0,AA108)</f>
        <v>0</v>
      </c>
      <c r="AR108" s="1">
        <f>IF(AE108="-",0,AE108)</f>
        <v>0</v>
      </c>
      <c r="AS108" s="1">
        <f>IF(AND(K108="-",$P$8=0,$T$8=0,$X$8=0,$AB$8=0,$AF$8=0),"-",IF(AND(K108="-",O108="-",$T$8=0,$X$8=0,$AB$8=0,$AF$8=0),"-",IF(AND(K108="-",O108="-",S108="-",$X$8=0,$AB$8=0,$AF$8=0),"-",IF(AND(K108="-",O108="-",S108="-",W108="-",$AB$8=0,$AF$8=0),"-",IF(AND(K108="-",O108="-",S108="-",W108="-",AA108="-",$AF$8=0),"-",IF(AND(K108="-",O108="-",S108="-",W108="-",AA108="-",AE108="-"),"-",ROUND(AM108*$L$8+AN108*$P$8+AO108*$T$8+AP108*$X$8+AQ108*$AB$8+AR108*$AF$8,3)))))))</f>
        <v>0</v>
      </c>
      <c r="AT108" s="117" t="str">
        <f>IF(COUNTIF(I108:AF108,"×")=0,"",IF(COUNTIF(I108:AF108,"×")=COUNTA(K108,O108,S108,W108,AA108,AE108)-COUNTIF(I108:AF108,"-"),1,""))</f>
        <v/>
      </c>
      <c r="AU108" s="1">
        <f>IF(L108="",0,L108)</f>
        <v>0</v>
      </c>
      <c r="AV108" s="1">
        <f>IF(P108="",0,P108)</f>
        <v>0</v>
      </c>
      <c r="AW108" s="1">
        <f>IF(T108="",0,T108)</f>
        <v>0</v>
      </c>
      <c r="AX108" s="1">
        <f>IF(X108="",0,X108)</f>
        <v>0</v>
      </c>
      <c r="AY108" s="1">
        <f>IF(AB108="",0,AB108)</f>
        <v>0</v>
      </c>
      <c r="AZ108" s="1">
        <f>IF(AF108="",0,AF108)</f>
        <v>0</v>
      </c>
      <c r="BA108" s="117" t="str">
        <f>IF(AND(L108="",P108="",T108="",X108="",AB108="",AF108=""),"",ROUND(AU108*$L$8+AV108*$P$8+AW108*$T$8+AX108*$X$8+AY108*$AB$8+AZ108*$AF$8,3))</f>
        <v/>
      </c>
      <c r="BB108" s="1">
        <f>IF(AL108="＋","",AS108)</f>
        <v>0</v>
      </c>
      <c r="BC108" s="1" t="str">
        <f>IF(AL108="＋",AS108,"")</f>
        <v/>
      </c>
    </row>
    <row r="109" spans="2:55" ht="15.75" customHeight="1" x14ac:dyDescent="0.2">
      <c r="B109" s="299"/>
      <c r="D109" s="500"/>
      <c r="E109" s="497"/>
      <c r="F109" s="15"/>
      <c r="G109" s="52" t="s">
        <v>405</v>
      </c>
      <c r="H109" s="53" t="s">
        <v>638</v>
      </c>
      <c r="I109" s="348"/>
      <c r="J109" s="243"/>
      <c r="K109" s="237"/>
      <c r="L109" s="343"/>
      <c r="M109" s="329"/>
      <c r="N109" s="243"/>
      <c r="O109" s="237"/>
      <c r="P109" s="237"/>
      <c r="Q109" s="348"/>
      <c r="R109" s="243"/>
      <c r="S109" s="237"/>
      <c r="T109" s="343"/>
      <c r="U109" s="329"/>
      <c r="V109" s="243"/>
      <c r="W109" s="237"/>
      <c r="X109" s="237"/>
      <c r="Y109" s="348"/>
      <c r="Z109" s="243"/>
      <c r="AA109" s="237"/>
      <c r="AB109" s="343"/>
      <c r="AC109" s="329"/>
      <c r="AD109" s="243"/>
      <c r="AE109" s="237"/>
      <c r="AF109" s="343"/>
      <c r="AG109" s="363">
        <f>AS109</f>
        <v>0</v>
      </c>
      <c r="AH109" s="108"/>
      <c r="AI109" s="26"/>
      <c r="AJ109" s="314"/>
      <c r="AK109" s="300"/>
      <c r="AL109" s="5" t="str">
        <f>IF(OR(I109="＋",M109="＋",Q109="＋"),"＋",IF(OR(I109="○",M109="○",Q109="○"),"○",IF(OR(I109="◎",M109="◎",Q109="◎"),"◎","")))</f>
        <v/>
      </c>
      <c r="AM109" s="1">
        <f>IF(K109="-",0,K109)</f>
        <v>0</v>
      </c>
      <c r="AN109" s="1">
        <f>IF(O109="-",0,O109)</f>
        <v>0</v>
      </c>
      <c r="AO109" s="1">
        <f>IF(S109="-",0,S109)</f>
        <v>0</v>
      </c>
      <c r="AP109" s="1">
        <f>IF(W109="-",0,W109)</f>
        <v>0</v>
      </c>
      <c r="AQ109" s="1">
        <f>IF(AA109="-",0,AA109)</f>
        <v>0</v>
      </c>
      <c r="AR109" s="1">
        <f>IF(AE109="-",0,AE109)</f>
        <v>0</v>
      </c>
      <c r="AS109" s="1">
        <f>IF(AND(K109="-",$P$8=0,$T$8=0,$X$8=0,$AB$8=0,$AF$8=0),"-",IF(AND(K109="-",O109="-",$T$8=0,$X$8=0,$AB$8=0,$AF$8=0),"-",IF(AND(K109="-",O109="-",S109="-",$X$8=0,$AB$8=0,$AF$8=0),"-",IF(AND(K109="-",O109="-",S109="-",W109="-",$AB$8=0,$AF$8=0),"-",IF(AND(K109="-",O109="-",S109="-",W109="-",AA109="-",$AF$8=0),"-",IF(AND(K109="-",O109="-",S109="-",W109="-",AA109="-",AE109="-"),"-",ROUND(AM109*$L$8+AN109*$P$8+AO109*$T$8+AP109*$X$8+AQ109*$AB$8+AR109*$AF$8,3)))))))</f>
        <v>0</v>
      </c>
      <c r="AT109" s="117" t="str">
        <f>IF(COUNTIF(I109:AF109,"×")=0,"",IF(COUNTIF(I109:AF109,"×")=COUNTA(K109,O109,S109,W109,AA109,AE109)-COUNTIF(I109:AF109,"-"),1,""))</f>
        <v/>
      </c>
      <c r="AU109" s="1">
        <f>IF(L109="",0,L109)</f>
        <v>0</v>
      </c>
      <c r="AV109" s="1">
        <f>IF(P109="",0,P109)</f>
        <v>0</v>
      </c>
      <c r="AW109" s="1">
        <f>IF(T109="",0,T109)</f>
        <v>0</v>
      </c>
      <c r="AX109" s="1">
        <f>IF(X109="",0,X109)</f>
        <v>0</v>
      </c>
      <c r="AY109" s="1">
        <f>IF(AB109="",0,AB109)</f>
        <v>0</v>
      </c>
      <c r="AZ109" s="1">
        <f>IF(AF109="",0,AF109)</f>
        <v>0</v>
      </c>
      <c r="BA109" s="117" t="str">
        <f>IF(AND(L109="",P109="",T109="",X109="",AB109="",AF109=""),"",ROUND(AU109*$L$8+AV109*$P$8+AW109*$T$8+AX109*$X$8+AY109*$AB$8+AZ109*$AF$8,3))</f>
        <v/>
      </c>
      <c r="BB109" s="1">
        <f>IF(AL109="＋","",AS109)</f>
        <v>0</v>
      </c>
      <c r="BC109" s="1" t="str">
        <f>IF(AL109="＋",AS109,"")</f>
        <v/>
      </c>
    </row>
    <row r="110" spans="2:55" ht="15.75" customHeight="1" x14ac:dyDescent="0.2">
      <c r="B110" s="299"/>
      <c r="D110" s="500"/>
      <c r="E110" s="497"/>
      <c r="F110" s="15"/>
      <c r="G110" s="52" t="s">
        <v>650</v>
      </c>
      <c r="H110" s="53" t="s">
        <v>737</v>
      </c>
      <c r="I110" s="348"/>
      <c r="J110" s="243"/>
      <c r="K110" s="237"/>
      <c r="L110" s="343"/>
      <c r="M110" s="329"/>
      <c r="N110" s="243"/>
      <c r="O110" s="237"/>
      <c r="P110" s="237"/>
      <c r="Q110" s="348"/>
      <c r="R110" s="243"/>
      <c r="S110" s="237"/>
      <c r="T110" s="343"/>
      <c r="U110" s="329"/>
      <c r="V110" s="243"/>
      <c r="W110" s="237"/>
      <c r="X110" s="237"/>
      <c r="Y110" s="348"/>
      <c r="Z110" s="243"/>
      <c r="AA110" s="237"/>
      <c r="AB110" s="343"/>
      <c r="AC110" s="329"/>
      <c r="AD110" s="243"/>
      <c r="AE110" s="237"/>
      <c r="AF110" s="343"/>
      <c r="AG110" s="363">
        <f t="shared" si="20"/>
        <v>0</v>
      </c>
      <c r="AH110" s="108"/>
      <c r="AI110" s="26"/>
      <c r="AJ110" s="314"/>
      <c r="AK110" s="300"/>
      <c r="AL110" s="5" t="str">
        <f t="shared" si="21"/>
        <v/>
      </c>
      <c r="AM110" s="1">
        <f t="shared" si="22"/>
        <v>0</v>
      </c>
      <c r="AN110" s="1">
        <f t="shared" si="23"/>
        <v>0</v>
      </c>
      <c r="AO110" s="1">
        <f t="shared" si="24"/>
        <v>0</v>
      </c>
      <c r="AP110" s="1">
        <f t="shared" si="25"/>
        <v>0</v>
      </c>
      <c r="AQ110" s="1">
        <f t="shared" si="26"/>
        <v>0</v>
      </c>
      <c r="AR110" s="1">
        <f t="shared" si="27"/>
        <v>0</v>
      </c>
      <c r="AS110" s="1">
        <f t="shared" si="28"/>
        <v>0</v>
      </c>
      <c r="AT110" s="117" t="str">
        <f t="shared" si="19"/>
        <v/>
      </c>
      <c r="AU110" s="1">
        <f t="shared" si="29"/>
        <v>0</v>
      </c>
      <c r="AV110" s="1">
        <f t="shared" si="30"/>
        <v>0</v>
      </c>
      <c r="AW110" s="1">
        <f t="shared" si="31"/>
        <v>0</v>
      </c>
      <c r="AX110" s="1">
        <f t="shared" si="32"/>
        <v>0</v>
      </c>
      <c r="AY110" s="1">
        <f t="shared" si="33"/>
        <v>0</v>
      </c>
      <c r="AZ110" s="1">
        <f t="shared" si="34"/>
        <v>0</v>
      </c>
      <c r="BA110" s="117" t="str">
        <f t="shared" si="35"/>
        <v/>
      </c>
      <c r="BB110" s="1">
        <f t="shared" si="36"/>
        <v>0</v>
      </c>
      <c r="BC110" s="1" t="str">
        <f t="shared" si="37"/>
        <v/>
      </c>
    </row>
    <row r="111" spans="2:55" ht="15.75" customHeight="1" x14ac:dyDescent="0.2">
      <c r="B111" s="299"/>
      <c r="D111" s="501"/>
      <c r="E111" s="498"/>
      <c r="F111" s="65"/>
      <c r="G111" s="56" t="s">
        <v>651</v>
      </c>
      <c r="H111" s="57" t="s">
        <v>730</v>
      </c>
      <c r="I111" s="353"/>
      <c r="J111" s="244"/>
      <c r="K111" s="239"/>
      <c r="L111" s="345"/>
      <c r="M111" s="333"/>
      <c r="N111" s="244"/>
      <c r="O111" s="239"/>
      <c r="P111" s="239"/>
      <c r="Q111" s="353"/>
      <c r="R111" s="244"/>
      <c r="S111" s="239"/>
      <c r="T111" s="345"/>
      <c r="U111" s="333"/>
      <c r="V111" s="244"/>
      <c r="W111" s="239"/>
      <c r="X111" s="239"/>
      <c r="Y111" s="353"/>
      <c r="Z111" s="244"/>
      <c r="AA111" s="239"/>
      <c r="AB111" s="345"/>
      <c r="AC111" s="333"/>
      <c r="AD111" s="244"/>
      <c r="AE111" s="239"/>
      <c r="AF111" s="345"/>
      <c r="AG111" s="364">
        <f>AS111</f>
        <v>0</v>
      </c>
      <c r="AH111" s="109"/>
      <c r="AI111" s="26"/>
      <c r="AJ111" s="314"/>
      <c r="AK111" s="300"/>
      <c r="AL111" s="5" t="str">
        <f>IF(OR(I111="＋",M111="＋",Q111="＋"),"＋",IF(OR(I111="○",M111="○",Q111="○"),"○",IF(OR(I111="◎",M111="◎",Q111="◎"),"◎","")))</f>
        <v/>
      </c>
      <c r="AM111" s="1">
        <f>IF(K111="-",0,K111)</f>
        <v>0</v>
      </c>
      <c r="AN111" s="1">
        <f>IF(O111="-",0,O111)</f>
        <v>0</v>
      </c>
      <c r="AO111" s="1">
        <f>IF(S111="-",0,S111)</f>
        <v>0</v>
      </c>
      <c r="AP111" s="1">
        <f>IF(W111="-",0,W111)</f>
        <v>0</v>
      </c>
      <c r="AQ111" s="1">
        <f>IF(AA111="-",0,AA111)</f>
        <v>0</v>
      </c>
      <c r="AR111" s="1">
        <f>IF(AE111="-",0,AE111)</f>
        <v>0</v>
      </c>
      <c r="AS111" s="1">
        <f>IF(AND(K111="-",$P$8=0,$T$8=0,$X$8=0,$AB$8=0,$AF$8=0),"-",IF(AND(K111="-",O111="-",$T$8=0,$X$8=0,$AB$8=0,$AF$8=0),"-",IF(AND(K111="-",O111="-",S111="-",$X$8=0,$AB$8=0,$AF$8=0),"-",IF(AND(K111="-",O111="-",S111="-",W111="-",$AB$8=0,$AF$8=0),"-",IF(AND(K111="-",O111="-",S111="-",W111="-",AA111="-",$AF$8=0),"-",IF(AND(K111="-",O111="-",S111="-",W111="-",AA111="-",AE111="-"),"-",ROUND(AM111*$L$8+AN111*$P$8+AO111*$T$8+AP111*$X$8+AQ111*$AB$8+AR111*$AF$8,3)))))))</f>
        <v>0</v>
      </c>
      <c r="AT111" s="117" t="str">
        <f>IF(COUNTIF(I111:AF111,"×")=0,"",IF(COUNTIF(I111:AF111,"×")=COUNTA(K111,O111,S111,W111,AA111,AE111)-COUNTIF(I111:AF111,"-"),1,""))</f>
        <v/>
      </c>
      <c r="AU111" s="1">
        <f>IF(L111="",0,L111)</f>
        <v>0</v>
      </c>
      <c r="AV111" s="1">
        <f>IF(P111="",0,P111)</f>
        <v>0</v>
      </c>
      <c r="AW111" s="1">
        <f>IF(T111="",0,T111)</f>
        <v>0</v>
      </c>
      <c r="AX111" s="1">
        <f>IF(X111="",0,X111)</f>
        <v>0</v>
      </c>
      <c r="AY111" s="1">
        <f>IF(AB111="",0,AB111)</f>
        <v>0</v>
      </c>
      <c r="AZ111" s="1">
        <f>IF(AF111="",0,AF111)</f>
        <v>0</v>
      </c>
      <c r="BA111" s="117" t="str">
        <f>IF(AND(L111="",P111="",T111="",X111="",AB111="",AF111=""),"",ROUND(AU111*$L$8+AV111*$P$8+AW111*$T$8+AX111*$X$8+AY111*$AB$8+AZ111*$AF$8,3))</f>
        <v/>
      </c>
      <c r="BB111" s="1">
        <f>IF(AL111="＋","",AS111)</f>
        <v>0</v>
      </c>
      <c r="BC111" s="1" t="str">
        <f>IF(AL111="＋",AS111,"")</f>
        <v/>
      </c>
    </row>
    <row r="112" spans="2:55" s="296" customFormat="1" ht="15.75" customHeight="1" x14ac:dyDescent="0.2">
      <c r="B112" s="304"/>
      <c r="D112" s="382"/>
      <c r="E112" s="383"/>
      <c r="F112" s="15"/>
      <c r="G112" s="208"/>
      <c r="H112" s="15"/>
      <c r="I112" s="272"/>
      <c r="J112" s="272"/>
      <c r="K112" s="410"/>
      <c r="L112" s="410"/>
      <c r="M112" s="272"/>
      <c r="N112" s="272"/>
      <c r="O112" s="410"/>
      <c r="P112" s="410"/>
      <c r="Q112" s="272"/>
      <c r="R112" s="272"/>
      <c r="S112" s="410"/>
      <c r="T112" s="410"/>
      <c r="U112" s="272"/>
      <c r="V112" s="272"/>
      <c r="W112" s="410"/>
      <c r="X112" s="410"/>
      <c r="Y112" s="272"/>
      <c r="Z112" s="272"/>
      <c r="AA112" s="410"/>
      <c r="AB112" s="410"/>
      <c r="AC112" s="272"/>
      <c r="AD112" s="272"/>
      <c r="AE112" s="410"/>
      <c r="AF112" s="410"/>
      <c r="AG112" s="291"/>
      <c r="AH112" s="26"/>
      <c r="AI112" s="26"/>
      <c r="AJ112" s="315"/>
      <c r="AL112" s="208"/>
      <c r="AM112" s="150"/>
      <c r="AN112" s="150"/>
      <c r="AO112" s="150"/>
      <c r="AP112" s="150"/>
      <c r="AQ112" s="150"/>
      <c r="AR112" s="150"/>
      <c r="AS112" s="150"/>
      <c r="AT112" s="150"/>
      <c r="AU112" s="150"/>
      <c r="AV112" s="150"/>
      <c r="AW112" s="150"/>
      <c r="AX112" s="150"/>
      <c r="AY112" s="150"/>
      <c r="AZ112" s="150"/>
      <c r="BA112" s="150"/>
      <c r="BB112" s="150"/>
      <c r="BC112" s="150"/>
    </row>
    <row r="113" spans="1:55" ht="3" customHeight="1" x14ac:dyDescent="0.2">
      <c r="B113" s="301"/>
      <c r="C113" s="302"/>
      <c r="D113" s="302"/>
      <c r="E113" s="302"/>
      <c r="F113" s="316"/>
      <c r="G113" s="207"/>
      <c r="H113" s="519"/>
      <c r="I113" s="519"/>
      <c r="J113" s="519"/>
      <c r="K113" s="519"/>
      <c r="L113" s="519"/>
      <c r="M113" s="519"/>
      <c r="N113" s="519"/>
      <c r="O113" s="519"/>
      <c r="P113" s="519"/>
      <c r="Q113" s="519"/>
      <c r="R113" s="519"/>
      <c r="S113" s="519"/>
      <c r="T113" s="519"/>
      <c r="U113" s="519"/>
      <c r="V113" s="519"/>
      <c r="W113" s="519"/>
      <c r="X113" s="519"/>
      <c r="Y113" s="519"/>
      <c r="Z113" s="519"/>
      <c r="AA113" s="519"/>
      <c r="AB113" s="519"/>
      <c r="AC113" s="519"/>
      <c r="AD113" s="519"/>
      <c r="AE113" s="519"/>
      <c r="AF113" s="519"/>
      <c r="AG113" s="519"/>
      <c r="AH113" s="519"/>
      <c r="AI113" s="391"/>
      <c r="AJ113" s="317"/>
      <c r="AK113" s="300"/>
    </row>
    <row r="114" spans="1:55" ht="12" customHeight="1" x14ac:dyDescent="0.2">
      <c r="B114" s="300"/>
      <c r="D114" s="300"/>
      <c r="E114" s="300"/>
      <c r="F114" s="311"/>
      <c r="G114" s="27"/>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389"/>
      <c r="AJ114" s="446" t="s">
        <v>738</v>
      </c>
      <c r="AK114" s="300"/>
    </row>
    <row r="115" spans="1:55" ht="18" customHeight="1" x14ac:dyDescent="0.2">
      <c r="A115" s="210" t="s">
        <v>707</v>
      </c>
      <c r="B115" s="210"/>
      <c r="C115" s="213"/>
      <c r="D115" s="211"/>
      <c r="E115" s="7"/>
      <c r="F115" s="40"/>
      <c r="I115" s="121"/>
      <c r="J115" s="121"/>
      <c r="K115" s="5"/>
      <c r="L115" s="5"/>
      <c r="M115" s="121"/>
      <c r="N115" s="121"/>
      <c r="O115" s="5"/>
      <c r="P115" s="5"/>
      <c r="Q115" s="121"/>
      <c r="R115" s="121"/>
      <c r="S115" s="5"/>
      <c r="T115" s="5"/>
      <c r="U115" s="121"/>
      <c r="V115" s="121"/>
      <c r="W115" s="5"/>
      <c r="X115" s="5"/>
      <c r="Y115" s="121"/>
      <c r="Z115" s="121"/>
      <c r="AA115" s="5"/>
      <c r="AB115" s="5"/>
      <c r="AC115" s="121"/>
      <c r="AD115" s="121"/>
      <c r="AE115" s="5"/>
      <c r="AF115" s="5"/>
      <c r="AG115" s="5"/>
    </row>
    <row r="116" spans="1:55" ht="3" customHeight="1" x14ac:dyDescent="0.2">
      <c r="B116" s="285"/>
      <c r="C116" s="274"/>
      <c r="D116" s="226"/>
      <c r="E116" s="286"/>
      <c r="F116" s="286"/>
      <c r="G116" s="252"/>
      <c r="H116" s="252"/>
      <c r="I116" s="287"/>
      <c r="J116" s="287"/>
      <c r="K116" s="259"/>
      <c r="L116" s="259"/>
      <c r="M116" s="287"/>
      <c r="N116" s="287"/>
      <c r="O116" s="259"/>
      <c r="P116" s="259"/>
      <c r="Q116" s="287"/>
      <c r="R116" s="287"/>
      <c r="S116" s="259"/>
      <c r="T116" s="259"/>
      <c r="U116" s="287"/>
      <c r="V116" s="287"/>
      <c r="W116" s="259"/>
      <c r="X116" s="259"/>
      <c r="Y116" s="287"/>
      <c r="Z116" s="287"/>
      <c r="AA116" s="259"/>
      <c r="AB116" s="259"/>
      <c r="AC116" s="287"/>
      <c r="AD116" s="287"/>
      <c r="AE116" s="259"/>
      <c r="AF116" s="259"/>
      <c r="AG116" s="259"/>
      <c r="AH116" s="298"/>
      <c r="AI116" s="390"/>
      <c r="AJ116" s="313"/>
      <c r="AK116" s="300"/>
    </row>
    <row r="117" spans="1:55" s="300" customFormat="1" ht="15" customHeight="1" x14ac:dyDescent="0.2">
      <c r="B117" s="303"/>
      <c r="C117" s="375"/>
      <c r="D117" s="212"/>
      <c r="E117" s="40"/>
      <c r="F117" s="40"/>
      <c r="G117" s="27"/>
      <c r="H117" s="27"/>
      <c r="I117" s="385"/>
      <c r="J117" s="385"/>
      <c r="K117" s="116"/>
      <c r="L117" s="116"/>
      <c r="M117" s="385"/>
      <c r="N117" s="385"/>
      <c r="O117" s="116"/>
      <c r="P117" s="116"/>
      <c r="Q117" s="385"/>
      <c r="R117" s="385"/>
      <c r="S117" s="116"/>
      <c r="T117" s="116"/>
      <c r="U117" s="385"/>
      <c r="V117" s="385"/>
      <c r="W117" s="116"/>
      <c r="X117" s="116"/>
      <c r="Y117" s="385"/>
      <c r="Z117" s="385"/>
      <c r="AA117" s="116"/>
      <c r="AB117" s="116"/>
      <c r="AC117" s="385"/>
      <c r="AD117" s="385"/>
      <c r="AE117" s="116"/>
      <c r="AF117" s="116"/>
      <c r="AG117" s="116"/>
      <c r="AI117" s="296"/>
      <c r="AJ117" s="314"/>
    </row>
    <row r="118" spans="1:55" x14ac:dyDescent="0.2">
      <c r="B118" s="299"/>
      <c r="D118" s="502" t="s">
        <v>328</v>
      </c>
      <c r="E118" s="503"/>
      <c r="F118" s="504"/>
      <c r="G118" s="511" t="s">
        <v>245</v>
      </c>
      <c r="H118" s="502" t="s">
        <v>617</v>
      </c>
      <c r="I118" s="515" t="s">
        <v>66</v>
      </c>
      <c r="J118" s="516"/>
      <c r="K118" s="517"/>
      <c r="L118" s="335">
        <f>複数管理者用メイン!AT54</f>
        <v>0</v>
      </c>
      <c r="M118" s="516" t="s">
        <v>70</v>
      </c>
      <c r="N118" s="516"/>
      <c r="O118" s="517"/>
      <c r="P118" s="355">
        <f>複数管理者用メイン!AU54</f>
        <v>0</v>
      </c>
      <c r="Q118" s="515" t="s">
        <v>68</v>
      </c>
      <c r="R118" s="516"/>
      <c r="S118" s="517"/>
      <c r="T118" s="335">
        <f>複数管理者用メイン!AV54</f>
        <v>0</v>
      </c>
      <c r="U118" s="516" t="s">
        <v>11</v>
      </c>
      <c r="V118" s="516"/>
      <c r="W118" s="517"/>
      <c r="X118" s="355">
        <f>複数管理者用メイン!AW54</f>
        <v>0</v>
      </c>
      <c r="Y118" s="515" t="s">
        <v>13</v>
      </c>
      <c r="Z118" s="516"/>
      <c r="AA118" s="517"/>
      <c r="AB118" s="335">
        <f>複数管理者用メイン!AX54</f>
        <v>0</v>
      </c>
      <c r="AC118" s="516" t="s">
        <v>15</v>
      </c>
      <c r="AD118" s="516"/>
      <c r="AE118" s="517"/>
      <c r="AF118" s="369">
        <f>複数管理者用メイン!AY54</f>
        <v>0</v>
      </c>
      <c r="AG118" s="508" t="s">
        <v>307</v>
      </c>
      <c r="AH118" s="511" t="s">
        <v>448</v>
      </c>
      <c r="AI118" s="376"/>
      <c r="AJ118" s="314"/>
      <c r="AK118" s="300"/>
      <c r="AL118" s="510" t="s">
        <v>71</v>
      </c>
      <c r="AM118" s="6" t="s">
        <v>307</v>
      </c>
      <c r="AN118" s="6"/>
      <c r="AO118" s="6"/>
      <c r="AP118" s="6"/>
      <c r="AQ118" s="6"/>
      <c r="AR118" s="6"/>
      <c r="AS118" s="6"/>
      <c r="AT118" s="117"/>
      <c r="AU118" s="6" t="s">
        <v>308</v>
      </c>
      <c r="AV118" s="6"/>
      <c r="AW118" s="6"/>
      <c r="AX118" s="6"/>
      <c r="AY118" s="6"/>
      <c r="AZ118" s="6"/>
      <c r="BA118" s="117"/>
      <c r="BB118" s="510" t="s">
        <v>618</v>
      </c>
      <c r="BC118" s="510" t="s">
        <v>493</v>
      </c>
    </row>
    <row r="119" spans="1:55" ht="32.4" x14ac:dyDescent="0.2">
      <c r="B119" s="299"/>
      <c r="D119" s="505"/>
      <c r="E119" s="506"/>
      <c r="F119" s="507"/>
      <c r="G119" s="512"/>
      <c r="H119" s="505"/>
      <c r="I119" s="336" t="s">
        <v>62</v>
      </c>
      <c r="J119" s="8" t="s">
        <v>454</v>
      </c>
      <c r="K119" s="8" t="s">
        <v>307</v>
      </c>
      <c r="L119" s="358" t="s">
        <v>64</v>
      </c>
      <c r="M119" s="357" t="s">
        <v>62</v>
      </c>
      <c r="N119" s="290" t="s">
        <v>454</v>
      </c>
      <c r="O119" s="290" t="s">
        <v>307</v>
      </c>
      <c r="P119" s="359" t="s">
        <v>64</v>
      </c>
      <c r="Q119" s="360" t="s">
        <v>62</v>
      </c>
      <c r="R119" s="290" t="s">
        <v>454</v>
      </c>
      <c r="S119" s="290" t="s">
        <v>307</v>
      </c>
      <c r="T119" s="358" t="s">
        <v>64</v>
      </c>
      <c r="U119" s="357" t="s">
        <v>62</v>
      </c>
      <c r="V119" s="290" t="s">
        <v>454</v>
      </c>
      <c r="W119" s="290" t="s">
        <v>307</v>
      </c>
      <c r="X119" s="359" t="s">
        <v>64</v>
      </c>
      <c r="Y119" s="360" t="s">
        <v>62</v>
      </c>
      <c r="Z119" s="290" t="s">
        <v>454</v>
      </c>
      <c r="AA119" s="290" t="s">
        <v>307</v>
      </c>
      <c r="AB119" s="358" t="s">
        <v>64</v>
      </c>
      <c r="AC119" s="357" t="s">
        <v>62</v>
      </c>
      <c r="AD119" s="290" t="s">
        <v>541</v>
      </c>
      <c r="AE119" s="290" t="s">
        <v>307</v>
      </c>
      <c r="AF119" s="358" t="s">
        <v>64</v>
      </c>
      <c r="AG119" s="509"/>
      <c r="AH119" s="512"/>
      <c r="AI119" s="376"/>
      <c r="AJ119" s="314"/>
      <c r="AK119" s="300"/>
      <c r="AL119" s="510"/>
      <c r="AM119" s="204" t="s">
        <v>74</v>
      </c>
      <c r="AN119" s="204" t="s">
        <v>72</v>
      </c>
      <c r="AO119" s="204" t="s">
        <v>73</v>
      </c>
      <c r="AP119" s="204" t="s">
        <v>386</v>
      </c>
      <c r="AQ119" s="204" t="s">
        <v>387</v>
      </c>
      <c r="AR119" s="204" t="s">
        <v>388</v>
      </c>
      <c r="AS119" s="248" t="s">
        <v>355</v>
      </c>
      <c r="AT119" s="117"/>
      <c r="AU119" s="204" t="s">
        <v>74</v>
      </c>
      <c r="AV119" s="204" t="s">
        <v>72</v>
      </c>
      <c r="AW119" s="204" t="s">
        <v>73</v>
      </c>
      <c r="AX119" s="204" t="s">
        <v>386</v>
      </c>
      <c r="AY119" s="204" t="s">
        <v>387</v>
      </c>
      <c r="AZ119" s="204" t="s">
        <v>388</v>
      </c>
      <c r="BA119" s="117"/>
      <c r="BB119" s="510"/>
      <c r="BC119" s="510"/>
    </row>
    <row r="120" spans="1:55" ht="15.75" customHeight="1" x14ac:dyDescent="0.2">
      <c r="B120" s="299"/>
      <c r="D120" s="499" t="s">
        <v>526</v>
      </c>
      <c r="E120" s="496" t="s">
        <v>527</v>
      </c>
      <c r="F120" s="44" t="s">
        <v>499</v>
      </c>
      <c r="G120" s="48" t="s">
        <v>78</v>
      </c>
      <c r="H120" s="49" t="s">
        <v>524</v>
      </c>
      <c r="I120" s="352"/>
      <c r="J120" s="245"/>
      <c r="K120" s="240"/>
      <c r="L120" s="346"/>
      <c r="M120" s="334"/>
      <c r="N120" s="242"/>
      <c r="O120" s="236"/>
      <c r="P120" s="236"/>
      <c r="Q120" s="354"/>
      <c r="R120" s="242"/>
      <c r="S120" s="236"/>
      <c r="T120" s="346"/>
      <c r="U120" s="334"/>
      <c r="V120" s="242"/>
      <c r="W120" s="236"/>
      <c r="X120" s="236"/>
      <c r="Y120" s="354"/>
      <c r="Z120" s="242"/>
      <c r="AA120" s="236"/>
      <c r="AB120" s="346"/>
      <c r="AC120" s="334"/>
      <c r="AD120" s="242"/>
      <c r="AE120" s="236"/>
      <c r="AF120" s="346"/>
      <c r="AG120" s="362">
        <f t="shared" si="20"/>
        <v>0</v>
      </c>
      <c r="AH120" s="107">
        <f>SUM(BB120:BB137)</f>
        <v>0</v>
      </c>
      <c r="AI120" s="291"/>
      <c r="AJ120" s="314"/>
      <c r="AK120" s="300"/>
      <c r="AL120" s="5" t="str">
        <f t="shared" si="21"/>
        <v/>
      </c>
      <c r="AM120" s="1">
        <f t="shared" si="22"/>
        <v>0</v>
      </c>
      <c r="AN120" s="1">
        <f t="shared" si="23"/>
        <v>0</v>
      </c>
      <c r="AO120" s="1">
        <f t="shared" si="24"/>
        <v>0</v>
      </c>
      <c r="AP120" s="1">
        <f t="shared" si="25"/>
        <v>0</v>
      </c>
      <c r="AQ120" s="1">
        <f t="shared" si="26"/>
        <v>0</v>
      </c>
      <c r="AR120" s="1">
        <f t="shared" si="27"/>
        <v>0</v>
      </c>
      <c r="AS120" s="1">
        <f t="shared" si="28"/>
        <v>0</v>
      </c>
      <c r="AT120" s="117" t="str">
        <f t="shared" ref="AT120:AT162" si="38">IF(COUNTIF(I120:AF120,"×")=0,"",IF(COUNTIF(I120:AF120,"×")=COUNTA(K120,O120,S120,W120,AA120,AE120)-COUNTIF(I120:AF120,"-"),1,""))</f>
        <v/>
      </c>
      <c r="AU120" s="1">
        <f t="shared" si="29"/>
        <v>0</v>
      </c>
      <c r="AV120" s="1">
        <f t="shared" si="30"/>
        <v>0</v>
      </c>
      <c r="AW120" s="1">
        <f t="shared" si="31"/>
        <v>0</v>
      </c>
      <c r="AX120" s="1">
        <f t="shared" si="32"/>
        <v>0</v>
      </c>
      <c r="AY120" s="1">
        <f t="shared" si="33"/>
        <v>0</v>
      </c>
      <c r="AZ120" s="1">
        <f t="shared" si="34"/>
        <v>0</v>
      </c>
      <c r="BA120" s="117" t="str">
        <f t="shared" si="35"/>
        <v/>
      </c>
      <c r="BB120" s="1">
        <f t="shared" si="36"/>
        <v>0</v>
      </c>
      <c r="BC120" s="1" t="str">
        <f t="shared" si="37"/>
        <v/>
      </c>
    </row>
    <row r="121" spans="1:55" ht="15.75" customHeight="1" x14ac:dyDescent="0.2">
      <c r="B121" s="299"/>
      <c r="D121" s="500"/>
      <c r="E121" s="497"/>
      <c r="F121" s="44"/>
      <c r="G121" s="52" t="s">
        <v>144</v>
      </c>
      <c r="H121" s="62" t="s">
        <v>679</v>
      </c>
      <c r="I121" s="348"/>
      <c r="J121" s="243"/>
      <c r="K121" s="237"/>
      <c r="L121" s="343"/>
      <c r="M121" s="329"/>
      <c r="N121" s="243"/>
      <c r="O121" s="237"/>
      <c r="P121" s="237"/>
      <c r="Q121" s="348"/>
      <c r="R121" s="243"/>
      <c r="S121" s="237"/>
      <c r="T121" s="343"/>
      <c r="U121" s="329"/>
      <c r="V121" s="243"/>
      <c r="W121" s="237"/>
      <c r="X121" s="237"/>
      <c r="Y121" s="348"/>
      <c r="Z121" s="243"/>
      <c r="AA121" s="237"/>
      <c r="AB121" s="343"/>
      <c r="AC121" s="329"/>
      <c r="AD121" s="243"/>
      <c r="AE121" s="237"/>
      <c r="AF121" s="343"/>
      <c r="AG121" s="363">
        <f t="shared" si="20"/>
        <v>0</v>
      </c>
      <c r="AH121" s="215">
        <f>SUM(BC120:BC137)</f>
        <v>0</v>
      </c>
      <c r="AI121" s="378"/>
      <c r="AJ121" s="314"/>
      <c r="AK121" s="300"/>
      <c r="AL121" s="5" t="str">
        <f t="shared" si="21"/>
        <v/>
      </c>
      <c r="AM121" s="1">
        <f t="shared" si="22"/>
        <v>0</v>
      </c>
      <c r="AN121" s="1">
        <f t="shared" si="23"/>
        <v>0</v>
      </c>
      <c r="AO121" s="1">
        <f t="shared" si="24"/>
        <v>0</v>
      </c>
      <c r="AP121" s="1">
        <f t="shared" si="25"/>
        <v>0</v>
      </c>
      <c r="AQ121" s="1">
        <f t="shared" si="26"/>
        <v>0</v>
      </c>
      <c r="AR121" s="1">
        <f t="shared" si="27"/>
        <v>0</v>
      </c>
      <c r="AS121" s="1">
        <f t="shared" si="28"/>
        <v>0</v>
      </c>
      <c r="AT121" s="117" t="str">
        <f t="shared" si="38"/>
        <v/>
      </c>
      <c r="AU121" s="1">
        <f t="shared" si="29"/>
        <v>0</v>
      </c>
      <c r="AV121" s="1">
        <f t="shared" si="30"/>
        <v>0</v>
      </c>
      <c r="AW121" s="1">
        <f t="shared" si="31"/>
        <v>0</v>
      </c>
      <c r="AX121" s="1">
        <f t="shared" si="32"/>
        <v>0</v>
      </c>
      <c r="AY121" s="1">
        <f t="shared" si="33"/>
        <v>0</v>
      </c>
      <c r="AZ121" s="1">
        <f t="shared" si="34"/>
        <v>0</v>
      </c>
      <c r="BA121" s="117" t="str">
        <f t="shared" si="35"/>
        <v/>
      </c>
      <c r="BB121" s="1">
        <f t="shared" si="36"/>
        <v>0</v>
      </c>
      <c r="BC121" s="1" t="str">
        <f t="shared" si="37"/>
        <v/>
      </c>
    </row>
    <row r="122" spans="1:55" ht="15.75" customHeight="1" x14ac:dyDescent="0.2">
      <c r="B122" s="299"/>
      <c r="D122" s="500"/>
      <c r="E122" s="497"/>
      <c r="F122" s="44"/>
      <c r="G122" s="52" t="s">
        <v>442</v>
      </c>
      <c r="H122" s="62" t="s">
        <v>24</v>
      </c>
      <c r="I122" s="348"/>
      <c r="J122" s="243"/>
      <c r="K122" s="237"/>
      <c r="L122" s="343"/>
      <c r="M122" s="329"/>
      <c r="N122" s="243"/>
      <c r="O122" s="237"/>
      <c r="P122" s="237"/>
      <c r="Q122" s="348"/>
      <c r="R122" s="243"/>
      <c r="S122" s="237"/>
      <c r="T122" s="343"/>
      <c r="U122" s="329"/>
      <c r="V122" s="243"/>
      <c r="W122" s="237"/>
      <c r="X122" s="237"/>
      <c r="Y122" s="348"/>
      <c r="Z122" s="243"/>
      <c r="AA122" s="237"/>
      <c r="AB122" s="343"/>
      <c r="AC122" s="329"/>
      <c r="AD122" s="243"/>
      <c r="AE122" s="237"/>
      <c r="AF122" s="343"/>
      <c r="AG122" s="363">
        <f t="shared" si="20"/>
        <v>0</v>
      </c>
      <c r="AH122" s="205"/>
      <c r="AI122" s="377"/>
      <c r="AJ122" s="314"/>
      <c r="AK122" s="300"/>
      <c r="AL122" s="5" t="str">
        <f t="shared" si="21"/>
        <v/>
      </c>
      <c r="AM122" s="1">
        <f t="shared" si="22"/>
        <v>0</v>
      </c>
      <c r="AN122" s="1">
        <f t="shared" si="23"/>
        <v>0</v>
      </c>
      <c r="AO122" s="1">
        <f t="shared" si="24"/>
        <v>0</v>
      </c>
      <c r="AP122" s="1">
        <f t="shared" si="25"/>
        <v>0</v>
      </c>
      <c r="AQ122" s="1">
        <f t="shared" si="26"/>
        <v>0</v>
      </c>
      <c r="AR122" s="1">
        <f t="shared" si="27"/>
        <v>0</v>
      </c>
      <c r="AS122" s="1">
        <f t="shared" si="28"/>
        <v>0</v>
      </c>
      <c r="AT122" s="117" t="str">
        <f t="shared" si="38"/>
        <v/>
      </c>
      <c r="AU122" s="1">
        <f t="shared" si="29"/>
        <v>0</v>
      </c>
      <c r="AV122" s="1">
        <f t="shared" si="30"/>
        <v>0</v>
      </c>
      <c r="AW122" s="1">
        <f t="shared" si="31"/>
        <v>0</v>
      </c>
      <c r="AX122" s="1">
        <f t="shared" si="32"/>
        <v>0</v>
      </c>
      <c r="AY122" s="1">
        <f t="shared" si="33"/>
        <v>0</v>
      </c>
      <c r="AZ122" s="1">
        <f t="shared" si="34"/>
        <v>0</v>
      </c>
      <c r="BA122" s="117" t="str">
        <f t="shared" si="35"/>
        <v/>
      </c>
      <c r="BB122" s="1">
        <f t="shared" si="36"/>
        <v>0</v>
      </c>
      <c r="BC122" s="1" t="str">
        <f t="shared" si="37"/>
        <v/>
      </c>
    </row>
    <row r="123" spans="1:55" ht="15.75" customHeight="1" x14ac:dyDescent="0.2">
      <c r="B123" s="299"/>
      <c r="D123" s="500"/>
      <c r="E123" s="497"/>
      <c r="F123" s="44"/>
      <c r="G123" s="52" t="s">
        <v>599</v>
      </c>
      <c r="H123" s="62" t="s">
        <v>187</v>
      </c>
      <c r="I123" s="348"/>
      <c r="J123" s="243"/>
      <c r="K123" s="237"/>
      <c r="L123" s="343"/>
      <c r="M123" s="329"/>
      <c r="N123" s="243"/>
      <c r="O123" s="237"/>
      <c r="P123" s="237"/>
      <c r="Q123" s="348"/>
      <c r="R123" s="243"/>
      <c r="S123" s="237"/>
      <c r="T123" s="343"/>
      <c r="U123" s="329"/>
      <c r="V123" s="243"/>
      <c r="W123" s="237"/>
      <c r="X123" s="237"/>
      <c r="Y123" s="348"/>
      <c r="Z123" s="243"/>
      <c r="AA123" s="237"/>
      <c r="AB123" s="343"/>
      <c r="AC123" s="329"/>
      <c r="AD123" s="243"/>
      <c r="AE123" s="237"/>
      <c r="AF123" s="343"/>
      <c r="AG123" s="363">
        <f t="shared" si="20"/>
        <v>0</v>
      </c>
      <c r="AH123" s="108"/>
      <c r="AI123" s="26"/>
      <c r="AJ123" s="314"/>
      <c r="AK123" s="300"/>
      <c r="AL123" s="5" t="str">
        <f t="shared" si="21"/>
        <v/>
      </c>
      <c r="AM123" s="1">
        <f t="shared" si="22"/>
        <v>0</v>
      </c>
      <c r="AN123" s="1">
        <f t="shared" si="23"/>
        <v>0</v>
      </c>
      <c r="AO123" s="1">
        <f t="shared" si="24"/>
        <v>0</v>
      </c>
      <c r="AP123" s="1">
        <f t="shared" si="25"/>
        <v>0</v>
      </c>
      <c r="AQ123" s="1">
        <f t="shared" si="26"/>
        <v>0</v>
      </c>
      <c r="AR123" s="1">
        <f t="shared" si="27"/>
        <v>0</v>
      </c>
      <c r="AS123" s="1">
        <f t="shared" si="28"/>
        <v>0</v>
      </c>
      <c r="AT123" s="117" t="str">
        <f t="shared" si="38"/>
        <v/>
      </c>
      <c r="AU123" s="1">
        <f t="shared" si="29"/>
        <v>0</v>
      </c>
      <c r="AV123" s="1">
        <f t="shared" si="30"/>
        <v>0</v>
      </c>
      <c r="AW123" s="1">
        <f t="shared" si="31"/>
        <v>0</v>
      </c>
      <c r="AX123" s="1">
        <f t="shared" si="32"/>
        <v>0</v>
      </c>
      <c r="AY123" s="1">
        <f t="shared" si="33"/>
        <v>0</v>
      </c>
      <c r="AZ123" s="1">
        <f t="shared" si="34"/>
        <v>0</v>
      </c>
      <c r="BA123" s="117" t="str">
        <f t="shared" si="35"/>
        <v/>
      </c>
      <c r="BB123" s="1">
        <f t="shared" si="36"/>
        <v>0</v>
      </c>
      <c r="BC123" s="1" t="str">
        <f t="shared" si="37"/>
        <v/>
      </c>
    </row>
    <row r="124" spans="1:55" ht="15.75" customHeight="1" x14ac:dyDescent="0.2">
      <c r="B124" s="299"/>
      <c r="D124" s="500"/>
      <c r="E124" s="497"/>
      <c r="F124" s="44"/>
      <c r="G124" s="52" t="s">
        <v>600</v>
      </c>
      <c r="H124" s="110" t="s">
        <v>680</v>
      </c>
      <c r="I124" s="348"/>
      <c r="J124" s="243"/>
      <c r="K124" s="237"/>
      <c r="L124" s="343"/>
      <c r="M124" s="329"/>
      <c r="N124" s="243"/>
      <c r="O124" s="237"/>
      <c r="P124" s="237"/>
      <c r="Q124" s="348"/>
      <c r="R124" s="243"/>
      <c r="S124" s="237"/>
      <c r="T124" s="343"/>
      <c r="U124" s="329"/>
      <c r="V124" s="243"/>
      <c r="W124" s="237"/>
      <c r="X124" s="237"/>
      <c r="Y124" s="348"/>
      <c r="Z124" s="243"/>
      <c r="AA124" s="237"/>
      <c r="AB124" s="343"/>
      <c r="AC124" s="329"/>
      <c r="AD124" s="243"/>
      <c r="AE124" s="237"/>
      <c r="AF124" s="343"/>
      <c r="AG124" s="363">
        <f t="shared" si="20"/>
        <v>0</v>
      </c>
      <c r="AH124" s="108"/>
      <c r="AI124" s="26"/>
      <c r="AJ124" s="314"/>
      <c r="AK124" s="300"/>
      <c r="AL124" s="5" t="str">
        <f t="shared" si="21"/>
        <v/>
      </c>
      <c r="AM124" s="1">
        <f t="shared" si="22"/>
        <v>0</v>
      </c>
      <c r="AN124" s="1">
        <f t="shared" si="23"/>
        <v>0</v>
      </c>
      <c r="AO124" s="1">
        <f t="shared" si="24"/>
        <v>0</v>
      </c>
      <c r="AP124" s="1">
        <f t="shared" si="25"/>
        <v>0</v>
      </c>
      <c r="AQ124" s="1">
        <f t="shared" si="26"/>
        <v>0</v>
      </c>
      <c r="AR124" s="1">
        <f t="shared" si="27"/>
        <v>0</v>
      </c>
      <c r="AS124" s="1">
        <f t="shared" si="28"/>
        <v>0</v>
      </c>
      <c r="AT124" s="117" t="str">
        <f t="shared" si="38"/>
        <v/>
      </c>
      <c r="AU124" s="1">
        <f t="shared" si="29"/>
        <v>0</v>
      </c>
      <c r="AV124" s="1">
        <f t="shared" si="30"/>
        <v>0</v>
      </c>
      <c r="AW124" s="1">
        <f t="shared" si="31"/>
        <v>0</v>
      </c>
      <c r="AX124" s="1">
        <f t="shared" si="32"/>
        <v>0</v>
      </c>
      <c r="AY124" s="1">
        <f t="shared" si="33"/>
        <v>0</v>
      </c>
      <c r="AZ124" s="1">
        <f t="shared" si="34"/>
        <v>0</v>
      </c>
      <c r="BA124" s="117" t="str">
        <f t="shared" si="35"/>
        <v/>
      </c>
      <c r="BB124" s="1">
        <f t="shared" si="36"/>
        <v>0</v>
      </c>
      <c r="BC124" s="1" t="str">
        <f t="shared" si="37"/>
        <v/>
      </c>
    </row>
    <row r="125" spans="1:55" ht="15.75" customHeight="1" x14ac:dyDescent="0.2">
      <c r="B125" s="299"/>
      <c r="D125" s="500"/>
      <c r="E125" s="497"/>
      <c r="F125" s="44"/>
      <c r="G125" s="52" t="s">
        <v>601</v>
      </c>
      <c r="H125" s="110" t="s">
        <v>188</v>
      </c>
      <c r="I125" s="348"/>
      <c r="J125" s="243"/>
      <c r="K125" s="237"/>
      <c r="L125" s="343"/>
      <c r="M125" s="329"/>
      <c r="N125" s="243"/>
      <c r="O125" s="237"/>
      <c r="P125" s="237"/>
      <c r="Q125" s="348"/>
      <c r="R125" s="243"/>
      <c r="S125" s="237"/>
      <c r="T125" s="343"/>
      <c r="U125" s="329"/>
      <c r="V125" s="243"/>
      <c r="W125" s="237"/>
      <c r="X125" s="237"/>
      <c r="Y125" s="348"/>
      <c r="Z125" s="243"/>
      <c r="AA125" s="237"/>
      <c r="AB125" s="343"/>
      <c r="AC125" s="329"/>
      <c r="AD125" s="243"/>
      <c r="AE125" s="237"/>
      <c r="AF125" s="343"/>
      <c r="AG125" s="363">
        <f t="shared" si="20"/>
        <v>0</v>
      </c>
      <c r="AH125" s="108"/>
      <c r="AI125" s="26"/>
      <c r="AJ125" s="314"/>
      <c r="AK125" s="300"/>
      <c r="AL125" s="5" t="str">
        <f t="shared" si="21"/>
        <v/>
      </c>
      <c r="AM125" s="1">
        <f t="shared" si="22"/>
        <v>0</v>
      </c>
      <c r="AN125" s="1">
        <f t="shared" si="23"/>
        <v>0</v>
      </c>
      <c r="AO125" s="1">
        <f t="shared" si="24"/>
        <v>0</v>
      </c>
      <c r="AP125" s="1">
        <f t="shared" si="25"/>
        <v>0</v>
      </c>
      <c r="AQ125" s="1">
        <f t="shared" si="26"/>
        <v>0</v>
      </c>
      <c r="AR125" s="1">
        <f t="shared" si="27"/>
        <v>0</v>
      </c>
      <c r="AS125" s="1">
        <f t="shared" si="28"/>
        <v>0</v>
      </c>
      <c r="AT125" s="117" t="str">
        <f t="shared" si="38"/>
        <v/>
      </c>
      <c r="AU125" s="1">
        <f t="shared" si="29"/>
        <v>0</v>
      </c>
      <c r="AV125" s="1">
        <f t="shared" si="30"/>
        <v>0</v>
      </c>
      <c r="AW125" s="1">
        <f t="shared" si="31"/>
        <v>0</v>
      </c>
      <c r="AX125" s="1">
        <f t="shared" si="32"/>
        <v>0</v>
      </c>
      <c r="AY125" s="1">
        <f t="shared" si="33"/>
        <v>0</v>
      </c>
      <c r="AZ125" s="1">
        <f t="shared" si="34"/>
        <v>0</v>
      </c>
      <c r="BA125" s="117" t="str">
        <f t="shared" si="35"/>
        <v/>
      </c>
      <c r="BB125" s="1">
        <f t="shared" si="36"/>
        <v>0</v>
      </c>
      <c r="BC125" s="1" t="str">
        <f t="shared" si="37"/>
        <v/>
      </c>
    </row>
    <row r="126" spans="1:55" ht="15.75" customHeight="1" x14ac:dyDescent="0.2">
      <c r="B126" s="299"/>
      <c r="D126" s="500"/>
      <c r="E126" s="497"/>
      <c r="F126" s="15"/>
      <c r="G126" s="52" t="s">
        <v>602</v>
      </c>
      <c r="H126" s="62" t="s">
        <v>559</v>
      </c>
      <c r="I126" s="348"/>
      <c r="J126" s="243"/>
      <c r="K126" s="237"/>
      <c r="L126" s="343"/>
      <c r="M126" s="329"/>
      <c r="N126" s="243"/>
      <c r="O126" s="237"/>
      <c r="P126" s="237"/>
      <c r="Q126" s="348"/>
      <c r="R126" s="243"/>
      <c r="S126" s="237"/>
      <c r="T126" s="343"/>
      <c r="U126" s="329"/>
      <c r="V126" s="243"/>
      <c r="W126" s="237"/>
      <c r="X126" s="237"/>
      <c r="Y126" s="348"/>
      <c r="Z126" s="243"/>
      <c r="AA126" s="237"/>
      <c r="AB126" s="343"/>
      <c r="AC126" s="329"/>
      <c r="AD126" s="243"/>
      <c r="AE126" s="237"/>
      <c r="AF126" s="343"/>
      <c r="AG126" s="363">
        <f t="shared" si="20"/>
        <v>0</v>
      </c>
      <c r="AH126" s="108"/>
      <c r="AI126" s="26"/>
      <c r="AJ126" s="314"/>
      <c r="AK126" s="300"/>
      <c r="AL126" s="5" t="str">
        <f t="shared" si="21"/>
        <v/>
      </c>
      <c r="AM126" s="1">
        <f t="shared" si="22"/>
        <v>0</v>
      </c>
      <c r="AN126" s="1">
        <f t="shared" si="23"/>
        <v>0</v>
      </c>
      <c r="AO126" s="1">
        <f t="shared" si="24"/>
        <v>0</v>
      </c>
      <c r="AP126" s="1">
        <f t="shared" si="25"/>
        <v>0</v>
      </c>
      <c r="AQ126" s="1">
        <f t="shared" si="26"/>
        <v>0</v>
      </c>
      <c r="AR126" s="1">
        <f t="shared" si="27"/>
        <v>0</v>
      </c>
      <c r="AS126" s="1">
        <f t="shared" si="28"/>
        <v>0</v>
      </c>
      <c r="AT126" s="117" t="str">
        <f t="shared" si="38"/>
        <v/>
      </c>
      <c r="AU126" s="1">
        <f t="shared" si="29"/>
        <v>0</v>
      </c>
      <c r="AV126" s="1">
        <f t="shared" si="30"/>
        <v>0</v>
      </c>
      <c r="AW126" s="1">
        <f t="shared" si="31"/>
        <v>0</v>
      </c>
      <c r="AX126" s="1">
        <f t="shared" si="32"/>
        <v>0</v>
      </c>
      <c r="AY126" s="1">
        <f t="shared" si="33"/>
        <v>0</v>
      </c>
      <c r="AZ126" s="1">
        <f t="shared" si="34"/>
        <v>0</v>
      </c>
      <c r="BA126" s="117" t="str">
        <f t="shared" si="35"/>
        <v/>
      </c>
      <c r="BB126" s="1">
        <f t="shared" si="36"/>
        <v>0</v>
      </c>
      <c r="BC126" s="1" t="str">
        <f t="shared" si="37"/>
        <v/>
      </c>
    </row>
    <row r="127" spans="1:55" ht="15.75" customHeight="1" x14ac:dyDescent="0.2">
      <c r="B127" s="299"/>
      <c r="D127" s="500"/>
      <c r="E127" s="497"/>
      <c r="F127" s="44"/>
      <c r="G127" s="52" t="s">
        <v>603</v>
      </c>
      <c r="H127" s="62" t="s">
        <v>163</v>
      </c>
      <c r="I127" s="348"/>
      <c r="J127" s="243"/>
      <c r="K127" s="237"/>
      <c r="L127" s="343"/>
      <c r="M127" s="329"/>
      <c r="N127" s="243"/>
      <c r="O127" s="237"/>
      <c r="P127" s="237"/>
      <c r="Q127" s="348"/>
      <c r="R127" s="243"/>
      <c r="S127" s="237"/>
      <c r="T127" s="343"/>
      <c r="U127" s="329"/>
      <c r="V127" s="243"/>
      <c r="W127" s="237"/>
      <c r="X127" s="237"/>
      <c r="Y127" s="348"/>
      <c r="Z127" s="243"/>
      <c r="AA127" s="237"/>
      <c r="AB127" s="343"/>
      <c r="AC127" s="329"/>
      <c r="AD127" s="243"/>
      <c r="AE127" s="237"/>
      <c r="AF127" s="343"/>
      <c r="AG127" s="363">
        <f t="shared" si="20"/>
        <v>0</v>
      </c>
      <c r="AH127" s="108"/>
      <c r="AI127" s="26"/>
      <c r="AJ127" s="314"/>
      <c r="AK127" s="300"/>
      <c r="AL127" s="5" t="str">
        <f t="shared" si="21"/>
        <v/>
      </c>
      <c r="AM127" s="1">
        <f t="shared" si="22"/>
        <v>0</v>
      </c>
      <c r="AN127" s="1">
        <f t="shared" si="23"/>
        <v>0</v>
      </c>
      <c r="AO127" s="1">
        <f t="shared" si="24"/>
        <v>0</v>
      </c>
      <c r="AP127" s="1">
        <f t="shared" si="25"/>
        <v>0</v>
      </c>
      <c r="AQ127" s="1">
        <f t="shared" si="26"/>
        <v>0</v>
      </c>
      <c r="AR127" s="1">
        <f t="shared" si="27"/>
        <v>0</v>
      </c>
      <c r="AS127" s="1">
        <f t="shared" si="28"/>
        <v>0</v>
      </c>
      <c r="AT127" s="117" t="str">
        <f t="shared" si="38"/>
        <v/>
      </c>
      <c r="AU127" s="1">
        <f t="shared" si="29"/>
        <v>0</v>
      </c>
      <c r="AV127" s="1">
        <f t="shared" si="30"/>
        <v>0</v>
      </c>
      <c r="AW127" s="1">
        <f t="shared" si="31"/>
        <v>0</v>
      </c>
      <c r="AX127" s="1">
        <f t="shared" si="32"/>
        <v>0</v>
      </c>
      <c r="AY127" s="1">
        <f t="shared" si="33"/>
        <v>0</v>
      </c>
      <c r="AZ127" s="1">
        <f t="shared" si="34"/>
        <v>0</v>
      </c>
      <c r="BA127" s="117" t="str">
        <f t="shared" si="35"/>
        <v/>
      </c>
      <c r="BB127" s="1">
        <f t="shared" si="36"/>
        <v>0</v>
      </c>
      <c r="BC127" s="1" t="str">
        <f t="shared" si="37"/>
        <v/>
      </c>
    </row>
    <row r="128" spans="1:55" ht="15.75" customHeight="1" x14ac:dyDescent="0.2">
      <c r="B128" s="299"/>
      <c r="D128" s="500"/>
      <c r="E128" s="497"/>
      <c r="F128" s="44"/>
      <c r="G128" s="52" t="s">
        <v>604</v>
      </c>
      <c r="H128" s="62" t="s">
        <v>138</v>
      </c>
      <c r="I128" s="348"/>
      <c r="J128" s="243"/>
      <c r="K128" s="237"/>
      <c r="L128" s="343"/>
      <c r="M128" s="329"/>
      <c r="N128" s="243"/>
      <c r="O128" s="237"/>
      <c r="P128" s="237"/>
      <c r="Q128" s="348"/>
      <c r="R128" s="243"/>
      <c r="S128" s="237"/>
      <c r="T128" s="343"/>
      <c r="U128" s="329"/>
      <c r="V128" s="243"/>
      <c r="W128" s="237"/>
      <c r="X128" s="237"/>
      <c r="Y128" s="348"/>
      <c r="Z128" s="243"/>
      <c r="AA128" s="237"/>
      <c r="AB128" s="343"/>
      <c r="AC128" s="329"/>
      <c r="AD128" s="243"/>
      <c r="AE128" s="237"/>
      <c r="AF128" s="343"/>
      <c r="AG128" s="363">
        <f t="shared" si="20"/>
        <v>0</v>
      </c>
      <c r="AH128" s="108"/>
      <c r="AI128" s="26"/>
      <c r="AJ128" s="314"/>
      <c r="AK128" s="300"/>
      <c r="AL128" s="5" t="str">
        <f t="shared" si="21"/>
        <v/>
      </c>
      <c r="AM128" s="1">
        <f t="shared" si="22"/>
        <v>0</v>
      </c>
      <c r="AN128" s="1">
        <f t="shared" si="23"/>
        <v>0</v>
      </c>
      <c r="AO128" s="1">
        <f t="shared" si="24"/>
        <v>0</v>
      </c>
      <c r="AP128" s="1">
        <f t="shared" si="25"/>
        <v>0</v>
      </c>
      <c r="AQ128" s="1">
        <f t="shared" si="26"/>
        <v>0</v>
      </c>
      <c r="AR128" s="1">
        <f t="shared" si="27"/>
        <v>0</v>
      </c>
      <c r="AS128" s="1">
        <f t="shared" si="28"/>
        <v>0</v>
      </c>
      <c r="AT128" s="117" t="str">
        <f t="shared" si="38"/>
        <v/>
      </c>
      <c r="AU128" s="1">
        <f t="shared" si="29"/>
        <v>0</v>
      </c>
      <c r="AV128" s="1">
        <f t="shared" si="30"/>
        <v>0</v>
      </c>
      <c r="AW128" s="1">
        <f t="shared" si="31"/>
        <v>0</v>
      </c>
      <c r="AX128" s="1">
        <f t="shared" si="32"/>
        <v>0</v>
      </c>
      <c r="AY128" s="1">
        <f t="shared" si="33"/>
        <v>0</v>
      </c>
      <c r="AZ128" s="1">
        <f t="shared" si="34"/>
        <v>0</v>
      </c>
      <c r="BA128" s="117" t="str">
        <f t="shared" si="35"/>
        <v/>
      </c>
      <c r="BB128" s="1">
        <f t="shared" si="36"/>
        <v>0</v>
      </c>
      <c r="BC128" s="1" t="str">
        <f t="shared" si="37"/>
        <v/>
      </c>
    </row>
    <row r="129" spans="2:55" ht="15.75" customHeight="1" x14ac:dyDescent="0.2">
      <c r="B129" s="299"/>
      <c r="D129" s="500"/>
      <c r="E129" s="497"/>
      <c r="F129" s="44"/>
      <c r="G129" s="52" t="s">
        <v>605</v>
      </c>
      <c r="H129" s="62" t="s">
        <v>76</v>
      </c>
      <c r="I129" s="348"/>
      <c r="J129" s="243"/>
      <c r="K129" s="237"/>
      <c r="L129" s="343"/>
      <c r="M129" s="329"/>
      <c r="N129" s="243"/>
      <c r="O129" s="237"/>
      <c r="P129" s="237"/>
      <c r="Q129" s="348"/>
      <c r="R129" s="243"/>
      <c r="S129" s="237"/>
      <c r="T129" s="343"/>
      <c r="U129" s="329"/>
      <c r="V129" s="243"/>
      <c r="W129" s="237"/>
      <c r="X129" s="237"/>
      <c r="Y129" s="348"/>
      <c r="Z129" s="243"/>
      <c r="AA129" s="237"/>
      <c r="AB129" s="343"/>
      <c r="AC129" s="329"/>
      <c r="AD129" s="243"/>
      <c r="AE129" s="237"/>
      <c r="AF129" s="343"/>
      <c r="AG129" s="363">
        <f t="shared" si="20"/>
        <v>0</v>
      </c>
      <c r="AH129" s="108"/>
      <c r="AI129" s="26"/>
      <c r="AJ129" s="314"/>
      <c r="AK129" s="300"/>
      <c r="AL129" s="5" t="str">
        <f t="shared" si="21"/>
        <v/>
      </c>
      <c r="AM129" s="1">
        <f t="shared" si="22"/>
        <v>0</v>
      </c>
      <c r="AN129" s="1">
        <f t="shared" si="23"/>
        <v>0</v>
      </c>
      <c r="AO129" s="1">
        <f t="shared" si="24"/>
        <v>0</v>
      </c>
      <c r="AP129" s="1">
        <f t="shared" si="25"/>
        <v>0</v>
      </c>
      <c r="AQ129" s="1">
        <f t="shared" si="26"/>
        <v>0</v>
      </c>
      <c r="AR129" s="1">
        <f t="shared" si="27"/>
        <v>0</v>
      </c>
      <c r="AS129" s="1">
        <f t="shared" si="28"/>
        <v>0</v>
      </c>
      <c r="AT129" s="117" t="str">
        <f t="shared" si="38"/>
        <v/>
      </c>
      <c r="AU129" s="1">
        <f t="shared" si="29"/>
        <v>0</v>
      </c>
      <c r="AV129" s="1">
        <f t="shared" si="30"/>
        <v>0</v>
      </c>
      <c r="AW129" s="1">
        <f t="shared" si="31"/>
        <v>0</v>
      </c>
      <c r="AX129" s="1">
        <f t="shared" si="32"/>
        <v>0</v>
      </c>
      <c r="AY129" s="1">
        <f t="shared" si="33"/>
        <v>0</v>
      </c>
      <c r="AZ129" s="1">
        <f t="shared" si="34"/>
        <v>0</v>
      </c>
      <c r="BA129" s="117" t="str">
        <f t="shared" si="35"/>
        <v/>
      </c>
      <c r="BB129" s="1">
        <f t="shared" si="36"/>
        <v>0</v>
      </c>
      <c r="BC129" s="1" t="str">
        <f t="shared" si="37"/>
        <v/>
      </c>
    </row>
    <row r="130" spans="2:55" ht="15.75" customHeight="1" x14ac:dyDescent="0.2">
      <c r="B130" s="299"/>
      <c r="D130" s="500"/>
      <c r="E130" s="497"/>
      <c r="F130" s="44"/>
      <c r="G130" s="52" t="s">
        <v>606</v>
      </c>
      <c r="H130" s="62" t="s">
        <v>189</v>
      </c>
      <c r="I130" s="348"/>
      <c r="J130" s="243"/>
      <c r="K130" s="237"/>
      <c r="L130" s="343"/>
      <c r="M130" s="329"/>
      <c r="N130" s="243"/>
      <c r="O130" s="237"/>
      <c r="P130" s="237"/>
      <c r="Q130" s="348"/>
      <c r="R130" s="243"/>
      <c r="S130" s="237"/>
      <c r="T130" s="343"/>
      <c r="U130" s="329"/>
      <c r="V130" s="243"/>
      <c r="W130" s="237"/>
      <c r="X130" s="237"/>
      <c r="Y130" s="348"/>
      <c r="Z130" s="243"/>
      <c r="AA130" s="237"/>
      <c r="AB130" s="343"/>
      <c r="AC130" s="329"/>
      <c r="AD130" s="243"/>
      <c r="AE130" s="237"/>
      <c r="AF130" s="343"/>
      <c r="AG130" s="363">
        <f t="shared" si="20"/>
        <v>0</v>
      </c>
      <c r="AH130" s="108"/>
      <c r="AI130" s="26"/>
      <c r="AJ130" s="314"/>
      <c r="AK130" s="300"/>
      <c r="AL130" s="5" t="str">
        <f t="shared" si="21"/>
        <v/>
      </c>
      <c r="AM130" s="1">
        <f t="shared" si="22"/>
        <v>0</v>
      </c>
      <c r="AN130" s="1">
        <f t="shared" si="23"/>
        <v>0</v>
      </c>
      <c r="AO130" s="1">
        <f t="shared" si="24"/>
        <v>0</v>
      </c>
      <c r="AP130" s="1">
        <f t="shared" si="25"/>
        <v>0</v>
      </c>
      <c r="AQ130" s="1">
        <f t="shared" si="26"/>
        <v>0</v>
      </c>
      <c r="AR130" s="1">
        <f t="shared" si="27"/>
        <v>0</v>
      </c>
      <c r="AS130" s="1">
        <f t="shared" si="28"/>
        <v>0</v>
      </c>
      <c r="AT130" s="117" t="str">
        <f t="shared" si="38"/>
        <v/>
      </c>
      <c r="AU130" s="1">
        <f t="shared" si="29"/>
        <v>0</v>
      </c>
      <c r="AV130" s="1">
        <f t="shared" si="30"/>
        <v>0</v>
      </c>
      <c r="AW130" s="1">
        <f t="shared" si="31"/>
        <v>0</v>
      </c>
      <c r="AX130" s="1">
        <f t="shared" si="32"/>
        <v>0</v>
      </c>
      <c r="AY130" s="1">
        <f t="shared" si="33"/>
        <v>0</v>
      </c>
      <c r="AZ130" s="1">
        <f t="shared" si="34"/>
        <v>0</v>
      </c>
      <c r="BA130" s="117" t="str">
        <f t="shared" si="35"/>
        <v/>
      </c>
      <c r="BB130" s="1">
        <f t="shared" si="36"/>
        <v>0</v>
      </c>
      <c r="BC130" s="1" t="str">
        <f t="shared" si="37"/>
        <v/>
      </c>
    </row>
    <row r="131" spans="2:55" ht="15.75" customHeight="1" x14ac:dyDescent="0.2">
      <c r="B131" s="299"/>
      <c r="D131" s="500"/>
      <c r="E131" s="497"/>
      <c r="F131" s="44"/>
      <c r="G131" s="52" t="s">
        <v>607</v>
      </c>
      <c r="H131" s="62" t="s">
        <v>190</v>
      </c>
      <c r="I131" s="348"/>
      <c r="J131" s="243"/>
      <c r="K131" s="237"/>
      <c r="L131" s="343"/>
      <c r="M131" s="329"/>
      <c r="N131" s="243"/>
      <c r="O131" s="237"/>
      <c r="P131" s="237"/>
      <c r="Q131" s="348"/>
      <c r="R131" s="243"/>
      <c r="S131" s="237"/>
      <c r="T131" s="343"/>
      <c r="U131" s="329"/>
      <c r="V131" s="243"/>
      <c r="W131" s="237"/>
      <c r="X131" s="237"/>
      <c r="Y131" s="348"/>
      <c r="Z131" s="243"/>
      <c r="AA131" s="237"/>
      <c r="AB131" s="343"/>
      <c r="AC131" s="329"/>
      <c r="AD131" s="243"/>
      <c r="AE131" s="237"/>
      <c r="AF131" s="343"/>
      <c r="AG131" s="363">
        <f t="shared" si="20"/>
        <v>0</v>
      </c>
      <c r="AH131" s="108"/>
      <c r="AI131" s="26"/>
      <c r="AJ131" s="314"/>
      <c r="AK131" s="300"/>
      <c r="AL131" s="5" t="str">
        <f t="shared" si="21"/>
        <v/>
      </c>
      <c r="AM131" s="1">
        <f t="shared" si="22"/>
        <v>0</v>
      </c>
      <c r="AN131" s="1">
        <f t="shared" si="23"/>
        <v>0</v>
      </c>
      <c r="AO131" s="1">
        <f t="shared" si="24"/>
        <v>0</v>
      </c>
      <c r="AP131" s="1">
        <f t="shared" si="25"/>
        <v>0</v>
      </c>
      <c r="AQ131" s="1">
        <f t="shared" si="26"/>
        <v>0</v>
      </c>
      <c r="AR131" s="1">
        <f t="shared" si="27"/>
        <v>0</v>
      </c>
      <c r="AS131" s="1">
        <f t="shared" si="28"/>
        <v>0</v>
      </c>
      <c r="AT131" s="117" t="str">
        <f t="shared" si="38"/>
        <v/>
      </c>
      <c r="AU131" s="1">
        <f t="shared" si="29"/>
        <v>0</v>
      </c>
      <c r="AV131" s="1">
        <f t="shared" si="30"/>
        <v>0</v>
      </c>
      <c r="AW131" s="1">
        <f t="shared" si="31"/>
        <v>0</v>
      </c>
      <c r="AX131" s="1">
        <f t="shared" si="32"/>
        <v>0</v>
      </c>
      <c r="AY131" s="1">
        <f t="shared" si="33"/>
        <v>0</v>
      </c>
      <c r="AZ131" s="1">
        <f t="shared" si="34"/>
        <v>0</v>
      </c>
      <c r="BA131" s="117" t="str">
        <f t="shared" si="35"/>
        <v/>
      </c>
      <c r="BB131" s="1">
        <f t="shared" si="36"/>
        <v>0</v>
      </c>
      <c r="BC131" s="1" t="str">
        <f t="shared" si="37"/>
        <v/>
      </c>
    </row>
    <row r="132" spans="2:55" ht="15.75" customHeight="1" x14ac:dyDescent="0.2">
      <c r="B132" s="299"/>
      <c r="D132" s="500"/>
      <c r="E132" s="497"/>
      <c r="F132" s="44"/>
      <c r="G132" s="52" t="s">
        <v>145</v>
      </c>
      <c r="H132" s="62" t="s">
        <v>217</v>
      </c>
      <c r="I132" s="348"/>
      <c r="J132" s="243"/>
      <c r="K132" s="237"/>
      <c r="L132" s="343"/>
      <c r="M132" s="329"/>
      <c r="N132" s="243"/>
      <c r="O132" s="237"/>
      <c r="P132" s="237"/>
      <c r="Q132" s="348"/>
      <c r="R132" s="243"/>
      <c r="S132" s="237"/>
      <c r="T132" s="343"/>
      <c r="U132" s="329"/>
      <c r="V132" s="243"/>
      <c r="W132" s="237"/>
      <c r="X132" s="237"/>
      <c r="Y132" s="348"/>
      <c r="Z132" s="243"/>
      <c r="AA132" s="237"/>
      <c r="AB132" s="343"/>
      <c r="AC132" s="329"/>
      <c r="AD132" s="243"/>
      <c r="AE132" s="237"/>
      <c r="AF132" s="343"/>
      <c r="AG132" s="363">
        <f t="shared" si="20"/>
        <v>0</v>
      </c>
      <c r="AH132" s="108"/>
      <c r="AI132" s="26"/>
      <c r="AJ132" s="314"/>
      <c r="AK132" s="300"/>
      <c r="AL132" s="5" t="str">
        <f t="shared" si="21"/>
        <v/>
      </c>
      <c r="AM132" s="1">
        <f t="shared" si="22"/>
        <v>0</v>
      </c>
      <c r="AN132" s="1">
        <f t="shared" si="23"/>
        <v>0</v>
      </c>
      <c r="AO132" s="1">
        <f t="shared" si="24"/>
        <v>0</v>
      </c>
      <c r="AP132" s="1">
        <f t="shared" si="25"/>
        <v>0</v>
      </c>
      <c r="AQ132" s="1">
        <f t="shared" si="26"/>
        <v>0</v>
      </c>
      <c r="AR132" s="1">
        <f t="shared" si="27"/>
        <v>0</v>
      </c>
      <c r="AS132" s="1">
        <f t="shared" si="28"/>
        <v>0</v>
      </c>
      <c r="AT132" s="117" t="str">
        <f t="shared" si="38"/>
        <v/>
      </c>
      <c r="AU132" s="1">
        <f t="shared" si="29"/>
        <v>0</v>
      </c>
      <c r="AV132" s="1">
        <f t="shared" si="30"/>
        <v>0</v>
      </c>
      <c r="AW132" s="1">
        <f t="shared" si="31"/>
        <v>0</v>
      </c>
      <c r="AX132" s="1">
        <f t="shared" si="32"/>
        <v>0</v>
      </c>
      <c r="AY132" s="1">
        <f t="shared" si="33"/>
        <v>0</v>
      </c>
      <c r="AZ132" s="1">
        <f t="shared" si="34"/>
        <v>0</v>
      </c>
      <c r="BA132" s="117" t="str">
        <f t="shared" si="35"/>
        <v/>
      </c>
      <c r="BB132" s="1">
        <f t="shared" si="36"/>
        <v>0</v>
      </c>
      <c r="BC132" s="1" t="str">
        <f t="shared" si="37"/>
        <v/>
      </c>
    </row>
    <row r="133" spans="2:55" ht="15.75" customHeight="1" x14ac:dyDescent="0.2">
      <c r="B133" s="299"/>
      <c r="D133" s="500"/>
      <c r="E133" s="497"/>
      <c r="F133" s="44"/>
      <c r="G133" s="52" t="s">
        <v>146</v>
      </c>
      <c r="H133" s="62" t="s">
        <v>557</v>
      </c>
      <c r="I133" s="348"/>
      <c r="J133" s="243"/>
      <c r="K133" s="237"/>
      <c r="L133" s="343"/>
      <c r="M133" s="329"/>
      <c r="N133" s="243"/>
      <c r="O133" s="237"/>
      <c r="P133" s="237"/>
      <c r="Q133" s="348"/>
      <c r="R133" s="243"/>
      <c r="S133" s="237"/>
      <c r="T133" s="343"/>
      <c r="U133" s="329"/>
      <c r="V133" s="243"/>
      <c r="W133" s="237"/>
      <c r="X133" s="237"/>
      <c r="Y133" s="348"/>
      <c r="Z133" s="243"/>
      <c r="AA133" s="237"/>
      <c r="AB133" s="343"/>
      <c r="AC133" s="329"/>
      <c r="AD133" s="243"/>
      <c r="AE133" s="237"/>
      <c r="AF133" s="343"/>
      <c r="AG133" s="363">
        <f t="shared" si="20"/>
        <v>0</v>
      </c>
      <c r="AH133" s="108"/>
      <c r="AI133" s="26"/>
      <c r="AJ133" s="314"/>
      <c r="AK133" s="300"/>
      <c r="AL133" s="5" t="str">
        <f t="shared" si="21"/>
        <v/>
      </c>
      <c r="AM133" s="1">
        <f t="shared" si="22"/>
        <v>0</v>
      </c>
      <c r="AN133" s="1">
        <f t="shared" si="23"/>
        <v>0</v>
      </c>
      <c r="AO133" s="1">
        <f t="shared" si="24"/>
        <v>0</v>
      </c>
      <c r="AP133" s="1">
        <f t="shared" si="25"/>
        <v>0</v>
      </c>
      <c r="AQ133" s="1">
        <f t="shared" si="26"/>
        <v>0</v>
      </c>
      <c r="AR133" s="1">
        <f t="shared" si="27"/>
        <v>0</v>
      </c>
      <c r="AS133" s="1">
        <f t="shared" si="28"/>
        <v>0</v>
      </c>
      <c r="AT133" s="117" t="str">
        <f t="shared" si="38"/>
        <v/>
      </c>
      <c r="AU133" s="1">
        <f t="shared" si="29"/>
        <v>0</v>
      </c>
      <c r="AV133" s="1">
        <f t="shared" si="30"/>
        <v>0</v>
      </c>
      <c r="AW133" s="1">
        <f t="shared" si="31"/>
        <v>0</v>
      </c>
      <c r="AX133" s="1">
        <f t="shared" si="32"/>
        <v>0</v>
      </c>
      <c r="AY133" s="1">
        <f t="shared" si="33"/>
        <v>0</v>
      </c>
      <c r="AZ133" s="1">
        <f t="shared" si="34"/>
        <v>0</v>
      </c>
      <c r="BA133" s="117" t="str">
        <f t="shared" si="35"/>
        <v/>
      </c>
      <c r="BB133" s="1">
        <f t="shared" si="36"/>
        <v>0</v>
      </c>
      <c r="BC133" s="1" t="str">
        <f t="shared" si="37"/>
        <v/>
      </c>
    </row>
    <row r="134" spans="2:55" ht="15.75" customHeight="1" x14ac:dyDescent="0.2">
      <c r="B134" s="299"/>
      <c r="D134" s="500"/>
      <c r="E134" s="497"/>
      <c r="F134" s="44"/>
      <c r="G134" s="52" t="s">
        <v>147</v>
      </c>
      <c r="H134" s="62" t="s">
        <v>216</v>
      </c>
      <c r="I134" s="348"/>
      <c r="J134" s="243"/>
      <c r="K134" s="237"/>
      <c r="L134" s="343"/>
      <c r="M134" s="329"/>
      <c r="N134" s="243"/>
      <c r="O134" s="237"/>
      <c r="P134" s="237"/>
      <c r="Q134" s="348"/>
      <c r="R134" s="243"/>
      <c r="S134" s="237"/>
      <c r="T134" s="343"/>
      <c r="U134" s="329"/>
      <c r="V134" s="243"/>
      <c r="W134" s="237"/>
      <c r="X134" s="237"/>
      <c r="Y134" s="348"/>
      <c r="Z134" s="243"/>
      <c r="AA134" s="237"/>
      <c r="AB134" s="343"/>
      <c r="AC134" s="329"/>
      <c r="AD134" s="243"/>
      <c r="AE134" s="237"/>
      <c r="AF134" s="343"/>
      <c r="AG134" s="363">
        <f t="shared" si="20"/>
        <v>0</v>
      </c>
      <c r="AH134" s="108"/>
      <c r="AI134" s="26"/>
      <c r="AJ134" s="314"/>
      <c r="AK134" s="300"/>
      <c r="AL134" s="5" t="str">
        <f t="shared" si="21"/>
        <v/>
      </c>
      <c r="AM134" s="1">
        <f t="shared" si="22"/>
        <v>0</v>
      </c>
      <c r="AN134" s="1">
        <f t="shared" si="23"/>
        <v>0</v>
      </c>
      <c r="AO134" s="1">
        <f t="shared" si="24"/>
        <v>0</v>
      </c>
      <c r="AP134" s="1">
        <f t="shared" si="25"/>
        <v>0</v>
      </c>
      <c r="AQ134" s="1">
        <f t="shared" si="26"/>
        <v>0</v>
      </c>
      <c r="AR134" s="1">
        <f t="shared" si="27"/>
        <v>0</v>
      </c>
      <c r="AS134" s="1">
        <f t="shared" si="28"/>
        <v>0</v>
      </c>
      <c r="AT134" s="117" t="str">
        <f t="shared" si="38"/>
        <v/>
      </c>
      <c r="AU134" s="1">
        <f t="shared" si="29"/>
        <v>0</v>
      </c>
      <c r="AV134" s="1">
        <f t="shared" si="30"/>
        <v>0</v>
      </c>
      <c r="AW134" s="1">
        <f t="shared" si="31"/>
        <v>0</v>
      </c>
      <c r="AX134" s="1">
        <f t="shared" si="32"/>
        <v>0</v>
      </c>
      <c r="AY134" s="1">
        <f t="shared" si="33"/>
        <v>0</v>
      </c>
      <c r="AZ134" s="1">
        <f t="shared" si="34"/>
        <v>0</v>
      </c>
      <c r="BA134" s="117" t="str">
        <f t="shared" si="35"/>
        <v/>
      </c>
      <c r="BB134" s="1">
        <f t="shared" si="36"/>
        <v>0</v>
      </c>
      <c r="BC134" s="1" t="str">
        <f t="shared" si="37"/>
        <v/>
      </c>
    </row>
    <row r="135" spans="2:55" ht="15.75" customHeight="1" x14ac:dyDescent="0.2">
      <c r="B135" s="299"/>
      <c r="D135" s="500"/>
      <c r="E135" s="497"/>
      <c r="F135" s="44"/>
      <c r="G135" s="52" t="s">
        <v>148</v>
      </c>
      <c r="H135" s="62" t="s">
        <v>191</v>
      </c>
      <c r="I135" s="348"/>
      <c r="J135" s="243"/>
      <c r="K135" s="237"/>
      <c r="L135" s="343"/>
      <c r="M135" s="329"/>
      <c r="N135" s="243"/>
      <c r="O135" s="237"/>
      <c r="P135" s="237"/>
      <c r="Q135" s="348"/>
      <c r="R135" s="243"/>
      <c r="S135" s="237"/>
      <c r="T135" s="343"/>
      <c r="U135" s="329"/>
      <c r="V135" s="243"/>
      <c r="W135" s="237"/>
      <c r="X135" s="237"/>
      <c r="Y135" s="348"/>
      <c r="Z135" s="243"/>
      <c r="AA135" s="237"/>
      <c r="AB135" s="343"/>
      <c r="AC135" s="329"/>
      <c r="AD135" s="243"/>
      <c r="AE135" s="237"/>
      <c r="AF135" s="343"/>
      <c r="AG135" s="363">
        <f t="shared" si="20"/>
        <v>0</v>
      </c>
      <c r="AH135" s="108"/>
      <c r="AI135" s="26"/>
      <c r="AJ135" s="314"/>
      <c r="AK135" s="300"/>
      <c r="AL135" s="5" t="str">
        <f t="shared" si="21"/>
        <v/>
      </c>
      <c r="AM135" s="1">
        <f t="shared" si="22"/>
        <v>0</v>
      </c>
      <c r="AN135" s="1">
        <f t="shared" si="23"/>
        <v>0</v>
      </c>
      <c r="AO135" s="1">
        <f t="shared" si="24"/>
        <v>0</v>
      </c>
      <c r="AP135" s="1">
        <f t="shared" si="25"/>
        <v>0</v>
      </c>
      <c r="AQ135" s="1">
        <f t="shared" si="26"/>
        <v>0</v>
      </c>
      <c r="AR135" s="1">
        <f t="shared" si="27"/>
        <v>0</v>
      </c>
      <c r="AS135" s="1">
        <f t="shared" si="28"/>
        <v>0</v>
      </c>
      <c r="AT135" s="117" t="str">
        <f t="shared" si="38"/>
        <v/>
      </c>
      <c r="AU135" s="1">
        <f t="shared" si="29"/>
        <v>0</v>
      </c>
      <c r="AV135" s="1">
        <f t="shared" si="30"/>
        <v>0</v>
      </c>
      <c r="AW135" s="1">
        <f t="shared" si="31"/>
        <v>0</v>
      </c>
      <c r="AX135" s="1">
        <f t="shared" si="32"/>
        <v>0</v>
      </c>
      <c r="AY135" s="1">
        <f t="shared" si="33"/>
        <v>0</v>
      </c>
      <c r="AZ135" s="1">
        <f t="shared" si="34"/>
        <v>0</v>
      </c>
      <c r="BA135" s="117" t="str">
        <f t="shared" si="35"/>
        <v/>
      </c>
      <c r="BB135" s="1">
        <f t="shared" si="36"/>
        <v>0</v>
      </c>
      <c r="BC135" s="1" t="str">
        <f t="shared" si="37"/>
        <v/>
      </c>
    </row>
    <row r="136" spans="2:55" ht="15.75" customHeight="1" x14ac:dyDescent="0.2">
      <c r="B136" s="299"/>
      <c r="D136" s="500"/>
      <c r="E136" s="497"/>
      <c r="F136" s="44"/>
      <c r="G136" s="52" t="s">
        <v>558</v>
      </c>
      <c r="H136" s="62" t="s">
        <v>614</v>
      </c>
      <c r="I136" s="348"/>
      <c r="J136" s="243"/>
      <c r="K136" s="237"/>
      <c r="L136" s="343"/>
      <c r="M136" s="329"/>
      <c r="N136" s="243"/>
      <c r="O136" s="237"/>
      <c r="P136" s="237"/>
      <c r="Q136" s="348"/>
      <c r="R136" s="243"/>
      <c r="S136" s="237"/>
      <c r="T136" s="343"/>
      <c r="U136" s="329"/>
      <c r="V136" s="243"/>
      <c r="W136" s="237"/>
      <c r="X136" s="237"/>
      <c r="Y136" s="348"/>
      <c r="Z136" s="243"/>
      <c r="AA136" s="237"/>
      <c r="AB136" s="343"/>
      <c r="AC136" s="329"/>
      <c r="AD136" s="243"/>
      <c r="AE136" s="237"/>
      <c r="AF136" s="343"/>
      <c r="AG136" s="363">
        <f>AS136</f>
        <v>0</v>
      </c>
      <c r="AH136" s="108"/>
      <c r="AI136" s="26"/>
      <c r="AJ136" s="314"/>
      <c r="AK136" s="300"/>
      <c r="AL136" s="5" t="str">
        <f>IF(OR(I136="＋",M136="＋",Q136="＋"),"＋",IF(OR(I136="○",M136="○",Q136="○"),"○",IF(OR(I136="◎",M136="◎",Q136="◎"),"◎","")))</f>
        <v/>
      </c>
      <c r="AM136" s="1">
        <f>IF(K136="-",0,K136)</f>
        <v>0</v>
      </c>
      <c r="AN136" s="1">
        <f>IF(O136="-",0,O136)</f>
        <v>0</v>
      </c>
      <c r="AO136" s="1">
        <f>IF(S136="-",0,S136)</f>
        <v>0</v>
      </c>
      <c r="AP136" s="1">
        <f>IF(W136="-",0,W136)</f>
        <v>0</v>
      </c>
      <c r="AQ136" s="1">
        <f>IF(AA136="-",0,AA136)</f>
        <v>0</v>
      </c>
      <c r="AR136" s="1">
        <f>IF(AE136="-",0,AE136)</f>
        <v>0</v>
      </c>
      <c r="AS136" s="1">
        <f>IF(AND(K136="-",$P$8=0,$T$8=0,$X$8=0,$AB$8=0,$AF$8=0),"-",IF(AND(K136="-",O136="-",$T$8=0,$X$8=0,$AB$8=0,$AF$8=0),"-",IF(AND(K136="-",O136="-",S136="-",$X$8=0,$AB$8=0,$AF$8=0),"-",IF(AND(K136="-",O136="-",S136="-",W136="-",$AB$8=0,$AF$8=0),"-",IF(AND(K136="-",O136="-",S136="-",W136="-",AA136="-",$AF$8=0),"-",IF(AND(K136="-",O136="-",S136="-",W136="-",AA136="-",AE136="-"),"-",ROUND(AM136*$L$8+AN136*$P$8+AO136*$T$8+AP136*$X$8+AQ136*$AB$8+AR136*$AF$8,3)))))))</f>
        <v>0</v>
      </c>
      <c r="AT136" s="117" t="str">
        <f>IF(COUNTIF(I136:AF136,"×")=0,"",IF(COUNTIF(I136:AF136,"×")=COUNTA(K136,O136,S136,W136,AA136,AE136)-COUNTIF(I136:AF136,"-"),1,""))</f>
        <v/>
      </c>
      <c r="AU136" s="1">
        <f>IF(L136="",0,L136)</f>
        <v>0</v>
      </c>
      <c r="AV136" s="1">
        <f>IF(P136="",0,P136)</f>
        <v>0</v>
      </c>
      <c r="AW136" s="1">
        <f>IF(T136="",0,T136)</f>
        <v>0</v>
      </c>
      <c r="AX136" s="1">
        <f>IF(X136="",0,X136)</f>
        <v>0</v>
      </c>
      <c r="AY136" s="1">
        <f>IF(AB136="",0,AB136)</f>
        <v>0</v>
      </c>
      <c r="AZ136" s="1">
        <f>IF(AF136="",0,AF136)</f>
        <v>0</v>
      </c>
      <c r="BA136" s="117" t="str">
        <f>IF(AND(L136="",P136="",T136="",X136="",AB136="",AF136=""),"",ROUND(AU136*$L$8+AV136*$P$8+AW136*$T$8+AX136*$X$8+AY136*$AB$8+AZ136*$AF$8,3))</f>
        <v/>
      </c>
      <c r="BB136" s="1">
        <f>IF(AL136="＋","",AS136)</f>
        <v>0</v>
      </c>
      <c r="BC136" s="1" t="str">
        <f>IF(AL136="＋",AS136,"")</f>
        <v/>
      </c>
    </row>
    <row r="137" spans="2:55" ht="15.75" customHeight="1" x14ac:dyDescent="0.2">
      <c r="B137" s="299"/>
      <c r="D137" s="500"/>
      <c r="E137" s="497"/>
      <c r="F137" s="20"/>
      <c r="G137" s="56" t="s">
        <v>663</v>
      </c>
      <c r="H137" s="196" t="s">
        <v>672</v>
      </c>
      <c r="I137" s="353"/>
      <c r="J137" s="244"/>
      <c r="K137" s="239"/>
      <c r="L137" s="345"/>
      <c r="M137" s="333"/>
      <c r="N137" s="244"/>
      <c r="O137" s="239"/>
      <c r="P137" s="239"/>
      <c r="Q137" s="353"/>
      <c r="R137" s="244"/>
      <c r="S137" s="239"/>
      <c r="T137" s="345"/>
      <c r="U137" s="333"/>
      <c r="V137" s="244"/>
      <c r="W137" s="239"/>
      <c r="X137" s="239"/>
      <c r="Y137" s="353"/>
      <c r="Z137" s="244"/>
      <c r="AA137" s="239"/>
      <c r="AB137" s="345"/>
      <c r="AC137" s="333"/>
      <c r="AD137" s="244"/>
      <c r="AE137" s="239"/>
      <c r="AF137" s="345"/>
      <c r="AG137" s="364">
        <f t="shared" si="20"/>
        <v>0</v>
      </c>
      <c r="AH137" s="109"/>
      <c r="AI137" s="26"/>
      <c r="AJ137" s="314"/>
      <c r="AK137" s="300"/>
      <c r="AL137" s="5" t="str">
        <f t="shared" si="21"/>
        <v/>
      </c>
      <c r="AM137" s="1">
        <f t="shared" si="22"/>
        <v>0</v>
      </c>
      <c r="AN137" s="1">
        <f t="shared" si="23"/>
        <v>0</v>
      </c>
      <c r="AO137" s="1">
        <f t="shared" si="24"/>
        <v>0</v>
      </c>
      <c r="AP137" s="1">
        <f t="shared" si="25"/>
        <v>0</v>
      </c>
      <c r="AQ137" s="1">
        <f t="shared" si="26"/>
        <v>0</v>
      </c>
      <c r="AR137" s="1">
        <f t="shared" si="27"/>
        <v>0</v>
      </c>
      <c r="AS137" s="1">
        <f t="shared" si="28"/>
        <v>0</v>
      </c>
      <c r="AT137" s="117" t="str">
        <f t="shared" si="38"/>
        <v/>
      </c>
      <c r="AU137" s="1">
        <f t="shared" si="29"/>
        <v>0</v>
      </c>
      <c r="AV137" s="1">
        <f t="shared" si="30"/>
        <v>0</v>
      </c>
      <c r="AW137" s="1">
        <f t="shared" si="31"/>
        <v>0</v>
      </c>
      <c r="AX137" s="1">
        <f t="shared" si="32"/>
        <v>0</v>
      </c>
      <c r="AY137" s="1">
        <f t="shared" si="33"/>
        <v>0</v>
      </c>
      <c r="AZ137" s="1">
        <f t="shared" si="34"/>
        <v>0</v>
      </c>
      <c r="BA137" s="117" t="str">
        <f t="shared" si="35"/>
        <v/>
      </c>
      <c r="BB137" s="1">
        <f t="shared" si="36"/>
        <v>0</v>
      </c>
      <c r="BC137" s="1" t="str">
        <f t="shared" si="37"/>
        <v/>
      </c>
    </row>
    <row r="138" spans="2:55" ht="15.75" customHeight="1" x14ac:dyDescent="0.2">
      <c r="B138" s="299"/>
      <c r="D138" s="500"/>
      <c r="E138" s="497"/>
      <c r="F138" s="15" t="s">
        <v>500</v>
      </c>
      <c r="G138" s="48" t="s">
        <v>79</v>
      </c>
      <c r="H138" s="49" t="s">
        <v>681</v>
      </c>
      <c r="I138" s="348"/>
      <c r="J138" s="242"/>
      <c r="K138" s="240"/>
      <c r="L138" s="346"/>
      <c r="M138" s="329"/>
      <c r="N138" s="242"/>
      <c r="O138" s="240"/>
      <c r="P138" s="236"/>
      <c r="Q138" s="348"/>
      <c r="R138" s="242"/>
      <c r="S138" s="240"/>
      <c r="T138" s="346"/>
      <c r="U138" s="329"/>
      <c r="V138" s="242"/>
      <c r="W138" s="240"/>
      <c r="X138" s="236"/>
      <c r="Y138" s="348"/>
      <c r="Z138" s="242"/>
      <c r="AA138" s="240"/>
      <c r="AB138" s="346"/>
      <c r="AC138" s="332"/>
      <c r="AD138" s="245"/>
      <c r="AE138" s="240"/>
      <c r="AF138" s="346"/>
      <c r="AG138" s="362">
        <f t="shared" si="20"/>
        <v>0</v>
      </c>
      <c r="AH138" s="107">
        <f>SUM(BB138:BB148)</f>
        <v>0</v>
      </c>
      <c r="AI138" s="291"/>
      <c r="AJ138" s="314"/>
      <c r="AK138" s="300"/>
      <c r="AL138" s="5" t="str">
        <f t="shared" si="21"/>
        <v/>
      </c>
      <c r="AM138" s="1">
        <f t="shared" si="22"/>
        <v>0</v>
      </c>
      <c r="AN138" s="1">
        <f t="shared" si="23"/>
        <v>0</v>
      </c>
      <c r="AO138" s="1">
        <f t="shared" si="24"/>
        <v>0</v>
      </c>
      <c r="AP138" s="1">
        <f t="shared" si="25"/>
        <v>0</v>
      </c>
      <c r="AQ138" s="1">
        <f t="shared" si="26"/>
        <v>0</v>
      </c>
      <c r="AR138" s="1">
        <f t="shared" si="27"/>
        <v>0</v>
      </c>
      <c r="AS138" s="1">
        <f t="shared" si="28"/>
        <v>0</v>
      </c>
      <c r="AT138" s="117" t="str">
        <f t="shared" si="38"/>
        <v/>
      </c>
      <c r="AU138" s="1">
        <f t="shared" si="29"/>
        <v>0</v>
      </c>
      <c r="AV138" s="1">
        <f t="shared" si="30"/>
        <v>0</v>
      </c>
      <c r="AW138" s="1">
        <f t="shared" si="31"/>
        <v>0</v>
      </c>
      <c r="AX138" s="1">
        <f t="shared" si="32"/>
        <v>0</v>
      </c>
      <c r="AY138" s="1">
        <f t="shared" si="33"/>
        <v>0</v>
      </c>
      <c r="AZ138" s="1">
        <f t="shared" si="34"/>
        <v>0</v>
      </c>
      <c r="BA138" s="117" t="str">
        <f t="shared" si="35"/>
        <v/>
      </c>
      <c r="BB138" s="1">
        <f t="shared" si="36"/>
        <v>0</v>
      </c>
      <c r="BC138" s="1" t="str">
        <f t="shared" si="37"/>
        <v/>
      </c>
    </row>
    <row r="139" spans="2:55" ht="15.75" customHeight="1" x14ac:dyDescent="0.2">
      <c r="B139" s="299"/>
      <c r="D139" s="500"/>
      <c r="E139" s="497"/>
      <c r="F139" s="15"/>
      <c r="G139" s="52" t="s">
        <v>149</v>
      </c>
      <c r="H139" s="53" t="s">
        <v>271</v>
      </c>
      <c r="I139" s="348"/>
      <c r="J139" s="243"/>
      <c r="K139" s="237"/>
      <c r="L139" s="343"/>
      <c r="M139" s="329"/>
      <c r="N139" s="243"/>
      <c r="O139" s="237"/>
      <c r="P139" s="237"/>
      <c r="Q139" s="348"/>
      <c r="R139" s="243"/>
      <c r="S139" s="237"/>
      <c r="T139" s="343"/>
      <c r="U139" s="329"/>
      <c r="V139" s="243"/>
      <c r="W139" s="237"/>
      <c r="X139" s="237"/>
      <c r="Y139" s="348"/>
      <c r="Z139" s="243"/>
      <c r="AA139" s="237"/>
      <c r="AB139" s="343"/>
      <c r="AC139" s="329"/>
      <c r="AD139" s="243"/>
      <c r="AE139" s="237"/>
      <c r="AF139" s="343"/>
      <c r="AG139" s="363">
        <f t="shared" si="20"/>
        <v>0</v>
      </c>
      <c r="AH139" s="215">
        <f>SUM(BC138:BC148)</f>
        <v>0</v>
      </c>
      <c r="AI139" s="378"/>
      <c r="AJ139" s="314"/>
      <c r="AK139" s="300"/>
      <c r="AL139" s="5" t="str">
        <f t="shared" si="21"/>
        <v/>
      </c>
      <c r="AM139" s="1">
        <f t="shared" si="22"/>
        <v>0</v>
      </c>
      <c r="AN139" s="1">
        <f t="shared" si="23"/>
        <v>0</v>
      </c>
      <c r="AO139" s="1">
        <f t="shared" si="24"/>
        <v>0</v>
      </c>
      <c r="AP139" s="1">
        <f t="shared" si="25"/>
        <v>0</v>
      </c>
      <c r="AQ139" s="1">
        <f t="shared" si="26"/>
        <v>0</v>
      </c>
      <c r="AR139" s="1">
        <f t="shared" si="27"/>
        <v>0</v>
      </c>
      <c r="AS139" s="1">
        <f t="shared" si="28"/>
        <v>0</v>
      </c>
      <c r="AT139" s="117" t="str">
        <f t="shared" si="38"/>
        <v/>
      </c>
      <c r="AU139" s="1">
        <f t="shared" si="29"/>
        <v>0</v>
      </c>
      <c r="AV139" s="1">
        <f t="shared" si="30"/>
        <v>0</v>
      </c>
      <c r="AW139" s="1">
        <f t="shared" si="31"/>
        <v>0</v>
      </c>
      <c r="AX139" s="1">
        <f t="shared" si="32"/>
        <v>0</v>
      </c>
      <c r="AY139" s="1">
        <f t="shared" si="33"/>
        <v>0</v>
      </c>
      <c r="AZ139" s="1">
        <f t="shared" si="34"/>
        <v>0</v>
      </c>
      <c r="BA139" s="117" t="str">
        <f t="shared" si="35"/>
        <v/>
      </c>
      <c r="BB139" s="1">
        <f t="shared" si="36"/>
        <v>0</v>
      </c>
      <c r="BC139" s="1" t="str">
        <f t="shared" si="37"/>
        <v/>
      </c>
    </row>
    <row r="140" spans="2:55" ht="15.75" customHeight="1" x14ac:dyDescent="0.2">
      <c r="B140" s="299"/>
      <c r="D140" s="500"/>
      <c r="E140" s="497"/>
      <c r="F140" s="15"/>
      <c r="G140" s="52" t="s">
        <v>272</v>
      </c>
      <c r="H140" s="53" t="s">
        <v>538</v>
      </c>
      <c r="I140" s="348"/>
      <c r="J140" s="243"/>
      <c r="K140" s="237"/>
      <c r="L140" s="343"/>
      <c r="M140" s="329"/>
      <c r="N140" s="243"/>
      <c r="O140" s="237"/>
      <c r="P140" s="237"/>
      <c r="Q140" s="348"/>
      <c r="R140" s="243"/>
      <c r="S140" s="237"/>
      <c r="T140" s="343"/>
      <c r="U140" s="329"/>
      <c r="V140" s="243"/>
      <c r="W140" s="237"/>
      <c r="X140" s="237"/>
      <c r="Y140" s="348"/>
      <c r="Z140" s="243"/>
      <c r="AA140" s="237"/>
      <c r="AB140" s="343"/>
      <c r="AC140" s="329"/>
      <c r="AD140" s="243"/>
      <c r="AE140" s="237"/>
      <c r="AF140" s="343"/>
      <c r="AG140" s="363">
        <f t="shared" si="20"/>
        <v>0</v>
      </c>
      <c r="AH140" s="205"/>
      <c r="AI140" s="377"/>
      <c r="AJ140" s="314"/>
      <c r="AK140" s="300"/>
      <c r="AL140" s="5" t="str">
        <f t="shared" si="21"/>
        <v/>
      </c>
      <c r="AM140" s="1">
        <f t="shared" si="22"/>
        <v>0</v>
      </c>
      <c r="AN140" s="1">
        <f t="shared" si="23"/>
        <v>0</v>
      </c>
      <c r="AO140" s="1">
        <f t="shared" si="24"/>
        <v>0</v>
      </c>
      <c r="AP140" s="1">
        <f t="shared" si="25"/>
        <v>0</v>
      </c>
      <c r="AQ140" s="1">
        <f t="shared" si="26"/>
        <v>0</v>
      </c>
      <c r="AR140" s="1">
        <f t="shared" si="27"/>
        <v>0</v>
      </c>
      <c r="AS140" s="1">
        <f t="shared" si="28"/>
        <v>0</v>
      </c>
      <c r="AT140" s="117" t="str">
        <f t="shared" si="38"/>
        <v/>
      </c>
      <c r="AU140" s="1">
        <f t="shared" si="29"/>
        <v>0</v>
      </c>
      <c r="AV140" s="1">
        <f t="shared" si="30"/>
        <v>0</v>
      </c>
      <c r="AW140" s="1">
        <f t="shared" si="31"/>
        <v>0</v>
      </c>
      <c r="AX140" s="1">
        <f t="shared" si="32"/>
        <v>0</v>
      </c>
      <c r="AY140" s="1">
        <f t="shared" si="33"/>
        <v>0</v>
      </c>
      <c r="AZ140" s="1">
        <f t="shared" si="34"/>
        <v>0</v>
      </c>
      <c r="BA140" s="117" t="str">
        <f t="shared" si="35"/>
        <v/>
      </c>
      <c r="BB140" s="1">
        <f t="shared" si="36"/>
        <v>0</v>
      </c>
      <c r="BC140" s="1" t="str">
        <f t="shared" si="37"/>
        <v/>
      </c>
    </row>
    <row r="141" spans="2:55" ht="15.75" customHeight="1" x14ac:dyDescent="0.2">
      <c r="B141" s="299"/>
      <c r="D141" s="500"/>
      <c r="E141" s="497"/>
      <c r="F141" s="15"/>
      <c r="G141" s="52" t="s">
        <v>193</v>
      </c>
      <c r="H141" s="53" t="s">
        <v>562</v>
      </c>
      <c r="I141" s="348"/>
      <c r="J141" s="243"/>
      <c r="K141" s="237"/>
      <c r="L141" s="343"/>
      <c r="M141" s="329"/>
      <c r="N141" s="243"/>
      <c r="O141" s="237"/>
      <c r="P141" s="237"/>
      <c r="Q141" s="348"/>
      <c r="R141" s="243"/>
      <c r="S141" s="237"/>
      <c r="T141" s="343"/>
      <c r="U141" s="329"/>
      <c r="V141" s="243"/>
      <c r="W141" s="237"/>
      <c r="X141" s="237"/>
      <c r="Y141" s="348"/>
      <c r="Z141" s="243"/>
      <c r="AA141" s="237"/>
      <c r="AB141" s="343"/>
      <c r="AC141" s="329"/>
      <c r="AD141" s="243"/>
      <c r="AE141" s="237"/>
      <c r="AF141" s="343"/>
      <c r="AG141" s="363">
        <f t="shared" si="20"/>
        <v>0</v>
      </c>
      <c r="AH141" s="108"/>
      <c r="AI141" s="26"/>
      <c r="AJ141" s="314"/>
      <c r="AK141" s="300"/>
      <c r="AL141" s="5" t="str">
        <f t="shared" si="21"/>
        <v/>
      </c>
      <c r="AM141" s="1">
        <f t="shared" si="22"/>
        <v>0</v>
      </c>
      <c r="AN141" s="1">
        <f t="shared" si="23"/>
        <v>0</v>
      </c>
      <c r="AO141" s="1">
        <f t="shared" si="24"/>
        <v>0</v>
      </c>
      <c r="AP141" s="1">
        <f t="shared" si="25"/>
        <v>0</v>
      </c>
      <c r="AQ141" s="1">
        <f t="shared" si="26"/>
        <v>0</v>
      </c>
      <c r="AR141" s="1">
        <f t="shared" si="27"/>
        <v>0</v>
      </c>
      <c r="AS141" s="1">
        <f t="shared" si="28"/>
        <v>0</v>
      </c>
      <c r="AT141" s="117" t="str">
        <f t="shared" si="38"/>
        <v/>
      </c>
      <c r="AU141" s="1">
        <f t="shared" si="29"/>
        <v>0</v>
      </c>
      <c r="AV141" s="1">
        <f t="shared" si="30"/>
        <v>0</v>
      </c>
      <c r="AW141" s="1">
        <f t="shared" si="31"/>
        <v>0</v>
      </c>
      <c r="AX141" s="1">
        <f t="shared" si="32"/>
        <v>0</v>
      </c>
      <c r="AY141" s="1">
        <f t="shared" si="33"/>
        <v>0</v>
      </c>
      <c r="AZ141" s="1">
        <f t="shared" si="34"/>
        <v>0</v>
      </c>
      <c r="BA141" s="117" t="str">
        <f t="shared" si="35"/>
        <v/>
      </c>
      <c r="BB141" s="1">
        <f t="shared" si="36"/>
        <v>0</v>
      </c>
      <c r="BC141" s="1" t="str">
        <f t="shared" si="37"/>
        <v/>
      </c>
    </row>
    <row r="142" spans="2:55" ht="15.75" customHeight="1" x14ac:dyDescent="0.2">
      <c r="B142" s="299"/>
      <c r="D142" s="500"/>
      <c r="E142" s="497"/>
      <c r="F142" s="15"/>
      <c r="G142" s="52" t="s">
        <v>194</v>
      </c>
      <c r="H142" s="53" t="s">
        <v>740</v>
      </c>
      <c r="I142" s="348"/>
      <c r="J142" s="243"/>
      <c r="K142" s="237"/>
      <c r="L142" s="343"/>
      <c r="M142" s="329"/>
      <c r="N142" s="243"/>
      <c r="O142" s="237"/>
      <c r="P142" s="237"/>
      <c r="Q142" s="348"/>
      <c r="R142" s="243"/>
      <c r="S142" s="237"/>
      <c r="T142" s="343"/>
      <c r="U142" s="329"/>
      <c r="V142" s="243"/>
      <c r="W142" s="237"/>
      <c r="X142" s="237"/>
      <c r="Y142" s="348"/>
      <c r="Z142" s="243"/>
      <c r="AA142" s="237"/>
      <c r="AB142" s="343"/>
      <c r="AC142" s="329"/>
      <c r="AD142" s="243"/>
      <c r="AE142" s="237"/>
      <c r="AF142" s="343"/>
      <c r="AG142" s="363">
        <f t="shared" si="20"/>
        <v>0</v>
      </c>
      <c r="AH142" s="108"/>
      <c r="AI142" s="26"/>
      <c r="AJ142" s="314"/>
      <c r="AK142" s="300"/>
      <c r="AL142" s="5" t="str">
        <f t="shared" si="21"/>
        <v/>
      </c>
      <c r="AM142" s="1">
        <f t="shared" si="22"/>
        <v>0</v>
      </c>
      <c r="AN142" s="1">
        <f t="shared" si="23"/>
        <v>0</v>
      </c>
      <c r="AO142" s="1">
        <f t="shared" si="24"/>
        <v>0</v>
      </c>
      <c r="AP142" s="1">
        <f t="shared" si="25"/>
        <v>0</v>
      </c>
      <c r="AQ142" s="1">
        <f t="shared" si="26"/>
        <v>0</v>
      </c>
      <c r="AR142" s="1">
        <f t="shared" si="27"/>
        <v>0</v>
      </c>
      <c r="AS142" s="1">
        <f t="shared" si="28"/>
        <v>0</v>
      </c>
      <c r="AT142" s="117" t="str">
        <f t="shared" si="38"/>
        <v/>
      </c>
      <c r="AU142" s="1">
        <f t="shared" si="29"/>
        <v>0</v>
      </c>
      <c r="AV142" s="1">
        <f t="shared" si="30"/>
        <v>0</v>
      </c>
      <c r="AW142" s="1">
        <f t="shared" si="31"/>
        <v>0</v>
      </c>
      <c r="AX142" s="1">
        <f t="shared" si="32"/>
        <v>0</v>
      </c>
      <c r="AY142" s="1">
        <f t="shared" si="33"/>
        <v>0</v>
      </c>
      <c r="AZ142" s="1">
        <f t="shared" si="34"/>
        <v>0</v>
      </c>
      <c r="BA142" s="117" t="str">
        <f t="shared" si="35"/>
        <v/>
      </c>
      <c r="BB142" s="1">
        <f t="shared" si="36"/>
        <v>0</v>
      </c>
      <c r="BC142" s="1" t="str">
        <f t="shared" si="37"/>
        <v/>
      </c>
    </row>
    <row r="143" spans="2:55" ht="15.75" customHeight="1" x14ac:dyDescent="0.2">
      <c r="B143" s="299"/>
      <c r="D143" s="500"/>
      <c r="E143" s="497"/>
      <c r="F143" s="15"/>
      <c r="G143" s="52" t="s">
        <v>195</v>
      </c>
      <c r="H143" s="53" t="s">
        <v>16</v>
      </c>
      <c r="I143" s="348"/>
      <c r="J143" s="243"/>
      <c r="K143" s="237"/>
      <c r="L143" s="343"/>
      <c r="M143" s="329"/>
      <c r="N143" s="243"/>
      <c r="O143" s="237"/>
      <c r="P143" s="237"/>
      <c r="Q143" s="348"/>
      <c r="R143" s="243"/>
      <c r="S143" s="237"/>
      <c r="T143" s="343"/>
      <c r="U143" s="329"/>
      <c r="V143" s="243"/>
      <c r="W143" s="237"/>
      <c r="X143" s="237"/>
      <c r="Y143" s="348"/>
      <c r="Z143" s="243"/>
      <c r="AA143" s="237"/>
      <c r="AB143" s="343"/>
      <c r="AC143" s="329"/>
      <c r="AD143" s="243"/>
      <c r="AE143" s="237"/>
      <c r="AF143" s="343"/>
      <c r="AG143" s="363">
        <f t="shared" si="20"/>
        <v>0</v>
      </c>
      <c r="AH143" s="108"/>
      <c r="AI143" s="26"/>
      <c r="AJ143" s="314"/>
      <c r="AK143" s="300"/>
      <c r="AL143" s="5" t="str">
        <f t="shared" si="21"/>
        <v/>
      </c>
      <c r="AM143" s="1">
        <f t="shared" si="22"/>
        <v>0</v>
      </c>
      <c r="AN143" s="1">
        <f t="shared" si="23"/>
        <v>0</v>
      </c>
      <c r="AO143" s="1">
        <f t="shared" si="24"/>
        <v>0</v>
      </c>
      <c r="AP143" s="1">
        <f t="shared" si="25"/>
        <v>0</v>
      </c>
      <c r="AQ143" s="1">
        <f t="shared" si="26"/>
        <v>0</v>
      </c>
      <c r="AR143" s="1">
        <f t="shared" si="27"/>
        <v>0</v>
      </c>
      <c r="AS143" s="1">
        <f t="shared" si="28"/>
        <v>0</v>
      </c>
      <c r="AT143" s="117" t="str">
        <f t="shared" si="38"/>
        <v/>
      </c>
      <c r="AU143" s="1">
        <f t="shared" si="29"/>
        <v>0</v>
      </c>
      <c r="AV143" s="1">
        <f t="shared" si="30"/>
        <v>0</v>
      </c>
      <c r="AW143" s="1">
        <f t="shared" si="31"/>
        <v>0</v>
      </c>
      <c r="AX143" s="1">
        <f t="shared" si="32"/>
        <v>0</v>
      </c>
      <c r="AY143" s="1">
        <f t="shared" si="33"/>
        <v>0</v>
      </c>
      <c r="AZ143" s="1">
        <f t="shared" si="34"/>
        <v>0</v>
      </c>
      <c r="BA143" s="117" t="str">
        <f t="shared" si="35"/>
        <v/>
      </c>
      <c r="BB143" s="1">
        <f t="shared" si="36"/>
        <v>0</v>
      </c>
      <c r="BC143" s="1" t="str">
        <f t="shared" si="37"/>
        <v/>
      </c>
    </row>
    <row r="144" spans="2:55" ht="15.75" customHeight="1" x14ac:dyDescent="0.2">
      <c r="B144" s="299"/>
      <c r="D144" s="500"/>
      <c r="E144" s="497"/>
      <c r="F144" s="15"/>
      <c r="G144" s="52" t="s">
        <v>80</v>
      </c>
      <c r="H144" s="53" t="s">
        <v>633</v>
      </c>
      <c r="I144" s="348"/>
      <c r="J144" s="243"/>
      <c r="K144" s="237"/>
      <c r="L144" s="343"/>
      <c r="M144" s="329"/>
      <c r="N144" s="243"/>
      <c r="O144" s="237"/>
      <c r="P144" s="237"/>
      <c r="Q144" s="348"/>
      <c r="R144" s="243"/>
      <c r="S144" s="237"/>
      <c r="T144" s="343"/>
      <c r="U144" s="329"/>
      <c r="V144" s="243"/>
      <c r="W144" s="237"/>
      <c r="X144" s="237"/>
      <c r="Y144" s="348"/>
      <c r="Z144" s="243"/>
      <c r="AA144" s="237"/>
      <c r="AB144" s="343"/>
      <c r="AC144" s="329"/>
      <c r="AD144" s="243"/>
      <c r="AE144" s="237"/>
      <c r="AF144" s="343"/>
      <c r="AG144" s="363">
        <f t="shared" si="20"/>
        <v>0</v>
      </c>
      <c r="AH144" s="108"/>
      <c r="AI144" s="26"/>
      <c r="AJ144" s="314"/>
      <c r="AK144" s="300"/>
      <c r="AL144" s="5" t="str">
        <f t="shared" si="21"/>
        <v/>
      </c>
      <c r="AM144" s="1">
        <f t="shared" si="22"/>
        <v>0</v>
      </c>
      <c r="AN144" s="1">
        <f t="shared" si="23"/>
        <v>0</v>
      </c>
      <c r="AO144" s="1">
        <f t="shared" si="24"/>
        <v>0</v>
      </c>
      <c r="AP144" s="1">
        <f t="shared" si="25"/>
        <v>0</v>
      </c>
      <c r="AQ144" s="1">
        <f t="shared" si="26"/>
        <v>0</v>
      </c>
      <c r="AR144" s="1">
        <f t="shared" si="27"/>
        <v>0</v>
      </c>
      <c r="AS144" s="1">
        <f t="shared" si="28"/>
        <v>0</v>
      </c>
      <c r="AT144" s="117" t="str">
        <f t="shared" si="38"/>
        <v/>
      </c>
      <c r="AU144" s="1">
        <f t="shared" si="29"/>
        <v>0</v>
      </c>
      <c r="AV144" s="1">
        <f t="shared" si="30"/>
        <v>0</v>
      </c>
      <c r="AW144" s="1">
        <f t="shared" si="31"/>
        <v>0</v>
      </c>
      <c r="AX144" s="1">
        <f t="shared" si="32"/>
        <v>0</v>
      </c>
      <c r="AY144" s="1">
        <f t="shared" si="33"/>
        <v>0</v>
      </c>
      <c r="AZ144" s="1">
        <f t="shared" si="34"/>
        <v>0</v>
      </c>
      <c r="BA144" s="117" t="str">
        <f t="shared" si="35"/>
        <v/>
      </c>
      <c r="BB144" s="1">
        <f t="shared" si="36"/>
        <v>0</v>
      </c>
      <c r="BC144" s="1" t="str">
        <f t="shared" si="37"/>
        <v/>
      </c>
    </row>
    <row r="145" spans="2:55" ht="15.75" customHeight="1" x14ac:dyDescent="0.2">
      <c r="B145" s="299"/>
      <c r="D145" s="500"/>
      <c r="E145" s="497"/>
      <c r="F145" s="15"/>
      <c r="G145" s="52" t="s">
        <v>81</v>
      </c>
      <c r="H145" s="53" t="s">
        <v>161</v>
      </c>
      <c r="I145" s="348"/>
      <c r="J145" s="243"/>
      <c r="K145" s="237"/>
      <c r="L145" s="343"/>
      <c r="M145" s="329"/>
      <c r="N145" s="243"/>
      <c r="O145" s="237"/>
      <c r="P145" s="237"/>
      <c r="Q145" s="348"/>
      <c r="R145" s="243"/>
      <c r="S145" s="237"/>
      <c r="T145" s="343"/>
      <c r="U145" s="329"/>
      <c r="V145" s="243"/>
      <c r="W145" s="237"/>
      <c r="X145" s="237"/>
      <c r="Y145" s="348"/>
      <c r="Z145" s="243"/>
      <c r="AA145" s="237"/>
      <c r="AB145" s="343"/>
      <c r="AC145" s="329"/>
      <c r="AD145" s="243"/>
      <c r="AE145" s="237"/>
      <c r="AF145" s="343"/>
      <c r="AG145" s="363">
        <f t="shared" si="20"/>
        <v>0</v>
      </c>
      <c r="AH145" s="108"/>
      <c r="AI145" s="26"/>
      <c r="AJ145" s="314"/>
      <c r="AK145" s="300"/>
      <c r="AL145" s="5" t="str">
        <f t="shared" si="21"/>
        <v/>
      </c>
      <c r="AM145" s="1">
        <f t="shared" si="22"/>
        <v>0</v>
      </c>
      <c r="AN145" s="1">
        <f t="shared" si="23"/>
        <v>0</v>
      </c>
      <c r="AO145" s="1">
        <f t="shared" si="24"/>
        <v>0</v>
      </c>
      <c r="AP145" s="1">
        <f t="shared" si="25"/>
        <v>0</v>
      </c>
      <c r="AQ145" s="1">
        <f t="shared" si="26"/>
        <v>0</v>
      </c>
      <c r="AR145" s="1">
        <f t="shared" si="27"/>
        <v>0</v>
      </c>
      <c r="AS145" s="1">
        <f t="shared" si="28"/>
        <v>0</v>
      </c>
      <c r="AT145" s="117" t="str">
        <f t="shared" si="38"/>
        <v/>
      </c>
      <c r="AU145" s="1">
        <f t="shared" si="29"/>
        <v>0</v>
      </c>
      <c r="AV145" s="1">
        <f t="shared" si="30"/>
        <v>0</v>
      </c>
      <c r="AW145" s="1">
        <f t="shared" si="31"/>
        <v>0</v>
      </c>
      <c r="AX145" s="1">
        <f t="shared" si="32"/>
        <v>0</v>
      </c>
      <c r="AY145" s="1">
        <f t="shared" si="33"/>
        <v>0</v>
      </c>
      <c r="AZ145" s="1">
        <f t="shared" si="34"/>
        <v>0</v>
      </c>
      <c r="BA145" s="117" t="str">
        <f t="shared" si="35"/>
        <v/>
      </c>
      <c r="BB145" s="1">
        <f t="shared" si="36"/>
        <v>0</v>
      </c>
      <c r="BC145" s="1" t="str">
        <f t="shared" si="37"/>
        <v/>
      </c>
    </row>
    <row r="146" spans="2:55" ht="15.75" customHeight="1" x14ac:dyDescent="0.2">
      <c r="B146" s="299"/>
      <c r="D146" s="500"/>
      <c r="E146" s="497"/>
      <c r="F146" s="15"/>
      <c r="G146" s="52" t="s">
        <v>219</v>
      </c>
      <c r="H146" s="53" t="s">
        <v>162</v>
      </c>
      <c r="I146" s="348"/>
      <c r="J146" s="243"/>
      <c r="K146" s="237"/>
      <c r="L146" s="343"/>
      <c r="M146" s="329"/>
      <c r="N146" s="243"/>
      <c r="O146" s="237"/>
      <c r="P146" s="237"/>
      <c r="Q146" s="348"/>
      <c r="R146" s="243"/>
      <c r="S146" s="237"/>
      <c r="T146" s="343"/>
      <c r="U146" s="329"/>
      <c r="V146" s="243"/>
      <c r="W146" s="237"/>
      <c r="X146" s="237"/>
      <c r="Y146" s="348"/>
      <c r="Z146" s="243"/>
      <c r="AA146" s="237"/>
      <c r="AB146" s="343"/>
      <c r="AC146" s="329"/>
      <c r="AD146" s="243"/>
      <c r="AE146" s="237"/>
      <c r="AF146" s="343"/>
      <c r="AG146" s="363">
        <f t="shared" si="20"/>
        <v>0</v>
      </c>
      <c r="AH146" s="108"/>
      <c r="AI146" s="26"/>
      <c r="AJ146" s="314"/>
      <c r="AK146" s="300"/>
      <c r="AL146" s="5" t="str">
        <f t="shared" si="21"/>
        <v/>
      </c>
      <c r="AM146" s="1">
        <f t="shared" si="22"/>
        <v>0</v>
      </c>
      <c r="AN146" s="1">
        <f t="shared" si="23"/>
        <v>0</v>
      </c>
      <c r="AO146" s="1">
        <f t="shared" si="24"/>
        <v>0</v>
      </c>
      <c r="AP146" s="1">
        <f t="shared" si="25"/>
        <v>0</v>
      </c>
      <c r="AQ146" s="1">
        <f t="shared" si="26"/>
        <v>0</v>
      </c>
      <c r="AR146" s="1">
        <f t="shared" si="27"/>
        <v>0</v>
      </c>
      <c r="AS146" s="1">
        <f t="shared" si="28"/>
        <v>0</v>
      </c>
      <c r="AT146" s="117" t="str">
        <f t="shared" si="38"/>
        <v/>
      </c>
      <c r="AU146" s="1">
        <f t="shared" si="29"/>
        <v>0</v>
      </c>
      <c r="AV146" s="1">
        <f t="shared" si="30"/>
        <v>0</v>
      </c>
      <c r="AW146" s="1">
        <f t="shared" si="31"/>
        <v>0</v>
      </c>
      <c r="AX146" s="1">
        <f t="shared" si="32"/>
        <v>0</v>
      </c>
      <c r="AY146" s="1">
        <f t="shared" si="33"/>
        <v>0</v>
      </c>
      <c r="AZ146" s="1">
        <f t="shared" si="34"/>
        <v>0</v>
      </c>
      <c r="BA146" s="117" t="str">
        <f t="shared" si="35"/>
        <v/>
      </c>
      <c r="BB146" s="1">
        <f t="shared" si="36"/>
        <v>0</v>
      </c>
      <c r="BC146" s="1" t="str">
        <f t="shared" si="37"/>
        <v/>
      </c>
    </row>
    <row r="147" spans="2:55" ht="15.75" customHeight="1" x14ac:dyDescent="0.2">
      <c r="B147" s="299"/>
      <c r="D147" s="500"/>
      <c r="E147" s="497"/>
      <c r="F147" s="15"/>
      <c r="G147" s="52" t="s">
        <v>539</v>
      </c>
      <c r="H147" s="53" t="s">
        <v>228</v>
      </c>
      <c r="I147" s="348"/>
      <c r="J147" s="243"/>
      <c r="K147" s="237"/>
      <c r="L147" s="343"/>
      <c r="M147" s="329"/>
      <c r="N147" s="243"/>
      <c r="O147" s="237"/>
      <c r="P147" s="237"/>
      <c r="Q147" s="348"/>
      <c r="R147" s="243"/>
      <c r="S147" s="237"/>
      <c r="T147" s="343"/>
      <c r="U147" s="329"/>
      <c r="V147" s="243"/>
      <c r="W147" s="237"/>
      <c r="X147" s="237"/>
      <c r="Y147" s="348"/>
      <c r="Z147" s="243"/>
      <c r="AA147" s="237"/>
      <c r="AB147" s="343"/>
      <c r="AC147" s="329"/>
      <c r="AD147" s="243"/>
      <c r="AE147" s="237"/>
      <c r="AF147" s="343"/>
      <c r="AG147" s="363">
        <f t="shared" si="20"/>
        <v>0</v>
      </c>
      <c r="AH147" s="108"/>
      <c r="AI147" s="26"/>
      <c r="AJ147" s="314"/>
      <c r="AK147" s="300"/>
      <c r="AL147" s="5" t="str">
        <f t="shared" si="21"/>
        <v/>
      </c>
      <c r="AM147" s="1">
        <f t="shared" si="22"/>
        <v>0</v>
      </c>
      <c r="AN147" s="1">
        <f t="shared" si="23"/>
        <v>0</v>
      </c>
      <c r="AO147" s="1">
        <f t="shared" si="24"/>
        <v>0</v>
      </c>
      <c r="AP147" s="1">
        <f t="shared" si="25"/>
        <v>0</v>
      </c>
      <c r="AQ147" s="1">
        <f t="shared" si="26"/>
        <v>0</v>
      </c>
      <c r="AR147" s="1">
        <f t="shared" si="27"/>
        <v>0</v>
      </c>
      <c r="AS147" s="1">
        <f t="shared" si="28"/>
        <v>0</v>
      </c>
      <c r="AT147" s="117" t="str">
        <f t="shared" si="38"/>
        <v/>
      </c>
      <c r="AU147" s="1">
        <f t="shared" si="29"/>
        <v>0</v>
      </c>
      <c r="AV147" s="1">
        <f t="shared" si="30"/>
        <v>0</v>
      </c>
      <c r="AW147" s="1">
        <f t="shared" si="31"/>
        <v>0</v>
      </c>
      <c r="AX147" s="1">
        <f t="shared" si="32"/>
        <v>0</v>
      </c>
      <c r="AY147" s="1">
        <f t="shared" si="33"/>
        <v>0</v>
      </c>
      <c r="AZ147" s="1">
        <f t="shared" si="34"/>
        <v>0</v>
      </c>
      <c r="BA147" s="117" t="str">
        <f t="shared" si="35"/>
        <v/>
      </c>
      <c r="BB147" s="1">
        <f t="shared" si="36"/>
        <v>0</v>
      </c>
      <c r="BC147" s="1" t="str">
        <f t="shared" si="37"/>
        <v/>
      </c>
    </row>
    <row r="148" spans="2:55" ht="15.75" customHeight="1" x14ac:dyDescent="0.2">
      <c r="B148" s="299"/>
      <c r="D148" s="500"/>
      <c r="E148" s="497"/>
      <c r="F148" s="45"/>
      <c r="G148" s="56" t="s">
        <v>82</v>
      </c>
      <c r="H148" s="57" t="s">
        <v>673</v>
      </c>
      <c r="I148" s="353"/>
      <c r="J148" s="244"/>
      <c r="K148" s="239"/>
      <c r="L148" s="345"/>
      <c r="M148" s="333"/>
      <c r="N148" s="244"/>
      <c r="O148" s="239"/>
      <c r="P148" s="239"/>
      <c r="Q148" s="353"/>
      <c r="R148" s="244"/>
      <c r="S148" s="239"/>
      <c r="T148" s="345"/>
      <c r="U148" s="333"/>
      <c r="V148" s="244"/>
      <c r="W148" s="239"/>
      <c r="X148" s="239"/>
      <c r="Y148" s="353"/>
      <c r="Z148" s="244"/>
      <c r="AA148" s="239"/>
      <c r="AB148" s="345"/>
      <c r="AC148" s="333"/>
      <c r="AD148" s="244"/>
      <c r="AE148" s="239"/>
      <c r="AF148" s="345"/>
      <c r="AG148" s="364">
        <f t="shared" si="20"/>
        <v>0</v>
      </c>
      <c r="AH148" s="109"/>
      <c r="AI148" s="26"/>
      <c r="AJ148" s="314"/>
      <c r="AK148" s="300"/>
      <c r="AL148" s="5" t="str">
        <f t="shared" si="21"/>
        <v/>
      </c>
      <c r="AM148" s="1">
        <f t="shared" si="22"/>
        <v>0</v>
      </c>
      <c r="AN148" s="1">
        <f t="shared" si="23"/>
        <v>0</v>
      </c>
      <c r="AO148" s="1">
        <f t="shared" si="24"/>
        <v>0</v>
      </c>
      <c r="AP148" s="1">
        <f t="shared" si="25"/>
        <v>0</v>
      </c>
      <c r="AQ148" s="1">
        <f t="shared" si="26"/>
        <v>0</v>
      </c>
      <c r="AR148" s="1">
        <f t="shared" si="27"/>
        <v>0</v>
      </c>
      <c r="AS148" s="1">
        <f t="shared" si="28"/>
        <v>0</v>
      </c>
      <c r="AT148" s="117" t="str">
        <f t="shared" si="38"/>
        <v/>
      </c>
      <c r="AU148" s="1">
        <f t="shared" si="29"/>
        <v>0</v>
      </c>
      <c r="AV148" s="1">
        <f t="shared" si="30"/>
        <v>0</v>
      </c>
      <c r="AW148" s="1">
        <f t="shared" si="31"/>
        <v>0</v>
      </c>
      <c r="AX148" s="1">
        <f t="shared" si="32"/>
        <v>0</v>
      </c>
      <c r="AY148" s="1">
        <f t="shared" si="33"/>
        <v>0</v>
      </c>
      <c r="AZ148" s="1">
        <f t="shared" si="34"/>
        <v>0</v>
      </c>
      <c r="BA148" s="117" t="str">
        <f t="shared" si="35"/>
        <v/>
      </c>
      <c r="BB148" s="1">
        <f t="shared" si="36"/>
        <v>0</v>
      </c>
      <c r="BC148" s="1" t="str">
        <f t="shared" si="37"/>
        <v/>
      </c>
    </row>
    <row r="149" spans="2:55" ht="15.75" customHeight="1" x14ac:dyDescent="0.2">
      <c r="B149" s="299"/>
      <c r="D149" s="500"/>
      <c r="E149" s="497"/>
      <c r="F149" s="44" t="s">
        <v>22</v>
      </c>
      <c r="G149" s="195" t="s">
        <v>83</v>
      </c>
      <c r="H149" s="113" t="s">
        <v>229</v>
      </c>
      <c r="I149" s="354"/>
      <c r="J149" s="242"/>
      <c r="K149" s="236"/>
      <c r="L149" s="346"/>
      <c r="M149" s="334"/>
      <c r="N149" s="242"/>
      <c r="O149" s="236"/>
      <c r="P149" s="236"/>
      <c r="Q149" s="354"/>
      <c r="R149" s="242"/>
      <c r="S149" s="236"/>
      <c r="T149" s="346"/>
      <c r="U149" s="334"/>
      <c r="V149" s="242"/>
      <c r="W149" s="236"/>
      <c r="X149" s="236"/>
      <c r="Y149" s="354"/>
      <c r="Z149" s="242"/>
      <c r="AA149" s="236"/>
      <c r="AB149" s="346"/>
      <c r="AC149" s="334"/>
      <c r="AD149" s="242"/>
      <c r="AE149" s="236"/>
      <c r="AF149" s="346"/>
      <c r="AG149" s="368">
        <f t="shared" si="20"/>
        <v>0</v>
      </c>
      <c r="AH149" s="120">
        <f>SUM(BB149:BB153)</f>
        <v>0</v>
      </c>
      <c r="AI149" s="291"/>
      <c r="AJ149" s="314"/>
      <c r="AK149" s="300"/>
      <c r="AL149" s="5" t="str">
        <f t="shared" si="21"/>
        <v/>
      </c>
      <c r="AM149" s="1">
        <f t="shared" si="22"/>
        <v>0</v>
      </c>
      <c r="AN149" s="1">
        <f t="shared" si="23"/>
        <v>0</v>
      </c>
      <c r="AO149" s="1">
        <f t="shared" si="24"/>
        <v>0</v>
      </c>
      <c r="AP149" s="1">
        <f t="shared" si="25"/>
        <v>0</v>
      </c>
      <c r="AQ149" s="1">
        <f t="shared" si="26"/>
        <v>0</v>
      </c>
      <c r="AR149" s="1">
        <f t="shared" si="27"/>
        <v>0</v>
      </c>
      <c r="AS149" s="1">
        <f t="shared" si="28"/>
        <v>0</v>
      </c>
      <c r="AT149" s="117" t="str">
        <f t="shared" si="38"/>
        <v/>
      </c>
      <c r="AU149" s="1">
        <f t="shared" si="29"/>
        <v>0</v>
      </c>
      <c r="AV149" s="1">
        <f t="shared" si="30"/>
        <v>0</v>
      </c>
      <c r="AW149" s="1">
        <f t="shared" si="31"/>
        <v>0</v>
      </c>
      <c r="AX149" s="1">
        <f t="shared" si="32"/>
        <v>0</v>
      </c>
      <c r="AY149" s="1">
        <f t="shared" si="33"/>
        <v>0</v>
      </c>
      <c r="AZ149" s="1">
        <f t="shared" si="34"/>
        <v>0</v>
      </c>
      <c r="BA149" s="117" t="str">
        <f t="shared" si="35"/>
        <v/>
      </c>
      <c r="BB149" s="1">
        <f t="shared" si="36"/>
        <v>0</v>
      </c>
      <c r="BC149" s="1" t="str">
        <f t="shared" si="37"/>
        <v/>
      </c>
    </row>
    <row r="150" spans="2:55" ht="15.75" customHeight="1" x14ac:dyDescent="0.2">
      <c r="B150" s="299"/>
      <c r="D150" s="500"/>
      <c r="E150" s="497"/>
      <c r="F150" s="44"/>
      <c r="G150" s="61" t="s">
        <v>408</v>
      </c>
      <c r="H150" s="53" t="s">
        <v>582</v>
      </c>
      <c r="I150" s="348"/>
      <c r="J150" s="243"/>
      <c r="K150" s="237"/>
      <c r="L150" s="343"/>
      <c r="M150" s="329"/>
      <c r="N150" s="243"/>
      <c r="O150" s="237"/>
      <c r="P150" s="237"/>
      <c r="Q150" s="348"/>
      <c r="R150" s="243"/>
      <c r="S150" s="237"/>
      <c r="T150" s="343"/>
      <c r="U150" s="329"/>
      <c r="V150" s="243"/>
      <c r="W150" s="237"/>
      <c r="X150" s="237"/>
      <c r="Y150" s="348"/>
      <c r="Z150" s="243"/>
      <c r="AA150" s="237"/>
      <c r="AB150" s="343"/>
      <c r="AC150" s="329"/>
      <c r="AD150" s="243"/>
      <c r="AE150" s="237"/>
      <c r="AF150" s="343"/>
      <c r="AG150" s="363">
        <f t="shared" si="20"/>
        <v>0</v>
      </c>
      <c r="AH150" s="215">
        <f>SUM(BC149:BC153)</f>
        <v>0</v>
      </c>
      <c r="AI150" s="378"/>
      <c r="AJ150" s="314"/>
      <c r="AK150" s="300"/>
      <c r="AL150" s="5" t="str">
        <f t="shared" si="21"/>
        <v/>
      </c>
      <c r="AM150" s="1">
        <f t="shared" si="22"/>
        <v>0</v>
      </c>
      <c r="AN150" s="1">
        <f t="shared" si="23"/>
        <v>0</v>
      </c>
      <c r="AO150" s="1">
        <f t="shared" si="24"/>
        <v>0</v>
      </c>
      <c r="AP150" s="1">
        <f t="shared" si="25"/>
        <v>0</v>
      </c>
      <c r="AQ150" s="1">
        <f t="shared" si="26"/>
        <v>0</v>
      </c>
      <c r="AR150" s="1">
        <f t="shared" si="27"/>
        <v>0</v>
      </c>
      <c r="AS150" s="1">
        <f t="shared" si="28"/>
        <v>0</v>
      </c>
      <c r="AT150" s="117" t="str">
        <f t="shared" si="38"/>
        <v/>
      </c>
      <c r="AU150" s="1">
        <f t="shared" si="29"/>
        <v>0</v>
      </c>
      <c r="AV150" s="1">
        <f t="shared" si="30"/>
        <v>0</v>
      </c>
      <c r="AW150" s="1">
        <f t="shared" si="31"/>
        <v>0</v>
      </c>
      <c r="AX150" s="1">
        <f t="shared" si="32"/>
        <v>0</v>
      </c>
      <c r="AY150" s="1">
        <f t="shared" si="33"/>
        <v>0</v>
      </c>
      <c r="AZ150" s="1">
        <f t="shared" si="34"/>
        <v>0</v>
      </c>
      <c r="BA150" s="117" t="str">
        <f t="shared" si="35"/>
        <v/>
      </c>
      <c r="BB150" s="1">
        <f t="shared" si="36"/>
        <v>0</v>
      </c>
      <c r="BC150" s="1" t="str">
        <f t="shared" si="37"/>
        <v/>
      </c>
    </row>
    <row r="151" spans="2:55" ht="15.75" customHeight="1" x14ac:dyDescent="0.2">
      <c r="B151" s="299"/>
      <c r="D151" s="500"/>
      <c r="E151" s="497"/>
      <c r="F151" s="44"/>
      <c r="G151" s="61" t="s">
        <v>409</v>
      </c>
      <c r="H151" s="53" t="s">
        <v>682</v>
      </c>
      <c r="I151" s="348"/>
      <c r="J151" s="243"/>
      <c r="K151" s="237"/>
      <c r="L151" s="343"/>
      <c r="M151" s="329"/>
      <c r="N151" s="243"/>
      <c r="O151" s="237"/>
      <c r="P151" s="237"/>
      <c r="Q151" s="348"/>
      <c r="R151" s="243"/>
      <c r="S151" s="237"/>
      <c r="T151" s="343"/>
      <c r="U151" s="329"/>
      <c r="V151" s="243"/>
      <c r="W151" s="237"/>
      <c r="X151" s="237"/>
      <c r="Y151" s="348"/>
      <c r="Z151" s="243"/>
      <c r="AA151" s="237"/>
      <c r="AB151" s="343"/>
      <c r="AC151" s="329"/>
      <c r="AD151" s="243"/>
      <c r="AE151" s="237"/>
      <c r="AF151" s="343"/>
      <c r="AG151" s="363">
        <f t="shared" si="20"/>
        <v>0</v>
      </c>
      <c r="AH151" s="205"/>
      <c r="AI151" s="377"/>
      <c r="AJ151" s="314"/>
      <c r="AK151" s="300"/>
      <c r="AL151" s="5" t="str">
        <f t="shared" si="21"/>
        <v/>
      </c>
      <c r="AM151" s="1">
        <f t="shared" si="22"/>
        <v>0</v>
      </c>
      <c r="AN151" s="1">
        <f t="shared" si="23"/>
        <v>0</v>
      </c>
      <c r="AO151" s="1">
        <f t="shared" si="24"/>
        <v>0</v>
      </c>
      <c r="AP151" s="1">
        <f t="shared" si="25"/>
        <v>0</v>
      </c>
      <c r="AQ151" s="1">
        <f t="shared" si="26"/>
        <v>0</v>
      </c>
      <c r="AR151" s="1">
        <f t="shared" si="27"/>
        <v>0</v>
      </c>
      <c r="AS151" s="1">
        <f t="shared" si="28"/>
        <v>0</v>
      </c>
      <c r="AT151" s="117" t="str">
        <f t="shared" si="38"/>
        <v/>
      </c>
      <c r="AU151" s="1">
        <f t="shared" si="29"/>
        <v>0</v>
      </c>
      <c r="AV151" s="1">
        <f t="shared" si="30"/>
        <v>0</v>
      </c>
      <c r="AW151" s="1">
        <f t="shared" si="31"/>
        <v>0</v>
      </c>
      <c r="AX151" s="1">
        <f t="shared" si="32"/>
        <v>0</v>
      </c>
      <c r="AY151" s="1">
        <f t="shared" si="33"/>
        <v>0</v>
      </c>
      <c r="AZ151" s="1">
        <f t="shared" si="34"/>
        <v>0</v>
      </c>
      <c r="BA151" s="117" t="str">
        <f t="shared" si="35"/>
        <v/>
      </c>
      <c r="BB151" s="1">
        <f t="shared" si="36"/>
        <v>0</v>
      </c>
      <c r="BC151" s="1" t="str">
        <f t="shared" si="37"/>
        <v/>
      </c>
    </row>
    <row r="152" spans="2:55" ht="15.75" customHeight="1" x14ac:dyDescent="0.2">
      <c r="B152" s="299"/>
      <c r="D152" s="500"/>
      <c r="E152" s="497"/>
      <c r="F152" s="44"/>
      <c r="G152" s="61" t="s">
        <v>410</v>
      </c>
      <c r="H152" s="53" t="s">
        <v>463</v>
      </c>
      <c r="I152" s="348"/>
      <c r="J152" s="243"/>
      <c r="K152" s="237"/>
      <c r="L152" s="343"/>
      <c r="M152" s="329"/>
      <c r="N152" s="243"/>
      <c r="O152" s="237"/>
      <c r="P152" s="237"/>
      <c r="Q152" s="348"/>
      <c r="R152" s="243"/>
      <c r="S152" s="237"/>
      <c r="T152" s="343"/>
      <c r="U152" s="329"/>
      <c r="V152" s="243"/>
      <c r="W152" s="237"/>
      <c r="X152" s="237"/>
      <c r="Y152" s="348"/>
      <c r="Z152" s="243"/>
      <c r="AA152" s="237"/>
      <c r="AB152" s="343"/>
      <c r="AC152" s="329"/>
      <c r="AD152" s="243"/>
      <c r="AE152" s="237"/>
      <c r="AF152" s="343"/>
      <c r="AG152" s="363">
        <f t="shared" si="20"/>
        <v>0</v>
      </c>
      <c r="AH152" s="108"/>
      <c r="AI152" s="26"/>
      <c r="AJ152" s="314"/>
      <c r="AK152" s="300"/>
      <c r="AL152" s="5" t="str">
        <f t="shared" si="21"/>
        <v/>
      </c>
      <c r="AM152" s="1">
        <f t="shared" si="22"/>
        <v>0</v>
      </c>
      <c r="AN152" s="1">
        <f t="shared" si="23"/>
        <v>0</v>
      </c>
      <c r="AO152" s="1">
        <f t="shared" si="24"/>
        <v>0</v>
      </c>
      <c r="AP152" s="1">
        <f t="shared" si="25"/>
        <v>0</v>
      </c>
      <c r="AQ152" s="1">
        <f t="shared" si="26"/>
        <v>0</v>
      </c>
      <c r="AR152" s="1">
        <f t="shared" si="27"/>
        <v>0</v>
      </c>
      <c r="AS152" s="1">
        <f t="shared" si="28"/>
        <v>0</v>
      </c>
      <c r="AT152" s="117" t="str">
        <f t="shared" si="38"/>
        <v/>
      </c>
      <c r="AU152" s="1">
        <f t="shared" si="29"/>
        <v>0</v>
      </c>
      <c r="AV152" s="1">
        <f t="shared" si="30"/>
        <v>0</v>
      </c>
      <c r="AW152" s="1">
        <f t="shared" si="31"/>
        <v>0</v>
      </c>
      <c r="AX152" s="1">
        <f t="shared" si="32"/>
        <v>0</v>
      </c>
      <c r="AY152" s="1">
        <f t="shared" si="33"/>
        <v>0</v>
      </c>
      <c r="AZ152" s="1">
        <f t="shared" si="34"/>
        <v>0</v>
      </c>
      <c r="BA152" s="117" t="str">
        <f t="shared" si="35"/>
        <v/>
      </c>
      <c r="BB152" s="1">
        <f t="shared" si="36"/>
        <v>0</v>
      </c>
      <c r="BC152" s="1" t="str">
        <f t="shared" si="37"/>
        <v/>
      </c>
    </row>
    <row r="153" spans="2:55" ht="15.75" customHeight="1" x14ac:dyDescent="0.2">
      <c r="B153" s="299"/>
      <c r="D153" s="500"/>
      <c r="E153" s="497"/>
      <c r="F153" s="45"/>
      <c r="G153" s="61" t="s">
        <v>612</v>
      </c>
      <c r="H153" s="57" t="s">
        <v>422</v>
      </c>
      <c r="I153" s="353"/>
      <c r="J153" s="244"/>
      <c r="K153" s="239"/>
      <c r="L153" s="345"/>
      <c r="M153" s="333"/>
      <c r="N153" s="244"/>
      <c r="O153" s="239"/>
      <c r="P153" s="239"/>
      <c r="Q153" s="353"/>
      <c r="R153" s="244"/>
      <c r="S153" s="239"/>
      <c r="T153" s="345"/>
      <c r="U153" s="333"/>
      <c r="V153" s="244"/>
      <c r="W153" s="239"/>
      <c r="X153" s="239"/>
      <c r="Y153" s="353"/>
      <c r="Z153" s="244"/>
      <c r="AA153" s="239"/>
      <c r="AB153" s="345"/>
      <c r="AC153" s="333"/>
      <c r="AD153" s="244"/>
      <c r="AE153" s="239"/>
      <c r="AF153" s="345"/>
      <c r="AG153" s="364">
        <f t="shared" si="20"/>
        <v>0</v>
      </c>
      <c r="AH153" s="109"/>
      <c r="AI153" s="26"/>
      <c r="AJ153" s="314"/>
      <c r="AK153" s="300"/>
      <c r="AL153" s="5" t="str">
        <f t="shared" si="21"/>
        <v/>
      </c>
      <c r="AM153" s="1">
        <f t="shared" si="22"/>
        <v>0</v>
      </c>
      <c r="AN153" s="1">
        <f t="shared" si="23"/>
        <v>0</v>
      </c>
      <c r="AO153" s="1">
        <f t="shared" si="24"/>
        <v>0</v>
      </c>
      <c r="AP153" s="1">
        <f t="shared" si="25"/>
        <v>0</v>
      </c>
      <c r="AQ153" s="1">
        <f t="shared" si="26"/>
        <v>0</v>
      </c>
      <c r="AR153" s="1">
        <f t="shared" si="27"/>
        <v>0</v>
      </c>
      <c r="AS153" s="1">
        <f t="shared" si="28"/>
        <v>0</v>
      </c>
      <c r="AT153" s="117" t="str">
        <f t="shared" si="38"/>
        <v/>
      </c>
      <c r="AU153" s="1">
        <f t="shared" si="29"/>
        <v>0</v>
      </c>
      <c r="AV153" s="1">
        <f t="shared" si="30"/>
        <v>0</v>
      </c>
      <c r="AW153" s="1">
        <f t="shared" si="31"/>
        <v>0</v>
      </c>
      <c r="AX153" s="1">
        <f t="shared" si="32"/>
        <v>0</v>
      </c>
      <c r="AY153" s="1">
        <f t="shared" si="33"/>
        <v>0</v>
      </c>
      <c r="AZ153" s="1">
        <f t="shared" si="34"/>
        <v>0</v>
      </c>
      <c r="BA153" s="117" t="str">
        <f t="shared" si="35"/>
        <v/>
      </c>
      <c r="BB153" s="1">
        <f t="shared" si="36"/>
        <v>0</v>
      </c>
      <c r="BC153" s="1" t="str">
        <f t="shared" si="37"/>
        <v/>
      </c>
    </row>
    <row r="154" spans="2:55" ht="15.75" customHeight="1" x14ac:dyDescent="0.2">
      <c r="B154" s="299"/>
      <c r="D154" s="500"/>
      <c r="E154" s="497"/>
      <c r="F154" s="44" t="s">
        <v>48</v>
      </c>
      <c r="G154" s="59" t="s">
        <v>613</v>
      </c>
      <c r="H154" s="49" t="s">
        <v>230</v>
      </c>
      <c r="I154" s="348"/>
      <c r="J154" s="242"/>
      <c r="K154" s="240"/>
      <c r="L154" s="346"/>
      <c r="M154" s="329"/>
      <c r="N154" s="242"/>
      <c r="O154" s="240"/>
      <c r="P154" s="236"/>
      <c r="Q154" s="348"/>
      <c r="R154" s="242"/>
      <c r="S154" s="240"/>
      <c r="T154" s="346"/>
      <c r="U154" s="329"/>
      <c r="V154" s="242"/>
      <c r="W154" s="240"/>
      <c r="X154" s="236"/>
      <c r="Y154" s="348"/>
      <c r="Z154" s="242"/>
      <c r="AA154" s="240"/>
      <c r="AB154" s="346"/>
      <c r="AC154" s="332"/>
      <c r="AD154" s="245"/>
      <c r="AE154" s="240"/>
      <c r="AF154" s="346"/>
      <c r="AG154" s="362">
        <f t="shared" si="20"/>
        <v>0</v>
      </c>
      <c r="AH154" s="107">
        <f>SUM(BB154:BB162)</f>
        <v>0</v>
      </c>
      <c r="AI154" s="291"/>
      <c r="AJ154" s="314"/>
      <c r="AK154" s="300"/>
      <c r="AL154" s="5" t="str">
        <f t="shared" si="21"/>
        <v/>
      </c>
      <c r="AM154" s="1">
        <f t="shared" si="22"/>
        <v>0</v>
      </c>
      <c r="AN154" s="1">
        <f t="shared" si="23"/>
        <v>0</v>
      </c>
      <c r="AO154" s="1">
        <f t="shared" si="24"/>
        <v>0</v>
      </c>
      <c r="AP154" s="1">
        <f t="shared" si="25"/>
        <v>0</v>
      </c>
      <c r="AQ154" s="1">
        <f t="shared" si="26"/>
        <v>0</v>
      </c>
      <c r="AR154" s="1">
        <f t="shared" si="27"/>
        <v>0</v>
      </c>
      <c r="AS154" s="1">
        <f t="shared" si="28"/>
        <v>0</v>
      </c>
      <c r="AT154" s="117" t="str">
        <f t="shared" si="38"/>
        <v/>
      </c>
      <c r="AU154" s="1">
        <f t="shared" si="29"/>
        <v>0</v>
      </c>
      <c r="AV154" s="1">
        <f t="shared" si="30"/>
        <v>0</v>
      </c>
      <c r="AW154" s="1">
        <f t="shared" si="31"/>
        <v>0</v>
      </c>
      <c r="AX154" s="1">
        <f t="shared" si="32"/>
        <v>0</v>
      </c>
      <c r="AY154" s="1">
        <f t="shared" si="33"/>
        <v>0</v>
      </c>
      <c r="AZ154" s="1">
        <f t="shared" si="34"/>
        <v>0</v>
      </c>
      <c r="BA154" s="117" t="str">
        <f t="shared" si="35"/>
        <v/>
      </c>
      <c r="BB154" s="1">
        <f t="shared" si="36"/>
        <v>0</v>
      </c>
      <c r="BC154" s="1" t="str">
        <f t="shared" si="37"/>
        <v/>
      </c>
    </row>
    <row r="155" spans="2:55" ht="15.75" customHeight="1" x14ac:dyDescent="0.2">
      <c r="B155" s="299"/>
      <c r="D155" s="500"/>
      <c r="E155" s="497"/>
      <c r="F155" s="44"/>
      <c r="G155" s="60" t="s">
        <v>610</v>
      </c>
      <c r="H155" s="53" t="s">
        <v>192</v>
      </c>
      <c r="I155" s="348"/>
      <c r="J155" s="243"/>
      <c r="K155" s="237"/>
      <c r="L155" s="343"/>
      <c r="M155" s="329"/>
      <c r="N155" s="243"/>
      <c r="O155" s="237"/>
      <c r="P155" s="237"/>
      <c r="Q155" s="348"/>
      <c r="R155" s="243"/>
      <c r="S155" s="237"/>
      <c r="T155" s="343"/>
      <c r="U155" s="329"/>
      <c r="V155" s="243"/>
      <c r="W155" s="237"/>
      <c r="X155" s="237"/>
      <c r="Y155" s="348"/>
      <c r="Z155" s="243"/>
      <c r="AA155" s="237"/>
      <c r="AB155" s="343"/>
      <c r="AC155" s="329"/>
      <c r="AD155" s="243"/>
      <c r="AE155" s="237"/>
      <c r="AF155" s="343"/>
      <c r="AG155" s="363">
        <f t="shared" si="20"/>
        <v>0</v>
      </c>
      <c r="AH155" s="215">
        <f>SUM(BC154:BC162)</f>
        <v>0</v>
      </c>
      <c r="AI155" s="378"/>
      <c r="AJ155" s="314"/>
      <c r="AK155" s="300"/>
      <c r="AL155" s="5" t="str">
        <f t="shared" ref="AL155:AL232" si="39">IF(OR(I155="＋",M155="＋",Q155="＋"),"＋",IF(OR(I155="○",M155="○",Q155="○"),"○",IF(OR(I155="◎",M155="◎",Q155="◎"),"◎","")))</f>
        <v/>
      </c>
      <c r="AM155" s="1">
        <f t="shared" ref="AM155:AM231" si="40">IF(K155="-",0,K155)</f>
        <v>0</v>
      </c>
      <c r="AN155" s="1">
        <f t="shared" ref="AN155:AN231" si="41">IF(O155="-",0,O155)</f>
        <v>0</v>
      </c>
      <c r="AO155" s="1">
        <f t="shared" ref="AO155:AO231" si="42">IF(S155="-",0,S155)</f>
        <v>0</v>
      </c>
      <c r="AP155" s="1">
        <f t="shared" ref="AP155:AP231" si="43">IF(W155="-",0,W155)</f>
        <v>0</v>
      </c>
      <c r="AQ155" s="1">
        <f t="shared" ref="AQ155:AQ231" si="44">IF(AA155="-",0,AA155)</f>
        <v>0</v>
      </c>
      <c r="AR155" s="1">
        <f t="shared" ref="AR155:AR231" si="45">IF(AE155="-",0,AE155)</f>
        <v>0</v>
      </c>
      <c r="AS155" s="1">
        <f t="shared" ref="AS155:AS231" si="46">IF(AND(K155="-",$P$8=0,$T$8=0,$X$8=0,$AB$8=0,$AF$8=0),"-",IF(AND(K155="-",O155="-",$T$8=0,$X$8=0,$AB$8=0,$AF$8=0),"-",IF(AND(K155="-",O155="-",S155="-",$X$8=0,$AB$8=0,$AF$8=0),"-",IF(AND(K155="-",O155="-",S155="-",W155="-",$AB$8=0,$AF$8=0),"-",IF(AND(K155="-",O155="-",S155="-",W155="-",AA155="-",$AF$8=0),"-",IF(AND(K155="-",O155="-",S155="-",W155="-",AA155="-",AE155="-"),"-",ROUND(AM155*$L$8+AN155*$P$8+AO155*$T$8+AP155*$X$8+AQ155*$AB$8+AR155*$AF$8,3)))))))</f>
        <v>0</v>
      </c>
      <c r="AT155" s="117" t="str">
        <f t="shared" si="38"/>
        <v/>
      </c>
      <c r="AU155" s="1">
        <f t="shared" ref="AU155:AU231" si="47">IF(L155="",0,L155)</f>
        <v>0</v>
      </c>
      <c r="AV155" s="1">
        <f t="shared" ref="AV155:AV231" si="48">IF(P155="",0,P155)</f>
        <v>0</v>
      </c>
      <c r="AW155" s="1">
        <f t="shared" ref="AW155:AW231" si="49">IF(T155="",0,T155)</f>
        <v>0</v>
      </c>
      <c r="AX155" s="1">
        <f t="shared" ref="AX155:AX231" si="50">IF(X155="",0,X155)</f>
        <v>0</v>
      </c>
      <c r="AY155" s="1">
        <f t="shared" ref="AY155:AY231" si="51">IF(AB155="",0,AB155)</f>
        <v>0</v>
      </c>
      <c r="AZ155" s="1">
        <f t="shared" ref="AZ155:AZ231" si="52">IF(AF155="",0,AF155)</f>
        <v>0</v>
      </c>
      <c r="BA155" s="117" t="str">
        <f t="shared" ref="BA155:BA231" si="53">IF(AND(L155="",P155="",T155="",X155="",AB155="",AF155=""),"",ROUND(AU155*$L$8+AV155*$P$8+AW155*$T$8+AX155*$X$8+AY155*$AB$8+AZ155*$AF$8,3))</f>
        <v/>
      </c>
      <c r="BB155" s="1">
        <f t="shared" si="36"/>
        <v>0</v>
      </c>
      <c r="BC155" s="1" t="str">
        <f t="shared" si="37"/>
        <v/>
      </c>
    </row>
    <row r="156" spans="2:55" ht="15.75" customHeight="1" x14ac:dyDescent="0.2">
      <c r="B156" s="299"/>
      <c r="D156" s="500"/>
      <c r="E156" s="497"/>
      <c r="F156" s="44"/>
      <c r="G156" s="60" t="s">
        <v>411</v>
      </c>
      <c r="H156" s="53" t="s">
        <v>253</v>
      </c>
      <c r="I156" s="348"/>
      <c r="J156" s="243"/>
      <c r="K156" s="237"/>
      <c r="L156" s="343"/>
      <c r="M156" s="329"/>
      <c r="N156" s="243"/>
      <c r="O156" s="237"/>
      <c r="P156" s="237"/>
      <c r="Q156" s="348"/>
      <c r="R156" s="243"/>
      <c r="S156" s="237"/>
      <c r="T156" s="343"/>
      <c r="U156" s="329"/>
      <c r="V156" s="243"/>
      <c r="W156" s="237"/>
      <c r="X156" s="237"/>
      <c r="Y156" s="348"/>
      <c r="Z156" s="243"/>
      <c r="AA156" s="237"/>
      <c r="AB156" s="343"/>
      <c r="AC156" s="329"/>
      <c r="AD156" s="243"/>
      <c r="AE156" s="237"/>
      <c r="AF156" s="343"/>
      <c r="AG156" s="363">
        <f t="shared" ref="AG156:AG234" si="54">AS156</f>
        <v>0</v>
      </c>
      <c r="AH156" s="108"/>
      <c r="AI156" s="26"/>
      <c r="AJ156" s="314"/>
      <c r="AK156" s="300"/>
      <c r="AL156" s="5" t="str">
        <f t="shared" si="39"/>
        <v/>
      </c>
      <c r="AM156" s="1">
        <f t="shared" si="40"/>
        <v>0</v>
      </c>
      <c r="AN156" s="1">
        <f t="shared" si="41"/>
        <v>0</v>
      </c>
      <c r="AO156" s="1">
        <f t="shared" si="42"/>
        <v>0</v>
      </c>
      <c r="AP156" s="1">
        <f t="shared" si="43"/>
        <v>0</v>
      </c>
      <c r="AQ156" s="1">
        <f t="shared" si="44"/>
        <v>0</v>
      </c>
      <c r="AR156" s="1">
        <f t="shared" si="45"/>
        <v>0</v>
      </c>
      <c r="AS156" s="1">
        <f t="shared" si="46"/>
        <v>0</v>
      </c>
      <c r="AT156" s="117" t="str">
        <f t="shared" si="38"/>
        <v/>
      </c>
      <c r="AU156" s="1">
        <f t="shared" si="47"/>
        <v>0</v>
      </c>
      <c r="AV156" s="1">
        <f t="shared" si="48"/>
        <v>0</v>
      </c>
      <c r="AW156" s="1">
        <f t="shared" si="49"/>
        <v>0</v>
      </c>
      <c r="AX156" s="1">
        <f t="shared" si="50"/>
        <v>0</v>
      </c>
      <c r="AY156" s="1">
        <f t="shared" si="51"/>
        <v>0</v>
      </c>
      <c r="AZ156" s="1">
        <f t="shared" si="52"/>
        <v>0</v>
      </c>
      <c r="BA156" s="117" t="str">
        <f t="shared" si="53"/>
        <v/>
      </c>
      <c r="BB156" s="1">
        <f t="shared" ref="BB156:BB234" si="55">IF(AL156="＋","",AS156)</f>
        <v>0</v>
      </c>
      <c r="BC156" s="1" t="str">
        <f t="shared" ref="BC156:BC234" si="56">IF(AL156="＋",AS156,"")</f>
        <v/>
      </c>
    </row>
    <row r="157" spans="2:55" ht="15.75" customHeight="1" x14ac:dyDescent="0.2">
      <c r="B157" s="299"/>
      <c r="D157" s="500"/>
      <c r="E157" s="497"/>
      <c r="F157" s="44"/>
      <c r="G157" s="60" t="s">
        <v>224</v>
      </c>
      <c r="H157" s="53" t="s">
        <v>99</v>
      </c>
      <c r="I157" s="348"/>
      <c r="J157" s="243"/>
      <c r="K157" s="237"/>
      <c r="L157" s="343"/>
      <c r="M157" s="329"/>
      <c r="N157" s="243"/>
      <c r="O157" s="237"/>
      <c r="P157" s="237"/>
      <c r="Q157" s="348"/>
      <c r="R157" s="243"/>
      <c r="S157" s="237"/>
      <c r="T157" s="343"/>
      <c r="U157" s="329"/>
      <c r="V157" s="243"/>
      <c r="W157" s="237"/>
      <c r="X157" s="237"/>
      <c r="Y157" s="348"/>
      <c r="Z157" s="243"/>
      <c r="AA157" s="237"/>
      <c r="AB157" s="343"/>
      <c r="AC157" s="329"/>
      <c r="AD157" s="243"/>
      <c r="AE157" s="237"/>
      <c r="AF157" s="343"/>
      <c r="AG157" s="363">
        <f t="shared" si="54"/>
        <v>0</v>
      </c>
      <c r="AH157" s="205"/>
      <c r="AI157" s="377"/>
      <c r="AJ157" s="314"/>
      <c r="AK157" s="300"/>
      <c r="AL157" s="5" t="str">
        <f t="shared" si="39"/>
        <v/>
      </c>
      <c r="AM157" s="1">
        <f t="shared" si="40"/>
        <v>0</v>
      </c>
      <c r="AN157" s="1">
        <f t="shared" si="41"/>
        <v>0</v>
      </c>
      <c r="AO157" s="1">
        <f t="shared" si="42"/>
        <v>0</v>
      </c>
      <c r="AP157" s="1">
        <f t="shared" si="43"/>
        <v>0</v>
      </c>
      <c r="AQ157" s="1">
        <f t="shared" si="44"/>
        <v>0</v>
      </c>
      <c r="AR157" s="1">
        <f t="shared" si="45"/>
        <v>0</v>
      </c>
      <c r="AS157" s="1">
        <f t="shared" si="46"/>
        <v>0</v>
      </c>
      <c r="AT157" s="117" t="str">
        <f t="shared" si="38"/>
        <v/>
      </c>
      <c r="AU157" s="1">
        <f t="shared" si="47"/>
        <v>0</v>
      </c>
      <c r="AV157" s="1">
        <f t="shared" si="48"/>
        <v>0</v>
      </c>
      <c r="AW157" s="1">
        <f t="shared" si="49"/>
        <v>0</v>
      </c>
      <c r="AX157" s="1">
        <f t="shared" si="50"/>
        <v>0</v>
      </c>
      <c r="AY157" s="1">
        <f t="shared" si="51"/>
        <v>0</v>
      </c>
      <c r="AZ157" s="1">
        <f t="shared" si="52"/>
        <v>0</v>
      </c>
      <c r="BA157" s="117" t="str">
        <f t="shared" si="53"/>
        <v/>
      </c>
      <c r="BB157" s="1">
        <f t="shared" si="55"/>
        <v>0</v>
      </c>
      <c r="BC157" s="1" t="str">
        <f t="shared" si="56"/>
        <v/>
      </c>
    </row>
    <row r="158" spans="2:55" ht="15.75" customHeight="1" x14ac:dyDescent="0.2">
      <c r="B158" s="299"/>
      <c r="D158" s="500"/>
      <c r="E158" s="497"/>
      <c r="F158" s="44"/>
      <c r="G158" s="60" t="s">
        <v>400</v>
      </c>
      <c r="H158" s="53" t="s">
        <v>639</v>
      </c>
      <c r="I158" s="348"/>
      <c r="J158" s="243"/>
      <c r="K158" s="237"/>
      <c r="L158" s="343"/>
      <c r="M158" s="329"/>
      <c r="N158" s="243"/>
      <c r="O158" s="237"/>
      <c r="P158" s="237"/>
      <c r="Q158" s="348"/>
      <c r="R158" s="243"/>
      <c r="S158" s="237"/>
      <c r="T158" s="343"/>
      <c r="U158" s="329"/>
      <c r="V158" s="243"/>
      <c r="W158" s="237"/>
      <c r="X158" s="237"/>
      <c r="Y158" s="348"/>
      <c r="Z158" s="243"/>
      <c r="AA158" s="237"/>
      <c r="AB158" s="343"/>
      <c r="AC158" s="329"/>
      <c r="AD158" s="243"/>
      <c r="AE158" s="237"/>
      <c r="AF158" s="343"/>
      <c r="AG158" s="363">
        <f t="shared" si="54"/>
        <v>0</v>
      </c>
      <c r="AH158" s="108"/>
      <c r="AI158" s="26"/>
      <c r="AJ158" s="314"/>
      <c r="AK158" s="300"/>
      <c r="AL158" s="5" t="str">
        <f t="shared" si="39"/>
        <v/>
      </c>
      <c r="AM158" s="1">
        <f t="shared" si="40"/>
        <v>0</v>
      </c>
      <c r="AN158" s="1">
        <f t="shared" si="41"/>
        <v>0</v>
      </c>
      <c r="AO158" s="1">
        <f t="shared" si="42"/>
        <v>0</v>
      </c>
      <c r="AP158" s="1">
        <f t="shared" si="43"/>
        <v>0</v>
      </c>
      <c r="AQ158" s="1">
        <f t="shared" si="44"/>
        <v>0</v>
      </c>
      <c r="AR158" s="1">
        <f t="shared" si="45"/>
        <v>0</v>
      </c>
      <c r="AS158" s="1">
        <f t="shared" si="46"/>
        <v>0</v>
      </c>
      <c r="AT158" s="117" t="str">
        <f t="shared" si="38"/>
        <v/>
      </c>
      <c r="AU158" s="1">
        <f t="shared" si="47"/>
        <v>0</v>
      </c>
      <c r="AV158" s="1">
        <f t="shared" si="48"/>
        <v>0</v>
      </c>
      <c r="AW158" s="1">
        <f t="shared" si="49"/>
        <v>0</v>
      </c>
      <c r="AX158" s="1">
        <f t="shared" si="50"/>
        <v>0</v>
      </c>
      <c r="AY158" s="1">
        <f t="shared" si="51"/>
        <v>0</v>
      </c>
      <c r="AZ158" s="1">
        <f t="shared" si="52"/>
        <v>0</v>
      </c>
      <c r="BA158" s="117" t="str">
        <f t="shared" si="53"/>
        <v/>
      </c>
      <c r="BB158" s="1">
        <f t="shared" si="55"/>
        <v>0</v>
      </c>
      <c r="BC158" s="1" t="str">
        <f t="shared" si="56"/>
        <v/>
      </c>
    </row>
    <row r="159" spans="2:55" ht="15.75" customHeight="1" x14ac:dyDescent="0.2">
      <c r="B159" s="299"/>
      <c r="D159" s="500"/>
      <c r="E159" s="497"/>
      <c r="F159" s="44"/>
      <c r="G159" s="60" t="s">
        <v>443</v>
      </c>
      <c r="H159" s="53" t="s">
        <v>362</v>
      </c>
      <c r="I159" s="348"/>
      <c r="J159" s="243"/>
      <c r="K159" s="237"/>
      <c r="L159" s="343"/>
      <c r="M159" s="329"/>
      <c r="N159" s="243"/>
      <c r="O159" s="237"/>
      <c r="P159" s="237"/>
      <c r="Q159" s="348"/>
      <c r="R159" s="243"/>
      <c r="S159" s="237"/>
      <c r="T159" s="343"/>
      <c r="U159" s="329"/>
      <c r="V159" s="243"/>
      <c r="W159" s="237"/>
      <c r="X159" s="237"/>
      <c r="Y159" s="348"/>
      <c r="Z159" s="243"/>
      <c r="AA159" s="237"/>
      <c r="AB159" s="343"/>
      <c r="AC159" s="329"/>
      <c r="AD159" s="243"/>
      <c r="AE159" s="237"/>
      <c r="AF159" s="343"/>
      <c r="AG159" s="363">
        <f t="shared" si="54"/>
        <v>0</v>
      </c>
      <c r="AH159" s="108"/>
      <c r="AI159" s="26"/>
      <c r="AJ159" s="314"/>
      <c r="AK159" s="300"/>
      <c r="AL159" s="5" t="str">
        <f t="shared" si="39"/>
        <v/>
      </c>
      <c r="AM159" s="1">
        <f t="shared" si="40"/>
        <v>0</v>
      </c>
      <c r="AN159" s="1">
        <f t="shared" si="41"/>
        <v>0</v>
      </c>
      <c r="AO159" s="1">
        <f t="shared" si="42"/>
        <v>0</v>
      </c>
      <c r="AP159" s="1">
        <f t="shared" si="43"/>
        <v>0</v>
      </c>
      <c r="AQ159" s="1">
        <f t="shared" si="44"/>
        <v>0</v>
      </c>
      <c r="AR159" s="1">
        <f t="shared" si="45"/>
        <v>0</v>
      </c>
      <c r="AS159" s="1">
        <f t="shared" si="46"/>
        <v>0</v>
      </c>
      <c r="AT159" s="117" t="str">
        <f t="shared" si="38"/>
        <v/>
      </c>
      <c r="AU159" s="1">
        <f t="shared" si="47"/>
        <v>0</v>
      </c>
      <c r="AV159" s="1">
        <f t="shared" si="48"/>
        <v>0</v>
      </c>
      <c r="AW159" s="1">
        <f t="shared" si="49"/>
        <v>0</v>
      </c>
      <c r="AX159" s="1">
        <f t="shared" si="50"/>
        <v>0</v>
      </c>
      <c r="AY159" s="1">
        <f t="shared" si="51"/>
        <v>0</v>
      </c>
      <c r="AZ159" s="1">
        <f t="shared" si="52"/>
        <v>0</v>
      </c>
      <c r="BA159" s="117" t="str">
        <f t="shared" si="53"/>
        <v/>
      </c>
      <c r="BB159" s="1">
        <f t="shared" si="55"/>
        <v>0</v>
      </c>
      <c r="BC159" s="1" t="str">
        <f t="shared" si="56"/>
        <v/>
      </c>
    </row>
    <row r="160" spans="2:55" ht="15.75" customHeight="1" x14ac:dyDescent="0.2">
      <c r="B160" s="299"/>
      <c r="D160" s="500"/>
      <c r="E160" s="497"/>
      <c r="F160" s="44"/>
      <c r="G160" s="60" t="s">
        <v>254</v>
      </c>
      <c r="H160" s="53" t="s">
        <v>232</v>
      </c>
      <c r="I160" s="348"/>
      <c r="J160" s="243"/>
      <c r="K160" s="237"/>
      <c r="L160" s="343"/>
      <c r="M160" s="329"/>
      <c r="N160" s="243"/>
      <c r="O160" s="237"/>
      <c r="P160" s="237"/>
      <c r="Q160" s="348"/>
      <c r="R160" s="243"/>
      <c r="S160" s="237"/>
      <c r="T160" s="343"/>
      <c r="U160" s="329"/>
      <c r="V160" s="243"/>
      <c r="W160" s="237"/>
      <c r="X160" s="237"/>
      <c r="Y160" s="348"/>
      <c r="Z160" s="243"/>
      <c r="AA160" s="237"/>
      <c r="AB160" s="343"/>
      <c r="AC160" s="329"/>
      <c r="AD160" s="243"/>
      <c r="AE160" s="237"/>
      <c r="AF160" s="343"/>
      <c r="AG160" s="363">
        <f t="shared" si="54"/>
        <v>0</v>
      </c>
      <c r="AH160" s="108"/>
      <c r="AI160" s="26"/>
      <c r="AJ160" s="314"/>
      <c r="AK160" s="300"/>
      <c r="AL160" s="5" t="str">
        <f t="shared" si="39"/>
        <v/>
      </c>
      <c r="AM160" s="1">
        <f t="shared" si="40"/>
        <v>0</v>
      </c>
      <c r="AN160" s="1">
        <f t="shared" si="41"/>
        <v>0</v>
      </c>
      <c r="AO160" s="1">
        <f t="shared" si="42"/>
        <v>0</v>
      </c>
      <c r="AP160" s="1">
        <f t="shared" si="43"/>
        <v>0</v>
      </c>
      <c r="AQ160" s="1">
        <f t="shared" si="44"/>
        <v>0</v>
      </c>
      <c r="AR160" s="1">
        <f t="shared" si="45"/>
        <v>0</v>
      </c>
      <c r="AS160" s="1">
        <f t="shared" si="46"/>
        <v>0</v>
      </c>
      <c r="AT160" s="117" t="str">
        <f t="shared" si="38"/>
        <v/>
      </c>
      <c r="AU160" s="1">
        <f t="shared" si="47"/>
        <v>0</v>
      </c>
      <c r="AV160" s="1">
        <f t="shared" si="48"/>
        <v>0</v>
      </c>
      <c r="AW160" s="1">
        <f t="shared" si="49"/>
        <v>0</v>
      </c>
      <c r="AX160" s="1">
        <f t="shared" si="50"/>
        <v>0</v>
      </c>
      <c r="AY160" s="1">
        <f t="shared" si="51"/>
        <v>0</v>
      </c>
      <c r="AZ160" s="1">
        <f t="shared" si="52"/>
        <v>0</v>
      </c>
      <c r="BA160" s="117" t="str">
        <f t="shared" si="53"/>
        <v/>
      </c>
      <c r="BB160" s="1">
        <f t="shared" si="55"/>
        <v>0</v>
      </c>
      <c r="BC160" s="1" t="str">
        <f t="shared" si="56"/>
        <v/>
      </c>
    </row>
    <row r="161" spans="1:55" ht="15.75" customHeight="1" x14ac:dyDescent="0.2">
      <c r="B161" s="299"/>
      <c r="D161" s="500"/>
      <c r="E161" s="497"/>
      <c r="F161" s="44"/>
      <c r="G161" s="60" t="s">
        <v>444</v>
      </c>
      <c r="H161" s="53" t="s">
        <v>640</v>
      </c>
      <c r="I161" s="348"/>
      <c r="J161" s="243"/>
      <c r="K161" s="237"/>
      <c r="L161" s="343"/>
      <c r="M161" s="329"/>
      <c r="N161" s="243"/>
      <c r="O161" s="237"/>
      <c r="P161" s="237"/>
      <c r="Q161" s="348"/>
      <c r="R161" s="243"/>
      <c r="S161" s="237"/>
      <c r="T161" s="343"/>
      <c r="U161" s="329"/>
      <c r="V161" s="243"/>
      <c r="W161" s="237"/>
      <c r="X161" s="237"/>
      <c r="Y161" s="348"/>
      <c r="Z161" s="243"/>
      <c r="AA161" s="237"/>
      <c r="AB161" s="343"/>
      <c r="AC161" s="329"/>
      <c r="AD161" s="243"/>
      <c r="AE161" s="237"/>
      <c r="AF161" s="343"/>
      <c r="AG161" s="363">
        <f t="shared" si="54"/>
        <v>0</v>
      </c>
      <c r="AH161" s="108"/>
      <c r="AI161" s="26"/>
      <c r="AJ161" s="314"/>
      <c r="AK161" s="300"/>
      <c r="AL161" s="5" t="str">
        <f t="shared" si="39"/>
        <v/>
      </c>
      <c r="AM161" s="1">
        <f t="shared" si="40"/>
        <v>0</v>
      </c>
      <c r="AN161" s="1">
        <f t="shared" si="41"/>
        <v>0</v>
      </c>
      <c r="AO161" s="1">
        <f t="shared" si="42"/>
        <v>0</v>
      </c>
      <c r="AP161" s="1">
        <f t="shared" si="43"/>
        <v>0</v>
      </c>
      <c r="AQ161" s="1">
        <f t="shared" si="44"/>
        <v>0</v>
      </c>
      <c r="AR161" s="1">
        <f t="shared" si="45"/>
        <v>0</v>
      </c>
      <c r="AS161" s="1">
        <f t="shared" si="46"/>
        <v>0</v>
      </c>
      <c r="AT161" s="117" t="str">
        <f t="shared" si="38"/>
        <v/>
      </c>
      <c r="AU161" s="1">
        <f t="shared" si="47"/>
        <v>0</v>
      </c>
      <c r="AV161" s="1">
        <f t="shared" si="48"/>
        <v>0</v>
      </c>
      <c r="AW161" s="1">
        <f t="shared" si="49"/>
        <v>0</v>
      </c>
      <c r="AX161" s="1">
        <f t="shared" si="50"/>
        <v>0</v>
      </c>
      <c r="AY161" s="1">
        <f t="shared" si="51"/>
        <v>0</v>
      </c>
      <c r="AZ161" s="1">
        <f t="shared" si="52"/>
        <v>0</v>
      </c>
      <c r="BA161" s="117" t="str">
        <f t="shared" si="53"/>
        <v/>
      </c>
      <c r="BB161" s="1">
        <f t="shared" si="55"/>
        <v>0</v>
      </c>
      <c r="BC161" s="1" t="str">
        <f t="shared" si="56"/>
        <v/>
      </c>
    </row>
    <row r="162" spans="1:55" ht="15.75" customHeight="1" x14ac:dyDescent="0.2">
      <c r="B162" s="299"/>
      <c r="D162" s="501"/>
      <c r="E162" s="498"/>
      <c r="F162" s="45"/>
      <c r="G162" s="193" t="s">
        <v>445</v>
      </c>
      <c r="H162" s="57" t="s">
        <v>674</v>
      </c>
      <c r="I162" s="353"/>
      <c r="J162" s="244"/>
      <c r="K162" s="239"/>
      <c r="L162" s="345"/>
      <c r="M162" s="333"/>
      <c r="N162" s="244"/>
      <c r="O162" s="239"/>
      <c r="P162" s="239"/>
      <c r="Q162" s="353"/>
      <c r="R162" s="244"/>
      <c r="S162" s="239"/>
      <c r="T162" s="345"/>
      <c r="U162" s="333"/>
      <c r="V162" s="244"/>
      <c r="W162" s="239"/>
      <c r="X162" s="239"/>
      <c r="Y162" s="353"/>
      <c r="Z162" s="244"/>
      <c r="AA162" s="239"/>
      <c r="AB162" s="345"/>
      <c r="AC162" s="333"/>
      <c r="AD162" s="244"/>
      <c r="AE162" s="239"/>
      <c r="AF162" s="345"/>
      <c r="AG162" s="364">
        <f t="shared" si="54"/>
        <v>0</v>
      </c>
      <c r="AH162" s="109"/>
      <c r="AI162" s="26"/>
      <c r="AJ162" s="314"/>
      <c r="AK162" s="300"/>
      <c r="AL162" s="5" t="str">
        <f t="shared" si="39"/>
        <v/>
      </c>
      <c r="AM162" s="1">
        <f t="shared" si="40"/>
        <v>0</v>
      </c>
      <c r="AN162" s="1">
        <f t="shared" si="41"/>
        <v>0</v>
      </c>
      <c r="AO162" s="1">
        <f t="shared" si="42"/>
        <v>0</v>
      </c>
      <c r="AP162" s="1">
        <f t="shared" si="43"/>
        <v>0</v>
      </c>
      <c r="AQ162" s="1">
        <f t="shared" si="44"/>
        <v>0</v>
      </c>
      <c r="AR162" s="1">
        <f t="shared" si="45"/>
        <v>0</v>
      </c>
      <c r="AS162" s="1">
        <f t="shared" si="46"/>
        <v>0</v>
      </c>
      <c r="AT162" s="117" t="str">
        <f t="shared" si="38"/>
        <v/>
      </c>
      <c r="AU162" s="1">
        <f t="shared" si="47"/>
        <v>0</v>
      </c>
      <c r="AV162" s="1">
        <f t="shared" si="48"/>
        <v>0</v>
      </c>
      <c r="AW162" s="1">
        <f t="shared" si="49"/>
        <v>0</v>
      </c>
      <c r="AX162" s="1">
        <f t="shared" si="50"/>
        <v>0</v>
      </c>
      <c r="AY162" s="1">
        <f t="shared" si="51"/>
        <v>0</v>
      </c>
      <c r="AZ162" s="1">
        <f t="shared" si="52"/>
        <v>0</v>
      </c>
      <c r="BA162" s="117" t="str">
        <f t="shared" si="53"/>
        <v/>
      </c>
      <c r="BB162" s="1">
        <f t="shared" si="55"/>
        <v>0</v>
      </c>
      <c r="BC162" s="1" t="str">
        <f t="shared" si="56"/>
        <v/>
      </c>
    </row>
    <row r="163" spans="1:55" s="296" customFormat="1" ht="15.75" customHeight="1" x14ac:dyDescent="0.2">
      <c r="B163" s="304"/>
      <c r="D163" s="382"/>
      <c r="E163" s="383"/>
      <c r="F163" s="15"/>
      <c r="G163" s="384"/>
      <c r="H163" s="15"/>
      <c r="I163" s="272"/>
      <c r="J163" s="272"/>
      <c r="K163" s="410"/>
      <c r="L163" s="410"/>
      <c r="M163" s="272"/>
      <c r="N163" s="272"/>
      <c r="O163" s="410"/>
      <c r="P163" s="410"/>
      <c r="Q163" s="272"/>
      <c r="R163" s="272"/>
      <c r="S163" s="410"/>
      <c r="T163" s="410"/>
      <c r="U163" s="272"/>
      <c r="V163" s="272"/>
      <c r="W163" s="410"/>
      <c r="X163" s="410"/>
      <c r="Y163" s="272"/>
      <c r="Z163" s="272"/>
      <c r="AA163" s="410"/>
      <c r="AB163" s="410"/>
      <c r="AC163" s="272"/>
      <c r="AD163" s="272"/>
      <c r="AE163" s="410"/>
      <c r="AF163" s="410"/>
      <c r="AG163" s="291"/>
      <c r="AH163" s="26"/>
      <c r="AI163" s="26"/>
      <c r="AJ163" s="315"/>
      <c r="AL163" s="208"/>
      <c r="AM163" s="150"/>
      <c r="AN163" s="150"/>
      <c r="AO163" s="150"/>
      <c r="AP163" s="150"/>
      <c r="AQ163" s="150"/>
      <c r="AR163" s="150"/>
      <c r="AS163" s="150"/>
      <c r="AT163" s="150"/>
      <c r="AU163" s="150"/>
      <c r="AV163" s="150"/>
      <c r="AW163" s="150"/>
      <c r="AX163" s="150"/>
      <c r="AY163" s="150"/>
      <c r="AZ163" s="150"/>
      <c r="BA163" s="150"/>
      <c r="BB163" s="150"/>
      <c r="BC163" s="150"/>
    </row>
    <row r="164" spans="1:55" ht="3" customHeight="1" x14ac:dyDescent="0.2">
      <c r="B164" s="301"/>
      <c r="C164" s="302"/>
      <c r="D164" s="302"/>
      <c r="E164" s="302"/>
      <c r="F164" s="316"/>
      <c r="G164" s="207"/>
      <c r="H164" s="519"/>
      <c r="I164" s="519"/>
      <c r="J164" s="519"/>
      <c r="K164" s="519"/>
      <c r="L164" s="519"/>
      <c r="M164" s="519"/>
      <c r="N164" s="519"/>
      <c r="O164" s="519"/>
      <c r="P164" s="519"/>
      <c r="Q164" s="519"/>
      <c r="R164" s="519"/>
      <c r="S164" s="519"/>
      <c r="T164" s="519"/>
      <c r="U164" s="519"/>
      <c r="V164" s="519"/>
      <c r="W164" s="519"/>
      <c r="X164" s="519"/>
      <c r="Y164" s="519"/>
      <c r="Z164" s="519"/>
      <c r="AA164" s="519"/>
      <c r="AB164" s="519"/>
      <c r="AC164" s="519"/>
      <c r="AD164" s="519"/>
      <c r="AE164" s="519"/>
      <c r="AF164" s="519"/>
      <c r="AG164" s="519"/>
      <c r="AH164" s="519"/>
      <c r="AI164" s="391"/>
      <c r="AJ164" s="317"/>
      <c r="AK164" s="300"/>
    </row>
    <row r="165" spans="1:55" ht="12" customHeight="1" x14ac:dyDescent="0.2">
      <c r="B165" s="300"/>
      <c r="D165" s="300"/>
      <c r="E165" s="300"/>
      <c r="F165" s="311"/>
      <c r="G165" s="27"/>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389"/>
      <c r="AJ165" s="446" t="s">
        <v>738</v>
      </c>
      <c r="AK165" s="300"/>
    </row>
    <row r="166" spans="1:55" ht="18" customHeight="1" x14ac:dyDescent="0.2">
      <c r="A166" s="210" t="s">
        <v>708</v>
      </c>
      <c r="B166" s="210"/>
      <c r="C166" s="213"/>
      <c r="D166" s="211"/>
      <c r="E166" s="7"/>
      <c r="F166" s="40"/>
      <c r="I166" s="121"/>
      <c r="J166" s="121"/>
      <c r="K166" s="5"/>
      <c r="L166" s="5"/>
      <c r="M166" s="121"/>
      <c r="N166" s="121"/>
      <c r="O166" s="5"/>
      <c r="P166" s="5"/>
      <c r="Q166" s="121"/>
      <c r="R166" s="121"/>
      <c r="S166" s="5"/>
      <c r="T166" s="5"/>
      <c r="U166" s="121"/>
      <c r="V166" s="121"/>
      <c r="W166" s="5"/>
      <c r="X166" s="5"/>
      <c r="Y166" s="121"/>
      <c r="Z166" s="121"/>
      <c r="AA166" s="5"/>
      <c r="AB166" s="5"/>
      <c r="AC166" s="121"/>
      <c r="AD166" s="121"/>
      <c r="AE166" s="5"/>
      <c r="AF166" s="5"/>
      <c r="AG166" s="5"/>
    </row>
    <row r="167" spans="1:55" ht="3" customHeight="1" x14ac:dyDescent="0.2">
      <c r="B167" s="285"/>
      <c r="C167" s="274"/>
      <c r="D167" s="226"/>
      <c r="E167" s="286"/>
      <c r="F167" s="286"/>
      <c r="G167" s="252"/>
      <c r="H167" s="252"/>
      <c r="I167" s="287"/>
      <c r="J167" s="287"/>
      <c r="K167" s="259"/>
      <c r="L167" s="259"/>
      <c r="M167" s="287"/>
      <c r="N167" s="287"/>
      <c r="O167" s="259"/>
      <c r="P167" s="259"/>
      <c r="Q167" s="287"/>
      <c r="R167" s="287"/>
      <c r="S167" s="259"/>
      <c r="T167" s="259"/>
      <c r="U167" s="287"/>
      <c r="V167" s="287"/>
      <c r="W167" s="259"/>
      <c r="X167" s="259"/>
      <c r="Y167" s="287"/>
      <c r="Z167" s="287"/>
      <c r="AA167" s="259"/>
      <c r="AB167" s="259"/>
      <c r="AC167" s="287"/>
      <c r="AD167" s="287"/>
      <c r="AE167" s="259"/>
      <c r="AF167" s="259"/>
      <c r="AG167" s="259"/>
      <c r="AH167" s="298"/>
      <c r="AI167" s="390"/>
      <c r="AJ167" s="313"/>
      <c r="AK167" s="300"/>
    </row>
    <row r="168" spans="1:55" s="300" customFormat="1" ht="12" customHeight="1" x14ac:dyDescent="0.2">
      <c r="B168" s="303"/>
      <c r="C168" s="375"/>
      <c r="D168" s="212"/>
      <c r="E168" s="40"/>
      <c r="F168" s="40"/>
      <c r="G168" s="27"/>
      <c r="H168" s="27"/>
      <c r="I168" s="385"/>
      <c r="J168" s="385"/>
      <c r="K168" s="116"/>
      <c r="L168" s="116"/>
      <c r="M168" s="385"/>
      <c r="N168" s="385"/>
      <c r="O168" s="116"/>
      <c r="P168" s="116"/>
      <c r="Q168" s="385"/>
      <c r="R168" s="385"/>
      <c r="S168" s="116"/>
      <c r="T168" s="116"/>
      <c r="U168" s="385"/>
      <c r="V168" s="385"/>
      <c r="W168" s="116"/>
      <c r="X168" s="116"/>
      <c r="Y168" s="385"/>
      <c r="Z168" s="385"/>
      <c r="AA168" s="116"/>
      <c r="AB168" s="116"/>
      <c r="AC168" s="385"/>
      <c r="AD168" s="385"/>
      <c r="AE168" s="116"/>
      <c r="AF168" s="116"/>
      <c r="AG168" s="116"/>
      <c r="AI168" s="296"/>
      <c r="AJ168" s="314"/>
    </row>
    <row r="169" spans="1:55" x14ac:dyDescent="0.2">
      <c r="B169" s="299"/>
      <c r="D169" s="502" t="s">
        <v>328</v>
      </c>
      <c r="E169" s="503"/>
      <c r="F169" s="504"/>
      <c r="G169" s="511" t="s">
        <v>245</v>
      </c>
      <c r="H169" s="502" t="s">
        <v>617</v>
      </c>
      <c r="I169" s="515" t="s">
        <v>66</v>
      </c>
      <c r="J169" s="516"/>
      <c r="K169" s="517"/>
      <c r="L169" s="335">
        <f>複数管理者用メイン!AT54</f>
        <v>0</v>
      </c>
      <c r="M169" s="516" t="s">
        <v>70</v>
      </c>
      <c r="N169" s="516"/>
      <c r="O169" s="517"/>
      <c r="P169" s="355">
        <f>複数管理者用メイン!AU54</f>
        <v>0</v>
      </c>
      <c r="Q169" s="515" t="s">
        <v>68</v>
      </c>
      <c r="R169" s="516"/>
      <c r="S169" s="517"/>
      <c r="T169" s="335">
        <f>複数管理者用メイン!AV54</f>
        <v>0</v>
      </c>
      <c r="U169" s="516" t="s">
        <v>11</v>
      </c>
      <c r="V169" s="516"/>
      <c r="W169" s="517"/>
      <c r="X169" s="355">
        <f>複数管理者用メイン!AW54</f>
        <v>0</v>
      </c>
      <c r="Y169" s="515" t="s">
        <v>13</v>
      </c>
      <c r="Z169" s="516"/>
      <c r="AA169" s="517"/>
      <c r="AB169" s="335">
        <f>複数管理者用メイン!AX54</f>
        <v>0</v>
      </c>
      <c r="AC169" s="516" t="s">
        <v>15</v>
      </c>
      <c r="AD169" s="516"/>
      <c r="AE169" s="517"/>
      <c r="AF169" s="369">
        <f>複数管理者用メイン!AY54</f>
        <v>0</v>
      </c>
      <c r="AG169" s="508" t="s">
        <v>307</v>
      </c>
      <c r="AH169" s="511" t="s">
        <v>448</v>
      </c>
      <c r="AI169" s="376"/>
      <c r="AJ169" s="314"/>
      <c r="AK169" s="300"/>
      <c r="AL169" s="510" t="s">
        <v>71</v>
      </c>
      <c r="AM169" s="6" t="s">
        <v>307</v>
      </c>
      <c r="AN169" s="6"/>
      <c r="AO169" s="6"/>
      <c r="AP169" s="6"/>
      <c r="AQ169" s="6"/>
      <c r="AR169" s="6"/>
      <c r="AS169" s="6"/>
      <c r="AT169" s="117"/>
      <c r="AU169" s="6" t="s">
        <v>308</v>
      </c>
      <c r="AV169" s="6"/>
      <c r="AW169" s="6"/>
      <c r="AX169" s="6"/>
      <c r="AY169" s="6"/>
      <c r="AZ169" s="6"/>
      <c r="BA169" s="117"/>
      <c r="BB169" s="510" t="s">
        <v>618</v>
      </c>
      <c r="BC169" s="510" t="s">
        <v>493</v>
      </c>
    </row>
    <row r="170" spans="1:55" ht="32.4" x14ac:dyDescent="0.2">
      <c r="B170" s="299"/>
      <c r="D170" s="505"/>
      <c r="E170" s="506"/>
      <c r="F170" s="507"/>
      <c r="G170" s="512"/>
      <c r="H170" s="505"/>
      <c r="I170" s="336" t="s">
        <v>62</v>
      </c>
      <c r="J170" s="8" t="s">
        <v>454</v>
      </c>
      <c r="K170" s="8" t="s">
        <v>307</v>
      </c>
      <c r="L170" s="337" t="s">
        <v>64</v>
      </c>
      <c r="M170" s="322" t="s">
        <v>62</v>
      </c>
      <c r="N170" s="8" t="s">
        <v>454</v>
      </c>
      <c r="O170" s="8" t="s">
        <v>307</v>
      </c>
      <c r="P170" s="9" t="s">
        <v>64</v>
      </c>
      <c r="Q170" s="336" t="s">
        <v>62</v>
      </c>
      <c r="R170" s="8" t="s">
        <v>454</v>
      </c>
      <c r="S170" s="8" t="s">
        <v>307</v>
      </c>
      <c r="T170" s="337" t="s">
        <v>64</v>
      </c>
      <c r="U170" s="322" t="s">
        <v>62</v>
      </c>
      <c r="V170" s="8" t="s">
        <v>454</v>
      </c>
      <c r="W170" s="8" t="s">
        <v>307</v>
      </c>
      <c r="X170" s="9" t="s">
        <v>64</v>
      </c>
      <c r="Y170" s="336" t="s">
        <v>62</v>
      </c>
      <c r="Z170" s="8" t="s">
        <v>454</v>
      </c>
      <c r="AA170" s="8" t="s">
        <v>307</v>
      </c>
      <c r="AB170" s="337" t="s">
        <v>64</v>
      </c>
      <c r="AC170" s="322" t="s">
        <v>62</v>
      </c>
      <c r="AD170" s="8" t="s">
        <v>541</v>
      </c>
      <c r="AE170" s="8" t="s">
        <v>307</v>
      </c>
      <c r="AF170" s="337" t="s">
        <v>64</v>
      </c>
      <c r="AG170" s="509"/>
      <c r="AH170" s="512"/>
      <c r="AI170" s="376"/>
      <c r="AJ170" s="314"/>
      <c r="AK170" s="300"/>
      <c r="AL170" s="510"/>
      <c r="AM170" s="204" t="s">
        <v>74</v>
      </c>
      <c r="AN170" s="204" t="s">
        <v>72</v>
      </c>
      <c r="AO170" s="204" t="s">
        <v>73</v>
      </c>
      <c r="AP170" s="204" t="s">
        <v>386</v>
      </c>
      <c r="AQ170" s="204" t="s">
        <v>387</v>
      </c>
      <c r="AR170" s="204" t="s">
        <v>388</v>
      </c>
      <c r="AS170" s="248" t="s">
        <v>355</v>
      </c>
      <c r="AT170" s="117"/>
      <c r="AU170" s="204" t="s">
        <v>74</v>
      </c>
      <c r="AV170" s="204" t="s">
        <v>72</v>
      </c>
      <c r="AW170" s="204" t="s">
        <v>73</v>
      </c>
      <c r="AX170" s="204" t="s">
        <v>386</v>
      </c>
      <c r="AY170" s="204" t="s">
        <v>387</v>
      </c>
      <c r="AZ170" s="204" t="s">
        <v>388</v>
      </c>
      <c r="BA170" s="117"/>
      <c r="BB170" s="510"/>
      <c r="BC170" s="510"/>
    </row>
    <row r="171" spans="1:55" ht="15" customHeight="1" x14ac:dyDescent="0.2">
      <c r="B171" s="299"/>
      <c r="D171" s="395" t="s">
        <v>364</v>
      </c>
      <c r="E171" s="396" t="s">
        <v>473</v>
      </c>
      <c r="F171" s="42" t="s">
        <v>528</v>
      </c>
      <c r="G171" s="64" t="s">
        <v>584</v>
      </c>
      <c r="H171" s="49" t="s">
        <v>47</v>
      </c>
      <c r="I171" s="340"/>
      <c r="J171" s="267"/>
      <c r="K171" s="240"/>
      <c r="L171" s="341"/>
      <c r="M171" s="325"/>
      <c r="N171" s="267"/>
      <c r="O171" s="240"/>
      <c r="P171" s="240"/>
      <c r="Q171" s="340"/>
      <c r="R171" s="267"/>
      <c r="S171" s="240"/>
      <c r="T171" s="341"/>
      <c r="U171" s="325"/>
      <c r="V171" s="267"/>
      <c r="W171" s="240"/>
      <c r="X171" s="240"/>
      <c r="Y171" s="340"/>
      <c r="Z171" s="267"/>
      <c r="AA171" s="240"/>
      <c r="AB171" s="341"/>
      <c r="AC171" s="325"/>
      <c r="AD171" s="267"/>
      <c r="AE171" s="240"/>
      <c r="AF171" s="341"/>
      <c r="AG171" s="362">
        <f t="shared" si="54"/>
        <v>0</v>
      </c>
      <c r="AH171" s="107">
        <f>SUM(BB171:BB185)</f>
        <v>0</v>
      </c>
      <c r="AI171" s="291"/>
      <c r="AJ171" s="314"/>
      <c r="AK171" s="300"/>
      <c r="AL171" s="5" t="str">
        <f t="shared" si="39"/>
        <v/>
      </c>
      <c r="AM171" s="1">
        <f t="shared" si="40"/>
        <v>0</v>
      </c>
      <c r="AN171" s="1">
        <f t="shared" si="41"/>
        <v>0</v>
      </c>
      <c r="AO171" s="1">
        <f t="shared" si="42"/>
        <v>0</v>
      </c>
      <c r="AP171" s="1">
        <f t="shared" si="43"/>
        <v>0</v>
      </c>
      <c r="AQ171" s="1">
        <f t="shared" si="44"/>
        <v>0</v>
      </c>
      <c r="AR171" s="1">
        <f t="shared" si="45"/>
        <v>0</v>
      </c>
      <c r="AS171" s="1">
        <f t="shared" si="46"/>
        <v>0</v>
      </c>
      <c r="AT171" s="117" t="str">
        <f t="shared" ref="AT171:AT219" si="57">IF(COUNTIF(I171:AF171,"×")=0,"",IF(COUNTIF(I171:AF171,"×")=COUNTA(K171,O171,S171,W171,AA171,AE171)-COUNTIF(I171:AF171,"-"),1,""))</f>
        <v/>
      </c>
      <c r="AU171" s="1">
        <f t="shared" si="47"/>
        <v>0</v>
      </c>
      <c r="AV171" s="1">
        <f t="shared" si="48"/>
        <v>0</v>
      </c>
      <c r="AW171" s="1">
        <f t="shared" si="49"/>
        <v>0</v>
      </c>
      <c r="AX171" s="1">
        <f t="shared" si="50"/>
        <v>0</v>
      </c>
      <c r="AY171" s="1">
        <f t="shared" si="51"/>
        <v>0</v>
      </c>
      <c r="AZ171" s="1">
        <f t="shared" si="52"/>
        <v>0</v>
      </c>
      <c r="BA171" s="117" t="str">
        <f t="shared" si="53"/>
        <v/>
      </c>
      <c r="BB171" s="1">
        <f t="shared" si="55"/>
        <v>0</v>
      </c>
      <c r="BC171" s="1" t="str">
        <f t="shared" si="56"/>
        <v/>
      </c>
    </row>
    <row r="172" spans="1:55" ht="15" customHeight="1" x14ac:dyDescent="0.2">
      <c r="B172" s="299"/>
      <c r="D172" s="397"/>
      <c r="E172" s="398"/>
      <c r="F172" s="44"/>
      <c r="G172" s="63" t="s">
        <v>134</v>
      </c>
      <c r="H172" s="53" t="s">
        <v>494</v>
      </c>
      <c r="I172" s="342"/>
      <c r="J172" s="265"/>
      <c r="K172" s="237"/>
      <c r="L172" s="343"/>
      <c r="M172" s="326"/>
      <c r="N172" s="265"/>
      <c r="O172" s="237"/>
      <c r="P172" s="237"/>
      <c r="Q172" s="342"/>
      <c r="R172" s="265"/>
      <c r="S172" s="237"/>
      <c r="T172" s="343"/>
      <c r="U172" s="326"/>
      <c r="V172" s="265"/>
      <c r="W172" s="237"/>
      <c r="X172" s="237"/>
      <c r="Y172" s="342"/>
      <c r="Z172" s="265"/>
      <c r="AA172" s="237"/>
      <c r="AB172" s="343"/>
      <c r="AC172" s="326"/>
      <c r="AD172" s="265"/>
      <c r="AE172" s="237"/>
      <c r="AF172" s="343"/>
      <c r="AG172" s="363">
        <f t="shared" si="54"/>
        <v>0</v>
      </c>
      <c r="AH172" s="215">
        <f>SUM(BC171:BC185)</f>
        <v>0</v>
      </c>
      <c r="AI172" s="378"/>
      <c r="AJ172" s="314"/>
      <c r="AK172" s="300"/>
      <c r="AL172" s="5" t="str">
        <f t="shared" si="39"/>
        <v/>
      </c>
      <c r="AM172" s="1">
        <f t="shared" si="40"/>
        <v>0</v>
      </c>
      <c r="AN172" s="1">
        <f t="shared" si="41"/>
        <v>0</v>
      </c>
      <c r="AO172" s="1">
        <f t="shared" si="42"/>
        <v>0</v>
      </c>
      <c r="AP172" s="1">
        <f t="shared" si="43"/>
        <v>0</v>
      </c>
      <c r="AQ172" s="1">
        <f t="shared" si="44"/>
        <v>0</v>
      </c>
      <c r="AR172" s="1">
        <f t="shared" si="45"/>
        <v>0</v>
      </c>
      <c r="AS172" s="1">
        <f t="shared" si="46"/>
        <v>0</v>
      </c>
      <c r="AT172" s="117" t="str">
        <f t="shared" si="57"/>
        <v/>
      </c>
      <c r="AU172" s="1">
        <f t="shared" si="47"/>
        <v>0</v>
      </c>
      <c r="AV172" s="1">
        <f t="shared" si="48"/>
        <v>0</v>
      </c>
      <c r="AW172" s="1">
        <f t="shared" si="49"/>
        <v>0</v>
      </c>
      <c r="AX172" s="1">
        <f t="shared" si="50"/>
        <v>0</v>
      </c>
      <c r="AY172" s="1">
        <f t="shared" si="51"/>
        <v>0</v>
      </c>
      <c r="AZ172" s="1">
        <f t="shared" si="52"/>
        <v>0</v>
      </c>
      <c r="BA172" s="117" t="str">
        <f t="shared" si="53"/>
        <v/>
      </c>
      <c r="BB172" s="1">
        <f t="shared" si="55"/>
        <v>0</v>
      </c>
      <c r="BC172" s="1" t="str">
        <f t="shared" si="56"/>
        <v/>
      </c>
    </row>
    <row r="173" spans="1:55" ht="15" customHeight="1" x14ac:dyDescent="0.2">
      <c r="B173" s="299"/>
      <c r="D173" s="397"/>
      <c r="E173" s="398"/>
      <c r="F173" s="44"/>
      <c r="G173" s="63" t="s">
        <v>697</v>
      </c>
      <c r="H173" s="53" t="s">
        <v>459</v>
      </c>
      <c r="I173" s="342"/>
      <c r="J173" s="265"/>
      <c r="K173" s="237"/>
      <c r="L173" s="343"/>
      <c r="M173" s="326"/>
      <c r="N173" s="265"/>
      <c r="O173" s="237"/>
      <c r="P173" s="237"/>
      <c r="Q173" s="342"/>
      <c r="R173" s="265"/>
      <c r="S173" s="237"/>
      <c r="T173" s="343"/>
      <c r="U173" s="326"/>
      <c r="V173" s="265"/>
      <c r="W173" s="237"/>
      <c r="X173" s="237"/>
      <c r="Y173" s="342"/>
      <c r="Z173" s="265"/>
      <c r="AA173" s="237"/>
      <c r="AB173" s="343"/>
      <c r="AC173" s="326"/>
      <c r="AD173" s="265"/>
      <c r="AE173" s="237"/>
      <c r="AF173" s="343"/>
      <c r="AG173" s="363">
        <f t="shared" si="54"/>
        <v>0</v>
      </c>
      <c r="AH173" s="108"/>
      <c r="AI173" s="26"/>
      <c r="AJ173" s="314"/>
      <c r="AK173" s="300"/>
      <c r="AL173" s="5" t="str">
        <f t="shared" si="39"/>
        <v/>
      </c>
      <c r="AM173" s="1">
        <f t="shared" si="40"/>
        <v>0</v>
      </c>
      <c r="AN173" s="1">
        <f t="shared" si="41"/>
        <v>0</v>
      </c>
      <c r="AO173" s="1">
        <f t="shared" si="42"/>
        <v>0</v>
      </c>
      <c r="AP173" s="1">
        <f t="shared" si="43"/>
        <v>0</v>
      </c>
      <c r="AQ173" s="1">
        <f t="shared" si="44"/>
        <v>0</v>
      </c>
      <c r="AR173" s="1">
        <f t="shared" si="45"/>
        <v>0</v>
      </c>
      <c r="AS173" s="1">
        <f t="shared" si="46"/>
        <v>0</v>
      </c>
      <c r="AT173" s="117" t="str">
        <f t="shared" si="57"/>
        <v/>
      </c>
      <c r="AU173" s="1">
        <f t="shared" si="47"/>
        <v>0</v>
      </c>
      <c r="AV173" s="1">
        <f t="shared" si="48"/>
        <v>0</v>
      </c>
      <c r="AW173" s="1">
        <f t="shared" si="49"/>
        <v>0</v>
      </c>
      <c r="AX173" s="1">
        <f t="shared" si="50"/>
        <v>0</v>
      </c>
      <c r="AY173" s="1">
        <f t="shared" si="51"/>
        <v>0</v>
      </c>
      <c r="AZ173" s="1">
        <f t="shared" si="52"/>
        <v>0</v>
      </c>
      <c r="BA173" s="117" t="str">
        <f t="shared" si="53"/>
        <v/>
      </c>
      <c r="BB173" s="1">
        <f t="shared" si="55"/>
        <v>0</v>
      </c>
      <c r="BC173" s="1" t="str">
        <f t="shared" si="56"/>
        <v/>
      </c>
    </row>
    <row r="174" spans="1:55" ht="15" customHeight="1" x14ac:dyDescent="0.2">
      <c r="B174" s="299"/>
      <c r="D174" s="397"/>
      <c r="E174" s="398"/>
      <c r="F174" s="44"/>
      <c r="G174" s="63" t="s">
        <v>135</v>
      </c>
      <c r="H174" s="53" t="s">
        <v>700</v>
      </c>
      <c r="I174" s="342"/>
      <c r="J174" s="265"/>
      <c r="K174" s="237"/>
      <c r="L174" s="343"/>
      <c r="M174" s="326"/>
      <c r="N174" s="265"/>
      <c r="O174" s="237"/>
      <c r="P174" s="237"/>
      <c r="Q174" s="342"/>
      <c r="R174" s="265"/>
      <c r="S174" s="237"/>
      <c r="T174" s="343"/>
      <c r="U174" s="326"/>
      <c r="V174" s="265"/>
      <c r="W174" s="237"/>
      <c r="X174" s="237"/>
      <c r="Y174" s="342"/>
      <c r="Z174" s="265"/>
      <c r="AA174" s="237"/>
      <c r="AB174" s="343"/>
      <c r="AC174" s="326"/>
      <c r="AD174" s="265"/>
      <c r="AE174" s="237"/>
      <c r="AF174" s="343"/>
      <c r="AG174" s="363">
        <f>AS174</f>
        <v>0</v>
      </c>
      <c r="AH174" s="108"/>
      <c r="AI174" s="26"/>
      <c r="AJ174" s="314"/>
      <c r="AK174" s="300"/>
      <c r="AL174" s="5" t="str">
        <f>IF(OR(I174="＋",M174="＋",Q174="＋"),"＋",IF(OR(I174="○",M174="○",Q174="○"),"○",IF(OR(I174="◎",M174="◎",Q174="◎"),"◎","")))</f>
        <v/>
      </c>
      <c r="AM174" s="1">
        <f>IF(K174="-",0,K174)</f>
        <v>0</v>
      </c>
      <c r="AN174" s="1">
        <f>IF(O174="-",0,O174)</f>
        <v>0</v>
      </c>
      <c r="AO174" s="1">
        <f>IF(S174="-",0,S174)</f>
        <v>0</v>
      </c>
      <c r="AP174" s="1">
        <f>IF(W174="-",0,W174)</f>
        <v>0</v>
      </c>
      <c r="AQ174" s="1">
        <f>IF(AA174="-",0,AA174)</f>
        <v>0</v>
      </c>
      <c r="AR174" s="1">
        <f>IF(AE174="-",0,AE174)</f>
        <v>0</v>
      </c>
      <c r="AS174" s="1">
        <f>IF(AND(K174="-",$P$8=0,$T$8=0,$X$8=0,$AB$8=0,$AF$8=0),"-",IF(AND(K174="-",O174="-",$T$8=0,$X$8=0,$AB$8=0,$AF$8=0),"-",IF(AND(K174="-",O174="-",S174="-",$X$8=0,$AB$8=0,$AF$8=0),"-",IF(AND(K174="-",O174="-",S174="-",W174="-",$AB$8=0,$AF$8=0),"-",IF(AND(K174="-",O174="-",S174="-",W174="-",AA174="-",$AF$8=0),"-",IF(AND(K174="-",O174="-",S174="-",W174="-",AA174="-",AE174="-"),"-",ROUND(AM174*$L$8+AN174*$P$8+AO174*$T$8+AP174*$X$8+AQ174*$AB$8+AR174*$AF$8,3)))))))</f>
        <v>0</v>
      </c>
      <c r="AT174" s="117" t="str">
        <f>IF(COUNTIF(I174:AF174,"×")=0,"",IF(COUNTIF(I174:AF174,"×")=COUNTA(K174,O174,S174,W174,AA174,AE174)-COUNTIF(I174:AF174,"-"),1,""))</f>
        <v/>
      </c>
      <c r="AU174" s="1">
        <f>IF(L174="",0,L174)</f>
        <v>0</v>
      </c>
      <c r="AV174" s="1">
        <f>IF(P174="",0,P174)</f>
        <v>0</v>
      </c>
      <c r="AW174" s="1">
        <f>IF(T174="",0,T174)</f>
        <v>0</v>
      </c>
      <c r="AX174" s="1">
        <f>IF(X174="",0,X174)</f>
        <v>0</v>
      </c>
      <c r="AY174" s="1">
        <f>IF(AB174="",0,AB174)</f>
        <v>0</v>
      </c>
      <c r="AZ174" s="1">
        <f>IF(AF174="",0,AF174)</f>
        <v>0</v>
      </c>
      <c r="BA174" s="117" t="str">
        <f>IF(AND(L174="",P174="",T174="",X174="",AB174="",AF174=""),"",ROUND(AU174*$L$8+AV174*$P$8+AW174*$T$8+AX174*$X$8+AY174*$AB$8+AZ174*$AF$8,3))</f>
        <v/>
      </c>
      <c r="BB174" s="1">
        <f>IF(AL174="＋","",AS174)</f>
        <v>0</v>
      </c>
      <c r="BC174" s="1" t="str">
        <f>IF(AL174="＋",AS174,"")</f>
        <v/>
      </c>
    </row>
    <row r="175" spans="1:55" ht="15" customHeight="1" x14ac:dyDescent="0.2">
      <c r="B175" s="299"/>
      <c r="D175" s="397"/>
      <c r="E175" s="398"/>
      <c r="F175" s="44"/>
      <c r="G175" s="63" t="s">
        <v>136</v>
      </c>
      <c r="H175" s="53" t="s">
        <v>395</v>
      </c>
      <c r="I175" s="342"/>
      <c r="J175" s="265"/>
      <c r="K175" s="237"/>
      <c r="L175" s="343"/>
      <c r="M175" s="326"/>
      <c r="N175" s="265"/>
      <c r="O175" s="237"/>
      <c r="P175" s="237"/>
      <c r="Q175" s="342"/>
      <c r="R175" s="265"/>
      <c r="S175" s="237"/>
      <c r="T175" s="343"/>
      <c r="U175" s="326"/>
      <c r="V175" s="265"/>
      <c r="W175" s="237"/>
      <c r="X175" s="237"/>
      <c r="Y175" s="342"/>
      <c r="Z175" s="265"/>
      <c r="AA175" s="237"/>
      <c r="AB175" s="343"/>
      <c r="AC175" s="326"/>
      <c r="AD175" s="265"/>
      <c r="AE175" s="237"/>
      <c r="AF175" s="343"/>
      <c r="AG175" s="363">
        <f>AS175</f>
        <v>0</v>
      </c>
      <c r="AH175" s="108"/>
      <c r="AI175" s="26"/>
      <c r="AJ175" s="314"/>
      <c r="AK175" s="300"/>
      <c r="AL175" s="5" t="str">
        <f>IF(OR(I175="＋",M175="＋",Q175="＋"),"＋",IF(OR(I175="○",M175="○",Q175="○"),"○",IF(OR(I175="◎",M175="◎",Q175="◎"),"◎","")))</f>
        <v/>
      </c>
      <c r="AM175" s="1">
        <f>IF(K175="-",0,K175)</f>
        <v>0</v>
      </c>
      <c r="AN175" s="1">
        <f>IF(O175="-",0,O175)</f>
        <v>0</v>
      </c>
      <c r="AO175" s="1">
        <f>IF(S175="-",0,S175)</f>
        <v>0</v>
      </c>
      <c r="AP175" s="1">
        <f>IF(W175="-",0,W175)</f>
        <v>0</v>
      </c>
      <c r="AQ175" s="1">
        <f>IF(AA175="-",0,AA175)</f>
        <v>0</v>
      </c>
      <c r="AR175" s="1">
        <f>IF(AE175="-",0,AE175)</f>
        <v>0</v>
      </c>
      <c r="AS175" s="1">
        <f>IF(AND(K175="-",$P$8=0,$T$8=0,$X$8=0,$AB$8=0,$AF$8=0),"-",IF(AND(K175="-",O175="-",$T$8=0,$X$8=0,$AB$8=0,$AF$8=0),"-",IF(AND(K175="-",O175="-",S175="-",$X$8=0,$AB$8=0,$AF$8=0),"-",IF(AND(K175="-",O175="-",S175="-",W175="-",$AB$8=0,$AF$8=0),"-",IF(AND(K175="-",O175="-",S175="-",W175="-",AA175="-",$AF$8=0),"-",IF(AND(K175="-",O175="-",S175="-",W175="-",AA175="-",AE175="-"),"-",ROUND(AM175*$L$8+AN175*$P$8+AO175*$T$8+AP175*$X$8+AQ175*$AB$8+AR175*$AF$8,3)))))))</f>
        <v>0</v>
      </c>
      <c r="AT175" s="117" t="str">
        <f>IF(COUNTIF(I175:AF175,"×")=0,"",IF(COUNTIF(I175:AF175,"×")=COUNTA(K175,O175,S175,W175,AA175,AE175)-COUNTIF(I175:AF175,"-"),1,""))</f>
        <v/>
      </c>
      <c r="AU175" s="1">
        <f>IF(L175="",0,L175)</f>
        <v>0</v>
      </c>
      <c r="AV175" s="1">
        <f>IF(P175="",0,P175)</f>
        <v>0</v>
      </c>
      <c r="AW175" s="1">
        <f>IF(T175="",0,T175)</f>
        <v>0</v>
      </c>
      <c r="AX175" s="1">
        <f>IF(X175="",0,X175)</f>
        <v>0</v>
      </c>
      <c r="AY175" s="1">
        <f>IF(AB175="",0,AB175)</f>
        <v>0</v>
      </c>
      <c r="AZ175" s="1">
        <f>IF(AF175="",0,AF175)</f>
        <v>0</v>
      </c>
      <c r="BA175" s="117" t="str">
        <f>IF(AND(L175="",P175="",T175="",X175="",AB175="",AF175=""),"",ROUND(AU175*$L$8+AV175*$P$8+AW175*$T$8+AX175*$X$8+AY175*$AB$8+AZ175*$AF$8,3))</f>
        <v/>
      </c>
      <c r="BB175" s="1">
        <f>IF(AL175="＋","",AS175)</f>
        <v>0</v>
      </c>
      <c r="BC175" s="1" t="str">
        <f>IF(AL175="＋",AS175,"")</f>
        <v/>
      </c>
    </row>
    <row r="176" spans="1:55" ht="15" customHeight="1" x14ac:dyDescent="0.2">
      <c r="B176" s="299"/>
      <c r="D176" s="397"/>
      <c r="E176" s="398"/>
      <c r="F176" s="44"/>
      <c r="G176" s="63" t="s">
        <v>137</v>
      </c>
      <c r="H176" s="53" t="s">
        <v>345</v>
      </c>
      <c r="I176" s="342"/>
      <c r="J176" s="265"/>
      <c r="K176" s="237"/>
      <c r="L176" s="343"/>
      <c r="M176" s="326"/>
      <c r="N176" s="265"/>
      <c r="O176" s="237"/>
      <c r="P176" s="237"/>
      <c r="Q176" s="342"/>
      <c r="R176" s="265"/>
      <c r="S176" s="237"/>
      <c r="T176" s="343"/>
      <c r="U176" s="326"/>
      <c r="V176" s="265"/>
      <c r="W176" s="237"/>
      <c r="X176" s="237"/>
      <c r="Y176" s="342"/>
      <c r="Z176" s="265"/>
      <c r="AA176" s="237"/>
      <c r="AB176" s="343"/>
      <c r="AC176" s="326"/>
      <c r="AD176" s="265"/>
      <c r="AE176" s="237"/>
      <c r="AF176" s="343"/>
      <c r="AG176" s="363">
        <f t="shared" si="54"/>
        <v>0</v>
      </c>
      <c r="AH176" s="108"/>
      <c r="AI176" s="26"/>
      <c r="AJ176" s="314"/>
      <c r="AK176" s="300"/>
      <c r="AL176" s="5" t="str">
        <f t="shared" si="39"/>
        <v/>
      </c>
      <c r="AM176" s="1">
        <f t="shared" si="40"/>
        <v>0</v>
      </c>
      <c r="AN176" s="1">
        <f t="shared" si="41"/>
        <v>0</v>
      </c>
      <c r="AO176" s="1">
        <f t="shared" si="42"/>
        <v>0</v>
      </c>
      <c r="AP176" s="1">
        <f t="shared" si="43"/>
        <v>0</v>
      </c>
      <c r="AQ176" s="1">
        <f t="shared" si="44"/>
        <v>0</v>
      </c>
      <c r="AR176" s="1">
        <f t="shared" si="45"/>
        <v>0</v>
      </c>
      <c r="AS176" s="1">
        <f t="shared" si="46"/>
        <v>0</v>
      </c>
      <c r="AT176" s="117" t="str">
        <f t="shared" si="57"/>
        <v/>
      </c>
      <c r="AU176" s="1">
        <f t="shared" si="47"/>
        <v>0</v>
      </c>
      <c r="AV176" s="1">
        <f t="shared" si="48"/>
        <v>0</v>
      </c>
      <c r="AW176" s="1">
        <f t="shared" si="49"/>
        <v>0</v>
      </c>
      <c r="AX176" s="1">
        <f t="shared" si="50"/>
        <v>0</v>
      </c>
      <c r="AY176" s="1">
        <f t="shared" si="51"/>
        <v>0</v>
      </c>
      <c r="AZ176" s="1">
        <f t="shared" si="52"/>
        <v>0</v>
      </c>
      <c r="BA176" s="117" t="str">
        <f t="shared" si="53"/>
        <v/>
      </c>
      <c r="BB176" s="1">
        <f t="shared" si="55"/>
        <v>0</v>
      </c>
      <c r="BC176" s="1" t="str">
        <f t="shared" si="56"/>
        <v/>
      </c>
    </row>
    <row r="177" spans="2:55" ht="15" customHeight="1" x14ac:dyDescent="0.2">
      <c r="B177" s="299"/>
      <c r="D177" s="397"/>
      <c r="E177" s="398"/>
      <c r="F177" s="44"/>
      <c r="G177" s="63" t="s">
        <v>379</v>
      </c>
      <c r="H177" s="53" t="s">
        <v>497</v>
      </c>
      <c r="I177" s="342"/>
      <c r="J177" s="265"/>
      <c r="K177" s="237"/>
      <c r="L177" s="343"/>
      <c r="M177" s="326"/>
      <c r="N177" s="265"/>
      <c r="O177" s="237"/>
      <c r="P177" s="237"/>
      <c r="Q177" s="342"/>
      <c r="R177" s="265"/>
      <c r="S177" s="237"/>
      <c r="T177" s="343"/>
      <c r="U177" s="326"/>
      <c r="V177" s="265"/>
      <c r="W177" s="237"/>
      <c r="X177" s="237"/>
      <c r="Y177" s="342"/>
      <c r="Z177" s="265"/>
      <c r="AA177" s="237"/>
      <c r="AB177" s="343"/>
      <c r="AC177" s="326"/>
      <c r="AD177" s="265"/>
      <c r="AE177" s="237"/>
      <c r="AF177" s="343"/>
      <c r="AG177" s="363">
        <f>AS177</f>
        <v>0</v>
      </c>
      <c r="AH177" s="205"/>
      <c r="AI177" s="377"/>
      <c r="AJ177" s="314"/>
      <c r="AK177" s="300"/>
      <c r="AL177" s="5" t="str">
        <f>IF(OR(I177="＋",M177="＋",Q177="＋"),"＋",IF(OR(I177="○",M177="○",Q177="○"),"○",IF(OR(I177="◎",M177="◎",Q177="◎"),"◎","")))</f>
        <v/>
      </c>
      <c r="AM177" s="1">
        <f t="shared" si="40"/>
        <v>0</v>
      </c>
      <c r="AN177" s="1">
        <f t="shared" si="41"/>
        <v>0</v>
      </c>
      <c r="AO177" s="1">
        <f t="shared" si="42"/>
        <v>0</v>
      </c>
      <c r="AP177" s="1">
        <f t="shared" si="43"/>
        <v>0</v>
      </c>
      <c r="AQ177" s="1">
        <f t="shared" si="44"/>
        <v>0</v>
      </c>
      <c r="AR177" s="1">
        <f t="shared" si="45"/>
        <v>0</v>
      </c>
      <c r="AS177" s="1">
        <f t="shared" si="46"/>
        <v>0</v>
      </c>
      <c r="AT177" s="117" t="str">
        <f t="shared" si="57"/>
        <v/>
      </c>
      <c r="AU177" s="1">
        <f t="shared" si="47"/>
        <v>0</v>
      </c>
      <c r="AV177" s="1">
        <f t="shared" si="48"/>
        <v>0</v>
      </c>
      <c r="AW177" s="1">
        <f t="shared" si="49"/>
        <v>0</v>
      </c>
      <c r="AX177" s="1">
        <f t="shared" si="50"/>
        <v>0</v>
      </c>
      <c r="AY177" s="1">
        <f t="shared" si="51"/>
        <v>0</v>
      </c>
      <c r="AZ177" s="1">
        <f t="shared" si="52"/>
        <v>0</v>
      </c>
      <c r="BA177" s="117" t="str">
        <f t="shared" si="53"/>
        <v/>
      </c>
      <c r="BB177" s="1">
        <f>IF(AL177="＋","",AS177)</f>
        <v>0</v>
      </c>
      <c r="BC177" s="1" t="str">
        <f>IF(AL177="＋",AS177,"")</f>
        <v/>
      </c>
    </row>
    <row r="178" spans="2:55" ht="15" customHeight="1" x14ac:dyDescent="0.2">
      <c r="B178" s="299"/>
      <c r="D178" s="397"/>
      <c r="E178" s="398"/>
      <c r="F178" s="44"/>
      <c r="G178" s="63" t="s">
        <v>104</v>
      </c>
      <c r="H178" s="53" t="s">
        <v>488</v>
      </c>
      <c r="I178" s="348"/>
      <c r="J178" s="243"/>
      <c r="K178" s="237"/>
      <c r="L178" s="343"/>
      <c r="M178" s="329"/>
      <c r="N178" s="243"/>
      <c r="O178" s="237"/>
      <c r="P178" s="237"/>
      <c r="Q178" s="348"/>
      <c r="R178" s="243"/>
      <c r="S178" s="237"/>
      <c r="T178" s="343"/>
      <c r="U178" s="329"/>
      <c r="V178" s="243"/>
      <c r="W178" s="237"/>
      <c r="X178" s="237"/>
      <c r="Y178" s="348"/>
      <c r="Z178" s="243"/>
      <c r="AA178" s="237"/>
      <c r="AB178" s="343"/>
      <c r="AC178" s="326"/>
      <c r="AD178" s="265"/>
      <c r="AE178" s="237"/>
      <c r="AF178" s="343"/>
      <c r="AG178" s="363">
        <f t="shared" si="54"/>
        <v>0</v>
      </c>
      <c r="AH178" s="108"/>
      <c r="AI178" s="26"/>
      <c r="AJ178" s="314"/>
      <c r="AK178" s="300"/>
      <c r="AL178" s="5" t="str">
        <f t="shared" si="39"/>
        <v/>
      </c>
      <c r="AM178" s="1">
        <f t="shared" si="40"/>
        <v>0</v>
      </c>
      <c r="AN178" s="1">
        <f t="shared" si="41"/>
        <v>0</v>
      </c>
      <c r="AO178" s="1">
        <f t="shared" si="42"/>
        <v>0</v>
      </c>
      <c r="AP178" s="1">
        <f t="shared" si="43"/>
        <v>0</v>
      </c>
      <c r="AQ178" s="1">
        <f t="shared" si="44"/>
        <v>0</v>
      </c>
      <c r="AR178" s="1">
        <f t="shared" si="45"/>
        <v>0</v>
      </c>
      <c r="AS178" s="1">
        <f t="shared" si="46"/>
        <v>0</v>
      </c>
      <c r="AT178" s="117" t="str">
        <f t="shared" si="57"/>
        <v/>
      </c>
      <c r="AU178" s="1">
        <f t="shared" si="47"/>
        <v>0</v>
      </c>
      <c r="AV178" s="1">
        <f t="shared" si="48"/>
        <v>0</v>
      </c>
      <c r="AW178" s="1">
        <f t="shared" si="49"/>
        <v>0</v>
      </c>
      <c r="AX178" s="1">
        <f t="shared" si="50"/>
        <v>0</v>
      </c>
      <c r="AY178" s="1">
        <f t="shared" si="51"/>
        <v>0</v>
      </c>
      <c r="AZ178" s="1">
        <f t="shared" si="52"/>
        <v>0</v>
      </c>
      <c r="BA178" s="117" t="str">
        <f t="shared" si="53"/>
        <v/>
      </c>
      <c r="BB178" s="1">
        <f t="shared" si="55"/>
        <v>0</v>
      </c>
      <c r="BC178" s="1" t="str">
        <f t="shared" si="56"/>
        <v/>
      </c>
    </row>
    <row r="179" spans="2:55" ht="15" customHeight="1" x14ac:dyDescent="0.2">
      <c r="B179" s="299"/>
      <c r="D179" s="397"/>
      <c r="E179" s="398"/>
      <c r="F179" s="44"/>
      <c r="G179" s="63" t="s">
        <v>460</v>
      </c>
      <c r="H179" s="53" t="s">
        <v>25</v>
      </c>
      <c r="I179" s="348"/>
      <c r="J179" s="243"/>
      <c r="K179" s="237"/>
      <c r="L179" s="343"/>
      <c r="M179" s="329"/>
      <c r="N179" s="243"/>
      <c r="O179" s="237"/>
      <c r="P179" s="237"/>
      <c r="Q179" s="348"/>
      <c r="R179" s="243"/>
      <c r="S179" s="237"/>
      <c r="T179" s="343"/>
      <c r="U179" s="329"/>
      <c r="V179" s="243"/>
      <c r="W179" s="237"/>
      <c r="X179" s="237"/>
      <c r="Y179" s="348"/>
      <c r="Z179" s="243"/>
      <c r="AA179" s="237"/>
      <c r="AB179" s="343"/>
      <c r="AC179" s="326"/>
      <c r="AD179" s="265"/>
      <c r="AE179" s="237"/>
      <c r="AF179" s="343"/>
      <c r="AG179" s="363">
        <f t="shared" si="54"/>
        <v>0</v>
      </c>
      <c r="AH179" s="108"/>
      <c r="AI179" s="26"/>
      <c r="AJ179" s="314"/>
      <c r="AK179" s="300"/>
      <c r="AL179" s="5" t="str">
        <f t="shared" si="39"/>
        <v/>
      </c>
      <c r="AM179" s="1">
        <f t="shared" si="40"/>
        <v>0</v>
      </c>
      <c r="AN179" s="1">
        <f t="shared" si="41"/>
        <v>0</v>
      </c>
      <c r="AO179" s="1">
        <f t="shared" si="42"/>
        <v>0</v>
      </c>
      <c r="AP179" s="1">
        <f t="shared" si="43"/>
        <v>0</v>
      </c>
      <c r="AQ179" s="1">
        <f t="shared" si="44"/>
        <v>0</v>
      </c>
      <c r="AR179" s="1">
        <f t="shared" si="45"/>
        <v>0</v>
      </c>
      <c r="AS179" s="1">
        <f t="shared" si="46"/>
        <v>0</v>
      </c>
      <c r="AT179" s="117" t="str">
        <f t="shared" si="57"/>
        <v/>
      </c>
      <c r="AU179" s="1">
        <f t="shared" si="47"/>
        <v>0</v>
      </c>
      <c r="AV179" s="1">
        <f t="shared" si="48"/>
        <v>0</v>
      </c>
      <c r="AW179" s="1">
        <f t="shared" si="49"/>
        <v>0</v>
      </c>
      <c r="AX179" s="1">
        <f t="shared" si="50"/>
        <v>0</v>
      </c>
      <c r="AY179" s="1">
        <f t="shared" si="51"/>
        <v>0</v>
      </c>
      <c r="AZ179" s="1">
        <f t="shared" si="52"/>
        <v>0</v>
      </c>
      <c r="BA179" s="117" t="str">
        <f t="shared" si="53"/>
        <v/>
      </c>
      <c r="BB179" s="1">
        <f t="shared" si="55"/>
        <v>0</v>
      </c>
      <c r="BC179" s="1" t="str">
        <f t="shared" si="56"/>
        <v/>
      </c>
    </row>
    <row r="180" spans="2:55" ht="15" customHeight="1" x14ac:dyDescent="0.2">
      <c r="B180" s="299"/>
      <c r="D180" s="397"/>
      <c r="E180" s="398"/>
      <c r="F180" s="44"/>
      <c r="G180" s="63" t="s">
        <v>461</v>
      </c>
      <c r="H180" s="53" t="s">
        <v>498</v>
      </c>
      <c r="I180" s="348"/>
      <c r="J180" s="243"/>
      <c r="K180" s="237"/>
      <c r="L180" s="343"/>
      <c r="M180" s="329"/>
      <c r="N180" s="243"/>
      <c r="O180" s="237"/>
      <c r="P180" s="237"/>
      <c r="Q180" s="348"/>
      <c r="R180" s="243"/>
      <c r="S180" s="237"/>
      <c r="T180" s="343"/>
      <c r="U180" s="329"/>
      <c r="V180" s="243"/>
      <c r="W180" s="237"/>
      <c r="X180" s="237"/>
      <c r="Y180" s="348"/>
      <c r="Z180" s="243"/>
      <c r="AA180" s="237"/>
      <c r="AB180" s="343"/>
      <c r="AC180" s="326"/>
      <c r="AD180" s="265"/>
      <c r="AE180" s="237"/>
      <c r="AF180" s="343"/>
      <c r="AG180" s="363">
        <f>AS180</f>
        <v>0</v>
      </c>
      <c r="AH180" s="108"/>
      <c r="AI180" s="26"/>
      <c r="AJ180" s="314"/>
      <c r="AK180" s="300"/>
      <c r="AL180" s="5" t="str">
        <f>IF(OR(I180="＋",M180="＋",Q180="＋"),"＋",IF(OR(I180="○",M180="○",Q180="○"),"○",IF(OR(I180="◎",M180="◎",Q180="◎"),"◎","")))</f>
        <v/>
      </c>
      <c r="AM180" s="1">
        <f t="shared" si="40"/>
        <v>0</v>
      </c>
      <c r="AN180" s="1">
        <f t="shared" si="41"/>
        <v>0</v>
      </c>
      <c r="AO180" s="1">
        <f t="shared" si="42"/>
        <v>0</v>
      </c>
      <c r="AP180" s="1">
        <f t="shared" si="43"/>
        <v>0</v>
      </c>
      <c r="AQ180" s="1">
        <f t="shared" si="44"/>
        <v>0</v>
      </c>
      <c r="AR180" s="1">
        <f t="shared" si="45"/>
        <v>0</v>
      </c>
      <c r="AS180" s="1">
        <f t="shared" si="46"/>
        <v>0</v>
      </c>
      <c r="AT180" s="117" t="str">
        <f t="shared" si="57"/>
        <v/>
      </c>
      <c r="AU180" s="1">
        <f t="shared" si="47"/>
        <v>0</v>
      </c>
      <c r="AV180" s="1">
        <f t="shared" si="48"/>
        <v>0</v>
      </c>
      <c r="AW180" s="1">
        <f t="shared" si="49"/>
        <v>0</v>
      </c>
      <c r="AX180" s="1">
        <f t="shared" si="50"/>
        <v>0</v>
      </c>
      <c r="AY180" s="1">
        <f t="shared" si="51"/>
        <v>0</v>
      </c>
      <c r="AZ180" s="1">
        <f t="shared" si="52"/>
        <v>0</v>
      </c>
      <c r="BA180" s="117" t="str">
        <f t="shared" si="53"/>
        <v/>
      </c>
      <c r="BB180" s="1">
        <f>IF(AL180="＋","",AS180)</f>
        <v>0</v>
      </c>
      <c r="BC180" s="1" t="str">
        <f>IF(AL180="＋",AS180,"")</f>
        <v/>
      </c>
    </row>
    <row r="181" spans="2:55" ht="15" customHeight="1" x14ac:dyDescent="0.2">
      <c r="B181" s="299"/>
      <c r="D181" s="397"/>
      <c r="E181" s="398"/>
      <c r="F181" s="44"/>
      <c r="G181" s="63" t="s">
        <v>462</v>
      </c>
      <c r="H181" s="53" t="s">
        <v>85</v>
      </c>
      <c r="I181" s="348"/>
      <c r="J181" s="243"/>
      <c r="K181" s="237"/>
      <c r="L181" s="343"/>
      <c r="M181" s="329"/>
      <c r="N181" s="243"/>
      <c r="O181" s="237"/>
      <c r="P181" s="237"/>
      <c r="Q181" s="348"/>
      <c r="R181" s="243"/>
      <c r="S181" s="237"/>
      <c r="T181" s="343"/>
      <c r="U181" s="329"/>
      <c r="V181" s="243"/>
      <c r="W181" s="237"/>
      <c r="X181" s="237"/>
      <c r="Y181" s="348"/>
      <c r="Z181" s="243"/>
      <c r="AA181" s="237"/>
      <c r="AB181" s="343"/>
      <c r="AC181" s="326"/>
      <c r="AD181" s="265"/>
      <c r="AE181" s="237"/>
      <c r="AF181" s="343"/>
      <c r="AG181" s="363">
        <f t="shared" si="54"/>
        <v>0</v>
      </c>
      <c r="AH181" s="108"/>
      <c r="AI181" s="26"/>
      <c r="AJ181" s="314"/>
      <c r="AK181" s="300"/>
      <c r="AL181" s="5" t="str">
        <f t="shared" si="39"/>
        <v/>
      </c>
      <c r="AM181" s="1">
        <f t="shared" si="40"/>
        <v>0</v>
      </c>
      <c r="AN181" s="1">
        <f t="shared" si="41"/>
        <v>0</v>
      </c>
      <c r="AO181" s="1">
        <f t="shared" si="42"/>
        <v>0</v>
      </c>
      <c r="AP181" s="1">
        <f t="shared" si="43"/>
        <v>0</v>
      </c>
      <c r="AQ181" s="1">
        <f t="shared" si="44"/>
        <v>0</v>
      </c>
      <c r="AR181" s="1">
        <f t="shared" si="45"/>
        <v>0</v>
      </c>
      <c r="AS181" s="1">
        <f t="shared" si="46"/>
        <v>0</v>
      </c>
      <c r="AT181" s="117" t="str">
        <f t="shared" si="57"/>
        <v/>
      </c>
      <c r="AU181" s="1">
        <f t="shared" si="47"/>
        <v>0</v>
      </c>
      <c r="AV181" s="1">
        <f t="shared" si="48"/>
        <v>0</v>
      </c>
      <c r="AW181" s="1">
        <f t="shared" si="49"/>
        <v>0</v>
      </c>
      <c r="AX181" s="1">
        <f t="shared" si="50"/>
        <v>0</v>
      </c>
      <c r="AY181" s="1">
        <f t="shared" si="51"/>
        <v>0</v>
      </c>
      <c r="AZ181" s="1">
        <f t="shared" si="52"/>
        <v>0</v>
      </c>
      <c r="BA181" s="117" t="str">
        <f t="shared" si="53"/>
        <v/>
      </c>
      <c r="BB181" s="1">
        <f t="shared" si="55"/>
        <v>0</v>
      </c>
      <c r="BC181" s="1" t="str">
        <f t="shared" si="56"/>
        <v/>
      </c>
    </row>
    <row r="182" spans="2:55" ht="15" customHeight="1" x14ac:dyDescent="0.2">
      <c r="B182" s="299"/>
      <c r="D182" s="397"/>
      <c r="E182" s="398"/>
      <c r="F182" s="44"/>
      <c r="G182" s="63" t="s">
        <v>86</v>
      </c>
      <c r="H182" s="53" t="s">
        <v>721</v>
      </c>
      <c r="I182" s="348"/>
      <c r="J182" s="243"/>
      <c r="K182" s="237"/>
      <c r="L182" s="343"/>
      <c r="M182" s="329"/>
      <c r="N182" s="243"/>
      <c r="O182" s="237"/>
      <c r="P182" s="237"/>
      <c r="Q182" s="348"/>
      <c r="R182" s="243"/>
      <c r="S182" s="237"/>
      <c r="T182" s="343"/>
      <c r="U182" s="329"/>
      <c r="V182" s="243"/>
      <c r="W182" s="237"/>
      <c r="X182" s="237"/>
      <c r="Y182" s="348"/>
      <c r="Z182" s="243"/>
      <c r="AA182" s="237"/>
      <c r="AB182" s="343"/>
      <c r="AC182" s="326"/>
      <c r="AD182" s="265"/>
      <c r="AE182" s="237"/>
      <c r="AF182" s="343"/>
      <c r="AG182" s="363">
        <f t="shared" si="54"/>
        <v>0</v>
      </c>
      <c r="AH182" s="108"/>
      <c r="AI182" s="26"/>
      <c r="AJ182" s="314"/>
      <c r="AK182" s="300"/>
      <c r="AL182" s="5" t="str">
        <f t="shared" si="39"/>
        <v/>
      </c>
      <c r="AM182" s="1">
        <f t="shared" si="40"/>
        <v>0</v>
      </c>
      <c r="AN182" s="1">
        <f t="shared" si="41"/>
        <v>0</v>
      </c>
      <c r="AO182" s="1">
        <f t="shared" si="42"/>
        <v>0</v>
      </c>
      <c r="AP182" s="1">
        <f t="shared" si="43"/>
        <v>0</v>
      </c>
      <c r="AQ182" s="1">
        <f t="shared" si="44"/>
        <v>0</v>
      </c>
      <c r="AR182" s="1">
        <f t="shared" si="45"/>
        <v>0</v>
      </c>
      <c r="AS182" s="1">
        <f t="shared" si="46"/>
        <v>0</v>
      </c>
      <c r="AT182" s="117" t="str">
        <f t="shared" si="57"/>
        <v/>
      </c>
      <c r="AU182" s="1">
        <f t="shared" si="47"/>
        <v>0</v>
      </c>
      <c r="AV182" s="1">
        <f t="shared" si="48"/>
        <v>0</v>
      </c>
      <c r="AW182" s="1">
        <f t="shared" si="49"/>
        <v>0</v>
      </c>
      <c r="AX182" s="1">
        <f t="shared" si="50"/>
        <v>0</v>
      </c>
      <c r="AY182" s="1">
        <f t="shared" si="51"/>
        <v>0</v>
      </c>
      <c r="AZ182" s="1">
        <f t="shared" si="52"/>
        <v>0</v>
      </c>
      <c r="BA182" s="117" t="str">
        <f t="shared" si="53"/>
        <v/>
      </c>
      <c r="BB182" s="1">
        <f t="shared" si="55"/>
        <v>0</v>
      </c>
      <c r="BC182" s="1" t="str">
        <f t="shared" si="56"/>
        <v/>
      </c>
    </row>
    <row r="183" spans="2:55" ht="15" customHeight="1" x14ac:dyDescent="0.2">
      <c r="B183" s="299"/>
      <c r="D183" s="397"/>
      <c r="E183" s="398"/>
      <c r="F183" s="44"/>
      <c r="G183" s="63" t="s">
        <v>87</v>
      </c>
      <c r="H183" s="53" t="s">
        <v>485</v>
      </c>
      <c r="I183" s="348"/>
      <c r="J183" s="243"/>
      <c r="K183" s="237"/>
      <c r="L183" s="343"/>
      <c r="M183" s="329"/>
      <c r="N183" s="243"/>
      <c r="O183" s="237"/>
      <c r="P183" s="237"/>
      <c r="Q183" s="348"/>
      <c r="R183" s="243"/>
      <c r="S183" s="237"/>
      <c r="T183" s="343"/>
      <c r="U183" s="329"/>
      <c r="V183" s="243"/>
      <c r="W183" s="237"/>
      <c r="X183" s="237"/>
      <c r="Y183" s="348"/>
      <c r="Z183" s="243"/>
      <c r="AA183" s="237"/>
      <c r="AB183" s="343"/>
      <c r="AC183" s="326"/>
      <c r="AD183" s="265"/>
      <c r="AE183" s="237"/>
      <c r="AF183" s="343"/>
      <c r="AG183" s="363">
        <f t="shared" si="54"/>
        <v>0</v>
      </c>
      <c r="AH183" s="108"/>
      <c r="AI183" s="26"/>
      <c r="AJ183" s="314"/>
      <c r="AK183" s="300"/>
      <c r="AL183" s="5" t="str">
        <f t="shared" si="39"/>
        <v/>
      </c>
      <c r="AM183" s="1">
        <f t="shared" si="40"/>
        <v>0</v>
      </c>
      <c r="AN183" s="1">
        <f t="shared" si="41"/>
        <v>0</v>
      </c>
      <c r="AO183" s="1">
        <f t="shared" si="42"/>
        <v>0</v>
      </c>
      <c r="AP183" s="1">
        <f t="shared" si="43"/>
        <v>0</v>
      </c>
      <c r="AQ183" s="1">
        <f t="shared" si="44"/>
        <v>0</v>
      </c>
      <c r="AR183" s="1">
        <f t="shared" si="45"/>
        <v>0</v>
      </c>
      <c r="AS183" s="1">
        <f t="shared" si="46"/>
        <v>0</v>
      </c>
      <c r="AT183" s="117" t="str">
        <f t="shared" si="57"/>
        <v/>
      </c>
      <c r="AU183" s="1">
        <f t="shared" si="47"/>
        <v>0</v>
      </c>
      <c r="AV183" s="1">
        <f t="shared" si="48"/>
        <v>0</v>
      </c>
      <c r="AW183" s="1">
        <f t="shared" si="49"/>
        <v>0</v>
      </c>
      <c r="AX183" s="1">
        <f t="shared" si="50"/>
        <v>0</v>
      </c>
      <c r="AY183" s="1">
        <f t="shared" si="51"/>
        <v>0</v>
      </c>
      <c r="AZ183" s="1">
        <f t="shared" si="52"/>
        <v>0</v>
      </c>
      <c r="BA183" s="117" t="str">
        <f t="shared" si="53"/>
        <v/>
      </c>
      <c r="BB183" s="1">
        <f t="shared" si="55"/>
        <v>0</v>
      </c>
      <c r="BC183" s="1" t="str">
        <f t="shared" si="56"/>
        <v/>
      </c>
    </row>
    <row r="184" spans="2:55" ht="15" customHeight="1" x14ac:dyDescent="0.2">
      <c r="B184" s="299"/>
      <c r="D184" s="397"/>
      <c r="E184" s="398"/>
      <c r="F184" s="44"/>
      <c r="G184" s="63" t="s">
        <v>652</v>
      </c>
      <c r="H184" s="53" t="s">
        <v>486</v>
      </c>
      <c r="I184" s="348"/>
      <c r="J184" s="243"/>
      <c r="K184" s="237"/>
      <c r="L184" s="343"/>
      <c r="M184" s="329"/>
      <c r="N184" s="243"/>
      <c r="O184" s="237"/>
      <c r="P184" s="237"/>
      <c r="Q184" s="348"/>
      <c r="R184" s="243"/>
      <c r="S184" s="237"/>
      <c r="T184" s="343"/>
      <c r="U184" s="329"/>
      <c r="V184" s="243"/>
      <c r="W184" s="237"/>
      <c r="X184" s="237"/>
      <c r="Y184" s="348"/>
      <c r="Z184" s="243"/>
      <c r="AA184" s="237"/>
      <c r="AB184" s="343"/>
      <c r="AC184" s="326"/>
      <c r="AD184" s="265"/>
      <c r="AE184" s="237"/>
      <c r="AF184" s="343"/>
      <c r="AG184" s="363">
        <f t="shared" si="54"/>
        <v>0</v>
      </c>
      <c r="AH184" s="108"/>
      <c r="AI184" s="26"/>
      <c r="AJ184" s="314"/>
      <c r="AK184" s="300"/>
      <c r="AL184" s="5" t="str">
        <f t="shared" si="39"/>
        <v/>
      </c>
      <c r="AM184" s="1">
        <f t="shared" si="40"/>
        <v>0</v>
      </c>
      <c r="AN184" s="1">
        <f t="shared" si="41"/>
        <v>0</v>
      </c>
      <c r="AO184" s="1">
        <f t="shared" si="42"/>
        <v>0</v>
      </c>
      <c r="AP184" s="1">
        <f t="shared" si="43"/>
        <v>0</v>
      </c>
      <c r="AQ184" s="1">
        <f t="shared" si="44"/>
        <v>0</v>
      </c>
      <c r="AR184" s="1">
        <f t="shared" si="45"/>
        <v>0</v>
      </c>
      <c r="AS184" s="1">
        <f t="shared" si="46"/>
        <v>0</v>
      </c>
      <c r="AT184" s="117" t="str">
        <f t="shared" si="57"/>
        <v/>
      </c>
      <c r="AU184" s="1">
        <f t="shared" si="47"/>
        <v>0</v>
      </c>
      <c r="AV184" s="1">
        <f t="shared" si="48"/>
        <v>0</v>
      </c>
      <c r="AW184" s="1">
        <f t="shared" si="49"/>
        <v>0</v>
      </c>
      <c r="AX184" s="1">
        <f t="shared" si="50"/>
        <v>0</v>
      </c>
      <c r="AY184" s="1">
        <f t="shared" si="51"/>
        <v>0</v>
      </c>
      <c r="AZ184" s="1">
        <f t="shared" si="52"/>
        <v>0</v>
      </c>
      <c r="BA184" s="117" t="str">
        <f t="shared" si="53"/>
        <v/>
      </c>
      <c r="BB184" s="1">
        <f t="shared" si="55"/>
        <v>0</v>
      </c>
      <c r="BC184" s="1" t="str">
        <f t="shared" si="56"/>
        <v/>
      </c>
    </row>
    <row r="185" spans="2:55" ht="15" customHeight="1" x14ac:dyDescent="0.2">
      <c r="B185" s="299"/>
      <c r="D185" s="397"/>
      <c r="E185" s="398"/>
      <c r="F185" s="45"/>
      <c r="G185" s="63" t="s">
        <v>696</v>
      </c>
      <c r="H185" s="57" t="s">
        <v>487</v>
      </c>
      <c r="I185" s="348"/>
      <c r="J185" s="246"/>
      <c r="K185" s="239"/>
      <c r="L185" s="345"/>
      <c r="M185" s="329"/>
      <c r="N185" s="246"/>
      <c r="O185" s="239"/>
      <c r="P185" s="239"/>
      <c r="Q185" s="348"/>
      <c r="R185" s="246"/>
      <c r="S185" s="239"/>
      <c r="T185" s="345"/>
      <c r="U185" s="329"/>
      <c r="V185" s="246"/>
      <c r="W185" s="239"/>
      <c r="X185" s="239"/>
      <c r="Y185" s="348"/>
      <c r="Z185" s="246"/>
      <c r="AA185" s="239"/>
      <c r="AB185" s="345"/>
      <c r="AC185" s="327"/>
      <c r="AD185" s="266"/>
      <c r="AE185" s="239"/>
      <c r="AF185" s="345"/>
      <c r="AG185" s="364">
        <f t="shared" si="54"/>
        <v>0</v>
      </c>
      <c r="AH185" s="109"/>
      <c r="AI185" s="26"/>
      <c r="AJ185" s="314"/>
      <c r="AK185" s="300"/>
      <c r="AL185" s="5" t="str">
        <f t="shared" si="39"/>
        <v/>
      </c>
      <c r="AM185" s="1">
        <f t="shared" si="40"/>
        <v>0</v>
      </c>
      <c r="AN185" s="1">
        <f t="shared" si="41"/>
        <v>0</v>
      </c>
      <c r="AO185" s="1">
        <f t="shared" si="42"/>
        <v>0</v>
      </c>
      <c r="AP185" s="1">
        <f t="shared" si="43"/>
        <v>0</v>
      </c>
      <c r="AQ185" s="1">
        <f t="shared" si="44"/>
        <v>0</v>
      </c>
      <c r="AR185" s="1">
        <f t="shared" si="45"/>
        <v>0</v>
      </c>
      <c r="AS185" s="1">
        <f t="shared" si="46"/>
        <v>0</v>
      </c>
      <c r="AT185" s="117" t="str">
        <f t="shared" si="57"/>
        <v/>
      </c>
      <c r="AU185" s="1">
        <f t="shared" si="47"/>
        <v>0</v>
      </c>
      <c r="AV185" s="1">
        <f t="shared" si="48"/>
        <v>0</v>
      </c>
      <c r="AW185" s="1">
        <f t="shared" si="49"/>
        <v>0</v>
      </c>
      <c r="AX185" s="1">
        <f t="shared" si="50"/>
        <v>0</v>
      </c>
      <c r="AY185" s="1">
        <f t="shared" si="51"/>
        <v>0</v>
      </c>
      <c r="AZ185" s="1">
        <f t="shared" si="52"/>
        <v>0</v>
      </c>
      <c r="BA185" s="117" t="str">
        <f t="shared" si="53"/>
        <v/>
      </c>
      <c r="BB185" s="1">
        <f t="shared" si="55"/>
        <v>0</v>
      </c>
      <c r="BC185" s="1" t="str">
        <f t="shared" si="56"/>
        <v/>
      </c>
    </row>
    <row r="186" spans="2:55" ht="15" customHeight="1" x14ac:dyDescent="0.2">
      <c r="B186" s="299"/>
      <c r="D186" s="397"/>
      <c r="E186" s="398"/>
      <c r="F186" s="15" t="s">
        <v>529</v>
      </c>
      <c r="G186" s="51" t="s">
        <v>570</v>
      </c>
      <c r="H186" s="49" t="s">
        <v>26</v>
      </c>
      <c r="I186" s="340"/>
      <c r="J186" s="267"/>
      <c r="K186" s="240"/>
      <c r="L186" s="346"/>
      <c r="M186" s="325"/>
      <c r="N186" s="267"/>
      <c r="O186" s="240"/>
      <c r="P186" s="236"/>
      <c r="Q186" s="340"/>
      <c r="R186" s="267"/>
      <c r="S186" s="240"/>
      <c r="T186" s="346"/>
      <c r="U186" s="325"/>
      <c r="V186" s="267"/>
      <c r="W186" s="240"/>
      <c r="X186" s="236"/>
      <c r="Y186" s="340"/>
      <c r="Z186" s="267"/>
      <c r="AA186" s="240"/>
      <c r="AB186" s="346"/>
      <c r="AC186" s="325"/>
      <c r="AD186" s="267"/>
      <c r="AE186" s="240"/>
      <c r="AF186" s="346"/>
      <c r="AG186" s="362">
        <f t="shared" si="54"/>
        <v>0</v>
      </c>
      <c r="AH186" s="107">
        <f>SUM(BB186:BB203)</f>
        <v>0</v>
      </c>
      <c r="AI186" s="291"/>
      <c r="AJ186" s="314"/>
      <c r="AK186" s="300"/>
      <c r="AL186" s="5" t="str">
        <f t="shared" si="39"/>
        <v/>
      </c>
      <c r="AM186" s="1">
        <f t="shared" si="40"/>
        <v>0</v>
      </c>
      <c r="AN186" s="1">
        <f t="shared" si="41"/>
        <v>0</v>
      </c>
      <c r="AO186" s="1">
        <f t="shared" si="42"/>
        <v>0</v>
      </c>
      <c r="AP186" s="1">
        <f t="shared" si="43"/>
        <v>0</v>
      </c>
      <c r="AQ186" s="1">
        <f t="shared" si="44"/>
        <v>0</v>
      </c>
      <c r="AR186" s="1">
        <f t="shared" si="45"/>
        <v>0</v>
      </c>
      <c r="AS186" s="1">
        <f t="shared" si="46"/>
        <v>0</v>
      </c>
      <c r="AT186" s="117" t="str">
        <f t="shared" si="57"/>
        <v/>
      </c>
      <c r="AU186" s="1">
        <f t="shared" si="47"/>
        <v>0</v>
      </c>
      <c r="AV186" s="1">
        <f t="shared" si="48"/>
        <v>0</v>
      </c>
      <c r="AW186" s="1">
        <f t="shared" si="49"/>
        <v>0</v>
      </c>
      <c r="AX186" s="1">
        <f t="shared" si="50"/>
        <v>0</v>
      </c>
      <c r="AY186" s="1">
        <f t="shared" si="51"/>
        <v>0</v>
      </c>
      <c r="AZ186" s="1">
        <f t="shared" si="52"/>
        <v>0</v>
      </c>
      <c r="BA186" s="117" t="str">
        <f t="shared" si="53"/>
        <v/>
      </c>
      <c r="BB186" s="1">
        <f t="shared" si="55"/>
        <v>0</v>
      </c>
      <c r="BC186" s="1" t="str">
        <f t="shared" si="56"/>
        <v/>
      </c>
    </row>
    <row r="187" spans="2:55" ht="15" customHeight="1" x14ac:dyDescent="0.2">
      <c r="B187" s="299"/>
      <c r="D187" s="397"/>
      <c r="E187" s="398"/>
      <c r="F187" s="44"/>
      <c r="G187" s="54" t="s">
        <v>491</v>
      </c>
      <c r="H187" s="53" t="s">
        <v>683</v>
      </c>
      <c r="I187" s="348"/>
      <c r="J187" s="243"/>
      <c r="K187" s="237"/>
      <c r="L187" s="343"/>
      <c r="M187" s="329"/>
      <c r="N187" s="243"/>
      <c r="O187" s="237"/>
      <c r="P187" s="237"/>
      <c r="Q187" s="348"/>
      <c r="R187" s="243"/>
      <c r="S187" s="237"/>
      <c r="T187" s="343"/>
      <c r="U187" s="329"/>
      <c r="V187" s="243"/>
      <c r="W187" s="237"/>
      <c r="X187" s="237"/>
      <c r="Y187" s="348"/>
      <c r="Z187" s="243"/>
      <c r="AA187" s="237"/>
      <c r="AB187" s="343"/>
      <c r="AC187" s="329"/>
      <c r="AD187" s="243"/>
      <c r="AE187" s="237"/>
      <c r="AF187" s="343"/>
      <c r="AG187" s="363">
        <f>AS187</f>
        <v>0</v>
      </c>
      <c r="AH187" s="215">
        <f>SUM(BC186:BC203)</f>
        <v>0</v>
      </c>
      <c r="AI187" s="378"/>
      <c r="AJ187" s="314"/>
      <c r="AK187" s="300"/>
      <c r="AL187" s="5" t="str">
        <f>IF(OR(I187="＋",M187="＋",Q187="＋"),"＋",IF(OR(I187="○",M187="○",Q187="○"),"○",IF(OR(I187="◎",M187="◎",Q187="◎"),"◎","")))</f>
        <v/>
      </c>
      <c r="AM187" s="1">
        <f>IF(K187="-",0,K187)</f>
        <v>0</v>
      </c>
      <c r="AN187" s="1">
        <f>IF(O187="-",0,O187)</f>
        <v>0</v>
      </c>
      <c r="AO187" s="1">
        <f>IF(S187="-",0,S187)</f>
        <v>0</v>
      </c>
      <c r="AP187" s="1">
        <f>IF(W187="-",0,W187)</f>
        <v>0</v>
      </c>
      <c r="AQ187" s="1">
        <f>IF(AA187="-",0,AA187)</f>
        <v>0</v>
      </c>
      <c r="AR187" s="1">
        <f>IF(AE187="-",0,AE187)</f>
        <v>0</v>
      </c>
      <c r="AS187" s="1">
        <f>IF(AND(K187="-",$P$8=0,$T$8=0,$X$8=0,$AB$8=0,$AF$8=0),"-",IF(AND(K187="-",O187="-",$T$8=0,$X$8=0,$AB$8=0,$AF$8=0),"-",IF(AND(K187="-",O187="-",S187="-",$X$8=0,$AB$8=0,$AF$8=0),"-",IF(AND(K187="-",O187="-",S187="-",W187="-",$AB$8=0,$AF$8=0),"-",IF(AND(K187="-",O187="-",S187="-",W187="-",AA187="-",$AF$8=0),"-",IF(AND(K187="-",O187="-",S187="-",W187="-",AA187="-",AE187="-"),"-",ROUND(AM187*$L$8+AN187*$P$8+AO187*$T$8+AP187*$X$8+AQ187*$AB$8+AR187*$AF$8,3)))))))</f>
        <v>0</v>
      </c>
      <c r="AT187" s="117" t="str">
        <f>IF(COUNTIF(I187:AF187,"×")=0,"",IF(COUNTIF(I187:AF187,"×")=COUNTA(K187,O187,S187,W187,AA187,AE187)-COUNTIF(I187:AF187,"-"),1,""))</f>
        <v/>
      </c>
      <c r="AU187" s="1">
        <f>IF(L187="",0,L187)</f>
        <v>0</v>
      </c>
      <c r="AV187" s="1">
        <f>IF(P187="",0,P187)</f>
        <v>0</v>
      </c>
      <c r="AW187" s="1">
        <f>IF(T187="",0,T187)</f>
        <v>0</v>
      </c>
      <c r="AX187" s="1">
        <f>IF(X187="",0,X187)</f>
        <v>0</v>
      </c>
      <c r="AY187" s="1">
        <f>IF(AB187="",0,AB187)</f>
        <v>0</v>
      </c>
      <c r="AZ187" s="1">
        <f>IF(AF187="",0,AF187)</f>
        <v>0</v>
      </c>
      <c r="BA187" s="117" t="str">
        <f>IF(AND(L187="",P187="",T187="",X187="",AB187="",AF187=""),"",ROUND(AU187*$L$8+AV187*$P$8+AW187*$T$8+AX187*$X$8+AY187*$AB$8+AZ187*$AF$8,3))</f>
        <v/>
      </c>
      <c r="BB187" s="1">
        <f>IF(AL187="＋","",AS187)</f>
        <v>0</v>
      </c>
      <c r="BC187" s="1" t="str">
        <f>IF(AL187="＋",AS187,"")</f>
        <v/>
      </c>
    </row>
    <row r="188" spans="2:55" ht="15" customHeight="1" x14ac:dyDescent="0.2">
      <c r="B188" s="299"/>
      <c r="D188" s="397"/>
      <c r="E188" s="398"/>
      <c r="F188" s="44"/>
      <c r="G188" s="54" t="s">
        <v>380</v>
      </c>
      <c r="H188" s="53" t="s">
        <v>27</v>
      </c>
      <c r="I188" s="348"/>
      <c r="J188" s="243"/>
      <c r="K188" s="237"/>
      <c r="L188" s="343"/>
      <c r="M188" s="329"/>
      <c r="N188" s="243"/>
      <c r="O188" s="237"/>
      <c r="P188" s="237"/>
      <c r="Q188" s="348"/>
      <c r="R188" s="243"/>
      <c r="S188" s="237"/>
      <c r="T188" s="343"/>
      <c r="U188" s="329"/>
      <c r="V188" s="243"/>
      <c r="W188" s="237"/>
      <c r="X188" s="237"/>
      <c r="Y188" s="348"/>
      <c r="Z188" s="243"/>
      <c r="AA188" s="237"/>
      <c r="AB188" s="343"/>
      <c r="AC188" s="329"/>
      <c r="AD188" s="243"/>
      <c r="AE188" s="237"/>
      <c r="AF188" s="343"/>
      <c r="AG188" s="363">
        <f>AS188</f>
        <v>0</v>
      </c>
      <c r="AH188" s="108"/>
      <c r="AI188" s="378"/>
      <c r="AJ188" s="314"/>
      <c r="AK188" s="300"/>
      <c r="AL188" s="5" t="str">
        <f t="shared" si="39"/>
        <v/>
      </c>
      <c r="AM188" s="1">
        <f t="shared" si="40"/>
        <v>0</v>
      </c>
      <c r="AN188" s="1">
        <f t="shared" si="41"/>
        <v>0</v>
      </c>
      <c r="AO188" s="1">
        <f t="shared" si="42"/>
        <v>0</v>
      </c>
      <c r="AP188" s="1">
        <f t="shared" si="43"/>
        <v>0</v>
      </c>
      <c r="AQ188" s="1">
        <f t="shared" si="44"/>
        <v>0</v>
      </c>
      <c r="AR188" s="1">
        <f t="shared" si="45"/>
        <v>0</v>
      </c>
      <c r="AS188" s="1">
        <f t="shared" si="46"/>
        <v>0</v>
      </c>
      <c r="AT188" s="117" t="str">
        <f t="shared" si="57"/>
        <v/>
      </c>
      <c r="AU188" s="1">
        <f t="shared" si="47"/>
        <v>0</v>
      </c>
      <c r="AV188" s="1">
        <f t="shared" si="48"/>
        <v>0</v>
      </c>
      <c r="AW188" s="1">
        <f t="shared" si="49"/>
        <v>0</v>
      </c>
      <c r="AX188" s="1">
        <f t="shared" si="50"/>
        <v>0</v>
      </c>
      <c r="AY188" s="1">
        <f t="shared" si="51"/>
        <v>0</v>
      </c>
      <c r="AZ188" s="1">
        <f t="shared" si="52"/>
        <v>0</v>
      </c>
      <c r="BA188" s="117" t="str">
        <f t="shared" si="53"/>
        <v/>
      </c>
      <c r="BB188" s="1">
        <f>IF(AL188="＋","",AS188)</f>
        <v>0</v>
      </c>
      <c r="BC188" s="1" t="str">
        <f>IF(AL188="＋",AS188,"")</f>
        <v/>
      </c>
    </row>
    <row r="189" spans="2:55" ht="15" customHeight="1" x14ac:dyDescent="0.2">
      <c r="B189" s="299"/>
      <c r="D189" s="397"/>
      <c r="E189" s="398"/>
      <c r="F189" s="44"/>
      <c r="G189" s="54" t="s">
        <v>381</v>
      </c>
      <c r="H189" s="53" t="s">
        <v>103</v>
      </c>
      <c r="I189" s="342"/>
      <c r="J189" s="265"/>
      <c r="K189" s="237"/>
      <c r="L189" s="343"/>
      <c r="M189" s="326"/>
      <c r="N189" s="265"/>
      <c r="O189" s="237"/>
      <c r="P189" s="237"/>
      <c r="Q189" s="342"/>
      <c r="R189" s="265"/>
      <c r="S189" s="237"/>
      <c r="T189" s="343"/>
      <c r="U189" s="326"/>
      <c r="V189" s="265"/>
      <c r="W189" s="237"/>
      <c r="X189" s="237"/>
      <c r="Y189" s="342"/>
      <c r="Z189" s="265"/>
      <c r="AA189" s="237"/>
      <c r="AB189" s="343"/>
      <c r="AC189" s="326"/>
      <c r="AD189" s="265"/>
      <c r="AE189" s="237"/>
      <c r="AF189" s="343"/>
      <c r="AG189" s="363">
        <f t="shared" si="54"/>
        <v>0</v>
      </c>
      <c r="AH189" s="108"/>
      <c r="AI189" s="26"/>
      <c r="AJ189" s="314"/>
      <c r="AK189" s="300"/>
      <c r="AL189" s="5" t="str">
        <f t="shared" si="39"/>
        <v/>
      </c>
      <c r="AM189" s="1">
        <f t="shared" si="40"/>
        <v>0</v>
      </c>
      <c r="AN189" s="1">
        <f t="shared" si="41"/>
        <v>0</v>
      </c>
      <c r="AO189" s="1">
        <f t="shared" si="42"/>
        <v>0</v>
      </c>
      <c r="AP189" s="1">
        <f t="shared" si="43"/>
        <v>0</v>
      </c>
      <c r="AQ189" s="1">
        <f t="shared" si="44"/>
        <v>0</v>
      </c>
      <c r="AR189" s="1">
        <f t="shared" si="45"/>
        <v>0</v>
      </c>
      <c r="AS189" s="1">
        <f t="shared" si="46"/>
        <v>0</v>
      </c>
      <c r="AT189" s="117" t="str">
        <f t="shared" si="57"/>
        <v/>
      </c>
      <c r="AU189" s="1">
        <f t="shared" si="47"/>
        <v>0</v>
      </c>
      <c r="AV189" s="1">
        <f t="shared" si="48"/>
        <v>0</v>
      </c>
      <c r="AW189" s="1">
        <f t="shared" si="49"/>
        <v>0</v>
      </c>
      <c r="AX189" s="1">
        <f t="shared" si="50"/>
        <v>0</v>
      </c>
      <c r="AY189" s="1">
        <f t="shared" si="51"/>
        <v>0</v>
      </c>
      <c r="AZ189" s="1">
        <f t="shared" si="52"/>
        <v>0</v>
      </c>
      <c r="BA189" s="117" t="str">
        <f t="shared" si="53"/>
        <v/>
      </c>
      <c r="BB189" s="1">
        <f t="shared" si="55"/>
        <v>0</v>
      </c>
      <c r="BC189" s="1" t="str">
        <f t="shared" si="56"/>
        <v/>
      </c>
    </row>
    <row r="190" spans="2:55" ht="15" customHeight="1" x14ac:dyDescent="0.2">
      <c r="B190" s="299"/>
      <c r="D190" s="397"/>
      <c r="E190" s="398"/>
      <c r="F190" s="44"/>
      <c r="G190" s="54" t="s">
        <v>382</v>
      </c>
      <c r="H190" s="53" t="s">
        <v>641</v>
      </c>
      <c r="I190" s="348"/>
      <c r="J190" s="243"/>
      <c r="K190" s="237"/>
      <c r="L190" s="343"/>
      <c r="M190" s="329"/>
      <c r="N190" s="243"/>
      <c r="O190" s="237"/>
      <c r="P190" s="237"/>
      <c r="Q190" s="348"/>
      <c r="R190" s="243"/>
      <c r="S190" s="237"/>
      <c r="T190" s="343"/>
      <c r="U190" s="329"/>
      <c r="V190" s="243"/>
      <c r="W190" s="237"/>
      <c r="X190" s="237"/>
      <c r="Y190" s="348"/>
      <c r="Z190" s="243"/>
      <c r="AA190" s="237"/>
      <c r="AB190" s="343"/>
      <c r="AC190" s="326"/>
      <c r="AD190" s="265"/>
      <c r="AE190" s="237"/>
      <c r="AF190" s="343"/>
      <c r="AG190" s="363">
        <f t="shared" si="54"/>
        <v>0</v>
      </c>
      <c r="AH190" s="108"/>
      <c r="AI190" s="26"/>
      <c r="AJ190" s="314"/>
      <c r="AK190" s="300"/>
      <c r="AL190" s="5" t="str">
        <f t="shared" si="39"/>
        <v/>
      </c>
      <c r="AM190" s="1">
        <f t="shared" si="40"/>
        <v>0</v>
      </c>
      <c r="AN190" s="1">
        <f t="shared" si="41"/>
        <v>0</v>
      </c>
      <c r="AO190" s="1">
        <f t="shared" si="42"/>
        <v>0</v>
      </c>
      <c r="AP190" s="1">
        <f t="shared" si="43"/>
        <v>0</v>
      </c>
      <c r="AQ190" s="1">
        <f t="shared" si="44"/>
        <v>0</v>
      </c>
      <c r="AR190" s="1">
        <f t="shared" si="45"/>
        <v>0</v>
      </c>
      <c r="AS190" s="1">
        <f t="shared" si="46"/>
        <v>0</v>
      </c>
      <c r="AT190" s="117" t="str">
        <f t="shared" si="57"/>
        <v/>
      </c>
      <c r="AU190" s="1">
        <f t="shared" si="47"/>
        <v>0</v>
      </c>
      <c r="AV190" s="1">
        <f t="shared" si="48"/>
        <v>0</v>
      </c>
      <c r="AW190" s="1">
        <f t="shared" si="49"/>
        <v>0</v>
      </c>
      <c r="AX190" s="1">
        <f t="shared" si="50"/>
        <v>0</v>
      </c>
      <c r="AY190" s="1">
        <f t="shared" si="51"/>
        <v>0</v>
      </c>
      <c r="AZ190" s="1">
        <f t="shared" si="52"/>
        <v>0</v>
      </c>
      <c r="BA190" s="117" t="str">
        <f t="shared" si="53"/>
        <v/>
      </c>
      <c r="BB190" s="1">
        <f t="shared" si="55"/>
        <v>0</v>
      </c>
      <c r="BC190" s="1" t="str">
        <f t="shared" si="56"/>
        <v/>
      </c>
    </row>
    <row r="191" spans="2:55" ht="15" customHeight="1" x14ac:dyDescent="0.2">
      <c r="B191" s="299"/>
      <c r="D191" s="397"/>
      <c r="E191" s="398"/>
      <c r="F191" s="44"/>
      <c r="G191" s="54" t="s">
        <v>383</v>
      </c>
      <c r="H191" s="53" t="s">
        <v>656</v>
      </c>
      <c r="I191" s="348"/>
      <c r="J191" s="243"/>
      <c r="K191" s="237"/>
      <c r="L191" s="343"/>
      <c r="M191" s="329"/>
      <c r="N191" s="243"/>
      <c r="O191" s="237"/>
      <c r="P191" s="237"/>
      <c r="Q191" s="348"/>
      <c r="R191" s="243"/>
      <c r="S191" s="237"/>
      <c r="T191" s="343"/>
      <c r="U191" s="329"/>
      <c r="V191" s="243"/>
      <c r="W191" s="237"/>
      <c r="X191" s="237"/>
      <c r="Y191" s="348"/>
      <c r="Z191" s="243"/>
      <c r="AA191" s="237"/>
      <c r="AB191" s="343"/>
      <c r="AC191" s="326"/>
      <c r="AD191" s="265"/>
      <c r="AE191" s="237"/>
      <c r="AF191" s="343"/>
      <c r="AG191" s="363">
        <f t="shared" si="54"/>
        <v>0</v>
      </c>
      <c r="AH191" s="108"/>
      <c r="AI191" s="26"/>
      <c r="AJ191" s="314"/>
      <c r="AK191" s="300"/>
      <c r="AL191" s="5" t="str">
        <f t="shared" si="39"/>
        <v/>
      </c>
      <c r="AM191" s="1">
        <f t="shared" si="40"/>
        <v>0</v>
      </c>
      <c r="AN191" s="1">
        <f t="shared" si="41"/>
        <v>0</v>
      </c>
      <c r="AO191" s="1">
        <f t="shared" si="42"/>
        <v>0</v>
      </c>
      <c r="AP191" s="1">
        <f t="shared" si="43"/>
        <v>0</v>
      </c>
      <c r="AQ191" s="1">
        <f t="shared" si="44"/>
        <v>0</v>
      </c>
      <c r="AR191" s="1">
        <f t="shared" si="45"/>
        <v>0</v>
      </c>
      <c r="AS191" s="1">
        <f t="shared" si="46"/>
        <v>0</v>
      </c>
      <c r="AT191" s="117" t="str">
        <f t="shared" si="57"/>
        <v/>
      </c>
      <c r="AU191" s="1">
        <f t="shared" si="47"/>
        <v>0</v>
      </c>
      <c r="AV191" s="1">
        <f t="shared" si="48"/>
        <v>0</v>
      </c>
      <c r="AW191" s="1">
        <f t="shared" si="49"/>
        <v>0</v>
      </c>
      <c r="AX191" s="1">
        <f t="shared" si="50"/>
        <v>0</v>
      </c>
      <c r="AY191" s="1">
        <f t="shared" si="51"/>
        <v>0</v>
      </c>
      <c r="AZ191" s="1">
        <f t="shared" si="52"/>
        <v>0</v>
      </c>
      <c r="BA191" s="117" t="str">
        <f t="shared" si="53"/>
        <v/>
      </c>
      <c r="BB191" s="1">
        <f t="shared" si="55"/>
        <v>0</v>
      </c>
      <c r="BC191" s="1" t="str">
        <f t="shared" si="56"/>
        <v/>
      </c>
    </row>
    <row r="192" spans="2:55" ht="15" customHeight="1" x14ac:dyDescent="0.2">
      <c r="B192" s="299"/>
      <c r="D192" s="397"/>
      <c r="E192" s="398"/>
      <c r="F192" s="44"/>
      <c r="G192" s="54" t="s">
        <v>178</v>
      </c>
      <c r="H192" s="53" t="s">
        <v>684</v>
      </c>
      <c r="I192" s="348"/>
      <c r="J192" s="243"/>
      <c r="K192" s="237"/>
      <c r="L192" s="343"/>
      <c r="M192" s="329"/>
      <c r="N192" s="243"/>
      <c r="O192" s="237"/>
      <c r="P192" s="237"/>
      <c r="Q192" s="348"/>
      <c r="R192" s="243"/>
      <c r="S192" s="237"/>
      <c r="T192" s="343"/>
      <c r="U192" s="329"/>
      <c r="V192" s="243"/>
      <c r="W192" s="237"/>
      <c r="X192" s="237"/>
      <c r="Y192" s="348"/>
      <c r="Z192" s="243"/>
      <c r="AA192" s="237"/>
      <c r="AB192" s="343"/>
      <c r="AC192" s="329"/>
      <c r="AD192" s="243"/>
      <c r="AE192" s="237"/>
      <c r="AF192" s="343"/>
      <c r="AG192" s="363">
        <f t="shared" si="54"/>
        <v>0</v>
      </c>
      <c r="AH192" s="108"/>
      <c r="AI192" s="26"/>
      <c r="AJ192" s="314"/>
      <c r="AK192" s="300"/>
      <c r="AL192" s="5" t="str">
        <f t="shared" si="39"/>
        <v/>
      </c>
      <c r="AM192" s="1">
        <f t="shared" si="40"/>
        <v>0</v>
      </c>
      <c r="AN192" s="1">
        <f t="shared" si="41"/>
        <v>0</v>
      </c>
      <c r="AO192" s="1">
        <f t="shared" si="42"/>
        <v>0</v>
      </c>
      <c r="AP192" s="1">
        <f t="shared" si="43"/>
        <v>0</v>
      </c>
      <c r="AQ192" s="1">
        <f t="shared" si="44"/>
        <v>0</v>
      </c>
      <c r="AR192" s="1">
        <f t="shared" si="45"/>
        <v>0</v>
      </c>
      <c r="AS192" s="1">
        <f t="shared" si="46"/>
        <v>0</v>
      </c>
      <c r="AT192" s="117" t="str">
        <f t="shared" si="57"/>
        <v/>
      </c>
      <c r="AU192" s="1">
        <f t="shared" si="47"/>
        <v>0</v>
      </c>
      <c r="AV192" s="1">
        <f t="shared" si="48"/>
        <v>0</v>
      </c>
      <c r="AW192" s="1">
        <f t="shared" si="49"/>
        <v>0</v>
      </c>
      <c r="AX192" s="1">
        <f t="shared" si="50"/>
        <v>0</v>
      </c>
      <c r="AY192" s="1">
        <f t="shared" si="51"/>
        <v>0</v>
      </c>
      <c r="AZ192" s="1">
        <f t="shared" si="52"/>
        <v>0</v>
      </c>
      <c r="BA192" s="117" t="str">
        <f t="shared" si="53"/>
        <v/>
      </c>
      <c r="BB192" s="1">
        <f t="shared" si="55"/>
        <v>0</v>
      </c>
      <c r="BC192" s="1" t="str">
        <f t="shared" si="56"/>
        <v/>
      </c>
    </row>
    <row r="193" spans="2:55" ht="15" customHeight="1" x14ac:dyDescent="0.2">
      <c r="B193" s="299"/>
      <c r="D193" s="397"/>
      <c r="E193" s="398"/>
      <c r="F193" s="44"/>
      <c r="G193" s="54" t="s">
        <v>179</v>
      </c>
      <c r="H193" s="53" t="s">
        <v>731</v>
      </c>
      <c r="I193" s="348"/>
      <c r="J193" s="243"/>
      <c r="K193" s="237"/>
      <c r="L193" s="343"/>
      <c r="M193" s="329"/>
      <c r="N193" s="243"/>
      <c r="O193" s="237"/>
      <c r="P193" s="237"/>
      <c r="Q193" s="348"/>
      <c r="R193" s="243"/>
      <c r="S193" s="237"/>
      <c r="T193" s="343"/>
      <c r="U193" s="329"/>
      <c r="V193" s="243"/>
      <c r="W193" s="237"/>
      <c r="X193" s="237"/>
      <c r="Y193" s="348"/>
      <c r="Z193" s="243"/>
      <c r="AA193" s="237"/>
      <c r="AB193" s="343"/>
      <c r="AC193" s="329"/>
      <c r="AD193" s="243"/>
      <c r="AE193" s="237"/>
      <c r="AF193" s="343"/>
      <c r="AG193" s="363">
        <f>AS193</f>
        <v>0</v>
      </c>
      <c r="AH193" s="205"/>
      <c r="AI193" s="377"/>
      <c r="AJ193" s="314"/>
      <c r="AK193" s="300"/>
      <c r="AL193" s="5" t="str">
        <f t="shared" si="39"/>
        <v/>
      </c>
      <c r="AM193" s="1">
        <f t="shared" si="40"/>
        <v>0</v>
      </c>
      <c r="AN193" s="1">
        <f t="shared" si="41"/>
        <v>0</v>
      </c>
      <c r="AO193" s="1">
        <f t="shared" si="42"/>
        <v>0</v>
      </c>
      <c r="AP193" s="1">
        <f t="shared" si="43"/>
        <v>0</v>
      </c>
      <c r="AQ193" s="1">
        <f t="shared" si="44"/>
        <v>0</v>
      </c>
      <c r="AR193" s="1">
        <f t="shared" si="45"/>
        <v>0</v>
      </c>
      <c r="AS193" s="1">
        <f t="shared" si="46"/>
        <v>0</v>
      </c>
      <c r="AT193" s="117" t="str">
        <f t="shared" si="57"/>
        <v/>
      </c>
      <c r="AU193" s="1">
        <f t="shared" si="47"/>
        <v>0</v>
      </c>
      <c r="AV193" s="1">
        <f t="shared" si="48"/>
        <v>0</v>
      </c>
      <c r="AW193" s="1">
        <f t="shared" si="49"/>
        <v>0</v>
      </c>
      <c r="AX193" s="1">
        <f t="shared" si="50"/>
        <v>0</v>
      </c>
      <c r="AY193" s="1">
        <f t="shared" si="51"/>
        <v>0</v>
      </c>
      <c r="AZ193" s="1">
        <f t="shared" si="52"/>
        <v>0</v>
      </c>
      <c r="BA193" s="117" t="str">
        <f t="shared" si="53"/>
        <v/>
      </c>
      <c r="BB193" s="1">
        <f>IF(AL193="＋","",AS193)</f>
        <v>0</v>
      </c>
      <c r="BC193" s="1" t="str">
        <f>IF(AL193="＋",AS193,"")</f>
        <v/>
      </c>
    </row>
    <row r="194" spans="2:55" ht="15" customHeight="1" x14ac:dyDescent="0.2">
      <c r="B194" s="299"/>
      <c r="D194" s="397"/>
      <c r="E194" s="398"/>
      <c r="F194" s="44"/>
      <c r="G194" s="54" t="s">
        <v>180</v>
      </c>
      <c r="H194" s="53" t="s">
        <v>28</v>
      </c>
      <c r="I194" s="348"/>
      <c r="J194" s="243"/>
      <c r="K194" s="237"/>
      <c r="L194" s="343"/>
      <c r="M194" s="329"/>
      <c r="N194" s="243"/>
      <c r="O194" s="237"/>
      <c r="P194" s="237"/>
      <c r="Q194" s="348"/>
      <c r="R194" s="243"/>
      <c r="S194" s="237"/>
      <c r="T194" s="343"/>
      <c r="U194" s="329"/>
      <c r="V194" s="243"/>
      <c r="W194" s="237"/>
      <c r="X194" s="237"/>
      <c r="Y194" s="348"/>
      <c r="Z194" s="243"/>
      <c r="AA194" s="237"/>
      <c r="AB194" s="343"/>
      <c r="AC194" s="329"/>
      <c r="AD194" s="243"/>
      <c r="AE194" s="237"/>
      <c r="AF194" s="343"/>
      <c r="AG194" s="363">
        <f t="shared" si="54"/>
        <v>0</v>
      </c>
      <c r="AH194" s="108"/>
      <c r="AI194" s="26"/>
      <c r="AJ194" s="314"/>
      <c r="AK194" s="300"/>
      <c r="AL194" s="5" t="str">
        <f t="shared" si="39"/>
        <v/>
      </c>
      <c r="AM194" s="1">
        <f t="shared" si="40"/>
        <v>0</v>
      </c>
      <c r="AN194" s="1">
        <f t="shared" si="41"/>
        <v>0</v>
      </c>
      <c r="AO194" s="1">
        <f t="shared" si="42"/>
        <v>0</v>
      </c>
      <c r="AP194" s="1">
        <f t="shared" si="43"/>
        <v>0</v>
      </c>
      <c r="AQ194" s="1">
        <f t="shared" si="44"/>
        <v>0</v>
      </c>
      <c r="AR194" s="1">
        <f t="shared" si="45"/>
        <v>0</v>
      </c>
      <c r="AS194" s="1">
        <f t="shared" si="46"/>
        <v>0</v>
      </c>
      <c r="AT194" s="117" t="str">
        <f t="shared" si="57"/>
        <v/>
      </c>
      <c r="AU194" s="1">
        <f t="shared" si="47"/>
        <v>0</v>
      </c>
      <c r="AV194" s="1">
        <f t="shared" si="48"/>
        <v>0</v>
      </c>
      <c r="AW194" s="1">
        <f t="shared" si="49"/>
        <v>0</v>
      </c>
      <c r="AX194" s="1">
        <f t="shared" si="50"/>
        <v>0</v>
      </c>
      <c r="AY194" s="1">
        <f t="shared" si="51"/>
        <v>0</v>
      </c>
      <c r="AZ194" s="1">
        <f t="shared" si="52"/>
        <v>0</v>
      </c>
      <c r="BA194" s="117" t="str">
        <f t="shared" si="53"/>
        <v/>
      </c>
      <c r="BB194" s="1">
        <f t="shared" si="55"/>
        <v>0</v>
      </c>
      <c r="BC194" s="1" t="str">
        <f t="shared" si="56"/>
        <v/>
      </c>
    </row>
    <row r="195" spans="2:55" ht="15" customHeight="1" x14ac:dyDescent="0.2">
      <c r="B195" s="299"/>
      <c r="D195" s="397"/>
      <c r="E195" s="398"/>
      <c r="F195" s="44"/>
      <c r="G195" s="54" t="s">
        <v>181</v>
      </c>
      <c r="H195" s="53" t="s">
        <v>291</v>
      </c>
      <c r="I195" s="348"/>
      <c r="J195" s="243"/>
      <c r="K195" s="237"/>
      <c r="L195" s="343"/>
      <c r="M195" s="329"/>
      <c r="N195" s="243"/>
      <c r="O195" s="237"/>
      <c r="P195" s="237"/>
      <c r="Q195" s="348"/>
      <c r="R195" s="243"/>
      <c r="S195" s="237"/>
      <c r="T195" s="343"/>
      <c r="U195" s="329"/>
      <c r="V195" s="243"/>
      <c r="W195" s="237"/>
      <c r="X195" s="237"/>
      <c r="Y195" s="348"/>
      <c r="Z195" s="243"/>
      <c r="AA195" s="237"/>
      <c r="AB195" s="343"/>
      <c r="AC195" s="326"/>
      <c r="AD195" s="265"/>
      <c r="AE195" s="237"/>
      <c r="AF195" s="343"/>
      <c r="AG195" s="363">
        <f t="shared" si="54"/>
        <v>0</v>
      </c>
      <c r="AH195" s="108"/>
      <c r="AI195" s="26"/>
      <c r="AJ195" s="314"/>
      <c r="AK195" s="300"/>
      <c r="AL195" s="5" t="str">
        <f t="shared" si="39"/>
        <v/>
      </c>
      <c r="AM195" s="1">
        <f t="shared" si="40"/>
        <v>0</v>
      </c>
      <c r="AN195" s="1">
        <f t="shared" si="41"/>
        <v>0</v>
      </c>
      <c r="AO195" s="1">
        <f t="shared" si="42"/>
        <v>0</v>
      </c>
      <c r="AP195" s="1">
        <f t="shared" si="43"/>
        <v>0</v>
      </c>
      <c r="AQ195" s="1">
        <f t="shared" si="44"/>
        <v>0</v>
      </c>
      <c r="AR195" s="1">
        <f t="shared" si="45"/>
        <v>0</v>
      </c>
      <c r="AS195" s="1">
        <f t="shared" si="46"/>
        <v>0</v>
      </c>
      <c r="AT195" s="117" t="str">
        <f t="shared" si="57"/>
        <v/>
      </c>
      <c r="AU195" s="1">
        <f t="shared" si="47"/>
        <v>0</v>
      </c>
      <c r="AV195" s="1">
        <f t="shared" si="48"/>
        <v>0</v>
      </c>
      <c r="AW195" s="1">
        <f t="shared" si="49"/>
        <v>0</v>
      </c>
      <c r="AX195" s="1">
        <f t="shared" si="50"/>
        <v>0</v>
      </c>
      <c r="AY195" s="1">
        <f t="shared" si="51"/>
        <v>0</v>
      </c>
      <c r="AZ195" s="1">
        <f t="shared" si="52"/>
        <v>0</v>
      </c>
      <c r="BA195" s="117" t="str">
        <f t="shared" si="53"/>
        <v/>
      </c>
      <c r="BB195" s="1">
        <f t="shared" si="55"/>
        <v>0</v>
      </c>
      <c r="BC195" s="1" t="str">
        <f t="shared" si="56"/>
        <v/>
      </c>
    </row>
    <row r="196" spans="2:55" ht="15" customHeight="1" x14ac:dyDescent="0.2">
      <c r="B196" s="299"/>
      <c r="D196" s="397"/>
      <c r="E196" s="398"/>
      <c r="F196" s="44"/>
      <c r="G196" s="54" t="s">
        <v>182</v>
      </c>
      <c r="H196" s="53" t="s">
        <v>418</v>
      </c>
      <c r="I196" s="348"/>
      <c r="J196" s="243"/>
      <c r="K196" s="237"/>
      <c r="L196" s="343"/>
      <c r="M196" s="329"/>
      <c r="N196" s="243"/>
      <c r="O196" s="237"/>
      <c r="P196" s="237"/>
      <c r="Q196" s="348"/>
      <c r="R196" s="243"/>
      <c r="S196" s="237"/>
      <c r="T196" s="343"/>
      <c r="U196" s="329"/>
      <c r="V196" s="243"/>
      <c r="W196" s="237"/>
      <c r="X196" s="237"/>
      <c r="Y196" s="348"/>
      <c r="Z196" s="243"/>
      <c r="AA196" s="237"/>
      <c r="AB196" s="343"/>
      <c r="AC196" s="326"/>
      <c r="AD196" s="265"/>
      <c r="AE196" s="237"/>
      <c r="AF196" s="343"/>
      <c r="AG196" s="363">
        <f t="shared" si="54"/>
        <v>0</v>
      </c>
      <c r="AH196" s="108"/>
      <c r="AI196" s="26"/>
      <c r="AJ196" s="314"/>
      <c r="AK196" s="300"/>
      <c r="AL196" s="5" t="str">
        <f t="shared" si="39"/>
        <v/>
      </c>
      <c r="AM196" s="1">
        <f t="shared" si="40"/>
        <v>0</v>
      </c>
      <c r="AN196" s="1">
        <f t="shared" si="41"/>
        <v>0</v>
      </c>
      <c r="AO196" s="1">
        <f t="shared" si="42"/>
        <v>0</v>
      </c>
      <c r="AP196" s="1">
        <f t="shared" si="43"/>
        <v>0</v>
      </c>
      <c r="AQ196" s="1">
        <f t="shared" si="44"/>
        <v>0</v>
      </c>
      <c r="AR196" s="1">
        <f t="shared" si="45"/>
        <v>0</v>
      </c>
      <c r="AS196" s="1">
        <f t="shared" si="46"/>
        <v>0</v>
      </c>
      <c r="AT196" s="117" t="str">
        <f t="shared" si="57"/>
        <v/>
      </c>
      <c r="AU196" s="1">
        <f t="shared" si="47"/>
        <v>0</v>
      </c>
      <c r="AV196" s="1">
        <f t="shared" si="48"/>
        <v>0</v>
      </c>
      <c r="AW196" s="1">
        <f t="shared" si="49"/>
        <v>0</v>
      </c>
      <c r="AX196" s="1">
        <f t="shared" si="50"/>
        <v>0</v>
      </c>
      <c r="AY196" s="1">
        <f t="shared" si="51"/>
        <v>0</v>
      </c>
      <c r="AZ196" s="1">
        <f t="shared" si="52"/>
        <v>0</v>
      </c>
      <c r="BA196" s="117" t="str">
        <f t="shared" si="53"/>
        <v/>
      </c>
      <c r="BB196" s="1">
        <f t="shared" si="55"/>
        <v>0</v>
      </c>
      <c r="BC196" s="1" t="str">
        <f t="shared" si="56"/>
        <v/>
      </c>
    </row>
    <row r="197" spans="2:55" ht="15" customHeight="1" x14ac:dyDescent="0.2">
      <c r="B197" s="299"/>
      <c r="D197" s="397"/>
      <c r="E197" s="398"/>
      <c r="F197" s="44"/>
      <c r="G197" s="54" t="s">
        <v>508</v>
      </c>
      <c r="H197" s="53" t="s">
        <v>659</v>
      </c>
      <c r="I197" s="348"/>
      <c r="J197" s="243"/>
      <c r="K197" s="237"/>
      <c r="L197" s="343"/>
      <c r="M197" s="329"/>
      <c r="N197" s="243"/>
      <c r="O197" s="237"/>
      <c r="P197" s="237"/>
      <c r="Q197" s="348"/>
      <c r="R197" s="243"/>
      <c r="S197" s="237"/>
      <c r="T197" s="343"/>
      <c r="U197" s="329"/>
      <c r="V197" s="243"/>
      <c r="W197" s="237"/>
      <c r="X197" s="237"/>
      <c r="Y197" s="348"/>
      <c r="Z197" s="243"/>
      <c r="AA197" s="237"/>
      <c r="AB197" s="343"/>
      <c r="AC197" s="326"/>
      <c r="AD197" s="265"/>
      <c r="AE197" s="237"/>
      <c r="AF197" s="343"/>
      <c r="AG197" s="363">
        <f>AS197</f>
        <v>0</v>
      </c>
      <c r="AH197" s="108"/>
      <c r="AI197" s="26"/>
      <c r="AJ197" s="314"/>
      <c r="AK197" s="300"/>
      <c r="AL197" s="5" t="str">
        <f t="shared" si="39"/>
        <v/>
      </c>
      <c r="AM197" s="1">
        <f t="shared" si="40"/>
        <v>0</v>
      </c>
      <c r="AN197" s="1">
        <f t="shared" si="41"/>
        <v>0</v>
      </c>
      <c r="AO197" s="1">
        <f t="shared" si="42"/>
        <v>0</v>
      </c>
      <c r="AP197" s="1">
        <f t="shared" si="43"/>
        <v>0</v>
      </c>
      <c r="AQ197" s="1">
        <f t="shared" si="44"/>
        <v>0</v>
      </c>
      <c r="AR197" s="1">
        <f t="shared" si="45"/>
        <v>0</v>
      </c>
      <c r="AS197" s="1">
        <f t="shared" si="46"/>
        <v>0</v>
      </c>
      <c r="AT197" s="117" t="str">
        <f t="shared" si="57"/>
        <v/>
      </c>
      <c r="AU197" s="1">
        <f t="shared" si="47"/>
        <v>0</v>
      </c>
      <c r="AV197" s="1">
        <f t="shared" si="48"/>
        <v>0</v>
      </c>
      <c r="AW197" s="1">
        <f t="shared" si="49"/>
        <v>0</v>
      </c>
      <c r="AX197" s="1">
        <f t="shared" si="50"/>
        <v>0</v>
      </c>
      <c r="AY197" s="1">
        <f t="shared" si="51"/>
        <v>0</v>
      </c>
      <c r="AZ197" s="1">
        <f t="shared" si="52"/>
        <v>0</v>
      </c>
      <c r="BA197" s="117" t="str">
        <f t="shared" si="53"/>
        <v/>
      </c>
      <c r="BB197" s="1">
        <f>IF(AL197="＋","",AS197)</f>
        <v>0</v>
      </c>
      <c r="BC197" s="1" t="str">
        <f>IF(AL197="＋",AS197,"")</f>
        <v/>
      </c>
    </row>
    <row r="198" spans="2:55" ht="15" customHeight="1" x14ac:dyDescent="0.2">
      <c r="B198" s="299"/>
      <c r="D198" s="397"/>
      <c r="E198" s="398"/>
      <c r="F198" s="44"/>
      <c r="G198" s="54" t="s">
        <v>332</v>
      </c>
      <c r="H198" s="53" t="s">
        <v>728</v>
      </c>
      <c r="I198" s="348"/>
      <c r="J198" s="243"/>
      <c r="K198" s="237"/>
      <c r="L198" s="343"/>
      <c r="M198" s="329"/>
      <c r="N198" s="243"/>
      <c r="O198" s="237"/>
      <c r="P198" s="237"/>
      <c r="Q198" s="348"/>
      <c r="R198" s="243"/>
      <c r="S198" s="237"/>
      <c r="T198" s="343"/>
      <c r="U198" s="329"/>
      <c r="V198" s="243"/>
      <c r="W198" s="237"/>
      <c r="X198" s="237"/>
      <c r="Y198" s="348"/>
      <c r="Z198" s="243"/>
      <c r="AA198" s="237"/>
      <c r="AB198" s="343"/>
      <c r="AC198" s="326"/>
      <c r="AD198" s="265"/>
      <c r="AE198" s="237"/>
      <c r="AF198" s="343"/>
      <c r="AG198" s="363">
        <f t="shared" si="54"/>
        <v>0</v>
      </c>
      <c r="AH198" s="108"/>
      <c r="AI198" s="26"/>
      <c r="AJ198" s="314"/>
      <c r="AK198" s="300"/>
      <c r="AL198" s="5" t="str">
        <f t="shared" si="39"/>
        <v/>
      </c>
      <c r="AM198" s="1">
        <f t="shared" si="40"/>
        <v>0</v>
      </c>
      <c r="AN198" s="1">
        <f t="shared" si="41"/>
        <v>0</v>
      </c>
      <c r="AO198" s="1">
        <f t="shared" si="42"/>
        <v>0</v>
      </c>
      <c r="AP198" s="1">
        <f t="shared" si="43"/>
        <v>0</v>
      </c>
      <c r="AQ198" s="1">
        <f t="shared" si="44"/>
        <v>0</v>
      </c>
      <c r="AR198" s="1">
        <f t="shared" si="45"/>
        <v>0</v>
      </c>
      <c r="AS198" s="1">
        <f t="shared" si="46"/>
        <v>0</v>
      </c>
      <c r="AT198" s="117" t="str">
        <f t="shared" si="57"/>
        <v/>
      </c>
      <c r="AU198" s="1">
        <f t="shared" si="47"/>
        <v>0</v>
      </c>
      <c r="AV198" s="1">
        <f t="shared" si="48"/>
        <v>0</v>
      </c>
      <c r="AW198" s="1">
        <f t="shared" si="49"/>
        <v>0</v>
      </c>
      <c r="AX198" s="1">
        <f t="shared" si="50"/>
        <v>0</v>
      </c>
      <c r="AY198" s="1">
        <f t="shared" si="51"/>
        <v>0</v>
      </c>
      <c r="AZ198" s="1">
        <f t="shared" si="52"/>
        <v>0</v>
      </c>
      <c r="BA198" s="117" t="str">
        <f t="shared" si="53"/>
        <v/>
      </c>
      <c r="BB198" s="1">
        <f t="shared" si="55"/>
        <v>0</v>
      </c>
      <c r="BC198" s="1" t="str">
        <f t="shared" si="56"/>
        <v/>
      </c>
    </row>
    <row r="199" spans="2:55" ht="15" customHeight="1" x14ac:dyDescent="0.2">
      <c r="B199" s="299"/>
      <c r="D199" s="397"/>
      <c r="E199" s="398"/>
      <c r="F199" s="44"/>
      <c r="G199" s="54" t="s">
        <v>333</v>
      </c>
      <c r="H199" s="53" t="s">
        <v>675</v>
      </c>
      <c r="I199" s="348"/>
      <c r="J199" s="243"/>
      <c r="K199" s="237"/>
      <c r="L199" s="343"/>
      <c r="M199" s="329"/>
      <c r="N199" s="243"/>
      <c r="O199" s="237"/>
      <c r="P199" s="237"/>
      <c r="Q199" s="348"/>
      <c r="R199" s="243"/>
      <c r="S199" s="237"/>
      <c r="T199" s="343"/>
      <c r="U199" s="329"/>
      <c r="V199" s="243"/>
      <c r="W199" s="237"/>
      <c r="X199" s="237"/>
      <c r="Y199" s="348"/>
      <c r="Z199" s="243"/>
      <c r="AA199" s="237"/>
      <c r="AB199" s="343"/>
      <c r="AC199" s="326"/>
      <c r="AD199" s="265"/>
      <c r="AE199" s="237"/>
      <c r="AF199" s="343"/>
      <c r="AG199" s="363">
        <f>AS199</f>
        <v>0</v>
      </c>
      <c r="AH199" s="108"/>
      <c r="AI199" s="26"/>
      <c r="AJ199" s="314"/>
      <c r="AK199" s="300"/>
      <c r="AL199" s="5" t="str">
        <f>IF(OR(I199="＋",M199="＋",Q199="＋"),"＋",IF(OR(I199="○",M199="○",Q199="○"),"○",IF(OR(I199="◎",M199="◎",Q199="◎"),"◎","")))</f>
        <v/>
      </c>
      <c r="AM199" s="1">
        <f t="shared" si="40"/>
        <v>0</v>
      </c>
      <c r="AN199" s="1">
        <f t="shared" si="41"/>
        <v>0</v>
      </c>
      <c r="AO199" s="1">
        <f t="shared" si="42"/>
        <v>0</v>
      </c>
      <c r="AP199" s="1">
        <f t="shared" si="43"/>
        <v>0</v>
      </c>
      <c r="AQ199" s="1">
        <f t="shared" si="44"/>
        <v>0</v>
      </c>
      <c r="AR199" s="1">
        <f t="shared" si="45"/>
        <v>0</v>
      </c>
      <c r="AS199" s="1">
        <f t="shared" si="46"/>
        <v>0</v>
      </c>
      <c r="AT199" s="117" t="str">
        <f t="shared" si="57"/>
        <v/>
      </c>
      <c r="AU199" s="1">
        <f t="shared" si="47"/>
        <v>0</v>
      </c>
      <c r="AV199" s="1">
        <f t="shared" si="48"/>
        <v>0</v>
      </c>
      <c r="AW199" s="1">
        <f t="shared" si="49"/>
        <v>0</v>
      </c>
      <c r="AX199" s="1">
        <f t="shared" si="50"/>
        <v>0</v>
      </c>
      <c r="AY199" s="1">
        <f t="shared" si="51"/>
        <v>0</v>
      </c>
      <c r="AZ199" s="1">
        <f t="shared" si="52"/>
        <v>0</v>
      </c>
      <c r="BA199" s="117" t="str">
        <f t="shared" si="53"/>
        <v/>
      </c>
      <c r="BB199" s="1">
        <f>IF(AL199="＋","",AS199)</f>
        <v>0</v>
      </c>
      <c r="BC199" s="1" t="str">
        <f>IF(AL199="＋",AS199,"")</f>
        <v/>
      </c>
    </row>
    <row r="200" spans="2:55" ht="15" customHeight="1" x14ac:dyDescent="0.2">
      <c r="B200" s="299"/>
      <c r="D200" s="397"/>
      <c r="E200" s="398"/>
      <c r="F200" s="44"/>
      <c r="G200" s="54" t="s">
        <v>334</v>
      </c>
      <c r="H200" s="53" t="s">
        <v>32</v>
      </c>
      <c r="I200" s="348"/>
      <c r="J200" s="243"/>
      <c r="K200" s="237"/>
      <c r="L200" s="343"/>
      <c r="M200" s="329"/>
      <c r="N200" s="243"/>
      <c r="O200" s="237"/>
      <c r="P200" s="237"/>
      <c r="Q200" s="348"/>
      <c r="R200" s="243"/>
      <c r="S200" s="237"/>
      <c r="T200" s="343"/>
      <c r="U200" s="329"/>
      <c r="V200" s="243"/>
      <c r="W200" s="237"/>
      <c r="X200" s="237"/>
      <c r="Y200" s="348"/>
      <c r="Z200" s="243"/>
      <c r="AA200" s="237"/>
      <c r="AB200" s="343"/>
      <c r="AC200" s="329"/>
      <c r="AD200" s="243"/>
      <c r="AE200" s="237"/>
      <c r="AF200" s="343"/>
      <c r="AG200" s="363">
        <f t="shared" si="54"/>
        <v>0</v>
      </c>
      <c r="AH200" s="108"/>
      <c r="AI200" s="26"/>
      <c r="AJ200" s="314"/>
      <c r="AK200" s="300"/>
      <c r="AL200" s="5" t="str">
        <f t="shared" si="39"/>
        <v/>
      </c>
      <c r="AM200" s="1">
        <f t="shared" si="40"/>
        <v>0</v>
      </c>
      <c r="AN200" s="1">
        <f t="shared" si="41"/>
        <v>0</v>
      </c>
      <c r="AO200" s="1">
        <f t="shared" si="42"/>
        <v>0</v>
      </c>
      <c r="AP200" s="1">
        <f t="shared" si="43"/>
        <v>0</v>
      </c>
      <c r="AQ200" s="1">
        <f t="shared" si="44"/>
        <v>0</v>
      </c>
      <c r="AR200" s="1">
        <f t="shared" si="45"/>
        <v>0</v>
      </c>
      <c r="AS200" s="1">
        <f t="shared" si="46"/>
        <v>0</v>
      </c>
      <c r="AT200" s="117" t="str">
        <f t="shared" si="57"/>
        <v/>
      </c>
      <c r="AU200" s="1">
        <f t="shared" si="47"/>
        <v>0</v>
      </c>
      <c r="AV200" s="1">
        <f t="shared" si="48"/>
        <v>0</v>
      </c>
      <c r="AW200" s="1">
        <f t="shared" si="49"/>
        <v>0</v>
      </c>
      <c r="AX200" s="1">
        <f t="shared" si="50"/>
        <v>0</v>
      </c>
      <c r="AY200" s="1">
        <f t="shared" si="51"/>
        <v>0</v>
      </c>
      <c r="AZ200" s="1">
        <f t="shared" si="52"/>
        <v>0</v>
      </c>
      <c r="BA200" s="117" t="str">
        <f t="shared" si="53"/>
        <v/>
      </c>
      <c r="BB200" s="1">
        <f t="shared" si="55"/>
        <v>0</v>
      </c>
      <c r="BC200" s="1" t="str">
        <f t="shared" si="56"/>
        <v/>
      </c>
    </row>
    <row r="201" spans="2:55" ht="15" customHeight="1" x14ac:dyDescent="0.2">
      <c r="B201" s="299"/>
      <c r="D201" s="397"/>
      <c r="E201" s="398"/>
      <c r="F201" s="44"/>
      <c r="G201" s="54" t="s">
        <v>419</v>
      </c>
      <c r="H201" s="53" t="s">
        <v>316</v>
      </c>
      <c r="I201" s="342"/>
      <c r="J201" s="265"/>
      <c r="K201" s="237"/>
      <c r="L201" s="343"/>
      <c r="M201" s="326"/>
      <c r="N201" s="265"/>
      <c r="O201" s="237"/>
      <c r="P201" s="237"/>
      <c r="Q201" s="342"/>
      <c r="R201" s="265"/>
      <c r="S201" s="237"/>
      <c r="T201" s="343"/>
      <c r="U201" s="326"/>
      <c r="V201" s="265"/>
      <c r="W201" s="237"/>
      <c r="X201" s="237"/>
      <c r="Y201" s="342"/>
      <c r="Z201" s="265"/>
      <c r="AA201" s="237"/>
      <c r="AB201" s="343"/>
      <c r="AC201" s="326"/>
      <c r="AD201" s="265"/>
      <c r="AE201" s="237"/>
      <c r="AF201" s="343"/>
      <c r="AG201" s="363">
        <f t="shared" si="54"/>
        <v>0</v>
      </c>
      <c r="AH201" s="108"/>
      <c r="AI201" s="26"/>
      <c r="AJ201" s="314"/>
      <c r="AK201" s="300"/>
      <c r="AL201" s="5" t="str">
        <f t="shared" si="39"/>
        <v/>
      </c>
      <c r="AM201" s="1">
        <f t="shared" si="40"/>
        <v>0</v>
      </c>
      <c r="AN201" s="1">
        <f t="shared" si="41"/>
        <v>0</v>
      </c>
      <c r="AO201" s="1">
        <f t="shared" si="42"/>
        <v>0</v>
      </c>
      <c r="AP201" s="1">
        <f t="shared" si="43"/>
        <v>0</v>
      </c>
      <c r="AQ201" s="1">
        <f t="shared" si="44"/>
        <v>0</v>
      </c>
      <c r="AR201" s="1">
        <f t="shared" si="45"/>
        <v>0</v>
      </c>
      <c r="AS201" s="1">
        <f t="shared" si="46"/>
        <v>0</v>
      </c>
      <c r="AT201" s="117" t="str">
        <f t="shared" si="57"/>
        <v/>
      </c>
      <c r="AU201" s="1">
        <f t="shared" si="47"/>
        <v>0</v>
      </c>
      <c r="AV201" s="1">
        <f t="shared" si="48"/>
        <v>0</v>
      </c>
      <c r="AW201" s="1">
        <f t="shared" si="49"/>
        <v>0</v>
      </c>
      <c r="AX201" s="1">
        <f t="shared" si="50"/>
        <v>0</v>
      </c>
      <c r="AY201" s="1">
        <f t="shared" si="51"/>
        <v>0</v>
      </c>
      <c r="AZ201" s="1">
        <f t="shared" si="52"/>
        <v>0</v>
      </c>
      <c r="BA201" s="117" t="str">
        <f t="shared" si="53"/>
        <v/>
      </c>
      <c r="BB201" s="1">
        <f t="shared" si="55"/>
        <v>0</v>
      </c>
      <c r="BC201" s="1" t="str">
        <f t="shared" si="56"/>
        <v/>
      </c>
    </row>
    <row r="202" spans="2:55" ht="15" customHeight="1" x14ac:dyDescent="0.2">
      <c r="B202" s="299"/>
      <c r="D202" s="397"/>
      <c r="E202" s="398"/>
      <c r="F202" s="44"/>
      <c r="G202" s="54" t="s">
        <v>544</v>
      </c>
      <c r="H202" s="53" t="s">
        <v>521</v>
      </c>
      <c r="I202" s="342"/>
      <c r="J202" s="265"/>
      <c r="K202" s="237"/>
      <c r="L202" s="343"/>
      <c r="M202" s="326"/>
      <c r="N202" s="265"/>
      <c r="O202" s="237"/>
      <c r="P202" s="237"/>
      <c r="Q202" s="342"/>
      <c r="R202" s="265"/>
      <c r="S202" s="237"/>
      <c r="T202" s="343"/>
      <c r="U202" s="326"/>
      <c r="V202" s="265"/>
      <c r="W202" s="237"/>
      <c r="X202" s="237"/>
      <c r="Y202" s="342"/>
      <c r="Z202" s="265"/>
      <c r="AA202" s="237"/>
      <c r="AB202" s="343"/>
      <c r="AC202" s="326"/>
      <c r="AD202" s="265"/>
      <c r="AE202" s="237"/>
      <c r="AF202" s="343"/>
      <c r="AG202" s="363">
        <f>AS202</f>
        <v>0</v>
      </c>
      <c r="AH202" s="108"/>
      <c r="AI202" s="26"/>
      <c r="AJ202" s="314"/>
      <c r="AK202" s="300"/>
      <c r="AL202" s="5" t="str">
        <f>IF(OR(I202="＋",M202="＋",Q202="＋"),"＋",IF(OR(I202="○",M202="○",Q202="○"),"○",IF(OR(I202="◎",M202="◎",Q202="◎"),"◎","")))</f>
        <v/>
      </c>
      <c r="AM202" s="1">
        <f>IF(K202="-",0,K202)</f>
        <v>0</v>
      </c>
      <c r="AN202" s="1">
        <f>IF(O202="-",0,O202)</f>
        <v>0</v>
      </c>
      <c r="AO202" s="1">
        <f>IF(S202="-",0,S202)</f>
        <v>0</v>
      </c>
      <c r="AP202" s="1">
        <f>IF(W202="-",0,W202)</f>
        <v>0</v>
      </c>
      <c r="AQ202" s="1">
        <f>IF(AA202="-",0,AA202)</f>
        <v>0</v>
      </c>
      <c r="AR202" s="1">
        <f>IF(AE202="-",0,AE202)</f>
        <v>0</v>
      </c>
      <c r="AS202" s="1">
        <f>IF(AND(K202="-",$P$8=0,$T$8=0,$X$8=0,$AB$8=0,$AF$8=0),"-",IF(AND(K202="-",O202="-",$T$8=0,$X$8=0,$AB$8=0,$AF$8=0),"-",IF(AND(K202="-",O202="-",S202="-",$X$8=0,$AB$8=0,$AF$8=0),"-",IF(AND(K202="-",O202="-",S202="-",W202="-",$AB$8=0,$AF$8=0),"-",IF(AND(K202="-",O202="-",S202="-",W202="-",AA202="-",$AF$8=0),"-",IF(AND(K202="-",O202="-",S202="-",W202="-",AA202="-",AE202="-"),"-",ROUND(AM202*$L$8+AN202*$P$8+AO202*$T$8+AP202*$X$8+AQ202*$AB$8+AR202*$AF$8,3)))))))</f>
        <v>0</v>
      </c>
      <c r="AT202" s="117" t="str">
        <f>IF(COUNTIF(I202:AF202,"×")=0,"",IF(COUNTIF(I202:AF202,"×")=COUNTA(K202,O202,S202,W202,AA202,AE202)-COUNTIF(I202:AF202,"-"),1,""))</f>
        <v/>
      </c>
      <c r="AU202" s="1">
        <f>IF(L202="",0,L202)</f>
        <v>0</v>
      </c>
      <c r="AV202" s="1">
        <f>IF(P202="",0,P202)</f>
        <v>0</v>
      </c>
      <c r="AW202" s="1">
        <f>IF(T202="",0,T202)</f>
        <v>0</v>
      </c>
      <c r="AX202" s="1">
        <f>IF(X202="",0,X202)</f>
        <v>0</v>
      </c>
      <c r="AY202" s="1">
        <f>IF(AB202="",0,AB202)</f>
        <v>0</v>
      </c>
      <c r="AZ202" s="1">
        <f>IF(AF202="",0,AF202)</f>
        <v>0</v>
      </c>
      <c r="BA202" s="117" t="str">
        <f>IF(AND(L202="",P202="",T202="",X202="",AB202="",AF202=""),"",ROUND(AU202*$L$8+AV202*$P$8+AW202*$T$8+AX202*$X$8+AY202*$AB$8+AZ202*$AF$8,3))</f>
        <v/>
      </c>
      <c r="BB202" s="1">
        <f>IF(AL202="＋","",AS202)</f>
        <v>0</v>
      </c>
      <c r="BC202" s="1" t="str">
        <f>IF(AL202="＋",AS202,"")</f>
        <v/>
      </c>
    </row>
    <row r="203" spans="2:55" ht="15" customHeight="1" x14ac:dyDescent="0.2">
      <c r="B203" s="299"/>
      <c r="D203" s="397"/>
      <c r="E203" s="398"/>
      <c r="F203" s="45"/>
      <c r="G203" s="54" t="s">
        <v>699</v>
      </c>
      <c r="H203" s="57" t="s">
        <v>698</v>
      </c>
      <c r="I203" s="344"/>
      <c r="J203" s="266"/>
      <c r="K203" s="239"/>
      <c r="L203" s="345"/>
      <c r="M203" s="327"/>
      <c r="N203" s="266"/>
      <c r="O203" s="239"/>
      <c r="P203" s="239"/>
      <c r="Q203" s="344"/>
      <c r="R203" s="266"/>
      <c r="S203" s="239"/>
      <c r="T203" s="345"/>
      <c r="U203" s="327"/>
      <c r="V203" s="266"/>
      <c r="W203" s="239"/>
      <c r="X203" s="239"/>
      <c r="Y203" s="344"/>
      <c r="Z203" s="266"/>
      <c r="AA203" s="239"/>
      <c r="AB203" s="345"/>
      <c r="AC203" s="327"/>
      <c r="AD203" s="266"/>
      <c r="AE203" s="239"/>
      <c r="AF203" s="345"/>
      <c r="AG203" s="364">
        <f t="shared" si="54"/>
        <v>0</v>
      </c>
      <c r="AH203" s="109"/>
      <c r="AI203" s="26"/>
      <c r="AJ203" s="314"/>
      <c r="AK203" s="300"/>
      <c r="AL203" s="5" t="str">
        <f t="shared" si="39"/>
        <v/>
      </c>
      <c r="AM203" s="1">
        <f t="shared" si="40"/>
        <v>0</v>
      </c>
      <c r="AN203" s="1">
        <f t="shared" si="41"/>
        <v>0</v>
      </c>
      <c r="AO203" s="1">
        <f t="shared" si="42"/>
        <v>0</v>
      </c>
      <c r="AP203" s="1">
        <f t="shared" si="43"/>
        <v>0</v>
      </c>
      <c r="AQ203" s="1">
        <f t="shared" si="44"/>
        <v>0</v>
      </c>
      <c r="AR203" s="1">
        <f t="shared" si="45"/>
        <v>0</v>
      </c>
      <c r="AS203" s="1">
        <f t="shared" si="46"/>
        <v>0</v>
      </c>
      <c r="AT203" s="117" t="str">
        <f t="shared" si="57"/>
        <v/>
      </c>
      <c r="AU203" s="1">
        <f t="shared" si="47"/>
        <v>0</v>
      </c>
      <c r="AV203" s="1">
        <f t="shared" si="48"/>
        <v>0</v>
      </c>
      <c r="AW203" s="1">
        <f t="shared" si="49"/>
        <v>0</v>
      </c>
      <c r="AX203" s="1">
        <f t="shared" si="50"/>
        <v>0</v>
      </c>
      <c r="AY203" s="1">
        <f t="shared" si="51"/>
        <v>0</v>
      </c>
      <c r="AZ203" s="1">
        <f t="shared" si="52"/>
        <v>0</v>
      </c>
      <c r="BA203" s="117" t="str">
        <f t="shared" si="53"/>
        <v/>
      </c>
      <c r="BB203" s="1">
        <f t="shared" si="55"/>
        <v>0</v>
      </c>
      <c r="BC203" s="1" t="str">
        <f t="shared" si="56"/>
        <v/>
      </c>
    </row>
    <row r="204" spans="2:55" ht="15" customHeight="1" x14ac:dyDescent="0.2">
      <c r="B204" s="299"/>
      <c r="D204" s="397"/>
      <c r="E204" s="398"/>
      <c r="F204" s="44" t="s">
        <v>499</v>
      </c>
      <c r="G204" s="64" t="s">
        <v>299</v>
      </c>
      <c r="H204" s="49" t="s">
        <v>665</v>
      </c>
      <c r="I204" s="340"/>
      <c r="J204" s="267"/>
      <c r="K204" s="240"/>
      <c r="L204" s="346"/>
      <c r="M204" s="325"/>
      <c r="N204" s="267"/>
      <c r="O204" s="240"/>
      <c r="P204" s="236"/>
      <c r="Q204" s="340"/>
      <c r="R204" s="267"/>
      <c r="S204" s="240"/>
      <c r="T204" s="346"/>
      <c r="U204" s="325"/>
      <c r="V204" s="267"/>
      <c r="W204" s="240"/>
      <c r="X204" s="236"/>
      <c r="Y204" s="340"/>
      <c r="Z204" s="267"/>
      <c r="AA204" s="240"/>
      <c r="AB204" s="346"/>
      <c r="AC204" s="325"/>
      <c r="AD204" s="267"/>
      <c r="AE204" s="240"/>
      <c r="AF204" s="346"/>
      <c r="AG204" s="362">
        <f t="shared" si="54"/>
        <v>0</v>
      </c>
      <c r="AH204" s="107">
        <f>SUM(BB204:BB210)</f>
        <v>0</v>
      </c>
      <c r="AI204" s="291"/>
      <c r="AJ204" s="314"/>
      <c r="AK204" s="300"/>
      <c r="AL204" s="5" t="str">
        <f t="shared" si="39"/>
        <v/>
      </c>
      <c r="AM204" s="1">
        <f t="shared" si="40"/>
        <v>0</v>
      </c>
      <c r="AN204" s="1">
        <f t="shared" si="41"/>
        <v>0</v>
      </c>
      <c r="AO204" s="1">
        <f t="shared" si="42"/>
        <v>0</v>
      </c>
      <c r="AP204" s="1">
        <f t="shared" si="43"/>
        <v>0</v>
      </c>
      <c r="AQ204" s="1">
        <f t="shared" si="44"/>
        <v>0</v>
      </c>
      <c r="AR204" s="1">
        <f t="shared" si="45"/>
        <v>0</v>
      </c>
      <c r="AS204" s="1">
        <f t="shared" si="46"/>
        <v>0</v>
      </c>
      <c r="AT204" s="117" t="str">
        <f t="shared" si="57"/>
        <v/>
      </c>
      <c r="AU204" s="1">
        <f t="shared" si="47"/>
        <v>0</v>
      </c>
      <c r="AV204" s="1">
        <f t="shared" si="48"/>
        <v>0</v>
      </c>
      <c r="AW204" s="1">
        <f t="shared" si="49"/>
        <v>0</v>
      </c>
      <c r="AX204" s="1">
        <f t="shared" si="50"/>
        <v>0</v>
      </c>
      <c r="AY204" s="1">
        <f t="shared" si="51"/>
        <v>0</v>
      </c>
      <c r="AZ204" s="1">
        <f t="shared" si="52"/>
        <v>0</v>
      </c>
      <c r="BA204" s="117" t="str">
        <f t="shared" si="53"/>
        <v/>
      </c>
      <c r="BB204" s="1">
        <f t="shared" si="55"/>
        <v>0</v>
      </c>
      <c r="BC204" s="1" t="str">
        <f t="shared" si="56"/>
        <v/>
      </c>
    </row>
    <row r="205" spans="2:55" ht="15" customHeight="1" x14ac:dyDescent="0.2">
      <c r="B205" s="299"/>
      <c r="D205" s="397"/>
      <c r="E205" s="398"/>
      <c r="F205" s="44"/>
      <c r="G205" s="58" t="s">
        <v>300</v>
      </c>
      <c r="H205" s="53" t="s">
        <v>496</v>
      </c>
      <c r="I205" s="342"/>
      <c r="J205" s="265"/>
      <c r="K205" s="237"/>
      <c r="L205" s="343"/>
      <c r="M205" s="326"/>
      <c r="N205" s="265"/>
      <c r="O205" s="237"/>
      <c r="P205" s="237"/>
      <c r="Q205" s="342"/>
      <c r="R205" s="265"/>
      <c r="S205" s="237"/>
      <c r="T205" s="343"/>
      <c r="U205" s="326"/>
      <c r="V205" s="265"/>
      <c r="W205" s="237"/>
      <c r="X205" s="237"/>
      <c r="Y205" s="342"/>
      <c r="Z205" s="265"/>
      <c r="AA205" s="237"/>
      <c r="AB205" s="343"/>
      <c r="AC205" s="326"/>
      <c r="AD205" s="265"/>
      <c r="AE205" s="237"/>
      <c r="AF205" s="343"/>
      <c r="AG205" s="363">
        <f t="shared" si="54"/>
        <v>0</v>
      </c>
      <c r="AH205" s="215">
        <f>SUM(BC204:BC210)</f>
        <v>0</v>
      </c>
      <c r="AI205" s="378"/>
      <c r="AJ205" s="314"/>
      <c r="AK205" s="300"/>
      <c r="AL205" s="5" t="str">
        <f t="shared" si="39"/>
        <v/>
      </c>
      <c r="AM205" s="1">
        <f t="shared" si="40"/>
        <v>0</v>
      </c>
      <c r="AN205" s="1">
        <f t="shared" si="41"/>
        <v>0</v>
      </c>
      <c r="AO205" s="1">
        <f t="shared" si="42"/>
        <v>0</v>
      </c>
      <c r="AP205" s="1">
        <f t="shared" si="43"/>
        <v>0</v>
      </c>
      <c r="AQ205" s="1">
        <f t="shared" si="44"/>
        <v>0</v>
      </c>
      <c r="AR205" s="1">
        <f t="shared" si="45"/>
        <v>0</v>
      </c>
      <c r="AS205" s="1">
        <f t="shared" si="46"/>
        <v>0</v>
      </c>
      <c r="AT205" s="117" t="str">
        <f t="shared" si="57"/>
        <v/>
      </c>
      <c r="AU205" s="1">
        <f t="shared" si="47"/>
        <v>0</v>
      </c>
      <c r="AV205" s="1">
        <f t="shared" si="48"/>
        <v>0</v>
      </c>
      <c r="AW205" s="1">
        <f t="shared" si="49"/>
        <v>0</v>
      </c>
      <c r="AX205" s="1">
        <f t="shared" si="50"/>
        <v>0</v>
      </c>
      <c r="AY205" s="1">
        <f t="shared" si="51"/>
        <v>0</v>
      </c>
      <c r="AZ205" s="1">
        <f t="shared" si="52"/>
        <v>0</v>
      </c>
      <c r="BA205" s="117" t="str">
        <f t="shared" si="53"/>
        <v/>
      </c>
      <c r="BB205" s="1">
        <f t="shared" si="55"/>
        <v>0</v>
      </c>
      <c r="BC205" s="1" t="str">
        <f t="shared" si="56"/>
        <v/>
      </c>
    </row>
    <row r="206" spans="2:55" ht="15" customHeight="1" x14ac:dyDescent="0.2">
      <c r="B206" s="299"/>
      <c r="D206" s="397"/>
      <c r="E206" s="398"/>
      <c r="F206" s="44"/>
      <c r="G206" s="58" t="s">
        <v>509</v>
      </c>
      <c r="H206" s="53" t="s">
        <v>29</v>
      </c>
      <c r="I206" s="348"/>
      <c r="J206" s="243"/>
      <c r="K206" s="237"/>
      <c r="L206" s="343"/>
      <c r="M206" s="329"/>
      <c r="N206" s="243"/>
      <c r="O206" s="237"/>
      <c r="P206" s="237"/>
      <c r="Q206" s="348"/>
      <c r="R206" s="243"/>
      <c r="S206" s="237"/>
      <c r="T206" s="343"/>
      <c r="U206" s="329"/>
      <c r="V206" s="243"/>
      <c r="W206" s="237"/>
      <c r="X206" s="237"/>
      <c r="Y206" s="348"/>
      <c r="Z206" s="243"/>
      <c r="AA206" s="237"/>
      <c r="AB206" s="343"/>
      <c r="AC206" s="326"/>
      <c r="AD206" s="265"/>
      <c r="AE206" s="237"/>
      <c r="AF206" s="343"/>
      <c r="AG206" s="363">
        <f t="shared" si="54"/>
        <v>0</v>
      </c>
      <c r="AH206" s="205"/>
      <c r="AI206" s="377"/>
      <c r="AJ206" s="314"/>
      <c r="AK206" s="300"/>
      <c r="AL206" s="5" t="str">
        <f t="shared" si="39"/>
        <v/>
      </c>
      <c r="AM206" s="1">
        <f t="shared" si="40"/>
        <v>0</v>
      </c>
      <c r="AN206" s="1">
        <f t="shared" si="41"/>
        <v>0</v>
      </c>
      <c r="AO206" s="1">
        <f t="shared" si="42"/>
        <v>0</v>
      </c>
      <c r="AP206" s="1">
        <f t="shared" si="43"/>
        <v>0</v>
      </c>
      <c r="AQ206" s="1">
        <f t="shared" si="44"/>
        <v>0</v>
      </c>
      <c r="AR206" s="1">
        <f t="shared" si="45"/>
        <v>0</v>
      </c>
      <c r="AS206" s="1">
        <f t="shared" si="46"/>
        <v>0</v>
      </c>
      <c r="AT206" s="117" t="str">
        <f t="shared" si="57"/>
        <v/>
      </c>
      <c r="AU206" s="1">
        <f t="shared" si="47"/>
        <v>0</v>
      </c>
      <c r="AV206" s="1">
        <f t="shared" si="48"/>
        <v>0</v>
      </c>
      <c r="AW206" s="1">
        <f t="shared" si="49"/>
        <v>0</v>
      </c>
      <c r="AX206" s="1">
        <f t="shared" si="50"/>
        <v>0</v>
      </c>
      <c r="AY206" s="1">
        <f t="shared" si="51"/>
        <v>0</v>
      </c>
      <c r="AZ206" s="1">
        <f t="shared" si="52"/>
        <v>0</v>
      </c>
      <c r="BA206" s="117" t="str">
        <f t="shared" si="53"/>
        <v/>
      </c>
      <c r="BB206" s="1">
        <f t="shared" si="55"/>
        <v>0</v>
      </c>
      <c r="BC206" s="1" t="str">
        <f t="shared" si="56"/>
        <v/>
      </c>
    </row>
    <row r="207" spans="2:55" ht="15" customHeight="1" x14ac:dyDescent="0.2">
      <c r="B207" s="299"/>
      <c r="D207" s="397"/>
      <c r="E207" s="398"/>
      <c r="F207" s="44"/>
      <c r="G207" s="58" t="s">
        <v>510</v>
      </c>
      <c r="H207" s="53" t="s">
        <v>655</v>
      </c>
      <c r="I207" s="348"/>
      <c r="J207" s="243"/>
      <c r="K207" s="237"/>
      <c r="L207" s="343"/>
      <c r="M207" s="329"/>
      <c r="N207" s="243"/>
      <c r="O207" s="237"/>
      <c r="P207" s="237"/>
      <c r="Q207" s="348"/>
      <c r="R207" s="243"/>
      <c r="S207" s="237"/>
      <c r="T207" s="343"/>
      <c r="U207" s="329"/>
      <c r="V207" s="243"/>
      <c r="W207" s="237"/>
      <c r="X207" s="237"/>
      <c r="Y207" s="348"/>
      <c r="Z207" s="243"/>
      <c r="AA207" s="237"/>
      <c r="AB207" s="343"/>
      <c r="AC207" s="326"/>
      <c r="AD207" s="265"/>
      <c r="AE207" s="237"/>
      <c r="AF207" s="343"/>
      <c r="AG207" s="363">
        <f t="shared" si="54"/>
        <v>0</v>
      </c>
      <c r="AH207" s="108"/>
      <c r="AI207" s="26"/>
      <c r="AJ207" s="314"/>
      <c r="AK207" s="300"/>
      <c r="AL207" s="5" t="str">
        <f t="shared" si="39"/>
        <v/>
      </c>
      <c r="AM207" s="1">
        <f t="shared" si="40"/>
        <v>0</v>
      </c>
      <c r="AN207" s="1">
        <f t="shared" si="41"/>
        <v>0</v>
      </c>
      <c r="AO207" s="1">
        <f t="shared" si="42"/>
        <v>0</v>
      </c>
      <c r="AP207" s="1">
        <f t="shared" si="43"/>
        <v>0</v>
      </c>
      <c r="AQ207" s="1">
        <f t="shared" si="44"/>
        <v>0</v>
      </c>
      <c r="AR207" s="1">
        <f t="shared" si="45"/>
        <v>0</v>
      </c>
      <c r="AS207" s="1">
        <f t="shared" si="46"/>
        <v>0</v>
      </c>
      <c r="AT207" s="117" t="str">
        <f t="shared" si="57"/>
        <v/>
      </c>
      <c r="AU207" s="1">
        <f t="shared" si="47"/>
        <v>0</v>
      </c>
      <c r="AV207" s="1">
        <f t="shared" si="48"/>
        <v>0</v>
      </c>
      <c r="AW207" s="1">
        <f t="shared" si="49"/>
        <v>0</v>
      </c>
      <c r="AX207" s="1">
        <f t="shared" si="50"/>
        <v>0</v>
      </c>
      <c r="AY207" s="1">
        <f t="shared" si="51"/>
        <v>0</v>
      </c>
      <c r="AZ207" s="1">
        <f t="shared" si="52"/>
        <v>0</v>
      </c>
      <c r="BA207" s="117" t="str">
        <f t="shared" si="53"/>
        <v/>
      </c>
      <c r="BB207" s="1">
        <f t="shared" si="55"/>
        <v>0</v>
      </c>
      <c r="BC207" s="1" t="str">
        <f t="shared" si="56"/>
        <v/>
      </c>
    </row>
    <row r="208" spans="2:55" ht="15" customHeight="1" x14ac:dyDescent="0.2">
      <c r="B208" s="299"/>
      <c r="D208" s="397"/>
      <c r="E208" s="398"/>
      <c r="F208" s="44"/>
      <c r="G208" s="58" t="s">
        <v>511</v>
      </c>
      <c r="H208" s="189" t="s">
        <v>664</v>
      </c>
      <c r="I208" s="348"/>
      <c r="J208" s="243"/>
      <c r="K208" s="237"/>
      <c r="L208" s="343"/>
      <c r="M208" s="329"/>
      <c r="N208" s="243"/>
      <c r="O208" s="237"/>
      <c r="P208" s="237"/>
      <c r="Q208" s="348"/>
      <c r="R208" s="243"/>
      <c r="S208" s="237"/>
      <c r="T208" s="343"/>
      <c r="U208" s="329"/>
      <c r="V208" s="243"/>
      <c r="W208" s="237"/>
      <c r="X208" s="237"/>
      <c r="Y208" s="348"/>
      <c r="Z208" s="243"/>
      <c r="AA208" s="237"/>
      <c r="AB208" s="343"/>
      <c r="AC208" s="326"/>
      <c r="AD208" s="265"/>
      <c r="AE208" s="237"/>
      <c r="AF208" s="343"/>
      <c r="AG208" s="363">
        <f t="shared" si="54"/>
        <v>0</v>
      </c>
      <c r="AH208" s="108"/>
      <c r="AI208" s="26"/>
      <c r="AJ208" s="314"/>
      <c r="AK208" s="300"/>
      <c r="AL208" s="5" t="str">
        <f t="shared" si="39"/>
        <v/>
      </c>
      <c r="AM208" s="1">
        <f t="shared" si="40"/>
        <v>0</v>
      </c>
      <c r="AN208" s="1">
        <f t="shared" si="41"/>
        <v>0</v>
      </c>
      <c r="AO208" s="1">
        <f t="shared" si="42"/>
        <v>0</v>
      </c>
      <c r="AP208" s="1">
        <f t="shared" si="43"/>
        <v>0</v>
      </c>
      <c r="AQ208" s="1">
        <f t="shared" si="44"/>
        <v>0</v>
      </c>
      <c r="AR208" s="1">
        <f t="shared" si="45"/>
        <v>0</v>
      </c>
      <c r="AS208" s="1">
        <f t="shared" si="46"/>
        <v>0</v>
      </c>
      <c r="AT208" s="117" t="str">
        <f t="shared" si="57"/>
        <v/>
      </c>
      <c r="AU208" s="1">
        <f t="shared" si="47"/>
        <v>0</v>
      </c>
      <c r="AV208" s="1">
        <f t="shared" si="48"/>
        <v>0</v>
      </c>
      <c r="AW208" s="1">
        <f t="shared" si="49"/>
        <v>0</v>
      </c>
      <c r="AX208" s="1">
        <f t="shared" si="50"/>
        <v>0</v>
      </c>
      <c r="AY208" s="1">
        <f t="shared" si="51"/>
        <v>0</v>
      </c>
      <c r="AZ208" s="1">
        <f t="shared" si="52"/>
        <v>0</v>
      </c>
      <c r="BA208" s="117" t="str">
        <f t="shared" si="53"/>
        <v/>
      </c>
      <c r="BB208" s="1">
        <f t="shared" si="55"/>
        <v>0</v>
      </c>
      <c r="BC208" s="1" t="str">
        <f t="shared" si="56"/>
        <v/>
      </c>
    </row>
    <row r="209" spans="1:55" ht="15" customHeight="1" x14ac:dyDescent="0.2">
      <c r="B209" s="299"/>
      <c r="D209" s="397"/>
      <c r="E209" s="398"/>
      <c r="F209" s="44"/>
      <c r="G209" s="58" t="s">
        <v>512</v>
      </c>
      <c r="H209" s="53" t="s">
        <v>378</v>
      </c>
      <c r="I209" s="342"/>
      <c r="J209" s="265"/>
      <c r="K209" s="237"/>
      <c r="L209" s="343"/>
      <c r="M209" s="326"/>
      <c r="N209" s="265"/>
      <c r="O209" s="237"/>
      <c r="P209" s="237"/>
      <c r="Q209" s="342"/>
      <c r="R209" s="265"/>
      <c r="S209" s="237"/>
      <c r="T209" s="343"/>
      <c r="U209" s="326"/>
      <c r="V209" s="265"/>
      <c r="W209" s="237"/>
      <c r="X209" s="237"/>
      <c r="Y209" s="342"/>
      <c r="Z209" s="265"/>
      <c r="AA209" s="237"/>
      <c r="AB209" s="343"/>
      <c r="AC209" s="326"/>
      <c r="AD209" s="265"/>
      <c r="AE209" s="237"/>
      <c r="AF209" s="343"/>
      <c r="AG209" s="427">
        <f>AS209</f>
        <v>0</v>
      </c>
      <c r="AH209" s="108"/>
      <c r="AI209" s="26"/>
      <c r="AJ209" s="314"/>
      <c r="AK209" s="300"/>
      <c r="AL209" s="5" t="str">
        <f>IF(OR(I209="＋",M209="＋",Q209="＋"),"＋",IF(OR(I209="○",M209="○",Q209="○"),"○",IF(OR(I209="◎",M209="◎",Q209="◎"),"◎","")))</f>
        <v/>
      </c>
      <c r="AM209" s="1">
        <f>IF(K209="-",0,K209)</f>
        <v>0</v>
      </c>
      <c r="AN209" s="1">
        <f>IF(O209="-",0,O209)</f>
        <v>0</v>
      </c>
      <c r="AO209" s="1">
        <f>IF(S209="-",0,S209)</f>
        <v>0</v>
      </c>
      <c r="AP209" s="1">
        <f>IF(W209="-",0,W209)</f>
        <v>0</v>
      </c>
      <c r="AQ209" s="1">
        <f>IF(AA209="-",0,AA209)</f>
        <v>0</v>
      </c>
      <c r="AR209" s="1">
        <f>IF(AE209="-",0,AE209)</f>
        <v>0</v>
      </c>
      <c r="AS209" s="1">
        <f>IF(AND(K209="-",$P$8=0,$T$8=0,$X$8=0,$AB$8=0,$AF$8=0),"-",IF(AND(K209="-",O209="-",$T$8=0,$X$8=0,$AB$8=0,$AF$8=0),"-",IF(AND(K209="-",O209="-",S209="-",$X$8=0,$AB$8=0,$AF$8=0),"-",IF(AND(K209="-",O209="-",S209="-",W209="-",$AB$8=0,$AF$8=0),"-",IF(AND(K209="-",O209="-",S209="-",W209="-",AA209="-",$AF$8=0),"-",IF(AND(K209="-",O209="-",S209="-",W209="-",AA209="-",AE209="-"),"-",ROUND(AM209*$L$8+AN209*$P$8+AO209*$T$8+AP209*$X$8+AQ209*$AB$8+AR209*$AF$8,3)))))))</f>
        <v>0</v>
      </c>
      <c r="AT209" s="117" t="str">
        <f>IF(COUNTIF(I209:AF209,"×")=0,"",IF(COUNTIF(I209:AF209,"×")=COUNTA(K209,O209,S209,W209,AA209,AE209)-COUNTIF(I209:AF209,"-"),1,""))</f>
        <v/>
      </c>
      <c r="AU209" s="1">
        <f>IF(L209="",0,L209)</f>
        <v>0</v>
      </c>
      <c r="AV209" s="1">
        <f>IF(P209="",0,P209)</f>
        <v>0</v>
      </c>
      <c r="AW209" s="1">
        <f>IF(T209="",0,T209)</f>
        <v>0</v>
      </c>
      <c r="AX209" s="1">
        <f>IF(X209="",0,X209)</f>
        <v>0</v>
      </c>
      <c r="AY209" s="1">
        <f>IF(AB209="",0,AB209)</f>
        <v>0</v>
      </c>
      <c r="AZ209" s="1">
        <f>IF(AF209="",0,AF209)</f>
        <v>0</v>
      </c>
      <c r="BA209" s="117" t="str">
        <f>IF(AND(L209="",P209="",T209="",X209="",AB209="",AF209=""),"",ROUND(AU209*$L$8+AV209*$P$8+AW209*$T$8+AX209*$X$8+AY209*$AB$8+AZ209*$AF$8,3))</f>
        <v/>
      </c>
      <c r="BB209" s="1">
        <f>IF(AL209="＋","",AS209)</f>
        <v>0</v>
      </c>
      <c r="BC209" s="1" t="str">
        <f>IF(AL209="＋",AS209,"")</f>
        <v/>
      </c>
    </row>
    <row r="210" spans="1:55" ht="15" customHeight="1" x14ac:dyDescent="0.2">
      <c r="B210" s="299"/>
      <c r="D210" s="397"/>
      <c r="E210" s="398"/>
      <c r="F210" s="45"/>
      <c r="G210" s="445" t="s">
        <v>733</v>
      </c>
      <c r="H210" s="32" t="s">
        <v>732</v>
      </c>
      <c r="I210" s="441"/>
      <c r="J210" s="442"/>
      <c r="K210" s="356"/>
      <c r="L210" s="351"/>
      <c r="M210" s="443"/>
      <c r="N210" s="442"/>
      <c r="O210" s="356"/>
      <c r="P210" s="356"/>
      <c r="Q210" s="441"/>
      <c r="R210" s="442"/>
      <c r="S210" s="356"/>
      <c r="T210" s="351"/>
      <c r="U210" s="443"/>
      <c r="V210" s="442"/>
      <c r="W210" s="356"/>
      <c r="X210" s="356"/>
      <c r="Y210" s="441"/>
      <c r="Z210" s="442"/>
      <c r="AA210" s="356"/>
      <c r="AB210" s="351"/>
      <c r="AC210" s="443"/>
      <c r="AD210" s="442"/>
      <c r="AE210" s="356"/>
      <c r="AF210" s="351"/>
      <c r="AG210" s="444">
        <f t="shared" si="54"/>
        <v>0</v>
      </c>
      <c r="AH210" s="109"/>
      <c r="AI210" s="26"/>
      <c r="AJ210" s="314"/>
      <c r="AK210" s="300"/>
      <c r="AL210" s="5" t="str">
        <f t="shared" si="39"/>
        <v/>
      </c>
      <c r="AM210" s="1">
        <f t="shared" si="40"/>
        <v>0</v>
      </c>
      <c r="AN210" s="1">
        <f t="shared" si="41"/>
        <v>0</v>
      </c>
      <c r="AO210" s="1">
        <f t="shared" si="42"/>
        <v>0</v>
      </c>
      <c r="AP210" s="1">
        <f t="shared" si="43"/>
        <v>0</v>
      </c>
      <c r="AQ210" s="1">
        <f t="shared" si="44"/>
        <v>0</v>
      </c>
      <c r="AR210" s="1">
        <f t="shared" si="45"/>
        <v>0</v>
      </c>
      <c r="AS210" s="1">
        <f t="shared" si="46"/>
        <v>0</v>
      </c>
      <c r="AT210" s="117" t="str">
        <f t="shared" si="57"/>
        <v/>
      </c>
      <c r="AU210" s="1">
        <f t="shared" si="47"/>
        <v>0</v>
      </c>
      <c r="AV210" s="1">
        <f t="shared" si="48"/>
        <v>0</v>
      </c>
      <c r="AW210" s="1">
        <f t="shared" si="49"/>
        <v>0</v>
      </c>
      <c r="AX210" s="1">
        <f t="shared" si="50"/>
        <v>0</v>
      </c>
      <c r="AY210" s="1">
        <f t="shared" si="51"/>
        <v>0</v>
      </c>
      <c r="AZ210" s="1">
        <f t="shared" si="52"/>
        <v>0</v>
      </c>
      <c r="BA210" s="117" t="str">
        <f t="shared" si="53"/>
        <v/>
      </c>
      <c r="BB210" s="1">
        <f t="shared" si="55"/>
        <v>0</v>
      </c>
      <c r="BC210" s="1" t="str">
        <f t="shared" si="56"/>
        <v/>
      </c>
    </row>
    <row r="211" spans="1:55" ht="15" customHeight="1" x14ac:dyDescent="0.2">
      <c r="B211" s="299"/>
      <c r="D211" s="397"/>
      <c r="E211" s="398"/>
      <c r="F211" s="15" t="s">
        <v>500</v>
      </c>
      <c r="G211" s="64" t="s">
        <v>150</v>
      </c>
      <c r="H211" s="49" t="s">
        <v>331</v>
      </c>
      <c r="I211" s="340"/>
      <c r="J211" s="267"/>
      <c r="K211" s="240"/>
      <c r="L211" s="346"/>
      <c r="M211" s="325"/>
      <c r="N211" s="264"/>
      <c r="O211" s="237"/>
      <c r="P211" s="236"/>
      <c r="Q211" s="340"/>
      <c r="R211" s="267"/>
      <c r="S211" s="240"/>
      <c r="T211" s="346"/>
      <c r="U211" s="325"/>
      <c r="V211" s="267"/>
      <c r="W211" s="240"/>
      <c r="X211" s="236"/>
      <c r="Y211" s="340"/>
      <c r="Z211" s="264"/>
      <c r="AA211" s="237"/>
      <c r="AB211" s="346"/>
      <c r="AC211" s="325"/>
      <c r="AD211" s="267"/>
      <c r="AE211" s="240"/>
      <c r="AF211" s="346"/>
      <c r="AG211" s="362">
        <f t="shared" si="54"/>
        <v>0</v>
      </c>
      <c r="AH211" s="107">
        <f>SUM(BB211:BB219)</f>
        <v>0</v>
      </c>
      <c r="AI211" s="291"/>
      <c r="AJ211" s="314"/>
      <c r="AK211" s="300"/>
      <c r="AL211" s="5" t="str">
        <f t="shared" si="39"/>
        <v/>
      </c>
      <c r="AM211" s="1">
        <f t="shared" si="40"/>
        <v>0</v>
      </c>
      <c r="AN211" s="1">
        <f t="shared" si="41"/>
        <v>0</v>
      </c>
      <c r="AO211" s="1">
        <f t="shared" si="42"/>
        <v>0</v>
      </c>
      <c r="AP211" s="1">
        <f t="shared" si="43"/>
        <v>0</v>
      </c>
      <c r="AQ211" s="1">
        <f t="shared" si="44"/>
        <v>0</v>
      </c>
      <c r="AR211" s="1">
        <f t="shared" si="45"/>
        <v>0</v>
      </c>
      <c r="AS211" s="1">
        <f t="shared" si="46"/>
        <v>0</v>
      </c>
      <c r="AT211" s="117" t="str">
        <f t="shared" si="57"/>
        <v/>
      </c>
      <c r="AU211" s="1">
        <f t="shared" si="47"/>
        <v>0</v>
      </c>
      <c r="AV211" s="1">
        <f t="shared" si="48"/>
        <v>0</v>
      </c>
      <c r="AW211" s="1">
        <f t="shared" si="49"/>
        <v>0</v>
      </c>
      <c r="AX211" s="1">
        <f t="shared" si="50"/>
        <v>0</v>
      </c>
      <c r="AY211" s="1">
        <f t="shared" si="51"/>
        <v>0</v>
      </c>
      <c r="AZ211" s="1">
        <f t="shared" si="52"/>
        <v>0</v>
      </c>
      <c r="BA211" s="117" t="str">
        <f t="shared" si="53"/>
        <v/>
      </c>
      <c r="BB211" s="1">
        <f t="shared" si="55"/>
        <v>0</v>
      </c>
      <c r="BC211" s="1" t="str">
        <f t="shared" si="56"/>
        <v/>
      </c>
    </row>
    <row r="212" spans="1:55" ht="15" customHeight="1" x14ac:dyDescent="0.2">
      <c r="B212" s="299"/>
      <c r="D212" s="397"/>
      <c r="E212" s="398"/>
      <c r="F212" s="44"/>
      <c r="G212" s="63" t="s">
        <v>151</v>
      </c>
      <c r="H212" s="53" t="s">
        <v>537</v>
      </c>
      <c r="I212" s="342"/>
      <c r="J212" s="265"/>
      <c r="K212" s="237"/>
      <c r="L212" s="343"/>
      <c r="M212" s="326"/>
      <c r="N212" s="265"/>
      <c r="O212" s="237"/>
      <c r="P212" s="237"/>
      <c r="Q212" s="342"/>
      <c r="R212" s="265"/>
      <c r="S212" s="237"/>
      <c r="T212" s="343"/>
      <c r="U212" s="326"/>
      <c r="V212" s="265"/>
      <c r="W212" s="237"/>
      <c r="X212" s="237"/>
      <c r="Y212" s="342"/>
      <c r="Z212" s="265"/>
      <c r="AA212" s="237"/>
      <c r="AB212" s="343"/>
      <c r="AC212" s="326"/>
      <c r="AD212" s="265"/>
      <c r="AE212" s="237"/>
      <c r="AF212" s="343"/>
      <c r="AG212" s="363">
        <f t="shared" si="54"/>
        <v>0</v>
      </c>
      <c r="AH212" s="215">
        <f>SUM(BC211:BC219)</f>
        <v>0</v>
      </c>
      <c r="AI212" s="378"/>
      <c r="AJ212" s="314"/>
      <c r="AK212" s="300"/>
      <c r="AL212" s="5" t="str">
        <f t="shared" si="39"/>
        <v/>
      </c>
      <c r="AM212" s="1">
        <f t="shared" si="40"/>
        <v>0</v>
      </c>
      <c r="AN212" s="1">
        <f t="shared" si="41"/>
        <v>0</v>
      </c>
      <c r="AO212" s="1">
        <f t="shared" si="42"/>
        <v>0</v>
      </c>
      <c r="AP212" s="1">
        <f t="shared" si="43"/>
        <v>0</v>
      </c>
      <c r="AQ212" s="1">
        <f t="shared" si="44"/>
        <v>0</v>
      </c>
      <c r="AR212" s="1">
        <f t="shared" si="45"/>
        <v>0</v>
      </c>
      <c r="AS212" s="1">
        <f t="shared" si="46"/>
        <v>0</v>
      </c>
      <c r="AT212" s="117" t="str">
        <f t="shared" si="57"/>
        <v/>
      </c>
      <c r="AU212" s="1">
        <f t="shared" si="47"/>
        <v>0</v>
      </c>
      <c r="AV212" s="1">
        <f t="shared" si="48"/>
        <v>0</v>
      </c>
      <c r="AW212" s="1">
        <f t="shared" si="49"/>
        <v>0</v>
      </c>
      <c r="AX212" s="1">
        <f t="shared" si="50"/>
        <v>0</v>
      </c>
      <c r="AY212" s="1">
        <f t="shared" si="51"/>
        <v>0</v>
      </c>
      <c r="AZ212" s="1">
        <f t="shared" si="52"/>
        <v>0</v>
      </c>
      <c r="BA212" s="117" t="str">
        <f t="shared" si="53"/>
        <v/>
      </c>
      <c r="BB212" s="1">
        <f t="shared" si="55"/>
        <v>0</v>
      </c>
      <c r="BC212" s="1" t="str">
        <f t="shared" si="56"/>
        <v/>
      </c>
    </row>
    <row r="213" spans="1:55" ht="15" customHeight="1" x14ac:dyDescent="0.2">
      <c r="B213" s="299"/>
      <c r="D213" s="397"/>
      <c r="E213" s="398"/>
      <c r="F213" s="44"/>
      <c r="G213" s="63" t="s">
        <v>286</v>
      </c>
      <c r="H213" s="53" t="s">
        <v>718</v>
      </c>
      <c r="I213" s="348"/>
      <c r="J213" s="243"/>
      <c r="K213" s="237"/>
      <c r="L213" s="343"/>
      <c r="M213" s="329"/>
      <c r="N213" s="243"/>
      <c r="O213" s="237"/>
      <c r="P213" s="237"/>
      <c r="Q213" s="348"/>
      <c r="R213" s="243"/>
      <c r="S213" s="237"/>
      <c r="T213" s="343"/>
      <c r="U213" s="329"/>
      <c r="V213" s="243"/>
      <c r="W213" s="237"/>
      <c r="X213" s="237"/>
      <c r="Y213" s="348"/>
      <c r="Z213" s="243"/>
      <c r="AA213" s="237"/>
      <c r="AB213" s="343"/>
      <c r="AC213" s="326"/>
      <c r="AD213" s="265"/>
      <c r="AE213" s="237"/>
      <c r="AF213" s="343"/>
      <c r="AG213" s="363">
        <f t="shared" si="54"/>
        <v>0</v>
      </c>
      <c r="AH213" s="205"/>
      <c r="AI213" s="377"/>
      <c r="AJ213" s="314"/>
      <c r="AK213" s="300"/>
      <c r="AL213" s="5" t="str">
        <f t="shared" si="39"/>
        <v/>
      </c>
      <c r="AM213" s="1">
        <f t="shared" si="40"/>
        <v>0</v>
      </c>
      <c r="AN213" s="1">
        <f t="shared" si="41"/>
        <v>0</v>
      </c>
      <c r="AO213" s="1">
        <f t="shared" si="42"/>
        <v>0</v>
      </c>
      <c r="AP213" s="1">
        <f t="shared" si="43"/>
        <v>0</v>
      </c>
      <c r="AQ213" s="1">
        <f t="shared" si="44"/>
        <v>0</v>
      </c>
      <c r="AR213" s="1">
        <f t="shared" si="45"/>
        <v>0</v>
      </c>
      <c r="AS213" s="1">
        <f t="shared" si="46"/>
        <v>0</v>
      </c>
      <c r="AT213" s="117" t="str">
        <f t="shared" si="57"/>
        <v/>
      </c>
      <c r="AU213" s="1">
        <f t="shared" si="47"/>
        <v>0</v>
      </c>
      <c r="AV213" s="1">
        <f t="shared" si="48"/>
        <v>0</v>
      </c>
      <c r="AW213" s="1">
        <f t="shared" si="49"/>
        <v>0</v>
      </c>
      <c r="AX213" s="1">
        <f t="shared" si="50"/>
        <v>0</v>
      </c>
      <c r="AY213" s="1">
        <f t="shared" si="51"/>
        <v>0</v>
      </c>
      <c r="AZ213" s="1">
        <f t="shared" si="52"/>
        <v>0</v>
      </c>
      <c r="BA213" s="117" t="str">
        <f t="shared" si="53"/>
        <v/>
      </c>
      <c r="BB213" s="1">
        <f t="shared" si="55"/>
        <v>0</v>
      </c>
      <c r="BC213" s="1" t="str">
        <f t="shared" si="56"/>
        <v/>
      </c>
    </row>
    <row r="214" spans="1:55" ht="15" customHeight="1" x14ac:dyDescent="0.2">
      <c r="B214" s="299"/>
      <c r="D214" s="397"/>
      <c r="E214" s="398"/>
      <c r="F214" s="44"/>
      <c r="G214" s="63" t="s">
        <v>287</v>
      </c>
      <c r="H214" s="53" t="s">
        <v>685</v>
      </c>
      <c r="I214" s="348"/>
      <c r="J214" s="243"/>
      <c r="K214" s="237"/>
      <c r="L214" s="343"/>
      <c r="M214" s="329"/>
      <c r="N214" s="243"/>
      <c r="O214" s="237"/>
      <c r="P214" s="237"/>
      <c r="Q214" s="348"/>
      <c r="R214" s="243"/>
      <c r="S214" s="237"/>
      <c r="T214" s="343"/>
      <c r="U214" s="329"/>
      <c r="V214" s="243"/>
      <c r="W214" s="237"/>
      <c r="X214" s="237"/>
      <c r="Y214" s="348"/>
      <c r="Z214" s="243"/>
      <c r="AA214" s="237"/>
      <c r="AB214" s="343"/>
      <c r="AC214" s="326"/>
      <c r="AD214" s="265"/>
      <c r="AE214" s="237"/>
      <c r="AF214" s="343"/>
      <c r="AG214" s="363">
        <f t="shared" si="54"/>
        <v>0</v>
      </c>
      <c r="AH214" s="108"/>
      <c r="AI214" s="26"/>
      <c r="AJ214" s="314"/>
      <c r="AK214" s="300"/>
      <c r="AL214" s="5" t="str">
        <f t="shared" si="39"/>
        <v/>
      </c>
      <c r="AM214" s="1">
        <f t="shared" si="40"/>
        <v>0</v>
      </c>
      <c r="AN214" s="1">
        <f t="shared" si="41"/>
        <v>0</v>
      </c>
      <c r="AO214" s="1">
        <f t="shared" si="42"/>
        <v>0</v>
      </c>
      <c r="AP214" s="1">
        <f t="shared" si="43"/>
        <v>0</v>
      </c>
      <c r="AQ214" s="1">
        <f t="shared" si="44"/>
        <v>0</v>
      </c>
      <c r="AR214" s="1">
        <f t="shared" si="45"/>
        <v>0</v>
      </c>
      <c r="AS214" s="1">
        <f t="shared" si="46"/>
        <v>0</v>
      </c>
      <c r="AT214" s="117" t="str">
        <f t="shared" si="57"/>
        <v/>
      </c>
      <c r="AU214" s="1">
        <f t="shared" si="47"/>
        <v>0</v>
      </c>
      <c r="AV214" s="1">
        <f t="shared" si="48"/>
        <v>0</v>
      </c>
      <c r="AW214" s="1">
        <f t="shared" si="49"/>
        <v>0</v>
      </c>
      <c r="AX214" s="1">
        <f t="shared" si="50"/>
        <v>0</v>
      </c>
      <c r="AY214" s="1">
        <f t="shared" si="51"/>
        <v>0</v>
      </c>
      <c r="AZ214" s="1">
        <f t="shared" si="52"/>
        <v>0</v>
      </c>
      <c r="BA214" s="117" t="str">
        <f t="shared" si="53"/>
        <v/>
      </c>
      <c r="BB214" s="1">
        <f t="shared" si="55"/>
        <v>0</v>
      </c>
      <c r="BC214" s="1" t="str">
        <f t="shared" si="56"/>
        <v/>
      </c>
    </row>
    <row r="215" spans="1:55" ht="15" customHeight="1" x14ac:dyDescent="0.2">
      <c r="B215" s="299"/>
      <c r="D215" s="397"/>
      <c r="E215" s="398"/>
      <c r="F215" s="44"/>
      <c r="G215" s="63" t="s">
        <v>288</v>
      </c>
      <c r="H215" s="53" t="s">
        <v>536</v>
      </c>
      <c r="I215" s="348"/>
      <c r="J215" s="243"/>
      <c r="K215" s="237"/>
      <c r="L215" s="343"/>
      <c r="M215" s="329"/>
      <c r="N215" s="243"/>
      <c r="O215" s="237"/>
      <c r="P215" s="237"/>
      <c r="Q215" s="348"/>
      <c r="R215" s="243"/>
      <c r="S215" s="237"/>
      <c r="T215" s="343"/>
      <c r="U215" s="329"/>
      <c r="V215" s="243"/>
      <c r="W215" s="237"/>
      <c r="X215" s="237"/>
      <c r="Y215" s="348"/>
      <c r="Z215" s="243"/>
      <c r="AA215" s="237"/>
      <c r="AB215" s="343"/>
      <c r="AC215" s="326"/>
      <c r="AD215" s="265"/>
      <c r="AE215" s="237"/>
      <c r="AF215" s="343"/>
      <c r="AG215" s="363">
        <f t="shared" si="54"/>
        <v>0</v>
      </c>
      <c r="AH215" s="108"/>
      <c r="AI215" s="26"/>
      <c r="AJ215" s="314"/>
      <c r="AK215" s="300"/>
      <c r="AL215" s="5" t="str">
        <f t="shared" si="39"/>
        <v/>
      </c>
      <c r="AM215" s="1">
        <f t="shared" si="40"/>
        <v>0</v>
      </c>
      <c r="AN215" s="1">
        <f t="shared" si="41"/>
        <v>0</v>
      </c>
      <c r="AO215" s="1">
        <f t="shared" si="42"/>
        <v>0</v>
      </c>
      <c r="AP215" s="1">
        <f t="shared" si="43"/>
        <v>0</v>
      </c>
      <c r="AQ215" s="1">
        <f t="shared" si="44"/>
        <v>0</v>
      </c>
      <c r="AR215" s="1">
        <f t="shared" si="45"/>
        <v>0</v>
      </c>
      <c r="AS215" s="1">
        <f t="shared" si="46"/>
        <v>0</v>
      </c>
      <c r="AT215" s="117" t="str">
        <f t="shared" si="57"/>
        <v/>
      </c>
      <c r="AU215" s="1">
        <f t="shared" si="47"/>
        <v>0</v>
      </c>
      <c r="AV215" s="1">
        <f t="shared" si="48"/>
        <v>0</v>
      </c>
      <c r="AW215" s="1">
        <f t="shared" si="49"/>
        <v>0</v>
      </c>
      <c r="AX215" s="1">
        <f t="shared" si="50"/>
        <v>0</v>
      </c>
      <c r="AY215" s="1">
        <f t="shared" si="51"/>
        <v>0</v>
      </c>
      <c r="AZ215" s="1">
        <f t="shared" si="52"/>
        <v>0</v>
      </c>
      <c r="BA215" s="117" t="str">
        <f t="shared" si="53"/>
        <v/>
      </c>
      <c r="BB215" s="1">
        <f t="shared" si="55"/>
        <v>0</v>
      </c>
      <c r="BC215" s="1" t="str">
        <f t="shared" si="56"/>
        <v/>
      </c>
    </row>
    <row r="216" spans="1:55" ht="15" customHeight="1" x14ac:dyDescent="0.2">
      <c r="B216" s="299"/>
      <c r="D216" s="397"/>
      <c r="E216" s="398"/>
      <c r="F216" s="44"/>
      <c r="G216" s="63" t="s">
        <v>398</v>
      </c>
      <c r="H216" s="53" t="s">
        <v>392</v>
      </c>
      <c r="I216" s="348"/>
      <c r="J216" s="243"/>
      <c r="K216" s="237"/>
      <c r="L216" s="343"/>
      <c r="M216" s="329"/>
      <c r="N216" s="243"/>
      <c r="O216" s="237"/>
      <c r="P216" s="237"/>
      <c r="Q216" s="348"/>
      <c r="R216" s="243"/>
      <c r="S216" s="237"/>
      <c r="T216" s="343"/>
      <c r="U216" s="329"/>
      <c r="V216" s="243"/>
      <c r="W216" s="237"/>
      <c r="X216" s="237"/>
      <c r="Y216" s="348"/>
      <c r="Z216" s="243"/>
      <c r="AA216" s="237"/>
      <c r="AB216" s="343"/>
      <c r="AC216" s="326"/>
      <c r="AD216" s="265"/>
      <c r="AE216" s="237"/>
      <c r="AF216" s="343"/>
      <c r="AG216" s="363">
        <f t="shared" si="54"/>
        <v>0</v>
      </c>
      <c r="AH216" s="108"/>
      <c r="AI216" s="26"/>
      <c r="AJ216" s="314"/>
      <c r="AK216" s="300"/>
      <c r="AL216" s="5" t="str">
        <f t="shared" si="39"/>
        <v/>
      </c>
      <c r="AM216" s="1">
        <f t="shared" si="40"/>
        <v>0</v>
      </c>
      <c r="AN216" s="1">
        <f t="shared" si="41"/>
        <v>0</v>
      </c>
      <c r="AO216" s="1">
        <f t="shared" si="42"/>
        <v>0</v>
      </c>
      <c r="AP216" s="1">
        <f t="shared" si="43"/>
        <v>0</v>
      </c>
      <c r="AQ216" s="1">
        <f t="shared" si="44"/>
        <v>0</v>
      </c>
      <c r="AR216" s="1">
        <f t="shared" si="45"/>
        <v>0</v>
      </c>
      <c r="AS216" s="1">
        <f t="shared" si="46"/>
        <v>0</v>
      </c>
      <c r="AT216" s="117" t="str">
        <f t="shared" si="57"/>
        <v/>
      </c>
      <c r="AU216" s="1">
        <f t="shared" si="47"/>
        <v>0</v>
      </c>
      <c r="AV216" s="1">
        <f t="shared" si="48"/>
        <v>0</v>
      </c>
      <c r="AW216" s="1">
        <f t="shared" si="49"/>
        <v>0</v>
      </c>
      <c r="AX216" s="1">
        <f t="shared" si="50"/>
        <v>0</v>
      </c>
      <c r="AY216" s="1">
        <f t="shared" si="51"/>
        <v>0</v>
      </c>
      <c r="AZ216" s="1">
        <f t="shared" si="52"/>
        <v>0</v>
      </c>
      <c r="BA216" s="117" t="str">
        <f t="shared" si="53"/>
        <v/>
      </c>
      <c r="BB216" s="1">
        <f t="shared" si="55"/>
        <v>0</v>
      </c>
      <c r="BC216" s="1" t="str">
        <f t="shared" si="56"/>
        <v/>
      </c>
    </row>
    <row r="217" spans="1:55" ht="15" customHeight="1" x14ac:dyDescent="0.2">
      <c r="B217" s="299"/>
      <c r="D217" s="397"/>
      <c r="E217" s="398"/>
      <c r="F217" s="44"/>
      <c r="G217" s="63" t="s">
        <v>296</v>
      </c>
      <c r="H217" s="53" t="s">
        <v>720</v>
      </c>
      <c r="I217" s="348"/>
      <c r="J217" s="243"/>
      <c r="K217" s="237"/>
      <c r="L217" s="343"/>
      <c r="M217" s="329"/>
      <c r="N217" s="243"/>
      <c r="O217" s="237"/>
      <c r="P217" s="237"/>
      <c r="Q217" s="348"/>
      <c r="R217" s="243"/>
      <c r="S217" s="237"/>
      <c r="T217" s="343"/>
      <c r="U217" s="329"/>
      <c r="V217" s="243"/>
      <c r="W217" s="237"/>
      <c r="X217" s="237"/>
      <c r="Y217" s="348"/>
      <c r="Z217" s="243"/>
      <c r="AA217" s="237"/>
      <c r="AB217" s="343"/>
      <c r="AC217" s="326"/>
      <c r="AD217" s="265"/>
      <c r="AE217" s="237"/>
      <c r="AF217" s="343"/>
      <c r="AG217" s="363">
        <f t="shared" si="54"/>
        <v>0</v>
      </c>
      <c r="AH217" s="108"/>
      <c r="AI217" s="26"/>
      <c r="AJ217" s="314"/>
      <c r="AK217" s="300"/>
      <c r="AL217" s="5" t="str">
        <f t="shared" si="39"/>
        <v/>
      </c>
      <c r="AM217" s="1">
        <f t="shared" si="40"/>
        <v>0</v>
      </c>
      <c r="AN217" s="1">
        <f t="shared" si="41"/>
        <v>0</v>
      </c>
      <c r="AO217" s="1">
        <f t="shared" si="42"/>
        <v>0</v>
      </c>
      <c r="AP217" s="1">
        <f t="shared" si="43"/>
        <v>0</v>
      </c>
      <c r="AQ217" s="1">
        <f t="shared" si="44"/>
        <v>0</v>
      </c>
      <c r="AR217" s="1">
        <f t="shared" si="45"/>
        <v>0</v>
      </c>
      <c r="AS217" s="1">
        <f t="shared" si="46"/>
        <v>0</v>
      </c>
      <c r="AT217" s="117" t="str">
        <f t="shared" si="57"/>
        <v/>
      </c>
      <c r="AU217" s="1">
        <f t="shared" si="47"/>
        <v>0</v>
      </c>
      <c r="AV217" s="1">
        <f t="shared" si="48"/>
        <v>0</v>
      </c>
      <c r="AW217" s="1">
        <f t="shared" si="49"/>
        <v>0</v>
      </c>
      <c r="AX217" s="1">
        <f t="shared" si="50"/>
        <v>0</v>
      </c>
      <c r="AY217" s="1">
        <f t="shared" si="51"/>
        <v>0</v>
      </c>
      <c r="AZ217" s="1">
        <f t="shared" si="52"/>
        <v>0</v>
      </c>
      <c r="BA217" s="117" t="str">
        <f t="shared" si="53"/>
        <v/>
      </c>
      <c r="BB217" s="1">
        <f t="shared" si="55"/>
        <v>0</v>
      </c>
      <c r="BC217" s="1" t="str">
        <f t="shared" si="56"/>
        <v/>
      </c>
    </row>
    <row r="218" spans="1:55" ht="15" customHeight="1" x14ac:dyDescent="0.2">
      <c r="B218" s="299"/>
      <c r="D218" s="397"/>
      <c r="E218" s="398"/>
      <c r="F218" s="44"/>
      <c r="G218" s="63" t="s">
        <v>297</v>
      </c>
      <c r="H218" s="53" t="s">
        <v>561</v>
      </c>
      <c r="I218" s="348"/>
      <c r="J218" s="243"/>
      <c r="K218" s="237"/>
      <c r="L218" s="343"/>
      <c r="M218" s="329"/>
      <c r="N218" s="243"/>
      <c r="O218" s="237"/>
      <c r="P218" s="237"/>
      <c r="Q218" s="348"/>
      <c r="R218" s="243"/>
      <c r="S218" s="237"/>
      <c r="T218" s="343"/>
      <c r="U218" s="329"/>
      <c r="V218" s="243"/>
      <c r="W218" s="237"/>
      <c r="X218" s="237"/>
      <c r="Y218" s="348"/>
      <c r="Z218" s="243"/>
      <c r="AA218" s="237"/>
      <c r="AB218" s="343"/>
      <c r="AC218" s="326"/>
      <c r="AD218" s="265"/>
      <c r="AE218" s="237"/>
      <c r="AF218" s="343"/>
      <c r="AG218" s="363">
        <f t="shared" si="54"/>
        <v>0</v>
      </c>
      <c r="AH218" s="108"/>
      <c r="AI218" s="26"/>
      <c r="AJ218" s="314"/>
      <c r="AK218" s="300"/>
      <c r="AL218" s="5" t="str">
        <f t="shared" si="39"/>
        <v/>
      </c>
      <c r="AM218" s="1">
        <f t="shared" si="40"/>
        <v>0</v>
      </c>
      <c r="AN218" s="1">
        <f t="shared" si="41"/>
        <v>0</v>
      </c>
      <c r="AO218" s="1">
        <f t="shared" si="42"/>
        <v>0</v>
      </c>
      <c r="AP218" s="1">
        <f t="shared" si="43"/>
        <v>0</v>
      </c>
      <c r="AQ218" s="1">
        <f t="shared" si="44"/>
        <v>0</v>
      </c>
      <c r="AR218" s="1">
        <f t="shared" si="45"/>
        <v>0</v>
      </c>
      <c r="AS218" s="1">
        <f t="shared" si="46"/>
        <v>0</v>
      </c>
      <c r="AT218" s="117" t="str">
        <f t="shared" si="57"/>
        <v/>
      </c>
      <c r="AU218" s="1">
        <f t="shared" si="47"/>
        <v>0</v>
      </c>
      <c r="AV218" s="1">
        <f t="shared" si="48"/>
        <v>0</v>
      </c>
      <c r="AW218" s="1">
        <f t="shared" si="49"/>
        <v>0</v>
      </c>
      <c r="AX218" s="1">
        <f t="shared" si="50"/>
        <v>0</v>
      </c>
      <c r="AY218" s="1">
        <f t="shared" si="51"/>
        <v>0</v>
      </c>
      <c r="AZ218" s="1">
        <f t="shared" si="52"/>
        <v>0</v>
      </c>
      <c r="BA218" s="117" t="str">
        <f t="shared" si="53"/>
        <v/>
      </c>
      <c r="BB218" s="1">
        <f t="shared" si="55"/>
        <v>0</v>
      </c>
      <c r="BC218" s="1" t="str">
        <f t="shared" si="56"/>
        <v/>
      </c>
    </row>
    <row r="219" spans="1:55" ht="15" customHeight="1" x14ac:dyDescent="0.2">
      <c r="B219" s="299"/>
      <c r="D219" s="399"/>
      <c r="E219" s="400"/>
      <c r="F219" s="45"/>
      <c r="G219" s="55" t="s">
        <v>298</v>
      </c>
      <c r="H219" s="57" t="s">
        <v>397</v>
      </c>
      <c r="I219" s="353"/>
      <c r="J219" s="244"/>
      <c r="K219" s="239"/>
      <c r="L219" s="345"/>
      <c r="M219" s="333"/>
      <c r="N219" s="244"/>
      <c r="O219" s="239"/>
      <c r="P219" s="239"/>
      <c r="Q219" s="353"/>
      <c r="R219" s="244"/>
      <c r="S219" s="239"/>
      <c r="T219" s="345"/>
      <c r="U219" s="333"/>
      <c r="V219" s="244"/>
      <c r="W219" s="239"/>
      <c r="X219" s="239"/>
      <c r="Y219" s="353"/>
      <c r="Z219" s="244"/>
      <c r="AA219" s="239"/>
      <c r="AB219" s="345"/>
      <c r="AC219" s="327"/>
      <c r="AD219" s="266"/>
      <c r="AE219" s="239"/>
      <c r="AF219" s="345"/>
      <c r="AG219" s="364">
        <f t="shared" si="54"/>
        <v>0</v>
      </c>
      <c r="AH219" s="109"/>
      <c r="AI219" s="26"/>
      <c r="AJ219" s="314"/>
      <c r="AK219" s="300"/>
      <c r="AL219" s="5" t="str">
        <f t="shared" si="39"/>
        <v/>
      </c>
      <c r="AM219" s="1">
        <f t="shared" si="40"/>
        <v>0</v>
      </c>
      <c r="AN219" s="1">
        <f t="shared" si="41"/>
        <v>0</v>
      </c>
      <c r="AO219" s="1">
        <f t="shared" si="42"/>
        <v>0</v>
      </c>
      <c r="AP219" s="1">
        <f t="shared" si="43"/>
        <v>0</v>
      </c>
      <c r="AQ219" s="1">
        <f t="shared" si="44"/>
        <v>0</v>
      </c>
      <c r="AR219" s="1">
        <f t="shared" si="45"/>
        <v>0</v>
      </c>
      <c r="AS219" s="1">
        <f t="shared" si="46"/>
        <v>0</v>
      </c>
      <c r="AT219" s="117" t="str">
        <f t="shared" si="57"/>
        <v/>
      </c>
      <c r="AU219" s="1">
        <f t="shared" si="47"/>
        <v>0</v>
      </c>
      <c r="AV219" s="1">
        <f t="shared" si="48"/>
        <v>0</v>
      </c>
      <c r="AW219" s="1">
        <f t="shared" si="49"/>
        <v>0</v>
      </c>
      <c r="AX219" s="1">
        <f t="shared" si="50"/>
        <v>0</v>
      </c>
      <c r="AY219" s="1">
        <f t="shared" si="51"/>
        <v>0</v>
      </c>
      <c r="AZ219" s="1">
        <f t="shared" si="52"/>
        <v>0</v>
      </c>
      <c r="BA219" s="117" t="str">
        <f t="shared" si="53"/>
        <v/>
      </c>
      <c r="BB219" s="1">
        <f t="shared" si="55"/>
        <v>0</v>
      </c>
      <c r="BC219" s="1" t="str">
        <f t="shared" si="56"/>
        <v/>
      </c>
    </row>
    <row r="220" spans="1:55" s="296" customFormat="1" ht="15" customHeight="1" x14ac:dyDescent="0.2">
      <c r="B220" s="304"/>
      <c r="D220" s="382"/>
      <c r="E220" s="383"/>
      <c r="F220" s="15"/>
      <c r="G220" s="16"/>
      <c r="H220" s="15"/>
      <c r="I220" s="272"/>
      <c r="J220" s="272"/>
      <c r="K220" s="410"/>
      <c r="L220" s="410"/>
      <c r="M220" s="272"/>
      <c r="N220" s="272"/>
      <c r="O220" s="410"/>
      <c r="P220" s="410"/>
      <c r="Q220" s="272"/>
      <c r="R220" s="272"/>
      <c r="S220" s="410"/>
      <c r="T220" s="410"/>
      <c r="U220" s="272"/>
      <c r="V220" s="272"/>
      <c r="W220" s="410"/>
      <c r="X220" s="410"/>
      <c r="Y220" s="272"/>
      <c r="Z220" s="272"/>
      <c r="AA220" s="410"/>
      <c r="AB220" s="410"/>
      <c r="AC220" s="411"/>
      <c r="AD220" s="411"/>
      <c r="AE220" s="410"/>
      <c r="AF220" s="410"/>
      <c r="AG220" s="291"/>
      <c r="AH220" s="26"/>
      <c r="AI220" s="26"/>
      <c r="AJ220" s="315"/>
      <c r="AL220" s="208"/>
      <c r="AM220" s="150"/>
      <c r="AN220" s="150"/>
      <c r="AO220" s="150"/>
      <c r="AP220" s="150"/>
      <c r="AQ220" s="150"/>
      <c r="AR220" s="150"/>
      <c r="AS220" s="150"/>
      <c r="AT220" s="150"/>
      <c r="AU220" s="150"/>
      <c r="AV220" s="150"/>
      <c r="AW220" s="150"/>
      <c r="AX220" s="150"/>
      <c r="AY220" s="150"/>
      <c r="AZ220" s="150"/>
      <c r="BA220" s="150"/>
      <c r="BB220" s="150"/>
      <c r="BC220" s="150"/>
    </row>
    <row r="221" spans="1:55" ht="3" customHeight="1" x14ac:dyDescent="0.2">
      <c r="B221" s="301"/>
      <c r="C221" s="302"/>
      <c r="D221" s="302"/>
      <c r="E221" s="302"/>
      <c r="F221" s="316"/>
      <c r="G221" s="207"/>
      <c r="H221" s="519"/>
      <c r="I221" s="519"/>
      <c r="J221" s="519"/>
      <c r="K221" s="519"/>
      <c r="L221" s="519"/>
      <c r="M221" s="519"/>
      <c r="N221" s="519"/>
      <c r="O221" s="519"/>
      <c r="P221" s="519"/>
      <c r="Q221" s="519"/>
      <c r="R221" s="519"/>
      <c r="S221" s="519"/>
      <c r="T221" s="519"/>
      <c r="U221" s="519"/>
      <c r="V221" s="519"/>
      <c r="W221" s="519"/>
      <c r="X221" s="519"/>
      <c r="Y221" s="519"/>
      <c r="Z221" s="519"/>
      <c r="AA221" s="519"/>
      <c r="AB221" s="519"/>
      <c r="AC221" s="519"/>
      <c r="AD221" s="519"/>
      <c r="AE221" s="519"/>
      <c r="AF221" s="519"/>
      <c r="AG221" s="519"/>
      <c r="AH221" s="519"/>
      <c r="AI221" s="391"/>
      <c r="AJ221" s="317"/>
      <c r="AK221" s="300"/>
    </row>
    <row r="222" spans="1:55" ht="12" customHeight="1" x14ac:dyDescent="0.2">
      <c r="B222" s="300"/>
      <c r="D222" s="300"/>
      <c r="E222" s="300"/>
      <c r="F222" s="311"/>
      <c r="G222" s="27"/>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389"/>
      <c r="AJ222" s="446" t="s">
        <v>738</v>
      </c>
      <c r="AK222" s="300"/>
    </row>
    <row r="223" spans="1:55" ht="18" customHeight="1" x14ac:dyDescent="0.2">
      <c r="A223" s="210" t="s">
        <v>709</v>
      </c>
      <c r="B223" s="210"/>
      <c r="C223" s="213"/>
      <c r="D223" s="211"/>
      <c r="E223" s="7"/>
      <c r="F223" s="40"/>
      <c r="I223" s="121"/>
      <c r="J223" s="121"/>
      <c r="K223" s="5"/>
      <c r="L223" s="5"/>
      <c r="M223" s="121"/>
      <c r="N223" s="121"/>
      <c r="O223" s="5"/>
      <c r="P223" s="5"/>
      <c r="Q223" s="121"/>
      <c r="R223" s="121"/>
      <c r="S223" s="5"/>
      <c r="T223" s="5"/>
      <c r="U223" s="121"/>
      <c r="V223" s="121"/>
      <c r="W223" s="5"/>
      <c r="X223" s="5"/>
      <c r="Y223" s="121"/>
      <c r="Z223" s="121"/>
      <c r="AA223" s="5"/>
      <c r="AB223" s="5"/>
      <c r="AC223" s="121"/>
      <c r="AD223" s="121"/>
      <c r="AE223" s="5"/>
      <c r="AF223" s="5"/>
      <c r="AG223" s="5"/>
    </row>
    <row r="224" spans="1:55" ht="3" customHeight="1" x14ac:dyDescent="0.2">
      <c r="B224" s="285"/>
      <c r="C224" s="274"/>
      <c r="D224" s="226"/>
      <c r="E224" s="286"/>
      <c r="F224" s="286"/>
      <c r="G224" s="252"/>
      <c r="H224" s="252"/>
      <c r="I224" s="287"/>
      <c r="J224" s="287"/>
      <c r="K224" s="259"/>
      <c r="L224" s="259"/>
      <c r="M224" s="287"/>
      <c r="N224" s="287"/>
      <c r="O224" s="259"/>
      <c r="P224" s="259"/>
      <c r="Q224" s="287"/>
      <c r="R224" s="287"/>
      <c r="S224" s="259"/>
      <c r="T224" s="259"/>
      <c r="U224" s="287"/>
      <c r="V224" s="287"/>
      <c r="W224" s="259"/>
      <c r="X224" s="259"/>
      <c r="Y224" s="287"/>
      <c r="Z224" s="287"/>
      <c r="AA224" s="259"/>
      <c r="AB224" s="259"/>
      <c r="AC224" s="287"/>
      <c r="AD224" s="287"/>
      <c r="AE224" s="259"/>
      <c r="AF224" s="259"/>
      <c r="AG224" s="259"/>
      <c r="AH224" s="298"/>
      <c r="AI224" s="390"/>
      <c r="AJ224" s="313"/>
      <c r="AK224" s="300"/>
    </row>
    <row r="225" spans="2:55" s="300" customFormat="1" ht="18" customHeight="1" x14ac:dyDescent="0.2">
      <c r="B225" s="303"/>
      <c r="C225" s="375"/>
      <c r="D225" s="212"/>
      <c r="E225" s="40"/>
      <c r="F225" s="40"/>
      <c r="G225" s="27"/>
      <c r="H225" s="27"/>
      <c r="I225" s="385"/>
      <c r="J225" s="385"/>
      <c r="K225" s="116"/>
      <c r="L225" s="116"/>
      <c r="M225" s="385"/>
      <c r="N225" s="385"/>
      <c r="O225" s="116"/>
      <c r="P225" s="116"/>
      <c r="Q225" s="385"/>
      <c r="R225" s="385"/>
      <c r="S225" s="116"/>
      <c r="T225" s="116"/>
      <c r="U225" s="385"/>
      <c r="V225" s="385"/>
      <c r="W225" s="116"/>
      <c r="X225" s="116"/>
      <c r="Y225" s="385"/>
      <c r="Z225" s="385"/>
      <c r="AA225" s="116"/>
      <c r="AB225" s="116"/>
      <c r="AC225" s="385"/>
      <c r="AD225" s="385"/>
      <c r="AE225" s="116"/>
      <c r="AF225" s="116"/>
      <c r="AG225" s="116"/>
      <c r="AI225" s="296"/>
      <c r="AJ225" s="314"/>
    </row>
    <row r="226" spans="2:55" x14ac:dyDescent="0.2">
      <c r="B226" s="299"/>
      <c r="D226" s="502" t="s">
        <v>328</v>
      </c>
      <c r="E226" s="503"/>
      <c r="F226" s="504"/>
      <c r="G226" s="511" t="s">
        <v>245</v>
      </c>
      <c r="H226" s="502" t="s">
        <v>617</v>
      </c>
      <c r="I226" s="515" t="s">
        <v>66</v>
      </c>
      <c r="J226" s="516"/>
      <c r="K226" s="517"/>
      <c r="L226" s="335">
        <f>複数管理者用メイン!AT54</f>
        <v>0</v>
      </c>
      <c r="M226" s="516" t="s">
        <v>70</v>
      </c>
      <c r="N226" s="516"/>
      <c r="O226" s="517"/>
      <c r="P226" s="355">
        <f>複数管理者用メイン!AU54</f>
        <v>0</v>
      </c>
      <c r="Q226" s="515" t="s">
        <v>68</v>
      </c>
      <c r="R226" s="516"/>
      <c r="S226" s="517"/>
      <c r="T226" s="335">
        <f>複数管理者用メイン!AV54</f>
        <v>0</v>
      </c>
      <c r="U226" s="516" t="s">
        <v>11</v>
      </c>
      <c r="V226" s="516"/>
      <c r="W226" s="517"/>
      <c r="X226" s="355">
        <f>複数管理者用メイン!AW54</f>
        <v>0</v>
      </c>
      <c r="Y226" s="515" t="s">
        <v>13</v>
      </c>
      <c r="Z226" s="516"/>
      <c r="AA226" s="517"/>
      <c r="AB226" s="335">
        <f>複数管理者用メイン!AX54</f>
        <v>0</v>
      </c>
      <c r="AC226" s="516" t="s">
        <v>15</v>
      </c>
      <c r="AD226" s="516"/>
      <c r="AE226" s="517"/>
      <c r="AF226" s="369">
        <f>複数管理者用メイン!AY54</f>
        <v>0</v>
      </c>
      <c r="AG226" s="508" t="s">
        <v>307</v>
      </c>
      <c r="AH226" s="511" t="s">
        <v>448</v>
      </c>
      <c r="AI226" s="376"/>
      <c r="AJ226" s="314"/>
      <c r="AK226" s="300"/>
      <c r="AL226" s="510" t="s">
        <v>71</v>
      </c>
      <c r="AM226" s="6" t="s">
        <v>307</v>
      </c>
      <c r="AN226" s="6"/>
      <c r="AO226" s="6"/>
      <c r="AP226" s="6"/>
      <c r="AQ226" s="6"/>
      <c r="AR226" s="6"/>
      <c r="AS226" s="6"/>
      <c r="AT226" s="117"/>
      <c r="AU226" s="6" t="s">
        <v>308</v>
      </c>
      <c r="AV226" s="6"/>
      <c r="AW226" s="6"/>
      <c r="AX226" s="6"/>
      <c r="AY226" s="6"/>
      <c r="AZ226" s="6"/>
      <c r="BA226" s="117"/>
      <c r="BB226" s="510" t="s">
        <v>618</v>
      </c>
      <c r="BC226" s="510" t="s">
        <v>493</v>
      </c>
    </row>
    <row r="227" spans="2:55" ht="32.4" x14ac:dyDescent="0.2">
      <c r="B227" s="299"/>
      <c r="D227" s="505"/>
      <c r="E227" s="506"/>
      <c r="F227" s="507"/>
      <c r="G227" s="512"/>
      <c r="H227" s="505"/>
      <c r="I227" s="336" t="s">
        <v>62</v>
      </c>
      <c r="J227" s="8" t="s">
        <v>454</v>
      </c>
      <c r="K227" s="8" t="s">
        <v>307</v>
      </c>
      <c r="L227" s="358" t="s">
        <v>64</v>
      </c>
      <c r="M227" s="357" t="s">
        <v>62</v>
      </c>
      <c r="N227" s="290" t="s">
        <v>454</v>
      </c>
      <c r="O227" s="290" t="s">
        <v>307</v>
      </c>
      <c r="P227" s="359" t="s">
        <v>64</v>
      </c>
      <c r="Q227" s="360" t="s">
        <v>62</v>
      </c>
      <c r="R227" s="290" t="s">
        <v>454</v>
      </c>
      <c r="S227" s="290" t="s">
        <v>307</v>
      </c>
      <c r="T227" s="358" t="s">
        <v>64</v>
      </c>
      <c r="U227" s="357" t="s">
        <v>62</v>
      </c>
      <c r="V227" s="290" t="s">
        <v>454</v>
      </c>
      <c r="W227" s="290" t="s">
        <v>307</v>
      </c>
      <c r="X227" s="359" t="s">
        <v>64</v>
      </c>
      <c r="Y227" s="360" t="s">
        <v>62</v>
      </c>
      <c r="Z227" s="290" t="s">
        <v>454</v>
      </c>
      <c r="AA227" s="290" t="s">
        <v>307</v>
      </c>
      <c r="AB227" s="358" t="s">
        <v>64</v>
      </c>
      <c r="AC227" s="357" t="s">
        <v>62</v>
      </c>
      <c r="AD227" s="290" t="s">
        <v>541</v>
      </c>
      <c r="AE227" s="290" t="s">
        <v>307</v>
      </c>
      <c r="AF227" s="358" t="s">
        <v>64</v>
      </c>
      <c r="AG227" s="509"/>
      <c r="AH227" s="512"/>
      <c r="AI227" s="376"/>
      <c r="AJ227" s="314"/>
      <c r="AK227" s="300"/>
      <c r="AL227" s="510"/>
      <c r="AM227" s="204" t="s">
        <v>74</v>
      </c>
      <c r="AN227" s="204" t="s">
        <v>72</v>
      </c>
      <c r="AO227" s="204" t="s">
        <v>73</v>
      </c>
      <c r="AP227" s="204" t="s">
        <v>386</v>
      </c>
      <c r="AQ227" s="204" t="s">
        <v>387</v>
      </c>
      <c r="AR227" s="204" t="s">
        <v>388</v>
      </c>
      <c r="AS227" s="248" t="s">
        <v>355</v>
      </c>
      <c r="AT227" s="117"/>
      <c r="AU227" s="204" t="s">
        <v>74</v>
      </c>
      <c r="AV227" s="204" t="s">
        <v>72</v>
      </c>
      <c r="AW227" s="204" t="s">
        <v>73</v>
      </c>
      <c r="AX227" s="204" t="s">
        <v>386</v>
      </c>
      <c r="AY227" s="204" t="s">
        <v>387</v>
      </c>
      <c r="AZ227" s="204" t="s">
        <v>388</v>
      </c>
      <c r="BA227" s="117"/>
      <c r="BB227" s="510"/>
      <c r="BC227" s="510"/>
    </row>
    <row r="228" spans="2:55" ht="15.75" customHeight="1" x14ac:dyDescent="0.2">
      <c r="B228" s="299"/>
      <c r="D228" s="499" t="s">
        <v>530</v>
      </c>
      <c r="E228" s="496" t="s">
        <v>531</v>
      </c>
      <c r="F228" s="44" t="s">
        <v>532</v>
      </c>
      <c r="G228" s="47" t="s">
        <v>2</v>
      </c>
      <c r="H228" s="49" t="s">
        <v>3</v>
      </c>
      <c r="I228" s="352"/>
      <c r="J228" s="245"/>
      <c r="K228" s="240"/>
      <c r="L228" s="346"/>
      <c r="M228" s="334"/>
      <c r="N228" s="242"/>
      <c r="O228" s="236"/>
      <c r="P228" s="236"/>
      <c r="Q228" s="354"/>
      <c r="R228" s="242"/>
      <c r="S228" s="236"/>
      <c r="T228" s="346"/>
      <c r="U228" s="334"/>
      <c r="V228" s="242"/>
      <c r="W228" s="236"/>
      <c r="X228" s="236"/>
      <c r="Y228" s="354"/>
      <c r="Z228" s="242"/>
      <c r="AA228" s="236"/>
      <c r="AB228" s="346"/>
      <c r="AC228" s="361"/>
      <c r="AD228" s="264"/>
      <c r="AE228" s="236"/>
      <c r="AF228" s="346"/>
      <c r="AG228" s="362">
        <f t="shared" si="54"/>
        <v>0</v>
      </c>
      <c r="AH228" s="107">
        <f>SUM(BB228:BB229)</f>
        <v>0</v>
      </c>
      <c r="AI228" s="291"/>
      <c r="AJ228" s="314"/>
      <c r="AK228" s="300"/>
      <c r="AL228" s="5" t="str">
        <f t="shared" si="39"/>
        <v/>
      </c>
      <c r="AM228" s="1">
        <f t="shared" si="40"/>
        <v>0</v>
      </c>
      <c r="AN228" s="1">
        <f t="shared" si="41"/>
        <v>0</v>
      </c>
      <c r="AO228" s="1">
        <f t="shared" si="42"/>
        <v>0</v>
      </c>
      <c r="AP228" s="1">
        <f t="shared" si="43"/>
        <v>0</v>
      </c>
      <c r="AQ228" s="1">
        <f t="shared" si="44"/>
        <v>0</v>
      </c>
      <c r="AR228" s="1">
        <f t="shared" si="45"/>
        <v>0</v>
      </c>
      <c r="AS228" s="1">
        <f t="shared" si="46"/>
        <v>0</v>
      </c>
      <c r="AT228" s="117" t="str">
        <f t="shared" ref="AT228:AT253" si="58">IF(COUNTIF(I228:AF228,"×")=0,"",IF(COUNTIF(I228:AF228,"×")=COUNTA(K228,O228,S228,W228,AA228,AE228)-COUNTIF(I228:AF228,"-"),1,""))</f>
        <v/>
      </c>
      <c r="AU228" s="1">
        <f t="shared" si="47"/>
        <v>0</v>
      </c>
      <c r="AV228" s="1">
        <f t="shared" si="48"/>
        <v>0</v>
      </c>
      <c r="AW228" s="1">
        <f t="shared" si="49"/>
        <v>0</v>
      </c>
      <c r="AX228" s="1">
        <f t="shared" si="50"/>
        <v>0</v>
      </c>
      <c r="AY228" s="1">
        <f t="shared" si="51"/>
        <v>0</v>
      </c>
      <c r="AZ228" s="1">
        <f t="shared" si="52"/>
        <v>0</v>
      </c>
      <c r="BA228" s="117" t="str">
        <f t="shared" si="53"/>
        <v/>
      </c>
      <c r="BB228" s="1">
        <f t="shared" si="55"/>
        <v>0</v>
      </c>
      <c r="BC228" s="1" t="str">
        <f t="shared" si="56"/>
        <v/>
      </c>
    </row>
    <row r="229" spans="2:55" ht="15.75" customHeight="1" x14ac:dyDescent="0.2">
      <c r="B229" s="299"/>
      <c r="D229" s="500"/>
      <c r="E229" s="497"/>
      <c r="F229" s="45"/>
      <c r="G229" s="55" t="s">
        <v>417</v>
      </c>
      <c r="H229" s="57" t="s">
        <v>4</v>
      </c>
      <c r="I229" s="353"/>
      <c r="J229" s="244"/>
      <c r="K229" s="239"/>
      <c r="L229" s="345"/>
      <c r="M229" s="333"/>
      <c r="N229" s="244"/>
      <c r="O229" s="239"/>
      <c r="P229" s="239"/>
      <c r="Q229" s="353"/>
      <c r="R229" s="244"/>
      <c r="S229" s="239"/>
      <c r="T229" s="345"/>
      <c r="U229" s="333"/>
      <c r="V229" s="244"/>
      <c r="W229" s="239"/>
      <c r="X229" s="239"/>
      <c r="Y229" s="353"/>
      <c r="Z229" s="244"/>
      <c r="AA229" s="239"/>
      <c r="AB229" s="345"/>
      <c r="AC229" s="327"/>
      <c r="AD229" s="266"/>
      <c r="AE229" s="239"/>
      <c r="AF229" s="345"/>
      <c r="AG229" s="364">
        <f t="shared" si="54"/>
        <v>0</v>
      </c>
      <c r="AH229" s="216">
        <f>SUM(BC228:BC229)</f>
        <v>0</v>
      </c>
      <c r="AI229" s="378"/>
      <c r="AJ229" s="314"/>
      <c r="AK229" s="300"/>
      <c r="AL229" s="5" t="str">
        <f t="shared" si="39"/>
        <v/>
      </c>
      <c r="AM229" s="1">
        <f t="shared" si="40"/>
        <v>0</v>
      </c>
      <c r="AN229" s="1">
        <f t="shared" si="41"/>
        <v>0</v>
      </c>
      <c r="AO229" s="1">
        <f t="shared" si="42"/>
        <v>0</v>
      </c>
      <c r="AP229" s="1">
        <f t="shared" si="43"/>
        <v>0</v>
      </c>
      <c r="AQ229" s="1">
        <f t="shared" si="44"/>
        <v>0</v>
      </c>
      <c r="AR229" s="1">
        <f t="shared" si="45"/>
        <v>0</v>
      </c>
      <c r="AS229" s="1">
        <f t="shared" si="46"/>
        <v>0</v>
      </c>
      <c r="AT229" s="117" t="str">
        <f t="shared" si="58"/>
        <v/>
      </c>
      <c r="AU229" s="1">
        <f t="shared" si="47"/>
        <v>0</v>
      </c>
      <c r="AV229" s="1">
        <f t="shared" si="48"/>
        <v>0</v>
      </c>
      <c r="AW229" s="1">
        <f t="shared" si="49"/>
        <v>0</v>
      </c>
      <c r="AX229" s="1">
        <f t="shared" si="50"/>
        <v>0</v>
      </c>
      <c r="AY229" s="1">
        <f t="shared" si="51"/>
        <v>0</v>
      </c>
      <c r="AZ229" s="1">
        <f t="shared" si="52"/>
        <v>0</v>
      </c>
      <c r="BA229" s="117" t="str">
        <f t="shared" si="53"/>
        <v/>
      </c>
      <c r="BB229" s="1">
        <f t="shared" si="55"/>
        <v>0</v>
      </c>
      <c r="BC229" s="1" t="str">
        <f t="shared" si="56"/>
        <v/>
      </c>
    </row>
    <row r="230" spans="2:55" ht="15.75" customHeight="1" x14ac:dyDescent="0.2">
      <c r="B230" s="299"/>
      <c r="D230" s="500"/>
      <c r="E230" s="497"/>
      <c r="F230" s="44" t="s">
        <v>533</v>
      </c>
      <c r="G230" s="58" t="s">
        <v>5</v>
      </c>
      <c r="H230" s="53" t="s">
        <v>495</v>
      </c>
      <c r="I230" s="352"/>
      <c r="J230" s="242"/>
      <c r="K230" s="237"/>
      <c r="L230" s="346"/>
      <c r="M230" s="332"/>
      <c r="N230" s="242"/>
      <c r="O230" s="237"/>
      <c r="P230" s="236"/>
      <c r="Q230" s="352"/>
      <c r="R230" s="242"/>
      <c r="S230" s="237"/>
      <c r="T230" s="346"/>
      <c r="U230" s="332"/>
      <c r="V230" s="242"/>
      <c r="W230" s="237"/>
      <c r="X230" s="236"/>
      <c r="Y230" s="352"/>
      <c r="Z230" s="242"/>
      <c r="AA230" s="237"/>
      <c r="AB230" s="346"/>
      <c r="AC230" s="329"/>
      <c r="AD230" s="243"/>
      <c r="AE230" s="237"/>
      <c r="AF230" s="346"/>
      <c r="AG230" s="363">
        <f t="shared" si="54"/>
        <v>0</v>
      </c>
      <c r="AH230" s="120">
        <f>SUM(BB230:BB236)</f>
        <v>0</v>
      </c>
      <c r="AI230" s="291"/>
      <c r="AJ230" s="314"/>
      <c r="AK230" s="300"/>
      <c r="AL230" s="5" t="str">
        <f t="shared" si="39"/>
        <v/>
      </c>
      <c r="AM230" s="1">
        <f t="shared" si="40"/>
        <v>0</v>
      </c>
      <c r="AN230" s="1">
        <f t="shared" si="41"/>
        <v>0</v>
      </c>
      <c r="AO230" s="1">
        <f t="shared" si="42"/>
        <v>0</v>
      </c>
      <c r="AP230" s="1">
        <f t="shared" si="43"/>
        <v>0</v>
      </c>
      <c r="AQ230" s="1">
        <f t="shared" si="44"/>
        <v>0</v>
      </c>
      <c r="AR230" s="1">
        <f t="shared" si="45"/>
        <v>0</v>
      </c>
      <c r="AS230" s="1">
        <f t="shared" si="46"/>
        <v>0</v>
      </c>
      <c r="AT230" s="117" t="str">
        <f t="shared" si="58"/>
        <v/>
      </c>
      <c r="AU230" s="1">
        <f t="shared" si="47"/>
        <v>0</v>
      </c>
      <c r="AV230" s="1">
        <f t="shared" si="48"/>
        <v>0</v>
      </c>
      <c r="AW230" s="1">
        <f t="shared" si="49"/>
        <v>0</v>
      </c>
      <c r="AX230" s="1">
        <f t="shared" si="50"/>
        <v>0</v>
      </c>
      <c r="AY230" s="1">
        <f t="shared" si="51"/>
        <v>0</v>
      </c>
      <c r="AZ230" s="1">
        <f t="shared" si="52"/>
        <v>0</v>
      </c>
      <c r="BA230" s="117" t="str">
        <f t="shared" si="53"/>
        <v/>
      </c>
      <c r="BB230" s="1">
        <f t="shared" si="55"/>
        <v>0</v>
      </c>
      <c r="BC230" s="1" t="str">
        <f t="shared" si="56"/>
        <v/>
      </c>
    </row>
    <row r="231" spans="2:55" ht="15.75" customHeight="1" x14ac:dyDescent="0.2">
      <c r="B231" s="299"/>
      <c r="D231" s="500"/>
      <c r="E231" s="497"/>
      <c r="F231" s="44"/>
      <c r="G231" s="58" t="s">
        <v>101</v>
      </c>
      <c r="H231" s="53" t="s">
        <v>346</v>
      </c>
      <c r="I231" s="348"/>
      <c r="J231" s="243"/>
      <c r="K231" s="237"/>
      <c r="L231" s="343"/>
      <c r="M231" s="329"/>
      <c r="N231" s="243"/>
      <c r="O231" s="237"/>
      <c r="P231" s="237"/>
      <c r="Q231" s="348"/>
      <c r="R231" s="243"/>
      <c r="S231" s="237"/>
      <c r="T231" s="343"/>
      <c r="U231" s="329"/>
      <c r="V231" s="243"/>
      <c r="W231" s="237"/>
      <c r="X231" s="237"/>
      <c r="Y231" s="348"/>
      <c r="Z231" s="243"/>
      <c r="AA231" s="237"/>
      <c r="AB231" s="343"/>
      <c r="AC231" s="329"/>
      <c r="AD231" s="243"/>
      <c r="AE231" s="237"/>
      <c r="AF231" s="343"/>
      <c r="AG231" s="363">
        <f t="shared" si="54"/>
        <v>0</v>
      </c>
      <c r="AH231" s="215">
        <f>SUM(BC230:BC236)</f>
        <v>0</v>
      </c>
      <c r="AI231" s="378"/>
      <c r="AJ231" s="314"/>
      <c r="AK231" s="300"/>
      <c r="AL231" s="5" t="str">
        <f t="shared" si="39"/>
        <v/>
      </c>
      <c r="AM231" s="1">
        <f t="shared" si="40"/>
        <v>0</v>
      </c>
      <c r="AN231" s="1">
        <f t="shared" si="41"/>
        <v>0</v>
      </c>
      <c r="AO231" s="1">
        <f t="shared" si="42"/>
        <v>0</v>
      </c>
      <c r="AP231" s="1">
        <f t="shared" si="43"/>
        <v>0</v>
      </c>
      <c r="AQ231" s="1">
        <f t="shared" si="44"/>
        <v>0</v>
      </c>
      <c r="AR231" s="1">
        <f t="shared" si="45"/>
        <v>0</v>
      </c>
      <c r="AS231" s="1">
        <f t="shared" si="46"/>
        <v>0</v>
      </c>
      <c r="AT231" s="117" t="str">
        <f t="shared" si="58"/>
        <v/>
      </c>
      <c r="AU231" s="1">
        <f t="shared" si="47"/>
        <v>0</v>
      </c>
      <c r="AV231" s="1">
        <f t="shared" si="48"/>
        <v>0</v>
      </c>
      <c r="AW231" s="1">
        <f t="shared" si="49"/>
        <v>0</v>
      </c>
      <c r="AX231" s="1">
        <f t="shared" si="50"/>
        <v>0</v>
      </c>
      <c r="AY231" s="1">
        <f t="shared" si="51"/>
        <v>0</v>
      </c>
      <c r="AZ231" s="1">
        <f t="shared" si="52"/>
        <v>0</v>
      </c>
      <c r="BA231" s="117" t="str">
        <f t="shared" si="53"/>
        <v/>
      </c>
      <c r="BB231" s="1">
        <f t="shared" si="55"/>
        <v>0</v>
      </c>
      <c r="BC231" s="1" t="str">
        <f t="shared" si="56"/>
        <v/>
      </c>
    </row>
    <row r="232" spans="2:55" ht="15.75" customHeight="1" x14ac:dyDescent="0.2">
      <c r="B232" s="299"/>
      <c r="D232" s="500"/>
      <c r="E232" s="497"/>
      <c r="F232" s="44"/>
      <c r="G232" s="58" t="s">
        <v>102</v>
      </c>
      <c r="H232" s="53" t="s">
        <v>61</v>
      </c>
      <c r="I232" s="348"/>
      <c r="J232" s="243"/>
      <c r="K232" s="237"/>
      <c r="L232" s="343"/>
      <c r="M232" s="329"/>
      <c r="N232" s="243"/>
      <c r="O232" s="237"/>
      <c r="P232" s="237"/>
      <c r="Q232" s="348"/>
      <c r="R232" s="243"/>
      <c r="S232" s="237"/>
      <c r="T232" s="343"/>
      <c r="U232" s="329"/>
      <c r="V232" s="243"/>
      <c r="W232" s="237"/>
      <c r="X232" s="237"/>
      <c r="Y232" s="348"/>
      <c r="Z232" s="243"/>
      <c r="AA232" s="237"/>
      <c r="AB232" s="343"/>
      <c r="AC232" s="329"/>
      <c r="AD232" s="243"/>
      <c r="AE232" s="237"/>
      <c r="AF232" s="343"/>
      <c r="AG232" s="363">
        <f t="shared" si="54"/>
        <v>0</v>
      </c>
      <c r="AH232" s="108"/>
      <c r="AI232" s="26"/>
      <c r="AJ232" s="314"/>
      <c r="AK232" s="300"/>
      <c r="AL232" s="5" t="str">
        <f t="shared" si="39"/>
        <v/>
      </c>
      <c r="AM232" s="1">
        <f t="shared" ref="AM232:AM253" si="59">IF(K232="-",0,K232)</f>
        <v>0</v>
      </c>
      <c r="AN232" s="1">
        <f t="shared" ref="AN232:AN253" si="60">IF(O232="-",0,O232)</f>
        <v>0</v>
      </c>
      <c r="AO232" s="1">
        <f t="shared" ref="AO232:AO253" si="61">IF(S232="-",0,S232)</f>
        <v>0</v>
      </c>
      <c r="AP232" s="1">
        <f t="shared" ref="AP232:AP253" si="62">IF(W232="-",0,W232)</f>
        <v>0</v>
      </c>
      <c r="AQ232" s="1">
        <f t="shared" ref="AQ232:AQ253" si="63">IF(AA232="-",0,AA232)</f>
        <v>0</v>
      </c>
      <c r="AR232" s="1">
        <f t="shared" ref="AR232:AR253" si="64">IF(AE232="-",0,AE232)</f>
        <v>0</v>
      </c>
      <c r="AS232" s="1">
        <f t="shared" ref="AS232:AS253" si="65">IF(AND(K232="-",$P$8=0,$T$8=0,$X$8=0,$AB$8=0,$AF$8=0),"-",IF(AND(K232="-",O232="-",$T$8=0,$X$8=0,$AB$8=0,$AF$8=0),"-",IF(AND(K232="-",O232="-",S232="-",$X$8=0,$AB$8=0,$AF$8=0),"-",IF(AND(K232="-",O232="-",S232="-",W232="-",$AB$8=0,$AF$8=0),"-",IF(AND(K232="-",O232="-",S232="-",W232="-",AA232="-",$AF$8=0),"-",IF(AND(K232="-",O232="-",S232="-",W232="-",AA232="-",AE232="-"),"-",ROUND(AM232*$L$8+AN232*$P$8+AO232*$T$8+AP232*$X$8+AQ232*$AB$8+AR232*$AF$8,3)))))))</f>
        <v>0</v>
      </c>
      <c r="AT232" s="117" t="str">
        <f t="shared" si="58"/>
        <v/>
      </c>
      <c r="AU232" s="1">
        <f t="shared" ref="AU232:AU253" si="66">IF(L232="",0,L232)</f>
        <v>0</v>
      </c>
      <c r="AV232" s="1">
        <f t="shared" ref="AV232:AV253" si="67">IF(P232="",0,P232)</f>
        <v>0</v>
      </c>
      <c r="AW232" s="1">
        <f t="shared" ref="AW232:AW253" si="68">IF(T232="",0,T232)</f>
        <v>0</v>
      </c>
      <c r="AX232" s="1">
        <f t="shared" ref="AX232:AX253" si="69">IF(X232="",0,X232)</f>
        <v>0</v>
      </c>
      <c r="AY232" s="1">
        <f t="shared" ref="AY232:AY253" si="70">IF(AB232="",0,AB232)</f>
        <v>0</v>
      </c>
      <c r="AZ232" s="1">
        <f t="shared" ref="AZ232:AZ253" si="71">IF(AF232="",0,AF232)</f>
        <v>0</v>
      </c>
      <c r="BA232" s="117" t="str">
        <f t="shared" ref="BA232:BA253" si="72">IF(AND(L232="",P232="",T232="",X232="",AB232="",AF232=""),"",ROUND(AU232*$L$8+AV232*$P$8+AW232*$T$8+AX232*$X$8+AY232*$AB$8+AZ232*$AF$8,3))</f>
        <v/>
      </c>
      <c r="BB232" s="1">
        <f t="shared" si="55"/>
        <v>0</v>
      </c>
      <c r="BC232" s="1" t="str">
        <f t="shared" si="56"/>
        <v/>
      </c>
    </row>
    <row r="233" spans="2:55" ht="15.75" customHeight="1" x14ac:dyDescent="0.2">
      <c r="B233" s="299"/>
      <c r="D233" s="500"/>
      <c r="E233" s="497"/>
      <c r="F233" s="44"/>
      <c r="G233" s="58" t="s">
        <v>542</v>
      </c>
      <c r="H233" s="53" t="s">
        <v>60</v>
      </c>
      <c r="I233" s="348"/>
      <c r="J233" s="243"/>
      <c r="K233" s="237"/>
      <c r="L233" s="343"/>
      <c r="M233" s="329"/>
      <c r="N233" s="243"/>
      <c r="O233" s="237"/>
      <c r="P233" s="237"/>
      <c r="Q233" s="348"/>
      <c r="R233" s="243"/>
      <c r="S233" s="237"/>
      <c r="T233" s="343"/>
      <c r="U233" s="329"/>
      <c r="V233" s="243"/>
      <c r="W233" s="237"/>
      <c r="X233" s="237"/>
      <c r="Y233" s="348"/>
      <c r="Z233" s="243"/>
      <c r="AA233" s="237"/>
      <c r="AB233" s="343"/>
      <c r="AC233" s="329"/>
      <c r="AD233" s="243"/>
      <c r="AE233" s="237"/>
      <c r="AF233" s="343"/>
      <c r="AG233" s="363">
        <f t="shared" si="54"/>
        <v>0</v>
      </c>
      <c r="AH233" s="108"/>
      <c r="AI233" s="26"/>
      <c r="AJ233" s="314"/>
      <c r="AK233" s="300"/>
      <c r="AL233" s="5" t="str">
        <f t="shared" ref="AL233:AL253" si="73">IF(OR(I233="＋",M233="＋",Q233="＋"),"＋",IF(OR(I233="○",M233="○",Q233="○"),"○",IF(OR(I233="◎",M233="◎",Q233="◎"),"◎","")))</f>
        <v/>
      </c>
      <c r="AM233" s="1">
        <f t="shared" si="59"/>
        <v>0</v>
      </c>
      <c r="AN233" s="1">
        <f t="shared" si="60"/>
        <v>0</v>
      </c>
      <c r="AO233" s="1">
        <f t="shared" si="61"/>
        <v>0</v>
      </c>
      <c r="AP233" s="1">
        <f t="shared" si="62"/>
        <v>0</v>
      </c>
      <c r="AQ233" s="1">
        <f t="shared" si="63"/>
        <v>0</v>
      </c>
      <c r="AR233" s="1">
        <f t="shared" si="64"/>
        <v>0</v>
      </c>
      <c r="AS233" s="1">
        <f t="shared" si="65"/>
        <v>0</v>
      </c>
      <c r="AT233" s="117" t="str">
        <f t="shared" si="58"/>
        <v/>
      </c>
      <c r="AU233" s="1">
        <f t="shared" si="66"/>
        <v>0</v>
      </c>
      <c r="AV233" s="1">
        <f t="shared" si="67"/>
        <v>0</v>
      </c>
      <c r="AW233" s="1">
        <f t="shared" si="68"/>
        <v>0</v>
      </c>
      <c r="AX233" s="1">
        <f t="shared" si="69"/>
        <v>0</v>
      </c>
      <c r="AY233" s="1">
        <f t="shared" si="70"/>
        <v>0</v>
      </c>
      <c r="AZ233" s="1">
        <f t="shared" si="71"/>
        <v>0</v>
      </c>
      <c r="BA233" s="117" t="str">
        <f t="shared" si="72"/>
        <v/>
      </c>
      <c r="BB233" s="1">
        <f t="shared" si="55"/>
        <v>0</v>
      </c>
      <c r="BC233" s="1" t="str">
        <f t="shared" si="56"/>
        <v/>
      </c>
    </row>
    <row r="234" spans="2:55" ht="15.75" customHeight="1" x14ac:dyDescent="0.2">
      <c r="B234" s="299"/>
      <c r="D234" s="500"/>
      <c r="E234" s="497"/>
      <c r="F234" s="44"/>
      <c r="G234" s="58" t="s">
        <v>289</v>
      </c>
      <c r="H234" s="53" t="s">
        <v>98</v>
      </c>
      <c r="I234" s="348"/>
      <c r="J234" s="243"/>
      <c r="K234" s="237"/>
      <c r="L234" s="343"/>
      <c r="M234" s="329"/>
      <c r="N234" s="243"/>
      <c r="O234" s="237"/>
      <c r="P234" s="237"/>
      <c r="Q234" s="348"/>
      <c r="R234" s="243"/>
      <c r="S234" s="237"/>
      <c r="T234" s="343"/>
      <c r="U234" s="329"/>
      <c r="V234" s="243"/>
      <c r="W234" s="237"/>
      <c r="X234" s="237"/>
      <c r="Y234" s="348"/>
      <c r="Z234" s="243"/>
      <c r="AA234" s="237"/>
      <c r="AB234" s="343"/>
      <c r="AC234" s="329"/>
      <c r="AD234" s="243"/>
      <c r="AE234" s="237"/>
      <c r="AF234" s="343"/>
      <c r="AG234" s="363">
        <f t="shared" si="54"/>
        <v>0</v>
      </c>
      <c r="AH234" s="108"/>
      <c r="AI234" s="26"/>
      <c r="AJ234" s="314"/>
      <c r="AK234" s="300"/>
      <c r="AL234" s="5" t="str">
        <f t="shared" si="73"/>
        <v/>
      </c>
      <c r="AM234" s="1">
        <f t="shared" si="59"/>
        <v>0</v>
      </c>
      <c r="AN234" s="1">
        <f t="shared" si="60"/>
        <v>0</v>
      </c>
      <c r="AO234" s="1">
        <f t="shared" si="61"/>
        <v>0</v>
      </c>
      <c r="AP234" s="1">
        <f t="shared" si="62"/>
        <v>0</v>
      </c>
      <c r="AQ234" s="1">
        <f t="shared" si="63"/>
        <v>0</v>
      </c>
      <c r="AR234" s="1">
        <f t="shared" si="64"/>
        <v>0</v>
      </c>
      <c r="AS234" s="1">
        <f t="shared" si="65"/>
        <v>0</v>
      </c>
      <c r="AT234" s="117" t="str">
        <f t="shared" si="58"/>
        <v/>
      </c>
      <c r="AU234" s="1">
        <f t="shared" si="66"/>
        <v>0</v>
      </c>
      <c r="AV234" s="1">
        <f t="shared" si="67"/>
        <v>0</v>
      </c>
      <c r="AW234" s="1">
        <f t="shared" si="68"/>
        <v>0</v>
      </c>
      <c r="AX234" s="1">
        <f t="shared" si="69"/>
        <v>0</v>
      </c>
      <c r="AY234" s="1">
        <f t="shared" si="70"/>
        <v>0</v>
      </c>
      <c r="AZ234" s="1">
        <f t="shared" si="71"/>
        <v>0</v>
      </c>
      <c r="BA234" s="117" t="str">
        <f t="shared" si="72"/>
        <v/>
      </c>
      <c r="BB234" s="1">
        <f t="shared" si="55"/>
        <v>0</v>
      </c>
      <c r="BC234" s="1" t="str">
        <f t="shared" si="56"/>
        <v/>
      </c>
    </row>
    <row r="235" spans="2:55" ht="15.75" customHeight="1" x14ac:dyDescent="0.2">
      <c r="B235" s="299"/>
      <c r="D235" s="500"/>
      <c r="E235" s="497"/>
      <c r="F235" s="44"/>
      <c r="G235" s="58" t="s">
        <v>290</v>
      </c>
      <c r="H235" s="53" t="s">
        <v>363</v>
      </c>
      <c r="I235" s="405"/>
      <c r="J235" s="246"/>
      <c r="K235" s="241"/>
      <c r="L235" s="406"/>
      <c r="M235" s="407"/>
      <c r="N235" s="246"/>
      <c r="O235" s="241"/>
      <c r="P235" s="241"/>
      <c r="Q235" s="405"/>
      <c r="R235" s="246"/>
      <c r="S235" s="241"/>
      <c r="T235" s="406"/>
      <c r="U235" s="407"/>
      <c r="V235" s="246"/>
      <c r="W235" s="241"/>
      <c r="X235" s="241"/>
      <c r="Y235" s="405"/>
      <c r="Z235" s="246"/>
      <c r="AA235" s="241"/>
      <c r="AB235" s="406"/>
      <c r="AC235" s="407"/>
      <c r="AD235" s="246"/>
      <c r="AE235" s="241"/>
      <c r="AF235" s="406"/>
      <c r="AG235" s="363">
        <f t="shared" ref="AG235:AG253" si="74">AS235</f>
        <v>0</v>
      </c>
      <c r="AH235" s="108"/>
      <c r="AI235" s="26"/>
      <c r="AJ235" s="314"/>
      <c r="AK235" s="300"/>
      <c r="AL235" s="5" t="str">
        <f t="shared" si="73"/>
        <v/>
      </c>
      <c r="AM235" s="1">
        <f t="shared" si="59"/>
        <v>0</v>
      </c>
      <c r="AN235" s="1">
        <f t="shared" si="60"/>
        <v>0</v>
      </c>
      <c r="AO235" s="1">
        <f t="shared" si="61"/>
        <v>0</v>
      </c>
      <c r="AP235" s="1">
        <f t="shared" si="62"/>
        <v>0</v>
      </c>
      <c r="AQ235" s="1">
        <f t="shared" si="63"/>
        <v>0</v>
      </c>
      <c r="AR235" s="1">
        <f t="shared" si="64"/>
        <v>0</v>
      </c>
      <c r="AS235" s="1">
        <f t="shared" si="65"/>
        <v>0</v>
      </c>
      <c r="AT235" s="117" t="str">
        <f t="shared" si="58"/>
        <v/>
      </c>
      <c r="AU235" s="1">
        <f t="shared" si="66"/>
        <v>0</v>
      </c>
      <c r="AV235" s="1">
        <f t="shared" si="67"/>
        <v>0</v>
      </c>
      <c r="AW235" s="1">
        <f t="shared" si="68"/>
        <v>0</v>
      </c>
      <c r="AX235" s="1">
        <f t="shared" si="69"/>
        <v>0</v>
      </c>
      <c r="AY235" s="1">
        <f t="shared" si="70"/>
        <v>0</v>
      </c>
      <c r="AZ235" s="1">
        <f t="shared" si="71"/>
        <v>0</v>
      </c>
      <c r="BA235" s="117" t="str">
        <f t="shared" si="72"/>
        <v/>
      </c>
      <c r="BB235" s="1">
        <f t="shared" ref="BB235:BB253" si="75">IF(AL235="＋","",AS235)</f>
        <v>0</v>
      </c>
      <c r="BC235" s="1" t="str">
        <f t="shared" ref="BC235:BC253" si="76">IF(AL235="＋",AS235,"")</f>
        <v/>
      </c>
    </row>
    <row r="236" spans="2:55" ht="15.75" customHeight="1" x14ac:dyDescent="0.2">
      <c r="B236" s="299"/>
      <c r="D236" s="500"/>
      <c r="E236" s="498"/>
      <c r="F236" s="20"/>
      <c r="G236" s="58" t="s">
        <v>717</v>
      </c>
      <c r="H236" s="53" t="s">
        <v>711</v>
      </c>
      <c r="I236" s="344"/>
      <c r="J236" s="266"/>
      <c r="K236" s="239"/>
      <c r="L236" s="345"/>
      <c r="M236" s="327"/>
      <c r="N236" s="266"/>
      <c r="O236" s="239"/>
      <c r="P236" s="239"/>
      <c r="Q236" s="344"/>
      <c r="R236" s="266"/>
      <c r="S236" s="239"/>
      <c r="T236" s="345"/>
      <c r="U236" s="327"/>
      <c r="V236" s="266"/>
      <c r="W236" s="239"/>
      <c r="X236" s="239"/>
      <c r="Y236" s="344"/>
      <c r="Z236" s="266"/>
      <c r="AA236" s="239"/>
      <c r="AB236" s="345"/>
      <c r="AC236" s="327"/>
      <c r="AD236" s="266"/>
      <c r="AE236" s="239"/>
      <c r="AF236" s="345"/>
      <c r="AG236" s="363">
        <f>AS236</f>
        <v>0</v>
      </c>
      <c r="AH236" s="215"/>
      <c r="AI236" s="378"/>
      <c r="AJ236" s="314"/>
      <c r="AK236" s="300"/>
      <c r="AL236" s="5" t="str">
        <f>IF(OR(I236="＋",M236="＋",Q236="＋"),"＋",IF(OR(I236="○",M236="○",Q236="○"),"○",IF(OR(I236="◎",M236="◎",Q236="◎"),"◎","")))</f>
        <v/>
      </c>
      <c r="AM236" s="1">
        <f>IF(K236="-",0,K236)</f>
        <v>0</v>
      </c>
      <c r="AN236" s="1">
        <f>IF(O236="-",0,O236)</f>
        <v>0</v>
      </c>
      <c r="AO236" s="1">
        <f>IF(S236="-",0,S236)</f>
        <v>0</v>
      </c>
      <c r="AP236" s="1">
        <f>IF(W236="-",0,W236)</f>
        <v>0</v>
      </c>
      <c r="AQ236" s="1">
        <f>IF(AA236="-",0,AA236)</f>
        <v>0</v>
      </c>
      <c r="AR236" s="1">
        <f>IF(AE236="-",0,AE236)</f>
        <v>0</v>
      </c>
      <c r="AS236" s="1">
        <f>IF(AND(K236="-",$P$8=0,$T$8=0,$X$8=0,$AB$8=0,$AF$8=0),"-",IF(AND(K236="-",O236="-",$T$8=0,$X$8=0,$AB$8=0,$AF$8=0),"-",IF(AND(K236="-",O236="-",S236="-",$X$8=0,$AB$8=0,$AF$8=0),"-",IF(AND(K236="-",O236="-",S236="-",W236="-",$AB$8=0,$AF$8=0),"-",IF(AND(K236="-",O236="-",S236="-",W236="-",AA236="-",$AF$8=0),"-",IF(AND(K236="-",O236="-",S236="-",W236="-",AA236="-",AE236="-"),"-",ROUND(AM236*$L$8+AN236*$P$8+AO236*$T$8+AP236*$X$8+AQ236*$AB$8+AR236*$AF$8,3)))))))</f>
        <v>0</v>
      </c>
      <c r="AT236" s="117" t="str">
        <f>IF(COUNTIF(I236:AF236,"×")=0,"",IF(COUNTIF(I236:AF236,"×")=COUNTA(K236,O236,S236,W236,AA236,AE236)-COUNTIF(I236:AF236,"-"),1,""))</f>
        <v/>
      </c>
      <c r="AU236" s="1">
        <f>IF(L236="",0,L236)</f>
        <v>0</v>
      </c>
      <c r="AV236" s="1">
        <f>IF(P236="",0,P236)</f>
        <v>0</v>
      </c>
      <c r="AW236" s="1">
        <f>IF(T236="",0,T236)</f>
        <v>0</v>
      </c>
      <c r="AX236" s="1">
        <f>IF(X236="",0,X236)</f>
        <v>0</v>
      </c>
      <c r="AY236" s="1">
        <f>IF(AB236="",0,AB236)</f>
        <v>0</v>
      </c>
      <c r="AZ236" s="1">
        <f>IF(AF236="",0,AF236)</f>
        <v>0</v>
      </c>
      <c r="BA236" s="117" t="str">
        <f>IF(AND(L236="",P236="",T236="",X236="",AB236="",AF236=""),"",ROUND(AU236*$L$8+AV236*$P$8+AW236*$T$8+AX236*$X$8+AY236*$AB$8+AZ236*$AF$8,3))</f>
        <v/>
      </c>
      <c r="BB236" s="1">
        <f>IF(AL236="＋","",AS236)</f>
        <v>0</v>
      </c>
      <c r="BC236" s="1" t="str">
        <f>IF(AL236="＋",AS236,"")</f>
        <v/>
      </c>
    </row>
    <row r="237" spans="2:55" ht="15.75" customHeight="1" x14ac:dyDescent="0.2">
      <c r="B237" s="299"/>
      <c r="D237" s="500"/>
      <c r="E237" s="496" t="s">
        <v>474</v>
      </c>
      <c r="F237" s="44" t="s">
        <v>528</v>
      </c>
      <c r="G237" s="48" t="s">
        <v>7</v>
      </c>
      <c r="H237" s="49" t="s">
        <v>686</v>
      </c>
      <c r="I237" s="408"/>
      <c r="J237" s="264"/>
      <c r="K237" s="236"/>
      <c r="L237" s="346"/>
      <c r="M237" s="361"/>
      <c r="N237" s="264"/>
      <c r="O237" s="236"/>
      <c r="P237" s="236"/>
      <c r="Q237" s="408"/>
      <c r="R237" s="264"/>
      <c r="S237" s="236"/>
      <c r="T237" s="346"/>
      <c r="U237" s="361"/>
      <c r="V237" s="264"/>
      <c r="W237" s="236"/>
      <c r="X237" s="236"/>
      <c r="Y237" s="408"/>
      <c r="Z237" s="264"/>
      <c r="AA237" s="236"/>
      <c r="AB237" s="346"/>
      <c r="AC237" s="361"/>
      <c r="AD237" s="264"/>
      <c r="AE237" s="236"/>
      <c r="AF237" s="346"/>
      <c r="AG237" s="362">
        <f t="shared" si="74"/>
        <v>0</v>
      </c>
      <c r="AH237" s="107">
        <f>SUM(BB237:BB242)</f>
        <v>0</v>
      </c>
      <c r="AI237" s="291"/>
      <c r="AJ237" s="314"/>
      <c r="AK237" s="300"/>
      <c r="AL237" s="5" t="str">
        <f t="shared" si="73"/>
        <v/>
      </c>
      <c r="AM237" s="1">
        <f t="shared" si="59"/>
        <v>0</v>
      </c>
      <c r="AN237" s="1">
        <f t="shared" si="60"/>
        <v>0</v>
      </c>
      <c r="AO237" s="1">
        <f t="shared" si="61"/>
        <v>0</v>
      </c>
      <c r="AP237" s="1">
        <f t="shared" si="62"/>
        <v>0</v>
      </c>
      <c r="AQ237" s="1">
        <f t="shared" si="63"/>
        <v>0</v>
      </c>
      <c r="AR237" s="1">
        <f t="shared" si="64"/>
        <v>0</v>
      </c>
      <c r="AS237" s="1">
        <f t="shared" si="65"/>
        <v>0</v>
      </c>
      <c r="AT237" s="117" t="str">
        <f t="shared" si="58"/>
        <v/>
      </c>
      <c r="AU237" s="1">
        <f t="shared" si="66"/>
        <v>0</v>
      </c>
      <c r="AV237" s="1">
        <f t="shared" si="67"/>
        <v>0</v>
      </c>
      <c r="AW237" s="1">
        <f t="shared" si="68"/>
        <v>0</v>
      </c>
      <c r="AX237" s="1">
        <f t="shared" si="69"/>
        <v>0</v>
      </c>
      <c r="AY237" s="1">
        <f t="shared" si="70"/>
        <v>0</v>
      </c>
      <c r="AZ237" s="1">
        <f t="shared" si="71"/>
        <v>0</v>
      </c>
      <c r="BA237" s="117" t="str">
        <f t="shared" si="72"/>
        <v/>
      </c>
      <c r="BB237" s="1">
        <f t="shared" si="75"/>
        <v>0</v>
      </c>
      <c r="BC237" s="1" t="str">
        <f t="shared" si="76"/>
        <v/>
      </c>
    </row>
    <row r="238" spans="2:55" ht="15.75" customHeight="1" x14ac:dyDescent="0.2">
      <c r="B238" s="299"/>
      <c r="D238" s="500"/>
      <c r="E238" s="497"/>
      <c r="F238" s="44"/>
      <c r="G238" s="52" t="s">
        <v>546</v>
      </c>
      <c r="H238" s="53" t="s">
        <v>710</v>
      </c>
      <c r="I238" s="342"/>
      <c r="J238" s="265"/>
      <c r="K238" s="237"/>
      <c r="L238" s="343"/>
      <c r="M238" s="326"/>
      <c r="N238" s="265"/>
      <c r="O238" s="237"/>
      <c r="P238" s="237"/>
      <c r="Q238" s="342"/>
      <c r="R238" s="265"/>
      <c r="S238" s="237"/>
      <c r="T238" s="343"/>
      <c r="U238" s="326"/>
      <c r="V238" s="265"/>
      <c r="W238" s="237"/>
      <c r="X238" s="237"/>
      <c r="Y238" s="342"/>
      <c r="Z238" s="265"/>
      <c r="AA238" s="237"/>
      <c r="AB238" s="343"/>
      <c r="AC238" s="326"/>
      <c r="AD238" s="265"/>
      <c r="AE238" s="237"/>
      <c r="AF238" s="343"/>
      <c r="AG238" s="363">
        <f t="shared" si="74"/>
        <v>0</v>
      </c>
      <c r="AH238" s="215">
        <f>SUM(BC237:BC242)</f>
        <v>0</v>
      </c>
      <c r="AI238" s="378"/>
      <c r="AJ238" s="314"/>
      <c r="AK238" s="300"/>
      <c r="AL238" s="5" t="str">
        <f t="shared" si="73"/>
        <v/>
      </c>
      <c r="AM238" s="1">
        <f t="shared" si="59"/>
        <v>0</v>
      </c>
      <c r="AN238" s="1">
        <f t="shared" si="60"/>
        <v>0</v>
      </c>
      <c r="AO238" s="1">
        <f t="shared" si="61"/>
        <v>0</v>
      </c>
      <c r="AP238" s="1">
        <f t="shared" si="62"/>
        <v>0</v>
      </c>
      <c r="AQ238" s="1">
        <f t="shared" si="63"/>
        <v>0</v>
      </c>
      <c r="AR238" s="1">
        <f t="shared" si="64"/>
        <v>0</v>
      </c>
      <c r="AS238" s="1">
        <f t="shared" si="65"/>
        <v>0</v>
      </c>
      <c r="AT238" s="117" t="str">
        <f t="shared" si="58"/>
        <v/>
      </c>
      <c r="AU238" s="1">
        <f t="shared" si="66"/>
        <v>0</v>
      </c>
      <c r="AV238" s="1">
        <f t="shared" si="67"/>
        <v>0</v>
      </c>
      <c r="AW238" s="1">
        <f t="shared" si="68"/>
        <v>0</v>
      </c>
      <c r="AX238" s="1">
        <f t="shared" si="69"/>
        <v>0</v>
      </c>
      <c r="AY238" s="1">
        <f t="shared" si="70"/>
        <v>0</v>
      </c>
      <c r="AZ238" s="1">
        <f t="shared" si="71"/>
        <v>0</v>
      </c>
      <c r="BA238" s="117" t="str">
        <f t="shared" si="72"/>
        <v/>
      </c>
      <c r="BB238" s="1">
        <f t="shared" si="75"/>
        <v>0</v>
      </c>
      <c r="BC238" s="1" t="str">
        <f t="shared" si="76"/>
        <v/>
      </c>
    </row>
    <row r="239" spans="2:55" ht="15.75" customHeight="1" x14ac:dyDescent="0.2">
      <c r="B239" s="299"/>
      <c r="D239" s="500"/>
      <c r="E239" s="497"/>
      <c r="F239" s="44"/>
      <c r="G239" s="52" t="s">
        <v>492</v>
      </c>
      <c r="H239" s="53" t="s">
        <v>642</v>
      </c>
      <c r="I239" s="342"/>
      <c r="J239" s="265"/>
      <c r="K239" s="237"/>
      <c r="L239" s="343"/>
      <c r="M239" s="326"/>
      <c r="N239" s="265"/>
      <c r="O239" s="237"/>
      <c r="P239" s="237"/>
      <c r="Q239" s="342"/>
      <c r="R239" s="265"/>
      <c r="S239" s="237"/>
      <c r="T239" s="343"/>
      <c r="U239" s="326"/>
      <c r="V239" s="265"/>
      <c r="W239" s="237"/>
      <c r="X239" s="237"/>
      <c r="Y239" s="342"/>
      <c r="Z239" s="265"/>
      <c r="AA239" s="237"/>
      <c r="AB239" s="343"/>
      <c r="AC239" s="326"/>
      <c r="AD239" s="265"/>
      <c r="AE239" s="237"/>
      <c r="AF239" s="343"/>
      <c r="AG239" s="363">
        <f t="shared" si="74"/>
        <v>0</v>
      </c>
      <c r="AH239" s="205"/>
      <c r="AI239" s="377"/>
      <c r="AJ239" s="314"/>
      <c r="AK239" s="300"/>
      <c r="AL239" s="5" t="str">
        <f t="shared" si="73"/>
        <v/>
      </c>
      <c r="AM239" s="1">
        <f t="shared" si="59"/>
        <v>0</v>
      </c>
      <c r="AN239" s="1">
        <f t="shared" si="60"/>
        <v>0</v>
      </c>
      <c r="AO239" s="1">
        <f t="shared" si="61"/>
        <v>0</v>
      </c>
      <c r="AP239" s="1">
        <f t="shared" si="62"/>
        <v>0</v>
      </c>
      <c r="AQ239" s="1">
        <f t="shared" si="63"/>
        <v>0</v>
      </c>
      <c r="AR239" s="1">
        <f t="shared" si="64"/>
        <v>0</v>
      </c>
      <c r="AS239" s="1">
        <f t="shared" si="65"/>
        <v>0</v>
      </c>
      <c r="AT239" s="117" t="str">
        <f t="shared" si="58"/>
        <v/>
      </c>
      <c r="AU239" s="1">
        <f t="shared" si="66"/>
        <v>0</v>
      </c>
      <c r="AV239" s="1">
        <f t="shared" si="67"/>
        <v>0</v>
      </c>
      <c r="AW239" s="1">
        <f t="shared" si="68"/>
        <v>0</v>
      </c>
      <c r="AX239" s="1">
        <f t="shared" si="69"/>
        <v>0</v>
      </c>
      <c r="AY239" s="1">
        <f t="shared" si="70"/>
        <v>0</v>
      </c>
      <c r="AZ239" s="1">
        <f t="shared" si="71"/>
        <v>0</v>
      </c>
      <c r="BA239" s="117" t="str">
        <f t="shared" si="72"/>
        <v/>
      </c>
      <c r="BB239" s="1">
        <f t="shared" si="75"/>
        <v>0</v>
      </c>
      <c r="BC239" s="1" t="str">
        <f t="shared" si="76"/>
        <v/>
      </c>
    </row>
    <row r="240" spans="2:55" ht="15.75" customHeight="1" x14ac:dyDescent="0.2">
      <c r="B240" s="299"/>
      <c r="D240" s="500"/>
      <c r="E240" s="497"/>
      <c r="F240" s="44"/>
      <c r="G240" s="52" t="s">
        <v>543</v>
      </c>
      <c r="H240" s="53" t="s">
        <v>393</v>
      </c>
      <c r="I240" s="342"/>
      <c r="J240" s="265"/>
      <c r="K240" s="237"/>
      <c r="L240" s="343"/>
      <c r="M240" s="326"/>
      <c r="N240" s="265"/>
      <c r="O240" s="237"/>
      <c r="P240" s="237"/>
      <c r="Q240" s="342"/>
      <c r="R240" s="265"/>
      <c r="S240" s="237"/>
      <c r="T240" s="343"/>
      <c r="U240" s="326"/>
      <c r="V240" s="265"/>
      <c r="W240" s="237"/>
      <c r="X240" s="237"/>
      <c r="Y240" s="342"/>
      <c r="Z240" s="265"/>
      <c r="AA240" s="237"/>
      <c r="AB240" s="343"/>
      <c r="AC240" s="326"/>
      <c r="AD240" s="265"/>
      <c r="AE240" s="237"/>
      <c r="AF240" s="343"/>
      <c r="AG240" s="363">
        <f t="shared" si="74"/>
        <v>0</v>
      </c>
      <c r="AH240" s="108"/>
      <c r="AI240" s="26"/>
      <c r="AJ240" s="314"/>
      <c r="AK240" s="300"/>
      <c r="AL240" s="5" t="str">
        <f t="shared" si="73"/>
        <v/>
      </c>
      <c r="AM240" s="1">
        <f t="shared" si="59"/>
        <v>0</v>
      </c>
      <c r="AN240" s="1">
        <f t="shared" si="60"/>
        <v>0</v>
      </c>
      <c r="AO240" s="1">
        <f t="shared" si="61"/>
        <v>0</v>
      </c>
      <c r="AP240" s="1">
        <f t="shared" si="62"/>
        <v>0</v>
      </c>
      <c r="AQ240" s="1">
        <f t="shared" si="63"/>
        <v>0</v>
      </c>
      <c r="AR240" s="1">
        <f t="shared" si="64"/>
        <v>0</v>
      </c>
      <c r="AS240" s="1">
        <f t="shared" si="65"/>
        <v>0</v>
      </c>
      <c r="AT240" s="117" t="str">
        <f t="shared" si="58"/>
        <v/>
      </c>
      <c r="AU240" s="1">
        <f t="shared" si="66"/>
        <v>0</v>
      </c>
      <c r="AV240" s="1">
        <f t="shared" si="67"/>
        <v>0</v>
      </c>
      <c r="AW240" s="1">
        <f t="shared" si="68"/>
        <v>0</v>
      </c>
      <c r="AX240" s="1">
        <f t="shared" si="69"/>
        <v>0</v>
      </c>
      <c r="AY240" s="1">
        <f t="shared" si="70"/>
        <v>0</v>
      </c>
      <c r="AZ240" s="1">
        <f t="shared" si="71"/>
        <v>0</v>
      </c>
      <c r="BA240" s="117" t="str">
        <f t="shared" si="72"/>
        <v/>
      </c>
      <c r="BB240" s="1">
        <f t="shared" si="75"/>
        <v>0</v>
      </c>
      <c r="BC240" s="1" t="str">
        <f t="shared" si="76"/>
        <v/>
      </c>
    </row>
    <row r="241" spans="2:55" ht="15.75" customHeight="1" x14ac:dyDescent="0.2">
      <c r="B241" s="299"/>
      <c r="D241" s="500"/>
      <c r="E241" s="497"/>
      <c r="F241" s="44"/>
      <c r="G241" s="52" t="s">
        <v>611</v>
      </c>
      <c r="H241" s="53" t="s">
        <v>687</v>
      </c>
      <c r="I241" s="342"/>
      <c r="J241" s="265"/>
      <c r="K241" s="237"/>
      <c r="L241" s="343"/>
      <c r="M241" s="326"/>
      <c r="N241" s="265"/>
      <c r="O241" s="237"/>
      <c r="P241" s="237"/>
      <c r="Q241" s="342"/>
      <c r="R241" s="265"/>
      <c r="S241" s="237"/>
      <c r="T241" s="343"/>
      <c r="U241" s="326"/>
      <c r="V241" s="265"/>
      <c r="W241" s="237"/>
      <c r="X241" s="237"/>
      <c r="Y241" s="342"/>
      <c r="Z241" s="265"/>
      <c r="AA241" s="237"/>
      <c r="AB241" s="343"/>
      <c r="AC241" s="326"/>
      <c r="AD241" s="265"/>
      <c r="AE241" s="237"/>
      <c r="AF241" s="343"/>
      <c r="AG241" s="363">
        <f t="shared" si="74"/>
        <v>0</v>
      </c>
      <c r="AH241" s="108"/>
      <c r="AI241" s="26"/>
      <c r="AJ241" s="314"/>
      <c r="AK241" s="300"/>
      <c r="AL241" s="5" t="str">
        <f t="shared" si="73"/>
        <v/>
      </c>
      <c r="AM241" s="1">
        <f t="shared" si="59"/>
        <v>0</v>
      </c>
      <c r="AN241" s="1">
        <f t="shared" si="60"/>
        <v>0</v>
      </c>
      <c r="AO241" s="1">
        <f t="shared" si="61"/>
        <v>0</v>
      </c>
      <c r="AP241" s="1">
        <f t="shared" si="62"/>
        <v>0</v>
      </c>
      <c r="AQ241" s="1">
        <f t="shared" si="63"/>
        <v>0</v>
      </c>
      <c r="AR241" s="1">
        <f t="shared" si="64"/>
        <v>0</v>
      </c>
      <c r="AS241" s="1">
        <f t="shared" si="65"/>
        <v>0</v>
      </c>
      <c r="AT241" s="117" t="str">
        <f t="shared" si="58"/>
        <v/>
      </c>
      <c r="AU241" s="1">
        <f t="shared" si="66"/>
        <v>0</v>
      </c>
      <c r="AV241" s="1">
        <f t="shared" si="67"/>
        <v>0</v>
      </c>
      <c r="AW241" s="1">
        <f t="shared" si="68"/>
        <v>0</v>
      </c>
      <c r="AX241" s="1">
        <f t="shared" si="69"/>
        <v>0</v>
      </c>
      <c r="AY241" s="1">
        <f t="shared" si="70"/>
        <v>0</v>
      </c>
      <c r="AZ241" s="1">
        <f t="shared" si="71"/>
        <v>0</v>
      </c>
      <c r="BA241" s="117" t="str">
        <f t="shared" si="72"/>
        <v/>
      </c>
      <c r="BB241" s="1">
        <f t="shared" si="75"/>
        <v>0</v>
      </c>
      <c r="BC241" s="1" t="str">
        <f t="shared" si="76"/>
        <v/>
      </c>
    </row>
    <row r="242" spans="2:55" ht="15.75" customHeight="1" x14ac:dyDescent="0.2">
      <c r="B242" s="299"/>
      <c r="D242" s="500"/>
      <c r="E242" s="497"/>
      <c r="F242" s="45"/>
      <c r="G242" s="52" t="s">
        <v>6</v>
      </c>
      <c r="H242" s="57" t="s">
        <v>8</v>
      </c>
      <c r="I242" s="344"/>
      <c r="J242" s="266"/>
      <c r="K242" s="239"/>
      <c r="L242" s="345"/>
      <c r="M242" s="327"/>
      <c r="N242" s="266"/>
      <c r="O242" s="239"/>
      <c r="P242" s="239"/>
      <c r="Q242" s="344"/>
      <c r="R242" s="266"/>
      <c r="S242" s="239"/>
      <c r="T242" s="345"/>
      <c r="U242" s="327"/>
      <c r="V242" s="266"/>
      <c r="W242" s="239"/>
      <c r="X242" s="239"/>
      <c r="Y242" s="344"/>
      <c r="Z242" s="266"/>
      <c r="AA242" s="239"/>
      <c r="AB242" s="345"/>
      <c r="AC242" s="327"/>
      <c r="AD242" s="266"/>
      <c r="AE242" s="239"/>
      <c r="AF242" s="345"/>
      <c r="AG242" s="364">
        <f t="shared" si="74"/>
        <v>0</v>
      </c>
      <c r="AH242" s="109"/>
      <c r="AI242" s="26"/>
      <c r="AJ242" s="314"/>
      <c r="AK242" s="300"/>
      <c r="AL242" s="5" t="str">
        <f t="shared" si="73"/>
        <v/>
      </c>
      <c r="AM242" s="1">
        <f t="shared" si="59"/>
        <v>0</v>
      </c>
      <c r="AN242" s="1">
        <f t="shared" si="60"/>
        <v>0</v>
      </c>
      <c r="AO242" s="1">
        <f t="shared" si="61"/>
        <v>0</v>
      </c>
      <c r="AP242" s="1">
        <f t="shared" si="62"/>
        <v>0</v>
      </c>
      <c r="AQ242" s="1">
        <f t="shared" si="63"/>
        <v>0</v>
      </c>
      <c r="AR242" s="1">
        <f t="shared" si="64"/>
        <v>0</v>
      </c>
      <c r="AS242" s="1">
        <f t="shared" si="65"/>
        <v>0</v>
      </c>
      <c r="AT242" s="117" t="str">
        <f t="shared" si="58"/>
        <v/>
      </c>
      <c r="AU242" s="1">
        <f t="shared" si="66"/>
        <v>0</v>
      </c>
      <c r="AV242" s="1">
        <f t="shared" si="67"/>
        <v>0</v>
      </c>
      <c r="AW242" s="1">
        <f t="shared" si="68"/>
        <v>0</v>
      </c>
      <c r="AX242" s="1">
        <f t="shared" si="69"/>
        <v>0</v>
      </c>
      <c r="AY242" s="1">
        <f t="shared" si="70"/>
        <v>0</v>
      </c>
      <c r="AZ242" s="1">
        <f t="shared" si="71"/>
        <v>0</v>
      </c>
      <c r="BA242" s="117" t="str">
        <f t="shared" si="72"/>
        <v/>
      </c>
      <c r="BB242" s="1">
        <f t="shared" si="75"/>
        <v>0</v>
      </c>
      <c r="BC242" s="1" t="str">
        <f t="shared" si="76"/>
        <v/>
      </c>
    </row>
    <row r="243" spans="2:55" ht="15.75" customHeight="1" x14ac:dyDescent="0.2">
      <c r="B243" s="299"/>
      <c r="D243" s="500"/>
      <c r="E243" s="497"/>
      <c r="F243" s="15" t="s">
        <v>529</v>
      </c>
      <c r="G243" s="48" t="s">
        <v>9</v>
      </c>
      <c r="H243" s="49" t="s">
        <v>661</v>
      </c>
      <c r="I243" s="340"/>
      <c r="J243" s="267"/>
      <c r="K243" s="240"/>
      <c r="L243" s="346"/>
      <c r="M243" s="325"/>
      <c r="N243" s="267"/>
      <c r="O243" s="240"/>
      <c r="P243" s="236"/>
      <c r="Q243" s="340"/>
      <c r="R243" s="267"/>
      <c r="S243" s="240"/>
      <c r="T243" s="346"/>
      <c r="U243" s="325"/>
      <c r="V243" s="267"/>
      <c r="W243" s="240"/>
      <c r="X243" s="236"/>
      <c r="Y243" s="340"/>
      <c r="Z243" s="267"/>
      <c r="AA243" s="240"/>
      <c r="AB243" s="346"/>
      <c r="AC243" s="325"/>
      <c r="AD243" s="267"/>
      <c r="AE243" s="240"/>
      <c r="AF243" s="346"/>
      <c r="AG243" s="362">
        <f t="shared" si="74"/>
        <v>0</v>
      </c>
      <c r="AH243" s="107">
        <f>SUM(BB243:BB248)</f>
        <v>0</v>
      </c>
      <c r="AI243" s="291"/>
      <c r="AJ243" s="314"/>
      <c r="AK243" s="300"/>
      <c r="AL243" s="5" t="str">
        <f t="shared" si="73"/>
        <v/>
      </c>
      <c r="AM243" s="1">
        <f t="shared" si="59"/>
        <v>0</v>
      </c>
      <c r="AN243" s="1">
        <f t="shared" si="60"/>
        <v>0</v>
      </c>
      <c r="AO243" s="1">
        <f t="shared" si="61"/>
        <v>0</v>
      </c>
      <c r="AP243" s="1">
        <f t="shared" si="62"/>
        <v>0</v>
      </c>
      <c r="AQ243" s="1">
        <f t="shared" si="63"/>
        <v>0</v>
      </c>
      <c r="AR243" s="1">
        <f t="shared" si="64"/>
        <v>0</v>
      </c>
      <c r="AS243" s="1">
        <f t="shared" si="65"/>
        <v>0</v>
      </c>
      <c r="AT243" s="117" t="str">
        <f t="shared" si="58"/>
        <v/>
      </c>
      <c r="AU243" s="1">
        <f t="shared" si="66"/>
        <v>0</v>
      </c>
      <c r="AV243" s="1">
        <f t="shared" si="67"/>
        <v>0</v>
      </c>
      <c r="AW243" s="1">
        <f t="shared" si="68"/>
        <v>0</v>
      </c>
      <c r="AX243" s="1">
        <f t="shared" si="69"/>
        <v>0</v>
      </c>
      <c r="AY243" s="1">
        <f t="shared" si="70"/>
        <v>0</v>
      </c>
      <c r="AZ243" s="1">
        <f t="shared" si="71"/>
        <v>0</v>
      </c>
      <c r="BA243" s="117" t="str">
        <f t="shared" si="72"/>
        <v/>
      </c>
      <c r="BB243" s="1">
        <f t="shared" si="75"/>
        <v>0</v>
      </c>
      <c r="BC243" s="1" t="str">
        <f t="shared" si="76"/>
        <v/>
      </c>
    </row>
    <row r="244" spans="2:55" ht="15.75" customHeight="1" x14ac:dyDescent="0.2">
      <c r="B244" s="299"/>
      <c r="D244" s="500"/>
      <c r="E244" s="497"/>
      <c r="F244" s="44"/>
      <c r="G244" s="52" t="s">
        <v>547</v>
      </c>
      <c r="H244" s="53" t="s">
        <v>631</v>
      </c>
      <c r="I244" s="342"/>
      <c r="J244" s="265"/>
      <c r="K244" s="237"/>
      <c r="L244" s="343"/>
      <c r="M244" s="326"/>
      <c r="N244" s="265"/>
      <c r="O244" s="237"/>
      <c r="P244" s="237"/>
      <c r="Q244" s="342"/>
      <c r="R244" s="265"/>
      <c r="S244" s="237"/>
      <c r="T244" s="343"/>
      <c r="U244" s="326"/>
      <c r="V244" s="265"/>
      <c r="W244" s="237"/>
      <c r="X244" s="237"/>
      <c r="Y244" s="342"/>
      <c r="Z244" s="265"/>
      <c r="AA244" s="237"/>
      <c r="AB244" s="343"/>
      <c r="AC244" s="326"/>
      <c r="AD244" s="265"/>
      <c r="AE244" s="237"/>
      <c r="AF244" s="343"/>
      <c r="AG244" s="363">
        <f t="shared" si="74"/>
        <v>0</v>
      </c>
      <c r="AH244" s="215">
        <f>SUM(BC243:BC248)</f>
        <v>0</v>
      </c>
      <c r="AI244" s="378"/>
      <c r="AJ244" s="314"/>
      <c r="AK244" s="300"/>
      <c r="AL244" s="5" t="str">
        <f t="shared" si="73"/>
        <v/>
      </c>
      <c r="AM244" s="1">
        <f t="shared" si="59"/>
        <v>0</v>
      </c>
      <c r="AN244" s="1">
        <f t="shared" si="60"/>
        <v>0</v>
      </c>
      <c r="AO244" s="1">
        <f t="shared" si="61"/>
        <v>0</v>
      </c>
      <c r="AP244" s="1">
        <f t="shared" si="62"/>
        <v>0</v>
      </c>
      <c r="AQ244" s="1">
        <f t="shared" si="63"/>
        <v>0</v>
      </c>
      <c r="AR244" s="1">
        <f t="shared" si="64"/>
        <v>0</v>
      </c>
      <c r="AS244" s="1">
        <f t="shared" si="65"/>
        <v>0</v>
      </c>
      <c r="AT244" s="117" t="str">
        <f t="shared" si="58"/>
        <v/>
      </c>
      <c r="AU244" s="1">
        <f t="shared" si="66"/>
        <v>0</v>
      </c>
      <c r="AV244" s="1">
        <f t="shared" si="67"/>
        <v>0</v>
      </c>
      <c r="AW244" s="1">
        <f t="shared" si="68"/>
        <v>0</v>
      </c>
      <c r="AX244" s="1">
        <f t="shared" si="69"/>
        <v>0</v>
      </c>
      <c r="AY244" s="1">
        <f t="shared" si="70"/>
        <v>0</v>
      </c>
      <c r="AZ244" s="1">
        <f t="shared" si="71"/>
        <v>0</v>
      </c>
      <c r="BA244" s="117" t="str">
        <f t="shared" si="72"/>
        <v/>
      </c>
      <c r="BB244" s="1">
        <f t="shared" si="75"/>
        <v>0</v>
      </c>
      <c r="BC244" s="1" t="str">
        <f t="shared" si="76"/>
        <v/>
      </c>
    </row>
    <row r="245" spans="2:55" ht="15.75" customHeight="1" x14ac:dyDescent="0.2">
      <c r="B245" s="299"/>
      <c r="D245" s="500"/>
      <c r="E245" s="497"/>
      <c r="F245" s="44"/>
      <c r="G245" s="52" t="s">
        <v>548</v>
      </c>
      <c r="H245" s="53" t="s">
        <v>688</v>
      </c>
      <c r="I245" s="342"/>
      <c r="J245" s="265"/>
      <c r="K245" s="237"/>
      <c r="L245" s="343"/>
      <c r="M245" s="326"/>
      <c r="N245" s="265"/>
      <c r="O245" s="237"/>
      <c r="P245" s="237"/>
      <c r="Q245" s="342"/>
      <c r="R245" s="265"/>
      <c r="S245" s="237"/>
      <c r="T245" s="343"/>
      <c r="U245" s="326"/>
      <c r="V245" s="265"/>
      <c r="W245" s="237"/>
      <c r="X245" s="237"/>
      <c r="Y245" s="342"/>
      <c r="Z245" s="265"/>
      <c r="AA245" s="237"/>
      <c r="AB245" s="343"/>
      <c r="AC245" s="326"/>
      <c r="AD245" s="265"/>
      <c r="AE245" s="237"/>
      <c r="AF245" s="343"/>
      <c r="AG245" s="363">
        <f t="shared" si="74"/>
        <v>0</v>
      </c>
      <c r="AH245" s="205"/>
      <c r="AI245" s="377"/>
      <c r="AJ245" s="314"/>
      <c r="AK245" s="300"/>
      <c r="AL245" s="5" t="str">
        <f t="shared" si="73"/>
        <v/>
      </c>
      <c r="AM245" s="1">
        <f t="shared" si="59"/>
        <v>0</v>
      </c>
      <c r="AN245" s="1">
        <f t="shared" si="60"/>
        <v>0</v>
      </c>
      <c r="AO245" s="1">
        <f t="shared" si="61"/>
        <v>0</v>
      </c>
      <c r="AP245" s="1">
        <f t="shared" si="62"/>
        <v>0</v>
      </c>
      <c r="AQ245" s="1">
        <f t="shared" si="63"/>
        <v>0</v>
      </c>
      <c r="AR245" s="1">
        <f t="shared" si="64"/>
        <v>0</v>
      </c>
      <c r="AS245" s="1">
        <f t="shared" si="65"/>
        <v>0</v>
      </c>
      <c r="AT245" s="117" t="str">
        <f t="shared" si="58"/>
        <v/>
      </c>
      <c r="AU245" s="1">
        <f t="shared" si="66"/>
        <v>0</v>
      </c>
      <c r="AV245" s="1">
        <f t="shared" si="67"/>
        <v>0</v>
      </c>
      <c r="AW245" s="1">
        <f t="shared" si="68"/>
        <v>0</v>
      </c>
      <c r="AX245" s="1">
        <f t="shared" si="69"/>
        <v>0</v>
      </c>
      <c r="AY245" s="1">
        <f t="shared" si="70"/>
        <v>0</v>
      </c>
      <c r="AZ245" s="1">
        <f t="shared" si="71"/>
        <v>0</v>
      </c>
      <c r="BA245" s="117" t="str">
        <f t="shared" si="72"/>
        <v/>
      </c>
      <c r="BB245" s="1">
        <f t="shared" si="75"/>
        <v>0</v>
      </c>
      <c r="BC245" s="1" t="str">
        <f t="shared" si="76"/>
        <v/>
      </c>
    </row>
    <row r="246" spans="2:55" ht="15.75" customHeight="1" x14ac:dyDescent="0.2">
      <c r="B246" s="299"/>
      <c r="D246" s="500"/>
      <c r="E246" s="497"/>
      <c r="F246" s="44"/>
      <c r="G246" s="52" t="s">
        <v>549</v>
      </c>
      <c r="H246" s="53" t="s">
        <v>285</v>
      </c>
      <c r="I246" s="348"/>
      <c r="J246" s="243"/>
      <c r="K246" s="237"/>
      <c r="L246" s="343"/>
      <c r="M246" s="329"/>
      <c r="N246" s="243"/>
      <c r="O246" s="237"/>
      <c r="P246" s="237"/>
      <c r="Q246" s="348"/>
      <c r="R246" s="243"/>
      <c r="S246" s="237"/>
      <c r="T246" s="343"/>
      <c r="U246" s="329"/>
      <c r="V246" s="243"/>
      <c r="W246" s="237"/>
      <c r="X246" s="237"/>
      <c r="Y246" s="348"/>
      <c r="Z246" s="243"/>
      <c r="AA246" s="237"/>
      <c r="AB246" s="343"/>
      <c r="AC246" s="326"/>
      <c r="AD246" s="265"/>
      <c r="AE246" s="237"/>
      <c r="AF246" s="343"/>
      <c r="AG246" s="363">
        <f t="shared" si="74"/>
        <v>0</v>
      </c>
      <c r="AH246" s="108"/>
      <c r="AI246" s="26"/>
      <c r="AJ246" s="314"/>
      <c r="AK246" s="300"/>
      <c r="AL246" s="5" t="str">
        <f t="shared" si="73"/>
        <v/>
      </c>
      <c r="AM246" s="1">
        <f t="shared" si="59"/>
        <v>0</v>
      </c>
      <c r="AN246" s="1">
        <f t="shared" si="60"/>
        <v>0</v>
      </c>
      <c r="AO246" s="1">
        <f t="shared" si="61"/>
        <v>0</v>
      </c>
      <c r="AP246" s="1">
        <f t="shared" si="62"/>
        <v>0</v>
      </c>
      <c r="AQ246" s="1">
        <f t="shared" si="63"/>
        <v>0</v>
      </c>
      <c r="AR246" s="1">
        <f t="shared" si="64"/>
        <v>0</v>
      </c>
      <c r="AS246" s="1">
        <f t="shared" si="65"/>
        <v>0</v>
      </c>
      <c r="AT246" s="117" t="str">
        <f t="shared" si="58"/>
        <v/>
      </c>
      <c r="AU246" s="1">
        <f t="shared" si="66"/>
        <v>0</v>
      </c>
      <c r="AV246" s="1">
        <f t="shared" si="67"/>
        <v>0</v>
      </c>
      <c r="AW246" s="1">
        <f t="shared" si="68"/>
        <v>0</v>
      </c>
      <c r="AX246" s="1">
        <f t="shared" si="69"/>
        <v>0</v>
      </c>
      <c r="AY246" s="1">
        <f t="shared" si="70"/>
        <v>0</v>
      </c>
      <c r="AZ246" s="1">
        <f t="shared" si="71"/>
        <v>0</v>
      </c>
      <c r="BA246" s="117" t="str">
        <f t="shared" si="72"/>
        <v/>
      </c>
      <c r="BB246" s="1">
        <f t="shared" si="75"/>
        <v>0</v>
      </c>
      <c r="BC246" s="1" t="str">
        <f t="shared" si="76"/>
        <v/>
      </c>
    </row>
    <row r="247" spans="2:55" ht="15.75" customHeight="1" x14ac:dyDescent="0.2">
      <c r="B247" s="299"/>
      <c r="D247" s="500"/>
      <c r="E247" s="497"/>
      <c r="F247" s="44"/>
      <c r="G247" s="52" t="s">
        <v>550</v>
      </c>
      <c r="H247" s="53" t="s">
        <v>401</v>
      </c>
      <c r="I247" s="348"/>
      <c r="J247" s="243"/>
      <c r="K247" s="237"/>
      <c r="L247" s="343"/>
      <c r="M247" s="329"/>
      <c r="N247" s="243"/>
      <c r="O247" s="237"/>
      <c r="P247" s="237"/>
      <c r="Q247" s="348"/>
      <c r="R247" s="243"/>
      <c r="S247" s="237"/>
      <c r="T247" s="343"/>
      <c r="U247" s="329"/>
      <c r="V247" s="243"/>
      <c r="W247" s="237"/>
      <c r="X247" s="237"/>
      <c r="Y247" s="348"/>
      <c r="Z247" s="243"/>
      <c r="AA247" s="237"/>
      <c r="AB247" s="343"/>
      <c r="AC247" s="326"/>
      <c r="AD247" s="265"/>
      <c r="AE247" s="237"/>
      <c r="AF247" s="343"/>
      <c r="AG247" s="363">
        <f t="shared" si="74"/>
        <v>0</v>
      </c>
      <c r="AH247" s="108"/>
      <c r="AI247" s="26"/>
      <c r="AJ247" s="314"/>
      <c r="AK247" s="300"/>
      <c r="AL247" s="5" t="str">
        <f t="shared" si="73"/>
        <v/>
      </c>
      <c r="AM247" s="1">
        <f t="shared" si="59"/>
        <v>0</v>
      </c>
      <c r="AN247" s="1">
        <f t="shared" si="60"/>
        <v>0</v>
      </c>
      <c r="AO247" s="1">
        <f t="shared" si="61"/>
        <v>0</v>
      </c>
      <c r="AP247" s="1">
        <f t="shared" si="62"/>
        <v>0</v>
      </c>
      <c r="AQ247" s="1">
        <f t="shared" si="63"/>
        <v>0</v>
      </c>
      <c r="AR247" s="1">
        <f t="shared" si="64"/>
        <v>0</v>
      </c>
      <c r="AS247" s="1">
        <f t="shared" si="65"/>
        <v>0</v>
      </c>
      <c r="AT247" s="117" t="str">
        <f t="shared" si="58"/>
        <v/>
      </c>
      <c r="AU247" s="1">
        <f t="shared" si="66"/>
        <v>0</v>
      </c>
      <c r="AV247" s="1">
        <f t="shared" si="67"/>
        <v>0</v>
      </c>
      <c r="AW247" s="1">
        <f t="shared" si="68"/>
        <v>0</v>
      </c>
      <c r="AX247" s="1">
        <f t="shared" si="69"/>
        <v>0</v>
      </c>
      <c r="AY247" s="1">
        <f t="shared" si="70"/>
        <v>0</v>
      </c>
      <c r="AZ247" s="1">
        <f t="shared" si="71"/>
        <v>0</v>
      </c>
      <c r="BA247" s="117" t="str">
        <f t="shared" si="72"/>
        <v/>
      </c>
      <c r="BB247" s="1">
        <f t="shared" si="75"/>
        <v>0</v>
      </c>
      <c r="BC247" s="1" t="str">
        <f t="shared" si="76"/>
        <v/>
      </c>
    </row>
    <row r="248" spans="2:55" ht="15.75" customHeight="1" x14ac:dyDescent="0.2">
      <c r="B248" s="299"/>
      <c r="D248" s="500"/>
      <c r="E248" s="497"/>
      <c r="F248" s="45"/>
      <c r="G248" s="56" t="s">
        <v>396</v>
      </c>
      <c r="H248" s="57" t="s">
        <v>116</v>
      </c>
      <c r="I248" s="344"/>
      <c r="J248" s="266"/>
      <c r="K248" s="239"/>
      <c r="L248" s="345"/>
      <c r="M248" s="327"/>
      <c r="N248" s="266"/>
      <c r="O248" s="239"/>
      <c r="P248" s="239"/>
      <c r="Q248" s="344"/>
      <c r="R248" s="266"/>
      <c r="S248" s="239"/>
      <c r="T248" s="345"/>
      <c r="U248" s="327"/>
      <c r="V248" s="266"/>
      <c r="W248" s="239"/>
      <c r="X248" s="239"/>
      <c r="Y248" s="344"/>
      <c r="Z248" s="266"/>
      <c r="AA248" s="239"/>
      <c r="AB248" s="345"/>
      <c r="AC248" s="327"/>
      <c r="AD248" s="266"/>
      <c r="AE248" s="239"/>
      <c r="AF248" s="345"/>
      <c r="AG248" s="364">
        <f t="shared" si="74"/>
        <v>0</v>
      </c>
      <c r="AH248" s="109"/>
      <c r="AI248" s="26"/>
      <c r="AJ248" s="314"/>
      <c r="AK248" s="300"/>
      <c r="AL248" s="5" t="str">
        <f t="shared" si="73"/>
        <v/>
      </c>
      <c r="AM248" s="1">
        <f t="shared" si="59"/>
        <v>0</v>
      </c>
      <c r="AN248" s="1">
        <f t="shared" si="60"/>
        <v>0</v>
      </c>
      <c r="AO248" s="1">
        <f t="shared" si="61"/>
        <v>0</v>
      </c>
      <c r="AP248" s="1">
        <f t="shared" si="62"/>
        <v>0</v>
      </c>
      <c r="AQ248" s="1">
        <f t="shared" si="63"/>
        <v>0</v>
      </c>
      <c r="AR248" s="1">
        <f t="shared" si="64"/>
        <v>0</v>
      </c>
      <c r="AS248" s="1">
        <f t="shared" si="65"/>
        <v>0</v>
      </c>
      <c r="AT248" s="117" t="str">
        <f t="shared" si="58"/>
        <v/>
      </c>
      <c r="AU248" s="1">
        <f t="shared" si="66"/>
        <v>0</v>
      </c>
      <c r="AV248" s="1">
        <f t="shared" si="67"/>
        <v>0</v>
      </c>
      <c r="AW248" s="1">
        <f t="shared" si="68"/>
        <v>0</v>
      </c>
      <c r="AX248" s="1">
        <f t="shared" si="69"/>
        <v>0</v>
      </c>
      <c r="AY248" s="1">
        <f t="shared" si="70"/>
        <v>0</v>
      </c>
      <c r="AZ248" s="1">
        <f t="shared" si="71"/>
        <v>0</v>
      </c>
      <c r="BA248" s="117" t="str">
        <f t="shared" si="72"/>
        <v/>
      </c>
      <c r="BB248" s="1">
        <f t="shared" si="75"/>
        <v>0</v>
      </c>
      <c r="BC248" s="1" t="str">
        <f t="shared" si="76"/>
        <v/>
      </c>
    </row>
    <row r="249" spans="2:55" ht="15.75" customHeight="1" x14ac:dyDescent="0.2">
      <c r="B249" s="299"/>
      <c r="D249" s="500"/>
      <c r="E249" s="497"/>
      <c r="F249" s="173" t="s">
        <v>499</v>
      </c>
      <c r="G249" s="119" t="s">
        <v>301</v>
      </c>
      <c r="H249" s="53" t="s">
        <v>470</v>
      </c>
      <c r="I249" s="342"/>
      <c r="J249" s="265"/>
      <c r="K249" s="237"/>
      <c r="L249" s="343"/>
      <c r="M249" s="326"/>
      <c r="N249" s="265"/>
      <c r="O249" s="237"/>
      <c r="P249" s="237"/>
      <c r="Q249" s="342"/>
      <c r="R249" s="265"/>
      <c r="S249" s="237"/>
      <c r="T249" s="343"/>
      <c r="U249" s="326"/>
      <c r="V249" s="265"/>
      <c r="W249" s="237"/>
      <c r="X249" s="237"/>
      <c r="Y249" s="342"/>
      <c r="Z249" s="265"/>
      <c r="AA249" s="237"/>
      <c r="AB249" s="343"/>
      <c r="AC249" s="326"/>
      <c r="AD249" s="265"/>
      <c r="AE249" s="237"/>
      <c r="AF249" s="343"/>
      <c r="AG249" s="363">
        <f t="shared" si="74"/>
        <v>0</v>
      </c>
      <c r="AH249" s="120">
        <f>SUM(BB249:BB251)</f>
        <v>0</v>
      </c>
      <c r="AI249" s="291"/>
      <c r="AJ249" s="314"/>
      <c r="AK249" s="300"/>
      <c r="AL249" s="5" t="str">
        <f t="shared" si="73"/>
        <v/>
      </c>
      <c r="AM249" s="1">
        <f t="shared" si="59"/>
        <v>0</v>
      </c>
      <c r="AN249" s="1">
        <f t="shared" si="60"/>
        <v>0</v>
      </c>
      <c r="AO249" s="1">
        <f t="shared" si="61"/>
        <v>0</v>
      </c>
      <c r="AP249" s="1">
        <f t="shared" si="62"/>
        <v>0</v>
      </c>
      <c r="AQ249" s="1">
        <f t="shared" si="63"/>
        <v>0</v>
      </c>
      <c r="AR249" s="1">
        <f t="shared" si="64"/>
        <v>0</v>
      </c>
      <c r="AS249" s="1">
        <f t="shared" si="65"/>
        <v>0</v>
      </c>
      <c r="AT249" s="117" t="str">
        <f t="shared" si="58"/>
        <v/>
      </c>
      <c r="AU249" s="1">
        <f t="shared" si="66"/>
        <v>0</v>
      </c>
      <c r="AV249" s="1">
        <f t="shared" si="67"/>
        <v>0</v>
      </c>
      <c r="AW249" s="1">
        <f t="shared" si="68"/>
        <v>0</v>
      </c>
      <c r="AX249" s="1">
        <f t="shared" si="69"/>
        <v>0</v>
      </c>
      <c r="AY249" s="1">
        <f t="shared" si="70"/>
        <v>0</v>
      </c>
      <c r="AZ249" s="1">
        <f t="shared" si="71"/>
        <v>0</v>
      </c>
      <c r="BA249" s="117" t="str">
        <f t="shared" si="72"/>
        <v/>
      </c>
      <c r="BB249" s="1">
        <f t="shared" si="75"/>
        <v>0</v>
      </c>
      <c r="BC249" s="1" t="str">
        <f t="shared" si="76"/>
        <v/>
      </c>
    </row>
    <row r="250" spans="2:55" ht="15.75" customHeight="1" x14ac:dyDescent="0.2">
      <c r="B250" s="299"/>
      <c r="D250" s="500"/>
      <c r="E250" s="497"/>
      <c r="F250" s="172"/>
      <c r="G250" s="119" t="s">
        <v>457</v>
      </c>
      <c r="H250" s="113" t="s">
        <v>643</v>
      </c>
      <c r="I250" s="348"/>
      <c r="J250" s="242"/>
      <c r="K250" s="236"/>
      <c r="L250" s="346"/>
      <c r="M250" s="329"/>
      <c r="N250" s="242"/>
      <c r="O250" s="236"/>
      <c r="P250" s="236"/>
      <c r="Q250" s="348"/>
      <c r="R250" s="242"/>
      <c r="S250" s="236"/>
      <c r="T250" s="346"/>
      <c r="U250" s="329"/>
      <c r="V250" s="242"/>
      <c r="W250" s="236"/>
      <c r="X250" s="236"/>
      <c r="Y250" s="348"/>
      <c r="Z250" s="242"/>
      <c r="AA250" s="236"/>
      <c r="AB250" s="346"/>
      <c r="AC250" s="361"/>
      <c r="AD250" s="264"/>
      <c r="AE250" s="236"/>
      <c r="AF250" s="346"/>
      <c r="AG250" s="368">
        <f t="shared" si="74"/>
        <v>0</v>
      </c>
      <c r="AH250" s="215">
        <f>SUM(BC249:BC251)</f>
        <v>0</v>
      </c>
      <c r="AI250" s="378"/>
      <c r="AJ250" s="314"/>
      <c r="AK250" s="300"/>
      <c r="AL250" s="5" t="str">
        <f t="shared" si="73"/>
        <v/>
      </c>
      <c r="AM250" s="1">
        <f t="shared" si="59"/>
        <v>0</v>
      </c>
      <c r="AN250" s="1">
        <f t="shared" si="60"/>
        <v>0</v>
      </c>
      <c r="AO250" s="1">
        <f t="shared" si="61"/>
        <v>0</v>
      </c>
      <c r="AP250" s="1">
        <f t="shared" si="62"/>
        <v>0</v>
      </c>
      <c r="AQ250" s="1">
        <f t="shared" si="63"/>
        <v>0</v>
      </c>
      <c r="AR250" s="1">
        <f t="shared" si="64"/>
        <v>0</v>
      </c>
      <c r="AS250" s="1">
        <f t="shared" si="65"/>
        <v>0</v>
      </c>
      <c r="AT250" s="117" t="str">
        <f t="shared" si="58"/>
        <v/>
      </c>
      <c r="AU250" s="1">
        <f t="shared" si="66"/>
        <v>0</v>
      </c>
      <c r="AV250" s="1">
        <f t="shared" si="67"/>
        <v>0</v>
      </c>
      <c r="AW250" s="1">
        <f t="shared" si="68"/>
        <v>0</v>
      </c>
      <c r="AX250" s="1">
        <f t="shared" si="69"/>
        <v>0</v>
      </c>
      <c r="AY250" s="1">
        <f t="shared" si="70"/>
        <v>0</v>
      </c>
      <c r="AZ250" s="1">
        <f t="shared" si="71"/>
        <v>0</v>
      </c>
      <c r="BA250" s="117" t="str">
        <f t="shared" si="72"/>
        <v/>
      </c>
      <c r="BB250" s="1">
        <f t="shared" si="75"/>
        <v>0</v>
      </c>
      <c r="BC250" s="1" t="str">
        <f t="shared" si="76"/>
        <v/>
      </c>
    </row>
    <row r="251" spans="2:55" ht="15.75" customHeight="1" x14ac:dyDescent="0.2">
      <c r="B251" s="299"/>
      <c r="D251" s="500"/>
      <c r="E251" s="497"/>
      <c r="F251" s="20"/>
      <c r="G251" s="56" t="s">
        <v>458</v>
      </c>
      <c r="H251" s="57" t="s">
        <v>347</v>
      </c>
      <c r="I251" s="353"/>
      <c r="J251" s="246"/>
      <c r="K251" s="237"/>
      <c r="L251" s="345"/>
      <c r="M251" s="333"/>
      <c r="N251" s="246"/>
      <c r="O251" s="237"/>
      <c r="P251" s="239"/>
      <c r="Q251" s="353"/>
      <c r="R251" s="246"/>
      <c r="S251" s="237"/>
      <c r="T251" s="345"/>
      <c r="U251" s="333"/>
      <c r="V251" s="246"/>
      <c r="W251" s="237"/>
      <c r="X251" s="239"/>
      <c r="Y251" s="353"/>
      <c r="Z251" s="246"/>
      <c r="AA251" s="237"/>
      <c r="AB251" s="345"/>
      <c r="AC251" s="327"/>
      <c r="AD251" s="238"/>
      <c r="AE251" s="237"/>
      <c r="AF251" s="345"/>
      <c r="AG251" s="363">
        <f t="shared" si="74"/>
        <v>0</v>
      </c>
      <c r="AH251" s="109"/>
      <c r="AI251" s="26"/>
      <c r="AJ251" s="314"/>
      <c r="AK251" s="300"/>
      <c r="AL251" s="5" t="str">
        <f t="shared" si="73"/>
        <v/>
      </c>
      <c r="AM251" s="1">
        <f t="shared" si="59"/>
        <v>0</v>
      </c>
      <c r="AN251" s="1">
        <f t="shared" si="60"/>
        <v>0</v>
      </c>
      <c r="AO251" s="1">
        <f t="shared" si="61"/>
        <v>0</v>
      </c>
      <c r="AP251" s="1">
        <f t="shared" si="62"/>
        <v>0</v>
      </c>
      <c r="AQ251" s="1">
        <f t="shared" si="63"/>
        <v>0</v>
      </c>
      <c r="AR251" s="1">
        <f t="shared" si="64"/>
        <v>0</v>
      </c>
      <c r="AS251" s="1">
        <f t="shared" si="65"/>
        <v>0</v>
      </c>
      <c r="AT251" s="117" t="str">
        <f t="shared" si="58"/>
        <v/>
      </c>
      <c r="AU251" s="1">
        <f t="shared" si="66"/>
        <v>0</v>
      </c>
      <c r="AV251" s="1">
        <f t="shared" si="67"/>
        <v>0</v>
      </c>
      <c r="AW251" s="1">
        <f t="shared" si="68"/>
        <v>0</v>
      </c>
      <c r="AX251" s="1">
        <f t="shared" si="69"/>
        <v>0</v>
      </c>
      <c r="AY251" s="1">
        <f t="shared" si="70"/>
        <v>0</v>
      </c>
      <c r="AZ251" s="1">
        <f t="shared" si="71"/>
        <v>0</v>
      </c>
      <c r="BA251" s="117" t="str">
        <f t="shared" si="72"/>
        <v/>
      </c>
      <c r="BB251" s="1">
        <f t="shared" si="75"/>
        <v>0</v>
      </c>
      <c r="BC251" s="1" t="str">
        <f t="shared" si="76"/>
        <v/>
      </c>
    </row>
    <row r="252" spans="2:55" ht="15.75" customHeight="1" x14ac:dyDescent="0.2">
      <c r="B252" s="299"/>
      <c r="D252" s="500"/>
      <c r="E252" s="497"/>
      <c r="F252" s="173" t="s">
        <v>533</v>
      </c>
      <c r="G252" s="119" t="s">
        <v>348</v>
      </c>
      <c r="H252" s="113" t="s">
        <v>349</v>
      </c>
      <c r="I252" s="352"/>
      <c r="J252" s="245"/>
      <c r="K252" s="240"/>
      <c r="L252" s="346"/>
      <c r="M252" s="332"/>
      <c r="N252" s="245"/>
      <c r="O252" s="240"/>
      <c r="P252" s="236"/>
      <c r="Q252" s="352"/>
      <c r="R252" s="245"/>
      <c r="S252" s="240"/>
      <c r="T252" s="346"/>
      <c r="U252" s="332"/>
      <c r="V252" s="245"/>
      <c r="W252" s="240"/>
      <c r="X252" s="236"/>
      <c r="Y252" s="352"/>
      <c r="Z252" s="245"/>
      <c r="AA252" s="240"/>
      <c r="AB252" s="346"/>
      <c r="AC252" s="361"/>
      <c r="AD252" s="264"/>
      <c r="AE252" s="240"/>
      <c r="AF252" s="346"/>
      <c r="AG252" s="362">
        <f t="shared" si="74"/>
        <v>0</v>
      </c>
      <c r="AH252" s="120">
        <f>SUM(BB252:BB253)</f>
        <v>0</v>
      </c>
      <c r="AI252" s="291"/>
      <c r="AJ252" s="314"/>
      <c r="AK252" s="300"/>
      <c r="AL252" s="5" t="str">
        <f t="shared" si="73"/>
        <v/>
      </c>
      <c r="AM252" s="1">
        <f t="shared" si="59"/>
        <v>0</v>
      </c>
      <c r="AN252" s="1">
        <f t="shared" si="60"/>
        <v>0</v>
      </c>
      <c r="AO252" s="1">
        <f t="shared" si="61"/>
        <v>0</v>
      </c>
      <c r="AP252" s="1">
        <f t="shared" si="62"/>
        <v>0</v>
      </c>
      <c r="AQ252" s="1">
        <f t="shared" si="63"/>
        <v>0</v>
      </c>
      <c r="AR252" s="1">
        <f t="shared" si="64"/>
        <v>0</v>
      </c>
      <c r="AS252" s="1">
        <f t="shared" si="65"/>
        <v>0</v>
      </c>
      <c r="AT252" s="117" t="str">
        <f t="shared" si="58"/>
        <v/>
      </c>
      <c r="AU252" s="1">
        <f t="shared" si="66"/>
        <v>0</v>
      </c>
      <c r="AV252" s="1">
        <f t="shared" si="67"/>
        <v>0</v>
      </c>
      <c r="AW252" s="1">
        <f t="shared" si="68"/>
        <v>0</v>
      </c>
      <c r="AX252" s="1">
        <f t="shared" si="69"/>
        <v>0</v>
      </c>
      <c r="AY252" s="1">
        <f t="shared" si="70"/>
        <v>0</v>
      </c>
      <c r="AZ252" s="1">
        <f t="shared" si="71"/>
        <v>0</v>
      </c>
      <c r="BA252" s="117" t="str">
        <f t="shared" si="72"/>
        <v/>
      </c>
      <c r="BB252" s="1">
        <f t="shared" si="75"/>
        <v>0</v>
      </c>
      <c r="BC252" s="1" t="str">
        <f t="shared" si="76"/>
        <v/>
      </c>
    </row>
    <row r="253" spans="2:55" ht="15.75" customHeight="1" x14ac:dyDescent="0.2">
      <c r="B253" s="299"/>
      <c r="D253" s="501"/>
      <c r="E253" s="498"/>
      <c r="F253" s="20"/>
      <c r="G253" s="56" t="s">
        <v>447</v>
      </c>
      <c r="H253" s="57" t="s">
        <v>689</v>
      </c>
      <c r="I253" s="353"/>
      <c r="J253" s="244"/>
      <c r="K253" s="239"/>
      <c r="L253" s="345"/>
      <c r="M253" s="333"/>
      <c r="N253" s="244"/>
      <c r="O253" s="239"/>
      <c r="P253" s="239"/>
      <c r="Q253" s="353"/>
      <c r="R253" s="244"/>
      <c r="S253" s="239"/>
      <c r="T253" s="345"/>
      <c r="U253" s="333"/>
      <c r="V253" s="244"/>
      <c r="W253" s="239"/>
      <c r="X253" s="239"/>
      <c r="Y253" s="353"/>
      <c r="Z253" s="244"/>
      <c r="AA253" s="239"/>
      <c r="AB253" s="345"/>
      <c r="AC253" s="327"/>
      <c r="AD253" s="266"/>
      <c r="AE253" s="239"/>
      <c r="AF253" s="345"/>
      <c r="AG253" s="367">
        <f t="shared" si="74"/>
        <v>0</v>
      </c>
      <c r="AH253" s="216">
        <f>SUM(BC252:BC253)</f>
        <v>0</v>
      </c>
      <c r="AI253" s="378"/>
      <c r="AJ253" s="314"/>
      <c r="AK253" s="300"/>
      <c r="AL253" s="5" t="str">
        <f t="shared" si="73"/>
        <v/>
      </c>
      <c r="AM253" s="1">
        <f t="shared" si="59"/>
        <v>0</v>
      </c>
      <c r="AN253" s="1">
        <f t="shared" si="60"/>
        <v>0</v>
      </c>
      <c r="AO253" s="1">
        <f t="shared" si="61"/>
        <v>0</v>
      </c>
      <c r="AP253" s="1">
        <f t="shared" si="62"/>
        <v>0</v>
      </c>
      <c r="AQ253" s="1">
        <f t="shared" si="63"/>
        <v>0</v>
      </c>
      <c r="AR253" s="1">
        <f t="shared" si="64"/>
        <v>0</v>
      </c>
      <c r="AS253" s="1">
        <f t="shared" si="65"/>
        <v>0</v>
      </c>
      <c r="AT253" s="117" t="str">
        <f t="shared" si="58"/>
        <v/>
      </c>
      <c r="AU253" s="1">
        <f t="shared" si="66"/>
        <v>0</v>
      </c>
      <c r="AV253" s="1">
        <f t="shared" si="67"/>
        <v>0</v>
      </c>
      <c r="AW253" s="1">
        <f t="shared" si="68"/>
        <v>0</v>
      </c>
      <c r="AX253" s="1">
        <f t="shared" si="69"/>
        <v>0</v>
      </c>
      <c r="AY253" s="1">
        <f t="shared" si="70"/>
        <v>0</v>
      </c>
      <c r="AZ253" s="1">
        <f t="shared" si="71"/>
        <v>0</v>
      </c>
      <c r="BA253" s="117" t="str">
        <f t="shared" si="72"/>
        <v/>
      </c>
      <c r="BB253" s="1">
        <f t="shared" si="75"/>
        <v>0</v>
      </c>
      <c r="BC253" s="1" t="str">
        <f t="shared" si="76"/>
        <v/>
      </c>
    </row>
    <row r="254" spans="2:55" s="296" customFormat="1" ht="15.75" customHeight="1" x14ac:dyDescent="0.2">
      <c r="B254" s="304"/>
      <c r="D254" s="382"/>
      <c r="E254" s="383"/>
      <c r="F254" s="15"/>
      <c r="G254" s="208"/>
      <c r="H254" s="15"/>
      <c r="I254" s="272"/>
      <c r="J254" s="272"/>
      <c r="K254" s="410"/>
      <c r="L254" s="410"/>
      <c r="M254" s="272"/>
      <c r="N254" s="272"/>
      <c r="O254" s="410"/>
      <c r="P254" s="410"/>
      <c r="Q254" s="272"/>
      <c r="R254" s="272"/>
      <c r="S254" s="410"/>
      <c r="T254" s="410"/>
      <c r="U254" s="272"/>
      <c r="V254" s="272"/>
      <c r="W254" s="410"/>
      <c r="X254" s="410"/>
      <c r="Y254" s="272"/>
      <c r="Z254" s="272"/>
      <c r="AA254" s="410"/>
      <c r="AB254" s="410"/>
      <c r="AC254" s="411"/>
      <c r="AD254" s="411"/>
      <c r="AE254" s="410"/>
      <c r="AF254" s="410"/>
      <c r="AG254" s="291"/>
      <c r="AH254" s="378"/>
      <c r="AI254" s="378"/>
      <c r="AJ254" s="315"/>
      <c r="AL254" s="208"/>
      <c r="AM254" s="150"/>
      <c r="AN254" s="150"/>
      <c r="AO254" s="150"/>
      <c r="AP254" s="150"/>
      <c r="AQ254" s="150"/>
      <c r="AR254" s="150"/>
      <c r="AS254" s="150"/>
      <c r="AT254" s="150"/>
      <c r="AU254" s="150"/>
      <c r="AV254" s="150"/>
      <c r="AW254" s="150"/>
      <c r="AX254" s="150"/>
      <c r="AY254" s="150"/>
      <c r="AZ254" s="150"/>
      <c r="BA254" s="150"/>
      <c r="BB254" s="150"/>
      <c r="BC254" s="150"/>
    </row>
    <row r="255" spans="2:55" ht="3" customHeight="1" x14ac:dyDescent="0.2">
      <c r="B255" s="301"/>
      <c r="C255" s="302"/>
      <c r="D255" s="302"/>
      <c r="E255" s="302"/>
      <c r="F255" s="302"/>
      <c r="G255" s="288"/>
      <c r="H255" s="289"/>
      <c r="I255" s="288"/>
      <c r="J255" s="288"/>
      <c r="K255" s="302"/>
      <c r="L255" s="302"/>
      <c r="M255" s="288"/>
      <c r="N255" s="288"/>
      <c r="O255" s="302"/>
      <c r="P255" s="302"/>
      <c r="Q255" s="288"/>
      <c r="R255" s="288"/>
      <c r="S255" s="302"/>
      <c r="T255" s="302"/>
      <c r="U255" s="288"/>
      <c r="V255" s="288"/>
      <c r="W255" s="302"/>
      <c r="X255" s="302"/>
      <c r="Y255" s="288"/>
      <c r="Z255" s="288"/>
      <c r="AA255" s="302"/>
      <c r="AB255" s="302"/>
      <c r="AC255" s="288"/>
      <c r="AD255" s="288"/>
      <c r="AE255" s="302"/>
      <c r="AF255" s="302"/>
      <c r="AG255" s="302"/>
      <c r="AH255" s="302"/>
      <c r="AI255" s="392"/>
      <c r="AJ255" s="317"/>
      <c r="AK255" s="300"/>
      <c r="AT255" s="1">
        <f>SUM(AT11:AT253)</f>
        <v>0</v>
      </c>
    </row>
    <row r="256" spans="2:55" x14ac:dyDescent="0.2">
      <c r="F256" s="17"/>
      <c r="AJ256" s="446" t="s">
        <v>738</v>
      </c>
    </row>
    <row r="257" spans="7:30" hidden="1" x14ac:dyDescent="0.2">
      <c r="G257" s="16"/>
      <c r="H257" s="16"/>
      <c r="I257" s="16"/>
      <c r="J257" s="16"/>
      <c r="M257" s="16"/>
      <c r="N257" s="16"/>
      <c r="Q257" s="16"/>
      <c r="R257" s="16"/>
      <c r="U257" s="16"/>
      <c r="V257" s="16"/>
      <c r="Y257" s="16"/>
      <c r="Z257" s="16"/>
      <c r="AC257" s="16"/>
      <c r="AD257" s="16"/>
    </row>
    <row r="259" spans="7:30" hidden="1" x14ac:dyDescent="0.2">
      <c r="G259" s="18"/>
      <c r="H259" s="18"/>
      <c r="I259" s="18"/>
      <c r="J259" s="18"/>
      <c r="M259" s="18"/>
      <c r="N259" s="18"/>
      <c r="Q259" s="18"/>
      <c r="R259" s="18"/>
      <c r="U259" s="18"/>
      <c r="V259" s="18"/>
      <c r="Y259" s="18"/>
      <c r="Z259" s="18"/>
      <c r="AC259" s="18"/>
      <c r="AD259" s="18"/>
    </row>
    <row r="260" spans="7:30" hidden="1" x14ac:dyDescent="0.2">
      <c r="G260" s="3"/>
      <c r="H260" s="3"/>
      <c r="I260" s="3"/>
      <c r="J260" s="3"/>
      <c r="M260" s="3"/>
      <c r="N260" s="3"/>
      <c r="Q260" s="3"/>
      <c r="R260" s="3"/>
      <c r="U260" s="3"/>
      <c r="V260" s="3"/>
      <c r="Y260" s="3"/>
      <c r="Z260" s="3"/>
      <c r="AC260" s="3"/>
      <c r="AD260" s="3"/>
    </row>
    <row r="261" spans="7:30" hidden="1" x14ac:dyDescent="0.2">
      <c r="G261" s="3"/>
      <c r="H261" s="3"/>
      <c r="I261" s="3"/>
      <c r="J261" s="3"/>
      <c r="M261" s="3"/>
      <c r="N261" s="3"/>
      <c r="Q261" s="3"/>
      <c r="R261" s="3"/>
      <c r="U261" s="3"/>
      <c r="V261" s="3"/>
      <c r="Y261" s="3"/>
      <c r="Z261" s="3"/>
      <c r="AC261" s="3"/>
      <c r="AD261" s="3"/>
    </row>
    <row r="262" spans="7:30" hidden="1" x14ac:dyDescent="0.2">
      <c r="G262" s="3"/>
      <c r="H262" s="3"/>
      <c r="I262" s="3"/>
      <c r="J262" s="3"/>
      <c r="M262" s="3"/>
      <c r="N262" s="3"/>
      <c r="Q262" s="3"/>
      <c r="R262" s="3"/>
      <c r="U262" s="3"/>
      <c r="V262" s="3"/>
      <c r="Y262" s="3"/>
      <c r="Z262" s="3"/>
      <c r="AC262" s="3"/>
      <c r="AD262" s="3"/>
    </row>
    <row r="263" spans="7:30" hidden="1" x14ac:dyDescent="0.2">
      <c r="G263" s="3"/>
      <c r="H263" s="3"/>
      <c r="I263" s="3"/>
      <c r="J263" s="3"/>
      <c r="M263" s="3"/>
      <c r="N263" s="3"/>
      <c r="Q263" s="3"/>
      <c r="R263" s="3"/>
      <c r="U263" s="3"/>
      <c r="V263" s="3"/>
      <c r="Y263" s="3"/>
      <c r="Z263" s="3"/>
      <c r="AC263" s="3"/>
      <c r="AD263" s="3"/>
    </row>
    <row r="264" spans="7:30" hidden="1" x14ac:dyDescent="0.2">
      <c r="G264" s="3"/>
      <c r="H264" s="3"/>
      <c r="I264" s="3"/>
      <c r="J264" s="3"/>
      <c r="M264" s="3"/>
      <c r="N264" s="3"/>
      <c r="Q264" s="3"/>
      <c r="R264" s="3"/>
      <c r="U264" s="3"/>
      <c r="V264" s="3"/>
      <c r="Y264" s="3"/>
      <c r="Z264" s="3"/>
      <c r="AC264" s="3"/>
      <c r="AD264" s="3"/>
    </row>
    <row r="265" spans="7:30" hidden="1" x14ac:dyDescent="0.2">
      <c r="G265" s="3"/>
      <c r="H265" s="3"/>
      <c r="I265" s="3"/>
      <c r="J265" s="3"/>
      <c r="M265" s="3"/>
      <c r="N265" s="3"/>
      <c r="Q265" s="3"/>
      <c r="R265" s="3"/>
      <c r="U265" s="3"/>
      <c r="V265" s="3"/>
      <c r="Y265" s="3"/>
      <c r="Z265" s="3"/>
      <c r="AC265" s="3"/>
      <c r="AD265" s="3"/>
    </row>
    <row r="266" spans="7:30" hidden="1" x14ac:dyDescent="0.2">
      <c r="G266" s="3"/>
      <c r="H266" s="3"/>
      <c r="I266" s="3"/>
      <c r="J266" s="3"/>
      <c r="M266" s="3"/>
      <c r="N266" s="3"/>
      <c r="Q266" s="3"/>
      <c r="R266" s="3"/>
      <c r="U266" s="3"/>
      <c r="V266" s="3"/>
      <c r="Y266" s="3"/>
      <c r="Z266" s="3"/>
      <c r="AC266" s="3"/>
      <c r="AD266" s="3"/>
    </row>
    <row r="267" spans="7:30" hidden="1" x14ac:dyDescent="0.2">
      <c r="G267" s="14"/>
      <c r="H267" s="14"/>
      <c r="I267" s="14"/>
      <c r="J267" s="14"/>
      <c r="M267" s="14"/>
      <c r="N267" s="14"/>
      <c r="Q267" s="14"/>
      <c r="R267" s="14"/>
      <c r="U267" s="14"/>
      <c r="V267" s="14"/>
      <c r="Y267" s="14"/>
      <c r="Z267" s="14"/>
      <c r="AC267" s="14"/>
      <c r="AD267" s="14"/>
    </row>
    <row r="268" spans="7:30" hidden="1" x14ac:dyDescent="0.2">
      <c r="G268" s="3"/>
      <c r="H268" s="3"/>
      <c r="I268" s="3"/>
      <c r="J268" s="3"/>
      <c r="M268" s="3"/>
      <c r="N268" s="3"/>
      <c r="Q268" s="3"/>
      <c r="R268" s="3"/>
      <c r="U268" s="3"/>
      <c r="V268" s="3"/>
      <c r="Y268" s="3"/>
      <c r="Z268" s="3"/>
      <c r="AC268" s="3"/>
      <c r="AD268" s="3"/>
    </row>
    <row r="269" spans="7:30" hidden="1" x14ac:dyDescent="0.2">
      <c r="G269" s="14"/>
      <c r="H269" s="14"/>
      <c r="I269" s="14"/>
      <c r="J269" s="14"/>
      <c r="M269" s="14"/>
      <c r="N269" s="14"/>
      <c r="Q269" s="14"/>
      <c r="R269" s="14"/>
      <c r="U269" s="14"/>
      <c r="V269" s="14"/>
      <c r="Y269" s="14"/>
      <c r="Z269" s="14"/>
      <c r="AC269" s="14"/>
      <c r="AD269" s="14"/>
    </row>
    <row r="270" spans="7:30" hidden="1" x14ac:dyDescent="0.2">
      <c r="G270" s="4"/>
      <c r="H270" s="4"/>
      <c r="I270" s="4"/>
      <c r="J270" s="4"/>
      <c r="M270" s="4"/>
      <c r="N270" s="4"/>
      <c r="Q270" s="4"/>
      <c r="R270" s="4"/>
      <c r="U270" s="4"/>
      <c r="V270" s="4"/>
      <c r="Y270" s="4"/>
      <c r="Z270" s="4"/>
      <c r="AC270" s="4"/>
      <c r="AD270" s="4"/>
    </row>
    <row r="271" spans="7:30" hidden="1" x14ac:dyDescent="0.2">
      <c r="G271" s="4"/>
      <c r="H271" s="4"/>
      <c r="I271" s="4"/>
      <c r="J271" s="4"/>
      <c r="M271" s="4"/>
      <c r="N271" s="4"/>
      <c r="Q271" s="4"/>
      <c r="R271" s="4"/>
      <c r="U271" s="4"/>
      <c r="V271" s="4"/>
      <c r="Y271" s="4"/>
      <c r="Z271" s="4"/>
      <c r="AC271" s="4"/>
      <c r="AD271" s="4"/>
    </row>
    <row r="428" spans="11:31" hidden="1" x14ac:dyDescent="0.2">
      <c r="K428" s="1"/>
      <c r="O428" s="1"/>
      <c r="S428" s="1"/>
      <c r="W428" s="1"/>
      <c r="AA428" s="1"/>
      <c r="AE428" s="1"/>
    </row>
  </sheetData>
  <sheetProtection algorithmName="SHA-512" hashValue="T3JV7qBkw2cvwViEIB0ypHFF6/JzHXAbM/iHy0Krw4KZbyii4aymu26PHzad8C0PHAYDvnPoIt62pP/wuEEhZQ==" saltValue="lomx6t5wGIkPOLn4iw+5cw==" spinCount="100000" sheet="1" selectLockedCells="1"/>
  <mergeCells count="93">
    <mergeCell ref="E44:E56"/>
    <mergeCell ref="D34:D56"/>
    <mergeCell ref="E65:E111"/>
    <mergeCell ref="D65:D111"/>
    <mergeCell ref="BC226:BC227"/>
    <mergeCell ref="AG226:AG227"/>
    <mergeCell ref="AH226:AH227"/>
    <mergeCell ref="AL226:AL227"/>
    <mergeCell ref="BB226:BB227"/>
    <mergeCell ref="G226:G227"/>
    <mergeCell ref="U226:W226"/>
    <mergeCell ref="Y226:AA226"/>
    <mergeCell ref="H226:H227"/>
    <mergeCell ref="I226:K226"/>
    <mergeCell ref="AC226:AE226"/>
    <mergeCell ref="H221:AH221"/>
    <mergeCell ref="M226:O226"/>
    <mergeCell ref="Q226:S226"/>
    <mergeCell ref="Y169:AA169"/>
    <mergeCell ref="AC169:AE169"/>
    <mergeCell ref="AG169:AG170"/>
    <mergeCell ref="Q169:S169"/>
    <mergeCell ref="BB118:BB119"/>
    <mergeCell ref="AG118:AG119"/>
    <mergeCell ref="BB169:BB170"/>
    <mergeCell ref="Y118:AA118"/>
    <mergeCell ref="AC118:AE118"/>
    <mergeCell ref="AH118:AH119"/>
    <mergeCell ref="AL118:AL119"/>
    <mergeCell ref="AH169:AH170"/>
    <mergeCell ref="H164:AH164"/>
    <mergeCell ref="U169:W169"/>
    <mergeCell ref="U118:W118"/>
    <mergeCell ref="G169:G170"/>
    <mergeCell ref="H169:H170"/>
    <mergeCell ref="I169:K169"/>
    <mergeCell ref="M169:O169"/>
    <mergeCell ref="BC63:BC64"/>
    <mergeCell ref="H113:AH113"/>
    <mergeCell ref="AL63:AL64"/>
    <mergeCell ref="BB63:BB64"/>
    <mergeCell ref="Y63:AA63"/>
    <mergeCell ref="U63:W63"/>
    <mergeCell ref="AG63:AG64"/>
    <mergeCell ref="AH63:AH64"/>
    <mergeCell ref="Q63:S63"/>
    <mergeCell ref="AL169:AL170"/>
    <mergeCell ref="BC169:BC170"/>
    <mergeCell ref="BC118:BC119"/>
    <mergeCell ref="D118:F119"/>
    <mergeCell ref="I63:K63"/>
    <mergeCell ref="M63:O63"/>
    <mergeCell ref="Q118:S118"/>
    <mergeCell ref="G118:G119"/>
    <mergeCell ref="H118:H119"/>
    <mergeCell ref="I118:K118"/>
    <mergeCell ref="M118:O118"/>
    <mergeCell ref="H57:AH57"/>
    <mergeCell ref="H7:AH7"/>
    <mergeCell ref="AC63:AE63"/>
    <mergeCell ref="H63:H64"/>
    <mergeCell ref="F17:F18"/>
    <mergeCell ref="F24:F25"/>
    <mergeCell ref="F39:F40"/>
    <mergeCell ref="H58:AH58"/>
    <mergeCell ref="M8:O8"/>
    <mergeCell ref="Q8:S8"/>
    <mergeCell ref="U8:W8"/>
    <mergeCell ref="Y8:AA8"/>
    <mergeCell ref="AC8:AE8"/>
    <mergeCell ref="AH8:AH9"/>
    <mergeCell ref="D63:F64"/>
    <mergeCell ref="G63:G64"/>
    <mergeCell ref="AG8:AG9"/>
    <mergeCell ref="BB8:BB9"/>
    <mergeCell ref="BC8:BC9"/>
    <mergeCell ref="BA8:BA10"/>
    <mergeCell ref="D11:D33"/>
    <mergeCell ref="AT8:AT10"/>
    <mergeCell ref="G8:G9"/>
    <mergeCell ref="D8:F9"/>
    <mergeCell ref="F14:F15"/>
    <mergeCell ref="AL8:AL9"/>
    <mergeCell ref="I8:K8"/>
    <mergeCell ref="H8:H9"/>
    <mergeCell ref="F11:F13"/>
    <mergeCell ref="E120:E162"/>
    <mergeCell ref="E237:E253"/>
    <mergeCell ref="D228:D253"/>
    <mergeCell ref="D226:F227"/>
    <mergeCell ref="D169:F170"/>
    <mergeCell ref="D120:D162"/>
    <mergeCell ref="E228:E236"/>
  </mergeCells>
  <phoneticPr fontId="4"/>
  <printOptions horizontalCentered="1"/>
  <pageMargins left="0.19685039370078741" right="0.19685039370078741" top="0.39370078740157483" bottom="0.19685039370078741" header="0.51181102362204722" footer="0.11811023622047245"/>
  <pageSetup paperSize="9" scale="69" orientation="landscape" blackAndWhite="1" r:id="rId1"/>
  <headerFooter alignWithMargins="0"/>
  <rowBreaks count="4" manualBreakCount="4">
    <brk id="59" max="16383" man="1"/>
    <brk id="114" max="16383" man="1"/>
    <brk id="165" max="16383" man="1"/>
    <brk id="222" max="16383" man="1"/>
  </rowBreaks>
  <ignoredErrors>
    <ignoredError sqref="E11 E14 E17 E24 E33:E34 E39"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複数管理者用評価書</vt:lpstr>
      <vt:lpstr>複数管理者用メイン</vt:lpstr>
      <vt:lpstr>複数管理者用評価結果</vt:lpstr>
      <vt:lpstr>複数管理者用メイン!Print_Area</vt:lpstr>
      <vt:lpstr>複数管理者用評価結果!Print_Area</vt:lpstr>
      <vt:lpstr>複数管理者用評価書!Print_Area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2020-12-23T22:44:23Z</cp:lastPrinted>
  <dcterms:created xsi:type="dcterms:W3CDTF">2008-08-20T10:15:56Z</dcterms:created>
  <dcterms:modified xsi:type="dcterms:W3CDTF">2021-03-25T05:14:54Z</dcterms:modified>
</cp:coreProperties>
</file>