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7D1064E1-4883-488D-AB15-0EDB58E9A451}" xr6:coauthVersionLast="47" xr6:coauthVersionMax="47" xr10:uidLastSave="{00000000-0000-0000-0000-000000000000}"/>
  <workbookProtection workbookAlgorithmName="SHA-512" workbookHashValue="pgsCu5HUGfe38mh73GQTxvmCrGhnxz0BLVSHyDOhQi9e2LkMHp7dtyxGHS5yHjNsg9yzNLbg8ECNSJ6d9BRPOQ==" workbookSaltValue="OJyS+Vbnq+a7FvKPxX0jww==" workbookSpinCount="100000" lockStructure="1"/>
  <bookViews>
    <workbookView xWindow="-110" yWindow="-110" windowWidth="19420" windowHeight="10300" tabRatio="835" xr2:uid="{00000000-000D-0000-FFFF-FFFF00000000}"/>
  </bookViews>
  <sheets>
    <sheet name="その１" sheetId="1" r:id="rId1"/>
    <sheet name="その２" sheetId="2" r:id="rId2"/>
    <sheet name="その３" sheetId="3" r:id="rId3"/>
    <sheet name="その４" sheetId="4" r:id="rId4"/>
    <sheet name="その５（燃料）" sheetId="14" r:id="rId5"/>
    <sheet name="その５の２（電気・熱・都市ガス）" sheetId="22" r:id="rId6"/>
    <sheet name="その５の３（再エネ）" sheetId="5" r:id="rId7"/>
    <sheet name="その６（燃料、エネルギー）" sheetId="9" r:id="rId8"/>
    <sheet name="その６の２（再エネ）" sheetId="11" r:id="rId9"/>
    <sheet name="基準年度の排出量算定用（参考）" sheetId="13" r:id="rId10"/>
    <sheet name="係数" sheetId="15" state="hidden" r:id="rId11"/>
    <sheet name="排出活動、燃料等の種類" sheetId="19" state="hidden" r:id="rId12"/>
    <sheet name="供給事業者" sheetId="24" state="hidden" r:id="rId13"/>
    <sheet name="common" sheetId="7" state="hidden" r:id="rId14"/>
    <sheet name="ver" sheetId="8" state="hidden" r:id="rId15"/>
  </sheets>
  <definedNames>
    <definedName name="_xlnm._FilterDatabase" localSheetId="12" hidden="1">供給事業者!$B$3:$D$274</definedName>
    <definedName name="A重油">係数!$F$13:$H$13</definedName>
    <definedName name="B・C重油">係数!$F$14:$H$14</definedName>
    <definedName name="PPA契約_ヴァーチャル_供給量">係数!$F$57:$H$57</definedName>
    <definedName name="_xlnm.Print_Area" localSheetId="13">common!$A$1:$AS$43</definedName>
    <definedName name="_xlnm.Print_Area" localSheetId="0">その１!$C$3:$AQ$21</definedName>
    <definedName name="_xlnm.Print_Area" localSheetId="1">その２!$C$3:$P$37</definedName>
    <definedName name="_xlnm.Print_Area" localSheetId="2">その３!$C$3:$S$13</definedName>
    <definedName name="_xlnm.Print_Area" localSheetId="3">その４!$C$3:$I$51</definedName>
    <definedName name="_xlnm.Print_Area" localSheetId="4">'その５（燃料）'!$C$3:$AG$51</definedName>
    <definedName name="_xlnm.Print_Area" localSheetId="5">'その５の２（電気・熱・都市ガス）'!$C$3:$AO$46</definedName>
    <definedName name="_xlnm.Print_Area" localSheetId="6">'その５の３（再エネ）'!$C$3:$AF$41</definedName>
    <definedName name="_xlnm.Print_Area" localSheetId="7">'その６（燃料、エネルギー）'!$C$3:$R$62</definedName>
    <definedName name="_xlnm.Print_Area" localSheetId="8">'その６の２（再エネ）'!$C$3:$R$81</definedName>
    <definedName name="_xlnm.Print_Area" localSheetId="9">'基準年度の排出量算定用（参考）'!$C$3:$W$55</definedName>
    <definedName name="_xlnm.Print_Titles" localSheetId="13">common!$A:$A</definedName>
    <definedName name="_xlnm.Print_Titles" localSheetId="3">その４!$3:$5</definedName>
    <definedName name="_xlnm.Print_Titles" localSheetId="4">'その５（燃料）'!$3:$7</definedName>
    <definedName name="_xlnm.Print_Titles" localSheetId="5">'その５の２（電気・熱・都市ガス）'!$3:$7</definedName>
    <definedName name="_xlnm.Print_Titles" localSheetId="6">'その５の３（再エネ）'!$3:$7</definedName>
    <definedName name="オフサイトPPA_ヴァーチャル_供給量">係数!$F$57:$H$57</definedName>
    <definedName name="ガス供給事業者">供給事業者!$F$3:$F$19</definedName>
    <definedName name="ガソリン">係数!$F$8:$H$8</definedName>
    <definedName name="コークス用原料炭">係数!$F$24:$H$24</definedName>
    <definedName name="コークス炉ガス">係数!$F$32:$H$32</definedName>
    <definedName name="コールタール">係数!$F$31:$H$31</definedName>
    <definedName name="ジェット燃料">係数!$F$10:$H$10</definedName>
    <definedName name="その他可燃性天然ガス">係数!$F$21:$H$21</definedName>
    <definedName name="その他燃料１">係数!$F$38:$I$38</definedName>
    <definedName name="その他燃料２">係数!$F$39:$I$39</definedName>
    <definedName name="ナフサ">係数!$F$9:$H$9</definedName>
    <definedName name="バイオマス">'排出活動、燃料等の種類'!$D$48:$J$48</definedName>
    <definedName name="メニュー有無">'排出活動、燃料等の種類'!$D$36:$F$36</definedName>
    <definedName name="一般送配電業者の電線路を介して供給された電気">係数!$F$56:$H$56</definedName>
    <definedName name="一般送配電事業者の電線路を介して供給された電気">係数!$F$51:$H$51</definedName>
    <definedName name="液化石油ガス_LPG">係数!$F$18:$J$18</definedName>
    <definedName name="液化天然ガス_LNG">係数!$F$20:$H$20</definedName>
    <definedName name="温水">係数!$F$42:$H$42</definedName>
    <definedName name="軽油">係数!$F$12:$H$12</definedName>
    <definedName name="検定等の有無">'排出活動、燃料等の種類'!$D$32:$F$32</definedName>
    <definedName name="原油">係数!$F$6:$H$6</definedName>
    <definedName name="原油のうちコンデンセート">係数!$F$7:$H$7</definedName>
    <definedName name="工事のためのエネルギー使用">'排出活動、燃料等の種類'!$D$18:$AO$18</definedName>
    <definedName name="工事のためのエネルギー使用①">'排出活動、燃料等の種類'!$D$19:$AH$19</definedName>
    <definedName name="工事のためのエネルギー使用②">'排出活動、燃料等の種類'!$D$20:$J$20</definedName>
    <definedName name="高炉ガス">係数!$F$33:$H$33</definedName>
    <definedName name="国産一般炭">係数!$F$28:$H$28</definedName>
    <definedName name="再エネ導入">'排出活動、燃料等の種類'!$D$42:$L$42</definedName>
    <definedName name="再生可能エネルギーの環境価値を移転した電気">係数!$F$58:$H$58</definedName>
    <definedName name="再生可能エネルギーの環境価値を移転した熱">係数!$F$49:$H$49</definedName>
    <definedName name="再生可能エネルギーの使用">'排出活動、燃料等の種類'!$D$43:$L$43</definedName>
    <definedName name="産業用以外の蒸気">係数!$F$41:$H$41</definedName>
    <definedName name="産業用蒸気">係数!$F$40:$H$40</definedName>
    <definedName name="算定対象外の排出活動の該当">'排出活動、燃料等の種類'!$D$38:$I$38</definedName>
    <definedName name="事業所外_電気">'排出活動、燃料等の種類'!$D$47:$K$47</definedName>
    <definedName name="事業所外_電気オフサイトPPA_ヴァーチャル">係数!$Z$50:$AB$50</definedName>
    <definedName name="事業所外_電気その他バイオマス">係数!$Z$61:$AB$61</definedName>
    <definedName name="事業所外_電気バイオエタノール">係数!$Z$59:$AB$59</definedName>
    <definedName name="事業所外_電気バイオガス">係数!$Z$60:$AB$60</definedName>
    <definedName name="事業所外_電気バイオマス">係数!$Z$56:$AB$56</definedName>
    <definedName name="事業所外_電気黒液">係数!$Z$56:$AB$56</definedName>
    <definedName name="事業所外_電気水力_大規模">係数!$Z$54:$AB$54</definedName>
    <definedName name="事業所外_電気水力_大規模以外">係数!$Z$55:$AB$55</definedName>
    <definedName name="事業所外_電気太陽光">係数!$Z$51:$AB$51</definedName>
    <definedName name="事業所外_電気地熱">係数!$Z$53:$AB$53</definedName>
    <definedName name="事業所外_電気風力">係数!$Z$52:$AB$52</definedName>
    <definedName name="事業所外_電気木材">係数!$Z$57:$AB$57</definedName>
    <definedName name="事業所外_電気木質廃材">係数!$Z$58:$AB$58</definedName>
    <definedName name="事業所外_燃料及び熱">'排出活動、燃料等の種類'!$D$45:$M$45</definedName>
    <definedName name="事業所外_燃料及び熱その他バイオマス">係数!$Z$35:$AB$35</definedName>
    <definedName name="事業所外_燃料及び熱バイオエタノール">係数!$Z$33:$AB$33</definedName>
    <definedName name="事業所外_燃料及び熱バイオガス">係数!$Z$34:$AB$34</definedName>
    <definedName name="事業所外_燃料及び熱温泉熱">係数!$Z$23:$AB$23</definedName>
    <definedName name="事業所外_燃料及び熱河川水熱">係数!$Z$26:$AB$26</definedName>
    <definedName name="事業所外_燃料及び熱海水熱">係数!$Z$25:$AB$25</definedName>
    <definedName name="事業所外_燃料及び熱黒液">係数!$Z$30:$AB$30</definedName>
    <definedName name="事業所外_燃料及び熱雪氷熱">係数!$Z$24:$AB$24</definedName>
    <definedName name="事業所外_燃料及び熱太陽熱">係数!$Z$21:$AB$21</definedName>
    <definedName name="事業所外_燃料及び熱地下水熱">係数!$Z$27:$AB$27</definedName>
    <definedName name="事業所外_燃料及び熱地中熱">係数!$Z$28:$AB$28</definedName>
    <definedName name="事業所外_燃料及び熱地熱">係数!$Z$22:$AB$22</definedName>
    <definedName name="事業所外_燃料及び熱木材">係数!$Z$31:$AB$31</definedName>
    <definedName name="事業所外_燃料及び熱木質廃材">係数!$Z$32:$AB$32</definedName>
    <definedName name="事業所外から供給された再エネ熱">係数!$F$48:$H$48</definedName>
    <definedName name="事業所外から供給された電気">係数!$F$56:$H$56</definedName>
    <definedName name="事業所外利用の移動体への供給">'排出活動、燃料等の種類'!$D$15:$AR$15</definedName>
    <definedName name="事業所外利用の移動体への供給①">'排出活動、燃料等の種類'!$D$16:$AH$16</definedName>
    <definedName name="事業所外利用の移動体への供給②">'排出活動、燃料等の種類'!$D$17:$N$17</definedName>
    <definedName name="事業所内_電気">'排出活動、燃料等の種類'!$D$46:$K$46</definedName>
    <definedName name="事業所内_電気オフサイトPPA_フィジカル">係数!$Z$49:$AB$49</definedName>
    <definedName name="事業所内_電気オンサイトPPA_ヴァーチャル">係数!$Z$37:$AB$37</definedName>
    <definedName name="事業所内_電気オンサイトPPA_フィジカル">係数!$Z$36:$AB$36</definedName>
    <definedName name="事業所内_電気その他バイオマス">係数!$Z$48:$AB$48</definedName>
    <definedName name="事業所内_電気バイオエタノール">係数!$Z$46:$AB$46</definedName>
    <definedName name="事業所内_電気バイオガス">係数!$Z$47:$AB$47</definedName>
    <definedName name="事業所内_電気バイオマス">係数!$Z$43:$AB$43</definedName>
    <definedName name="事業所内_電気黒液">係数!$Z$43:$AB$43</definedName>
    <definedName name="事業所内_電気水力_大規模">係数!$Z$41:$AB$41</definedName>
    <definedName name="事業所内_電気水力_大規模以外">係数!$Z$42:$AB$42</definedName>
    <definedName name="事業所内_電気太陽光">係数!$Z$38:$AB$38</definedName>
    <definedName name="事業所内_電気地熱">係数!$Z$40:$AB$40</definedName>
    <definedName name="事業所内_電気風力">係数!$Z$39:$AB$39</definedName>
    <definedName name="事業所内_電気木材">係数!$Z$44:$AB$44</definedName>
    <definedName name="事業所内_電気木質廃材">係数!$Z$45:$AB$45</definedName>
    <definedName name="事業所内_燃料及び熱">'排出活動、燃料等の種類'!$D$44:$M$44</definedName>
    <definedName name="事業所内_燃料及び熱その他バイオマス">係数!$Z$20:$AB$20</definedName>
    <definedName name="事業所内_燃料及び熱バイオエタノール">係数!$Z$18:$AB$18</definedName>
    <definedName name="事業所内_燃料及び熱バイオガス">係数!$Z$19:$AB$19</definedName>
    <definedName name="事業所内_燃料及び熱バイオマス">係数!$Z$15:$AB$15</definedName>
    <definedName name="事業所内_燃料及び熱温泉熱">係数!$Z$8:$AB$8</definedName>
    <definedName name="事業所内_燃料及び熱河川水熱">係数!$Z$11:$AB$11</definedName>
    <definedName name="事業所内_燃料及び熱海水熱">係数!$Z$10:$AB$10</definedName>
    <definedName name="事業所内_燃料及び熱黒液">係数!$Z$15:$AB$15</definedName>
    <definedName name="事業所内_燃料及び熱雪氷熱">係数!$Z$9:$AB$9</definedName>
    <definedName name="事業所内_燃料及び熱太陽熱">係数!$Z$6:$AB$6</definedName>
    <definedName name="事業所内_燃料及び熱地下水熱">係数!$Z$12:$AB$12</definedName>
    <definedName name="事業所内_燃料及び熱地中熱">係数!$Z$13:$AB$13</definedName>
    <definedName name="事業所内_燃料及び熱地熱">係数!$Z$7:$AB$7</definedName>
    <definedName name="事業所内_燃料及び熱木材">係数!$Z$16:$AB$16</definedName>
    <definedName name="事業所内_燃料及び熱木質廃材">係数!$Z$17:$AB$17</definedName>
    <definedName name="持続可能性が担保されていないバイオマス由来の電気">係数!$F$59:$H$59</definedName>
    <definedName name="持続可能性が担保されていないバイオマス由来の熱">係数!$F$50:$H$50</definedName>
    <definedName name="自ら生成した電力の供給">係数!$F$61:$H$61</definedName>
    <definedName name="自ら生成した熱の供給">係数!$F$60:$H$60</definedName>
    <definedName name="住宅用途への供給">'排出活動、燃料等の種類'!$D$21:$AO$21</definedName>
    <definedName name="住宅用途への供給①">'排出活動、燃料等の種類'!$D$22:$AD$22</definedName>
    <definedName name="住宅用途への供給②">'排出活動、燃料等の種類'!$D$23:$J$23</definedName>
    <definedName name="潤滑油">係数!$F$15:$H$15</definedName>
    <definedName name="吹込用原料炭">係数!$F$25:$H$25</definedName>
    <definedName name="石炭コークス">係数!$F$30:$H$30</definedName>
    <definedName name="石油アスファルト">係数!$F$16:$H$16</definedName>
    <definedName name="石油コークス・FCCコークス">係数!$F$17:$H$17</definedName>
    <definedName name="石油系炭化水素ガス">係数!$F$19:$H$19</definedName>
    <definedName name="他事業所への熱や電気の供給">'排出活動、燃料等の種類'!$D$24:$F$24</definedName>
    <definedName name="他事業所への燃料等の直接供給">'排出活動、燃料等の種類'!$D$25:$AO$25</definedName>
    <definedName name="他事業所への燃料等の直接供給①">'排出活動、燃料等の種類'!$D$26:$AH$26</definedName>
    <definedName name="他事業所への燃料等の直接供給②">'排出活動、燃料等の種類'!$D$27:$J$27</definedName>
    <definedName name="転炉ガス">係数!$F$35:$H$35</definedName>
    <definedName name="電気の使用">'排出活動、燃料等の種類'!$D$10:$E$10</definedName>
    <definedName name="電気事業者">供給事業者!$B$3:$B$275</definedName>
    <definedName name="都市ガス">係数!$F$36:$H$36</definedName>
    <definedName name="都市ガスメーター種">'排出活動、燃料等の種類'!$D$33:$F$33</definedName>
    <definedName name="灯油">係数!$F$11:$H$11</definedName>
    <definedName name="入力方法">'排出活動、燃料等の種類'!$D$34:$F$34</definedName>
    <definedName name="熱の供給区域">供給事業者!$J$3:$J$105</definedName>
    <definedName name="熱の使用">'排出活動、燃料等の種類'!$D$14:$H$14</definedName>
    <definedName name="燃料の使用">'排出活動、燃料等の種類'!$D$11:$AI$11</definedName>
    <definedName name="燃料の使用①">'排出活動、燃料等の種類'!$D$12:$AH$12</definedName>
    <definedName name="燃料の使用②">'排出活動、燃料等の種類'!$D$13:$E$13</definedName>
    <definedName name="把握方法">'排出活動、燃料等の種類'!$D$31:$F$31</definedName>
    <definedName name="排出活動">'排出活動、燃料等の種類'!$D$4:$P$4</definedName>
    <definedName name="排出活動①">'排出活動、燃料等の種類'!$D$5:$I$5</definedName>
    <definedName name="排出活動②">'排出活動、燃料等の種類'!$D$6:$L$6</definedName>
    <definedName name="排出係数根拠">'排出活動、燃料等の種類'!$D$37:$H$37</definedName>
    <definedName name="発電用高炉ガス">係数!$F$34:$H$34</definedName>
    <definedName name="無">'排出活動、燃料等の種類'!$D$35:$G$35</definedName>
    <definedName name="輸入一般炭">係数!$F$27:$H$27</definedName>
    <definedName name="輸入原料炭">係数!$F$23:$H$23</definedName>
    <definedName name="輸入無煙炭">係数!$F$29:$H$29</definedName>
    <definedName name="冷水">係数!$F$43:$H$43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78" i="22" l="1"/>
  <c r="AZ278" i="22"/>
  <c r="BB277" i="22"/>
  <c r="AZ277" i="22"/>
  <c r="BB276" i="22"/>
  <c r="AZ276" i="22"/>
  <c r="BB275" i="22"/>
  <c r="AZ275" i="22"/>
  <c r="BB274" i="22"/>
  <c r="AZ274" i="22"/>
  <c r="BB273" i="22"/>
  <c r="AZ273" i="22"/>
  <c r="BB272" i="22"/>
  <c r="AZ272" i="22"/>
  <c r="BB271" i="22"/>
  <c r="AZ271" i="22"/>
  <c r="BB270" i="22"/>
  <c r="AZ270" i="22"/>
  <c r="BB269" i="22"/>
  <c r="AZ269" i="22"/>
  <c r="BB268" i="22"/>
  <c r="AZ268" i="22"/>
  <c r="BB267" i="22"/>
  <c r="AZ267" i="22"/>
  <c r="BB266" i="22"/>
  <c r="AZ266" i="22"/>
  <c r="BB265" i="22"/>
  <c r="AZ265" i="22"/>
  <c r="BB264" i="22"/>
  <c r="AZ264" i="22"/>
  <c r="BB263" i="22"/>
  <c r="AZ263" i="22"/>
  <c r="BB262" i="22"/>
  <c r="AZ262" i="22"/>
  <c r="BB261" i="22"/>
  <c r="AZ261" i="22"/>
  <c r="BB260" i="22"/>
  <c r="AZ260" i="22"/>
  <c r="BB259" i="22"/>
  <c r="AZ259" i="22"/>
  <c r="BB258" i="22"/>
  <c r="AZ258" i="22"/>
  <c r="BB257" i="22"/>
  <c r="AZ257" i="22"/>
  <c r="BB256" i="22"/>
  <c r="AZ256" i="22"/>
  <c r="BB255" i="22"/>
  <c r="AZ255" i="22"/>
  <c r="BB254" i="22"/>
  <c r="AZ254" i="22"/>
  <c r="BB253" i="22"/>
  <c r="AZ253" i="22"/>
  <c r="BB252" i="22"/>
  <c r="AZ252" i="22"/>
  <c r="BB251" i="22"/>
  <c r="AZ251" i="22"/>
  <c r="BB250" i="22"/>
  <c r="AZ250" i="22"/>
  <c r="BB249" i="22"/>
  <c r="AZ249" i="22"/>
  <c r="BB248" i="22"/>
  <c r="AZ248" i="22"/>
  <c r="BB247" i="22"/>
  <c r="AZ247" i="22"/>
  <c r="BB246" i="22"/>
  <c r="AZ246" i="22"/>
  <c r="BB245" i="22"/>
  <c r="AZ245" i="22"/>
  <c r="BB244" i="22"/>
  <c r="AZ244" i="22"/>
  <c r="BB243" i="22"/>
  <c r="AZ243" i="22"/>
  <c r="BB242" i="22"/>
  <c r="AZ242" i="22"/>
  <c r="BB241" i="22"/>
  <c r="AZ241" i="22"/>
  <c r="BB240" i="22"/>
  <c r="AZ240" i="22"/>
  <c r="BB239" i="22"/>
  <c r="AZ239" i="22"/>
  <c r="BB238" i="22"/>
  <c r="AZ238" i="22"/>
  <c r="BB237" i="22"/>
  <c r="AZ237" i="22"/>
  <c r="BB236" i="22"/>
  <c r="AZ236" i="22"/>
  <c r="BB235" i="22"/>
  <c r="AZ235" i="22"/>
  <c r="BB234" i="22"/>
  <c r="AZ234" i="22"/>
  <c r="BB233" i="22"/>
  <c r="AZ233" i="22"/>
  <c r="BB232" i="22"/>
  <c r="AZ232" i="22"/>
  <c r="BB231" i="22"/>
  <c r="AZ231" i="22"/>
  <c r="BB230" i="22"/>
  <c r="AZ230" i="22"/>
  <c r="BB229" i="22"/>
  <c r="AZ229" i="22"/>
  <c r="BB228" i="22"/>
  <c r="AZ228" i="22"/>
  <c r="BB227" i="22"/>
  <c r="AZ227" i="22"/>
  <c r="BB226" i="22"/>
  <c r="AZ226" i="22"/>
  <c r="BB225" i="22"/>
  <c r="AZ225" i="22"/>
  <c r="BB224" i="22"/>
  <c r="AZ224" i="22"/>
  <c r="BB223" i="22"/>
  <c r="AZ223" i="22"/>
  <c r="BB222" i="22"/>
  <c r="AZ222" i="22"/>
  <c r="BB221" i="22"/>
  <c r="AZ221" i="22"/>
  <c r="BB220" i="22"/>
  <c r="AZ220" i="22"/>
  <c r="BB219" i="22"/>
  <c r="AZ219" i="22"/>
  <c r="BB218" i="22"/>
  <c r="AZ218" i="22"/>
  <c r="BB217" i="22"/>
  <c r="AZ217" i="22"/>
  <c r="BB216" i="22"/>
  <c r="AZ216" i="22"/>
  <c r="BB215" i="22"/>
  <c r="AZ215" i="22"/>
  <c r="BB214" i="22"/>
  <c r="AZ214" i="22"/>
  <c r="BB213" i="22"/>
  <c r="AZ213" i="22"/>
  <c r="BB212" i="22"/>
  <c r="AZ212" i="22"/>
  <c r="BB211" i="22"/>
  <c r="AZ211" i="22"/>
  <c r="BB210" i="22"/>
  <c r="AZ210" i="22"/>
  <c r="BB209" i="22"/>
  <c r="AZ209" i="22"/>
  <c r="BB208" i="22"/>
  <c r="AZ208" i="22"/>
  <c r="BB207" i="22"/>
  <c r="AZ207" i="22"/>
  <c r="BB206" i="22"/>
  <c r="AZ206" i="22"/>
  <c r="BB205" i="22"/>
  <c r="AZ205" i="22"/>
  <c r="BB204" i="22"/>
  <c r="AZ204" i="22"/>
  <c r="BB203" i="22"/>
  <c r="AZ203" i="22"/>
  <c r="BB202" i="22"/>
  <c r="AZ202" i="22"/>
  <c r="BB201" i="22"/>
  <c r="AZ201" i="22"/>
  <c r="BB200" i="22"/>
  <c r="AZ200" i="22"/>
  <c r="BB199" i="22"/>
  <c r="AZ199" i="22"/>
  <c r="BB198" i="22"/>
  <c r="AZ198" i="22"/>
  <c r="BB197" i="22"/>
  <c r="AZ197" i="22"/>
  <c r="BB196" i="22"/>
  <c r="AZ196" i="22"/>
  <c r="BB195" i="22"/>
  <c r="AZ195" i="22"/>
  <c r="BB194" i="22"/>
  <c r="AZ194" i="22"/>
  <c r="BB193" i="22"/>
  <c r="AZ193" i="22"/>
  <c r="BB192" i="22"/>
  <c r="AZ192" i="22"/>
  <c r="BB191" i="22"/>
  <c r="AZ191" i="22"/>
  <c r="BB190" i="22"/>
  <c r="AZ190" i="22"/>
  <c r="BB189" i="22"/>
  <c r="AZ189" i="22"/>
  <c r="BB188" i="22"/>
  <c r="AZ188" i="22"/>
  <c r="BB187" i="22"/>
  <c r="AZ187" i="22"/>
  <c r="BB186" i="22"/>
  <c r="AZ186" i="22"/>
  <c r="BB185" i="22"/>
  <c r="AZ185" i="22"/>
  <c r="BB184" i="22"/>
  <c r="AZ184" i="22"/>
  <c r="BB183" i="22"/>
  <c r="AZ183" i="22"/>
  <c r="BB182" i="22"/>
  <c r="AZ182" i="22"/>
  <c r="BB181" i="22"/>
  <c r="AZ181" i="22"/>
  <c r="BB180" i="22"/>
  <c r="AZ180" i="22"/>
  <c r="BB179" i="22"/>
  <c r="AZ179" i="22"/>
  <c r="BB178" i="22"/>
  <c r="AZ178" i="22"/>
  <c r="BB177" i="22"/>
  <c r="AZ177" i="22"/>
  <c r="BB176" i="22"/>
  <c r="AZ176" i="22"/>
  <c r="BB175" i="22"/>
  <c r="AZ175" i="22"/>
  <c r="BB174" i="22"/>
  <c r="AZ174" i="22"/>
  <c r="BB173" i="22"/>
  <c r="AZ173" i="22"/>
  <c r="BB172" i="22"/>
  <c r="AZ172" i="22"/>
  <c r="BB171" i="22"/>
  <c r="AZ171" i="22"/>
  <c r="BB170" i="22"/>
  <c r="AZ170" i="22"/>
  <c r="BB169" i="22"/>
  <c r="AZ169" i="22"/>
  <c r="BB168" i="22"/>
  <c r="AZ168" i="22"/>
  <c r="BB167" i="22"/>
  <c r="AZ167" i="22"/>
  <c r="BB166" i="22"/>
  <c r="AZ166" i="22"/>
  <c r="BB165" i="22"/>
  <c r="AZ165" i="22"/>
  <c r="BB164" i="22"/>
  <c r="AZ164" i="22"/>
  <c r="BB163" i="22"/>
  <c r="AZ163" i="22"/>
  <c r="BB162" i="22"/>
  <c r="AZ162" i="22"/>
  <c r="BB161" i="22"/>
  <c r="AZ161" i="22"/>
  <c r="BB160" i="22"/>
  <c r="AZ160" i="22"/>
  <c r="BB159" i="22"/>
  <c r="AZ159" i="22"/>
  <c r="BB158" i="22"/>
  <c r="AZ158" i="22"/>
  <c r="BB157" i="22"/>
  <c r="AZ157" i="22"/>
  <c r="BB156" i="22"/>
  <c r="AZ156" i="22"/>
  <c r="BB155" i="22"/>
  <c r="AZ155" i="22"/>
  <c r="BB154" i="22"/>
  <c r="AZ154" i="22"/>
  <c r="BB153" i="22"/>
  <c r="AZ153" i="22"/>
  <c r="BB152" i="22"/>
  <c r="AZ152" i="22"/>
  <c r="BB151" i="22"/>
  <c r="AZ151" i="22"/>
  <c r="BB150" i="22"/>
  <c r="AZ150" i="22"/>
  <c r="BB149" i="22"/>
  <c r="AZ149" i="22"/>
  <c r="BB148" i="22"/>
  <c r="AZ148" i="22"/>
  <c r="BB147" i="22"/>
  <c r="AZ147" i="22"/>
  <c r="BB146" i="22"/>
  <c r="AZ146" i="22"/>
  <c r="BB145" i="22"/>
  <c r="AZ145" i="22"/>
  <c r="BB144" i="22"/>
  <c r="AZ144" i="22"/>
  <c r="BB143" i="22"/>
  <c r="AZ143" i="22"/>
  <c r="BB142" i="22"/>
  <c r="AZ142" i="22"/>
  <c r="BB141" i="22"/>
  <c r="AZ141" i="22"/>
  <c r="BB140" i="22"/>
  <c r="AZ140" i="22"/>
  <c r="BB139" i="22"/>
  <c r="AZ139" i="22"/>
  <c r="BB138" i="22"/>
  <c r="AZ138" i="22"/>
  <c r="BB137" i="22"/>
  <c r="AZ137" i="22"/>
  <c r="BB136" i="22"/>
  <c r="AZ136" i="22"/>
  <c r="BB135" i="22"/>
  <c r="AZ135" i="22"/>
  <c r="BB134" i="22"/>
  <c r="AZ134" i="22"/>
  <c r="BB133" i="22"/>
  <c r="AZ133" i="22"/>
  <c r="BB132" i="22"/>
  <c r="AZ132" i="22"/>
  <c r="BB131" i="22"/>
  <c r="AZ131" i="22"/>
  <c r="BB130" i="22"/>
  <c r="AZ130" i="22"/>
  <c r="BB129" i="22"/>
  <c r="AZ129" i="22"/>
  <c r="BB128" i="22"/>
  <c r="AZ128" i="22"/>
  <c r="BB127" i="22"/>
  <c r="AZ127" i="22"/>
  <c r="BB126" i="22"/>
  <c r="AZ126" i="22"/>
  <c r="BB125" i="22"/>
  <c r="AZ125" i="22"/>
  <c r="BB124" i="22"/>
  <c r="AZ124" i="22"/>
  <c r="BB123" i="22"/>
  <c r="AZ123" i="22"/>
  <c r="BB122" i="22"/>
  <c r="AZ122" i="22"/>
  <c r="BB121" i="22"/>
  <c r="AZ121" i="22"/>
  <c r="BB120" i="22"/>
  <c r="AZ120" i="22"/>
  <c r="BB119" i="22"/>
  <c r="AZ119" i="22"/>
  <c r="BB118" i="22"/>
  <c r="AZ118" i="22"/>
  <c r="BB117" i="22"/>
  <c r="AZ117" i="22"/>
  <c r="BB116" i="22"/>
  <c r="AZ116" i="22"/>
  <c r="BB115" i="22"/>
  <c r="AZ115" i="22"/>
  <c r="BB114" i="22"/>
  <c r="AZ114" i="22"/>
  <c r="BB113" i="22"/>
  <c r="AZ113" i="22"/>
  <c r="BB112" i="22"/>
  <c r="AZ112" i="22"/>
  <c r="BB111" i="22"/>
  <c r="AZ111" i="22"/>
  <c r="BB110" i="22"/>
  <c r="AZ110" i="22"/>
  <c r="BB109" i="22"/>
  <c r="AZ109" i="22"/>
  <c r="BB108" i="22"/>
  <c r="AZ108" i="22"/>
  <c r="BB107" i="22"/>
  <c r="AZ107" i="22"/>
  <c r="BB106" i="22"/>
  <c r="AZ106" i="22"/>
  <c r="BB105" i="22"/>
  <c r="AZ105" i="22"/>
  <c r="BB104" i="22"/>
  <c r="AZ104" i="22"/>
  <c r="BB103" i="22"/>
  <c r="AZ103" i="22"/>
  <c r="BB102" i="22"/>
  <c r="AZ102" i="22"/>
  <c r="BB101" i="22"/>
  <c r="AZ101" i="22"/>
  <c r="BB100" i="22"/>
  <c r="AZ100" i="22"/>
  <c r="BB99" i="22"/>
  <c r="AZ99" i="22"/>
  <c r="BB98" i="22"/>
  <c r="AZ98" i="22"/>
  <c r="BB97" i="22"/>
  <c r="AZ97" i="22"/>
  <c r="BB96" i="22"/>
  <c r="AZ96" i="22"/>
  <c r="BB95" i="22"/>
  <c r="AZ95" i="22"/>
  <c r="BB94" i="22"/>
  <c r="AZ94" i="22"/>
  <c r="BB93" i="22"/>
  <c r="AZ93" i="22"/>
  <c r="BB92" i="22"/>
  <c r="AZ92" i="22"/>
  <c r="BB91" i="22"/>
  <c r="AZ91" i="22"/>
  <c r="BB90" i="22"/>
  <c r="AZ90" i="22"/>
  <c r="BB89" i="22"/>
  <c r="AZ89" i="22"/>
  <c r="BB88" i="22"/>
  <c r="AZ88" i="22"/>
  <c r="BB87" i="22"/>
  <c r="AZ87" i="22"/>
  <c r="BB86" i="22"/>
  <c r="AZ86" i="22"/>
  <c r="BB85" i="22"/>
  <c r="AZ85" i="22"/>
  <c r="BB84" i="22"/>
  <c r="AZ84" i="22"/>
  <c r="BB83" i="22"/>
  <c r="AZ83" i="22"/>
  <c r="BB82" i="22"/>
  <c r="AZ82" i="22"/>
  <c r="BB81" i="22"/>
  <c r="AZ81" i="22"/>
  <c r="BB80" i="22"/>
  <c r="AZ80" i="22"/>
  <c r="BB79" i="22"/>
  <c r="AZ79" i="22"/>
  <c r="BB78" i="22"/>
  <c r="AZ78" i="22"/>
  <c r="BB77" i="22"/>
  <c r="AZ77" i="22"/>
  <c r="BB76" i="22"/>
  <c r="AZ76" i="22"/>
  <c r="BB75" i="22"/>
  <c r="AZ75" i="22"/>
  <c r="BB74" i="22"/>
  <c r="AZ74" i="22"/>
  <c r="BB73" i="22"/>
  <c r="AZ73" i="22"/>
  <c r="BB72" i="22"/>
  <c r="AZ72" i="22"/>
  <c r="BB71" i="22"/>
  <c r="AZ71" i="22"/>
  <c r="BB70" i="22"/>
  <c r="AZ70" i="22"/>
  <c r="BB69" i="22"/>
  <c r="AZ69" i="22"/>
  <c r="BB68" i="22"/>
  <c r="AZ68" i="22"/>
  <c r="BB67" i="22"/>
  <c r="AZ67" i="22"/>
  <c r="BB66" i="22"/>
  <c r="AZ66" i="22"/>
  <c r="BB65" i="22"/>
  <c r="AZ65" i="22"/>
  <c r="BB64" i="22"/>
  <c r="AZ64" i="22"/>
  <c r="BB63" i="22"/>
  <c r="AZ63" i="22"/>
  <c r="BB62" i="22"/>
  <c r="AZ62" i="22"/>
  <c r="BB61" i="22"/>
  <c r="AZ61" i="22"/>
  <c r="BB60" i="22"/>
  <c r="AZ60" i="22"/>
  <c r="BB59" i="22"/>
  <c r="AZ59" i="22"/>
  <c r="BB58" i="22"/>
  <c r="AZ58" i="22"/>
  <c r="BB57" i="22"/>
  <c r="AZ57" i="22"/>
  <c r="BB56" i="22"/>
  <c r="AZ56" i="22"/>
  <c r="BB55" i="22"/>
  <c r="AZ55" i="22"/>
  <c r="BB54" i="22"/>
  <c r="AZ54" i="22"/>
  <c r="BB26" i="22"/>
  <c r="AZ26" i="22"/>
  <c r="BB25" i="22"/>
  <c r="AZ25" i="22"/>
  <c r="BB24" i="22"/>
  <c r="AZ24" i="22"/>
  <c r="BB23" i="22"/>
  <c r="AZ23" i="22"/>
  <c r="BB22" i="22"/>
  <c r="AZ22" i="22"/>
  <c r="BB21" i="22"/>
  <c r="AZ21" i="22"/>
  <c r="BB20" i="22"/>
  <c r="AZ20" i="22"/>
  <c r="BB19" i="22"/>
  <c r="AZ19" i="22"/>
  <c r="BB18" i="22"/>
  <c r="AZ18" i="22"/>
  <c r="BB17" i="22"/>
  <c r="AZ17" i="22"/>
  <c r="BB16" i="22"/>
  <c r="AZ16" i="22"/>
  <c r="BB15" i="22"/>
  <c r="AZ15" i="22"/>
  <c r="BB14" i="22"/>
  <c r="AZ14" i="22"/>
  <c r="BB13" i="22"/>
  <c r="AZ13" i="22"/>
  <c r="BB12" i="22"/>
  <c r="AZ12" i="22"/>
  <c r="BB11" i="22"/>
  <c r="AZ11" i="22"/>
  <c r="BB10" i="22"/>
  <c r="AZ10" i="22"/>
  <c r="BB9" i="22"/>
  <c r="AZ9" i="22"/>
  <c r="BB8" i="22"/>
  <c r="AZ8" i="22"/>
  <c r="O45" i="9"/>
  <c r="AS10" i="22" l="1"/>
  <c r="O26" i="13"/>
  <c r="AJ8" i="22"/>
  <c r="AI9" i="22"/>
  <c r="AJ11" i="22" l="1"/>
  <c r="AS55" i="22"/>
  <c r="AS56" i="22"/>
  <c r="AS57" i="22"/>
  <c r="AS58" i="22"/>
  <c r="AS59" i="22"/>
  <c r="AS60" i="22"/>
  <c r="AS61" i="22"/>
  <c r="AS62" i="22"/>
  <c r="AS63" i="22"/>
  <c r="AS64" i="22"/>
  <c r="AS65" i="22"/>
  <c r="AS66" i="22"/>
  <c r="AS67" i="22"/>
  <c r="AS68" i="22"/>
  <c r="AS69" i="22"/>
  <c r="AS70" i="22"/>
  <c r="AS71" i="22"/>
  <c r="AS72" i="22"/>
  <c r="AS73" i="22"/>
  <c r="AS74" i="22"/>
  <c r="AS75" i="22"/>
  <c r="AS76" i="22"/>
  <c r="AS77" i="22"/>
  <c r="AS78" i="22"/>
  <c r="AS79" i="22"/>
  <c r="AS80" i="22"/>
  <c r="AS81" i="22"/>
  <c r="AS82" i="22"/>
  <c r="AS83" i="22"/>
  <c r="AS84" i="22"/>
  <c r="AS85" i="22"/>
  <c r="AS86" i="22"/>
  <c r="AS87" i="22"/>
  <c r="AS88" i="22"/>
  <c r="AS89" i="22"/>
  <c r="AS90" i="22"/>
  <c r="AS91" i="22"/>
  <c r="AS92" i="22"/>
  <c r="AS93" i="22"/>
  <c r="AS94" i="22"/>
  <c r="AS95" i="22"/>
  <c r="AS96" i="22"/>
  <c r="AS97" i="22"/>
  <c r="AS98" i="22"/>
  <c r="AS99" i="22"/>
  <c r="AS100" i="22"/>
  <c r="AS101" i="22"/>
  <c r="AS102" i="22"/>
  <c r="AS103" i="22"/>
  <c r="AS104" i="22"/>
  <c r="AS105" i="22"/>
  <c r="AS106" i="22"/>
  <c r="AS107" i="22"/>
  <c r="AS108" i="22"/>
  <c r="AS109" i="22"/>
  <c r="AS110" i="22"/>
  <c r="AS111" i="22"/>
  <c r="AS112" i="22"/>
  <c r="AS113" i="22"/>
  <c r="AS114" i="22"/>
  <c r="AS115" i="22"/>
  <c r="AS116" i="22"/>
  <c r="AS117" i="22"/>
  <c r="AS118" i="22"/>
  <c r="AS119" i="22"/>
  <c r="AS120" i="22"/>
  <c r="AS121" i="22"/>
  <c r="AS122" i="22"/>
  <c r="AS123" i="22"/>
  <c r="AS124" i="22"/>
  <c r="AS125" i="22"/>
  <c r="AS126" i="22"/>
  <c r="AS127" i="22"/>
  <c r="AS128" i="22"/>
  <c r="AS129" i="22"/>
  <c r="AS130" i="22"/>
  <c r="AS131" i="22"/>
  <c r="AS132" i="22"/>
  <c r="AS133" i="22"/>
  <c r="AS134" i="22"/>
  <c r="AS135" i="22"/>
  <c r="AS136" i="22"/>
  <c r="AS137" i="22"/>
  <c r="AS138" i="22"/>
  <c r="AS139" i="22"/>
  <c r="AS140" i="22"/>
  <c r="AS141" i="22"/>
  <c r="AS142" i="22"/>
  <c r="AS143" i="22"/>
  <c r="AS144" i="22"/>
  <c r="AS145" i="22"/>
  <c r="AS146" i="22"/>
  <c r="AS147" i="22"/>
  <c r="AS148" i="22"/>
  <c r="AS149" i="22"/>
  <c r="AS150" i="22"/>
  <c r="AS151" i="22"/>
  <c r="AS152" i="22"/>
  <c r="AS153" i="22"/>
  <c r="AS154" i="22"/>
  <c r="AS155" i="22"/>
  <c r="AS156" i="22"/>
  <c r="AS157" i="22"/>
  <c r="AS158" i="22"/>
  <c r="AS159" i="22"/>
  <c r="AS160" i="22"/>
  <c r="AS161" i="22"/>
  <c r="AS162" i="22"/>
  <c r="AS163" i="22"/>
  <c r="AS164" i="22"/>
  <c r="AS165" i="22"/>
  <c r="AS166" i="22"/>
  <c r="AS167" i="22"/>
  <c r="AS168" i="22"/>
  <c r="AS169" i="22"/>
  <c r="AS170" i="22"/>
  <c r="AS171" i="22"/>
  <c r="AS172" i="22"/>
  <c r="AS173" i="22"/>
  <c r="AS174" i="22"/>
  <c r="AS175" i="22"/>
  <c r="AS176" i="22"/>
  <c r="AS177" i="22"/>
  <c r="AS178" i="22"/>
  <c r="AS179" i="22"/>
  <c r="AS180" i="22"/>
  <c r="AS181" i="22"/>
  <c r="AS182" i="22"/>
  <c r="AS183" i="22"/>
  <c r="AS184" i="22"/>
  <c r="AS185" i="22"/>
  <c r="AS186" i="22"/>
  <c r="AS187" i="22"/>
  <c r="AS188" i="22"/>
  <c r="AS189" i="22"/>
  <c r="AS190" i="22"/>
  <c r="AS191" i="22"/>
  <c r="AS192" i="22"/>
  <c r="AS193" i="22"/>
  <c r="AS194" i="22"/>
  <c r="AS195" i="22"/>
  <c r="AS196" i="22"/>
  <c r="AS197" i="22"/>
  <c r="AS198" i="22"/>
  <c r="AS199" i="22"/>
  <c r="AS200" i="22"/>
  <c r="AS201" i="22"/>
  <c r="AS202" i="22"/>
  <c r="AS203" i="22"/>
  <c r="AS204" i="22"/>
  <c r="AS205" i="22"/>
  <c r="AS206" i="22"/>
  <c r="AS207" i="22"/>
  <c r="AS208" i="22"/>
  <c r="AS209" i="22"/>
  <c r="AS210" i="22"/>
  <c r="AS211" i="22"/>
  <c r="AS212" i="22"/>
  <c r="AS213" i="22"/>
  <c r="AS214" i="22"/>
  <c r="AS215" i="22"/>
  <c r="AS216" i="22"/>
  <c r="AS217" i="22"/>
  <c r="AS218" i="22"/>
  <c r="AS219" i="22"/>
  <c r="AS220" i="22"/>
  <c r="AS221" i="22"/>
  <c r="AS222" i="22"/>
  <c r="AS223" i="22"/>
  <c r="AS224" i="22"/>
  <c r="AS225" i="22"/>
  <c r="AS226" i="22"/>
  <c r="AS227" i="22"/>
  <c r="AS228" i="22"/>
  <c r="AS229" i="22"/>
  <c r="AS230" i="22"/>
  <c r="AS231" i="22"/>
  <c r="AS232" i="22"/>
  <c r="AS233" i="22"/>
  <c r="AS234" i="22"/>
  <c r="AS235" i="22"/>
  <c r="AS236" i="22"/>
  <c r="AS237" i="22"/>
  <c r="AS238" i="22"/>
  <c r="AS239" i="22"/>
  <c r="AS240" i="22"/>
  <c r="AS241" i="22"/>
  <c r="AS242" i="22"/>
  <c r="AS243" i="22"/>
  <c r="AS244" i="22"/>
  <c r="AS245" i="22"/>
  <c r="AS246" i="22"/>
  <c r="AS247" i="22"/>
  <c r="AS248" i="22"/>
  <c r="AS249" i="22"/>
  <c r="AS250" i="22"/>
  <c r="AS251" i="22"/>
  <c r="AS252" i="22"/>
  <c r="AS253" i="22"/>
  <c r="AS254" i="22"/>
  <c r="AS255" i="22"/>
  <c r="AS256" i="22"/>
  <c r="AS257" i="22"/>
  <c r="AS258" i="22"/>
  <c r="AS259" i="22"/>
  <c r="AS260" i="22"/>
  <c r="AS261" i="22"/>
  <c r="AS262" i="22"/>
  <c r="AS263" i="22"/>
  <c r="AS264" i="22"/>
  <c r="AS265" i="22"/>
  <c r="AS266" i="22"/>
  <c r="AS267" i="22"/>
  <c r="AS268" i="22"/>
  <c r="AS269" i="22"/>
  <c r="AS270" i="22"/>
  <c r="AS271" i="22"/>
  <c r="AS272" i="22"/>
  <c r="AS273" i="22"/>
  <c r="AS274" i="22"/>
  <c r="AS275" i="22"/>
  <c r="AS276" i="22"/>
  <c r="AS277" i="22"/>
  <c r="AS278" i="22"/>
  <c r="AS54" i="22"/>
  <c r="AS9" i="22"/>
  <c r="AS11" i="22"/>
  <c r="AS12" i="22"/>
  <c r="AS13" i="22"/>
  <c r="AS14" i="22"/>
  <c r="AS15" i="22"/>
  <c r="AS16" i="22"/>
  <c r="AS17" i="22"/>
  <c r="AS18" i="22"/>
  <c r="AS19" i="22"/>
  <c r="AS20" i="22"/>
  <c r="AS21" i="22"/>
  <c r="AS22" i="22"/>
  <c r="AS23" i="22"/>
  <c r="AS24" i="22"/>
  <c r="AS25" i="22"/>
  <c r="AS26" i="22"/>
  <c r="AS8" i="22"/>
  <c r="O55" i="15" l="1"/>
  <c r="P46" i="13" s="1"/>
  <c r="O53" i="15"/>
  <c r="P48" i="13" s="1"/>
  <c r="O47" i="15"/>
  <c r="P40" i="13" s="1"/>
  <c r="O45" i="15"/>
  <c r="P42" i="13" s="1"/>
  <c r="L39" i="15" l="1"/>
  <c r="N39" i="15" l="1"/>
  <c r="N38" i="15"/>
  <c r="L38" i="15"/>
  <c r="Z8" i="5" l="1"/>
  <c r="AA8" i="5" s="1"/>
  <c r="AC8" i="5" s="1"/>
  <c r="AI55" i="5"/>
  <c r="AI56" i="5"/>
  <c r="AI57" i="5"/>
  <c r="AI58" i="5"/>
  <c r="AI59" i="5"/>
  <c r="AI60" i="5"/>
  <c r="AD60" i="5" s="1"/>
  <c r="AI61" i="5"/>
  <c r="AD61" i="5" s="1"/>
  <c r="AI62" i="5"/>
  <c r="AI63" i="5"/>
  <c r="AI64" i="5"/>
  <c r="AI65" i="5"/>
  <c r="AD65" i="5" s="1"/>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54" i="5"/>
  <c r="AI9" i="5"/>
  <c r="AD9" i="5" s="1"/>
  <c r="AI10" i="5"/>
  <c r="AD10" i="5" s="1"/>
  <c r="AI11" i="5"/>
  <c r="AI12" i="5"/>
  <c r="AI13" i="5"/>
  <c r="AI14" i="5"/>
  <c r="AI15" i="5"/>
  <c r="AI16" i="5"/>
  <c r="AD16" i="5" s="1"/>
  <c r="AI17" i="5"/>
  <c r="AI18" i="5"/>
  <c r="AD18" i="5" s="1"/>
  <c r="AI19" i="5"/>
  <c r="AD19" i="5" s="1"/>
  <c r="AI20" i="5"/>
  <c r="AD20" i="5" s="1"/>
  <c r="AI21" i="5"/>
  <c r="AD21" i="5" s="1"/>
  <c r="AI22" i="5"/>
  <c r="AD22" i="5" s="1"/>
  <c r="AI23" i="5"/>
  <c r="AI24" i="5"/>
  <c r="AI25" i="5"/>
  <c r="AI26" i="5"/>
  <c r="Z55" i="5"/>
  <c r="AA55" i="5" s="1"/>
  <c r="AB55" i="5"/>
  <c r="AC55" i="5"/>
  <c r="AD55" i="5"/>
  <c r="AE55" i="5"/>
  <c r="Z56" i="5"/>
  <c r="AA56" i="5" s="1"/>
  <c r="AC56" i="5" s="1"/>
  <c r="AB56" i="5"/>
  <c r="AE56" i="5" s="1"/>
  <c r="AD56" i="5"/>
  <c r="Z57" i="5"/>
  <c r="AA57" i="5" s="1"/>
  <c r="AC57" i="5" s="1"/>
  <c r="AD57" i="5"/>
  <c r="Z58" i="5"/>
  <c r="AA58" i="5" s="1"/>
  <c r="AB58" i="5"/>
  <c r="AE58" i="5" s="1"/>
  <c r="AC58" i="5"/>
  <c r="AD58" i="5"/>
  <c r="Z59" i="5"/>
  <c r="AA59" i="5" s="1"/>
  <c r="AB59" i="5"/>
  <c r="AE59" i="5" s="1"/>
  <c r="AC59" i="5"/>
  <c r="AD59" i="5"/>
  <c r="Z60" i="5"/>
  <c r="AB60" i="5" s="1"/>
  <c r="Z61" i="5"/>
  <c r="AA61" i="5" s="1"/>
  <c r="AB61" i="5"/>
  <c r="AC61" i="5"/>
  <c r="Z62" i="5"/>
  <c r="AA62" i="5" s="1"/>
  <c r="AB62" i="5"/>
  <c r="AE62" i="5" s="1"/>
  <c r="AC62" i="5"/>
  <c r="AD62" i="5"/>
  <c r="Z63" i="5"/>
  <c r="AA63" i="5" s="1"/>
  <c r="AC63" i="5" s="1"/>
  <c r="AB63" i="5"/>
  <c r="AD63" i="5"/>
  <c r="AE63" i="5"/>
  <c r="Z64" i="5"/>
  <c r="AA64" i="5" s="1"/>
  <c r="AC64" i="5" s="1"/>
  <c r="AB64" i="5"/>
  <c r="AD64" i="5"/>
  <c r="AE64" i="5"/>
  <c r="Z65" i="5"/>
  <c r="AA65" i="5" s="1"/>
  <c r="AC65" i="5" s="1"/>
  <c r="Z66" i="5"/>
  <c r="AA66" i="5" s="1"/>
  <c r="AC66" i="5" s="1"/>
  <c r="AD66" i="5"/>
  <c r="Z67" i="5"/>
  <c r="AA67" i="5" s="1"/>
  <c r="AC67" i="5" s="1"/>
  <c r="AB67" i="5"/>
  <c r="AE67" i="5" s="1"/>
  <c r="AD67" i="5"/>
  <c r="Z68" i="5"/>
  <c r="AA68" i="5" s="1"/>
  <c r="AB68" i="5"/>
  <c r="AC68" i="5"/>
  <c r="AD68" i="5"/>
  <c r="AE68" i="5"/>
  <c r="Z69" i="5"/>
  <c r="AA69" i="5" s="1"/>
  <c r="AB69" i="5"/>
  <c r="AC69" i="5"/>
  <c r="AD69" i="5"/>
  <c r="AE69" i="5"/>
  <c r="Z70" i="5"/>
  <c r="AA70" i="5" s="1"/>
  <c r="AB70" i="5"/>
  <c r="AC70" i="5"/>
  <c r="AD70" i="5"/>
  <c r="AE70" i="5"/>
  <c r="Z71" i="5"/>
  <c r="AA71" i="5" s="1"/>
  <c r="AB71" i="5"/>
  <c r="AC71" i="5"/>
  <c r="AD71" i="5"/>
  <c r="AE71" i="5"/>
  <c r="Z72" i="5"/>
  <c r="AA72" i="5" s="1"/>
  <c r="AB72" i="5"/>
  <c r="AC72" i="5"/>
  <c r="AD72" i="5"/>
  <c r="AE72" i="5"/>
  <c r="Z73" i="5"/>
  <c r="AA73" i="5" s="1"/>
  <c r="AB73" i="5"/>
  <c r="AC73" i="5"/>
  <c r="AD73" i="5"/>
  <c r="AE73" i="5"/>
  <c r="Z74" i="5"/>
  <c r="AA74" i="5" s="1"/>
  <c r="AB74" i="5"/>
  <c r="AC74" i="5"/>
  <c r="AD74" i="5"/>
  <c r="AE74" i="5"/>
  <c r="Z75" i="5"/>
  <c r="AA75" i="5" s="1"/>
  <c r="AB75" i="5"/>
  <c r="AC75" i="5"/>
  <c r="AD75" i="5"/>
  <c r="AE75" i="5"/>
  <c r="Z76" i="5"/>
  <c r="AA76" i="5" s="1"/>
  <c r="AB76" i="5"/>
  <c r="AC76" i="5"/>
  <c r="AD76" i="5"/>
  <c r="AE76" i="5"/>
  <c r="Z77" i="5"/>
  <c r="AA77" i="5" s="1"/>
  <c r="AB77" i="5"/>
  <c r="AC77" i="5"/>
  <c r="AD77" i="5"/>
  <c r="AE77" i="5"/>
  <c r="Z78" i="5"/>
  <c r="AA78" i="5" s="1"/>
  <c r="AB78" i="5"/>
  <c r="AC78" i="5"/>
  <c r="AD78" i="5"/>
  <c r="AE78" i="5"/>
  <c r="Z79" i="5"/>
  <c r="AA79" i="5" s="1"/>
  <c r="AB79" i="5"/>
  <c r="AC79" i="5"/>
  <c r="AD79" i="5"/>
  <c r="AE79" i="5"/>
  <c r="Z80" i="5"/>
  <c r="AA80" i="5" s="1"/>
  <c r="AB80" i="5"/>
  <c r="AC80" i="5"/>
  <c r="AD80" i="5"/>
  <c r="AE80" i="5"/>
  <c r="Z81" i="5"/>
  <c r="AA81" i="5" s="1"/>
  <c r="AB81" i="5"/>
  <c r="AC81" i="5"/>
  <c r="AD81" i="5"/>
  <c r="AE81" i="5"/>
  <c r="Z82" i="5"/>
  <c r="AA82" i="5" s="1"/>
  <c r="AB82" i="5"/>
  <c r="AC82" i="5"/>
  <c r="AD82" i="5"/>
  <c r="AE82" i="5"/>
  <c r="Z83" i="5"/>
  <c r="AA83" i="5" s="1"/>
  <c r="AB83" i="5"/>
  <c r="AC83" i="5"/>
  <c r="AD83" i="5"/>
  <c r="AE83" i="5"/>
  <c r="Z84" i="5"/>
  <c r="AA84" i="5" s="1"/>
  <c r="AB84" i="5"/>
  <c r="AC84" i="5"/>
  <c r="AD84" i="5"/>
  <c r="AE84" i="5"/>
  <c r="Z85" i="5"/>
  <c r="AA85" i="5" s="1"/>
  <c r="AB85" i="5"/>
  <c r="AC85" i="5"/>
  <c r="AD85" i="5"/>
  <c r="AE85" i="5"/>
  <c r="Z86" i="5"/>
  <c r="AA86" i="5" s="1"/>
  <c r="AB86" i="5"/>
  <c r="AC86" i="5"/>
  <c r="AD86" i="5"/>
  <c r="AE86" i="5"/>
  <c r="Z87" i="5"/>
  <c r="AA87" i="5" s="1"/>
  <c r="AB87" i="5"/>
  <c r="AC87" i="5"/>
  <c r="AD87" i="5"/>
  <c r="AE87" i="5"/>
  <c r="Z88" i="5"/>
  <c r="AA88" i="5" s="1"/>
  <c r="AB88" i="5"/>
  <c r="AC88" i="5"/>
  <c r="AD88" i="5"/>
  <c r="AE88" i="5"/>
  <c r="Z89" i="5"/>
  <c r="AA89" i="5" s="1"/>
  <c r="AB89" i="5"/>
  <c r="AC89" i="5"/>
  <c r="AD89" i="5"/>
  <c r="AE89" i="5"/>
  <c r="Z90" i="5"/>
  <c r="AA90" i="5" s="1"/>
  <c r="AB90" i="5"/>
  <c r="AC90" i="5"/>
  <c r="AD90" i="5"/>
  <c r="AE90" i="5"/>
  <c r="Z91" i="5"/>
  <c r="AA91" i="5" s="1"/>
  <c r="AB91" i="5"/>
  <c r="AC91" i="5"/>
  <c r="AD91" i="5"/>
  <c r="AE91" i="5"/>
  <c r="Z92" i="5"/>
  <c r="AA92" i="5" s="1"/>
  <c r="AB92" i="5"/>
  <c r="AC92" i="5"/>
  <c r="AD92" i="5"/>
  <c r="AE92" i="5"/>
  <c r="Z93" i="5"/>
  <c r="AA93" i="5" s="1"/>
  <c r="AB93" i="5"/>
  <c r="AC93" i="5"/>
  <c r="AD93" i="5"/>
  <c r="AE93" i="5"/>
  <c r="Z94" i="5"/>
  <c r="AA94" i="5" s="1"/>
  <c r="AB94" i="5"/>
  <c r="AC94" i="5"/>
  <c r="AD94" i="5"/>
  <c r="AE94" i="5"/>
  <c r="Z95" i="5"/>
  <c r="AA95" i="5" s="1"/>
  <c r="AB95" i="5"/>
  <c r="AC95" i="5"/>
  <c r="AD95" i="5"/>
  <c r="AE95" i="5"/>
  <c r="Z96" i="5"/>
  <c r="AA96" i="5" s="1"/>
  <c r="AB96" i="5"/>
  <c r="AC96" i="5"/>
  <c r="AD96" i="5"/>
  <c r="AE96" i="5"/>
  <c r="Z97" i="5"/>
  <c r="AA97" i="5" s="1"/>
  <c r="AB97" i="5"/>
  <c r="AC97" i="5"/>
  <c r="AD97" i="5"/>
  <c r="AE97" i="5"/>
  <c r="Z98" i="5"/>
  <c r="AA98" i="5" s="1"/>
  <c r="AB98" i="5"/>
  <c r="AC98" i="5"/>
  <c r="AD98" i="5"/>
  <c r="AE98" i="5"/>
  <c r="Z99" i="5"/>
  <c r="AA99" i="5" s="1"/>
  <c r="AB99" i="5"/>
  <c r="AC99" i="5"/>
  <c r="AD99" i="5"/>
  <c r="AE99" i="5"/>
  <c r="Z100" i="5"/>
  <c r="AA100" i="5" s="1"/>
  <c r="AB100" i="5"/>
  <c r="AC100" i="5"/>
  <c r="AD100" i="5"/>
  <c r="AE100" i="5"/>
  <c r="Z101" i="5"/>
  <c r="AA101" i="5" s="1"/>
  <c r="AB101" i="5"/>
  <c r="AC101" i="5"/>
  <c r="AD101" i="5"/>
  <c r="AE101" i="5"/>
  <c r="Z102" i="5"/>
  <c r="AA102" i="5" s="1"/>
  <c r="AB102" i="5"/>
  <c r="AC102" i="5"/>
  <c r="AD102" i="5"/>
  <c r="AE102" i="5"/>
  <c r="Z103" i="5"/>
  <c r="AA103" i="5" s="1"/>
  <c r="AB103" i="5"/>
  <c r="AC103" i="5"/>
  <c r="AD103" i="5"/>
  <c r="AE103" i="5"/>
  <c r="Z104" i="5"/>
  <c r="AA104" i="5" s="1"/>
  <c r="AB104" i="5"/>
  <c r="AC104" i="5"/>
  <c r="AD104" i="5"/>
  <c r="AE104" i="5"/>
  <c r="Z105" i="5"/>
  <c r="AA105" i="5" s="1"/>
  <c r="AB105" i="5"/>
  <c r="AC105" i="5"/>
  <c r="AD105" i="5"/>
  <c r="AE105" i="5"/>
  <c r="Z106" i="5"/>
  <c r="AA106" i="5" s="1"/>
  <c r="AB106" i="5"/>
  <c r="AC106" i="5"/>
  <c r="AD106" i="5"/>
  <c r="AE106" i="5"/>
  <c r="Z107" i="5"/>
  <c r="AA107" i="5" s="1"/>
  <c r="AB107" i="5"/>
  <c r="AC107" i="5"/>
  <c r="AD107" i="5"/>
  <c r="AE107" i="5"/>
  <c r="Z108" i="5"/>
  <c r="AA108" i="5" s="1"/>
  <c r="AB108" i="5"/>
  <c r="AC108" i="5"/>
  <c r="AD108" i="5"/>
  <c r="AE108" i="5"/>
  <c r="Z109" i="5"/>
  <c r="AA109" i="5" s="1"/>
  <c r="AB109" i="5"/>
  <c r="AC109" i="5"/>
  <c r="AD109" i="5"/>
  <c r="AE109" i="5"/>
  <c r="Z110" i="5"/>
  <c r="AA110" i="5" s="1"/>
  <c r="AB110" i="5"/>
  <c r="AC110" i="5"/>
  <c r="AD110" i="5"/>
  <c r="AE110" i="5"/>
  <c r="Z111" i="5"/>
  <c r="AA111" i="5" s="1"/>
  <c r="AB111" i="5"/>
  <c r="AC111" i="5"/>
  <c r="AD111" i="5"/>
  <c r="AE111" i="5"/>
  <c r="Z112" i="5"/>
  <c r="AA112" i="5" s="1"/>
  <c r="AB112" i="5"/>
  <c r="AC112" i="5"/>
  <c r="AD112" i="5"/>
  <c r="AE112" i="5"/>
  <c r="Z113" i="5"/>
  <c r="AA113" i="5" s="1"/>
  <c r="AB113" i="5"/>
  <c r="AC113" i="5"/>
  <c r="AD113" i="5"/>
  <c r="AE113" i="5"/>
  <c r="Z114" i="5"/>
  <c r="AA114" i="5" s="1"/>
  <c r="AB114" i="5"/>
  <c r="AC114" i="5"/>
  <c r="AD114" i="5"/>
  <c r="AE114" i="5"/>
  <c r="Z115" i="5"/>
  <c r="AA115" i="5" s="1"/>
  <c r="AB115" i="5"/>
  <c r="AC115" i="5"/>
  <c r="AD115" i="5"/>
  <c r="AE115" i="5"/>
  <c r="Z116" i="5"/>
  <c r="AA116" i="5" s="1"/>
  <c r="AB116" i="5"/>
  <c r="AC116" i="5"/>
  <c r="AD116" i="5"/>
  <c r="AE116" i="5"/>
  <c r="Z117" i="5"/>
  <c r="AA117" i="5" s="1"/>
  <c r="AB117" i="5"/>
  <c r="AC117" i="5"/>
  <c r="AD117" i="5"/>
  <c r="AE117" i="5"/>
  <c r="Z118" i="5"/>
  <c r="AA118" i="5" s="1"/>
  <c r="AB118" i="5"/>
  <c r="AC118" i="5"/>
  <c r="AD118" i="5"/>
  <c r="AE118" i="5"/>
  <c r="Z119" i="5"/>
  <c r="AA119" i="5" s="1"/>
  <c r="AB119" i="5"/>
  <c r="AC119" i="5"/>
  <c r="AD119" i="5"/>
  <c r="AE119" i="5"/>
  <c r="Z120" i="5"/>
  <c r="AA120" i="5" s="1"/>
  <c r="AB120" i="5"/>
  <c r="AC120" i="5"/>
  <c r="AD120" i="5"/>
  <c r="AE120" i="5"/>
  <c r="Z121" i="5"/>
  <c r="AA121" i="5" s="1"/>
  <c r="AB121" i="5"/>
  <c r="AC121" i="5"/>
  <c r="AD121" i="5"/>
  <c r="AE121" i="5"/>
  <c r="Z122" i="5"/>
  <c r="AA122" i="5" s="1"/>
  <c r="AB122" i="5"/>
  <c r="AC122" i="5"/>
  <c r="AD122" i="5"/>
  <c r="AE122" i="5"/>
  <c r="Z123" i="5"/>
  <c r="AA123" i="5" s="1"/>
  <c r="AB123" i="5"/>
  <c r="AC123" i="5"/>
  <c r="AD123" i="5"/>
  <c r="AE123" i="5"/>
  <c r="Z124" i="5"/>
  <c r="AA124" i="5" s="1"/>
  <c r="AB124" i="5"/>
  <c r="AC124" i="5"/>
  <c r="AD124" i="5"/>
  <c r="AE124" i="5"/>
  <c r="Z125" i="5"/>
  <c r="AA125" i="5" s="1"/>
  <c r="AB125" i="5"/>
  <c r="AC125" i="5"/>
  <c r="AD125" i="5"/>
  <c r="AE125" i="5"/>
  <c r="Z126" i="5"/>
  <c r="AA126" i="5" s="1"/>
  <c r="AB126" i="5"/>
  <c r="AC126" i="5"/>
  <c r="AD126" i="5"/>
  <c r="AE126" i="5"/>
  <c r="Z127" i="5"/>
  <c r="AA127" i="5" s="1"/>
  <c r="AB127" i="5"/>
  <c r="AC127" i="5"/>
  <c r="AD127" i="5"/>
  <c r="AE127" i="5"/>
  <c r="Z128" i="5"/>
  <c r="AA128" i="5" s="1"/>
  <c r="AB128" i="5"/>
  <c r="AC128" i="5"/>
  <c r="AD128" i="5"/>
  <c r="AE128" i="5"/>
  <c r="Z129" i="5"/>
  <c r="AA129" i="5" s="1"/>
  <c r="AB129" i="5"/>
  <c r="AC129" i="5"/>
  <c r="AD129" i="5"/>
  <c r="AE129" i="5"/>
  <c r="Z130" i="5"/>
  <c r="AA130" i="5" s="1"/>
  <c r="AB130" i="5"/>
  <c r="AC130" i="5"/>
  <c r="AD130" i="5"/>
  <c r="AE130" i="5"/>
  <c r="Z131" i="5"/>
  <c r="AA131" i="5" s="1"/>
  <c r="AB131" i="5"/>
  <c r="AC131" i="5"/>
  <c r="AD131" i="5"/>
  <c r="AE131" i="5"/>
  <c r="Z132" i="5"/>
  <c r="AA132" i="5" s="1"/>
  <c r="AB132" i="5"/>
  <c r="AC132" i="5"/>
  <c r="AD132" i="5"/>
  <c r="AE132" i="5"/>
  <c r="Z133" i="5"/>
  <c r="AA133" i="5" s="1"/>
  <c r="AB133" i="5"/>
  <c r="AC133" i="5"/>
  <c r="AD133" i="5"/>
  <c r="AE133" i="5"/>
  <c r="Z134" i="5"/>
  <c r="AA134" i="5" s="1"/>
  <c r="AB134" i="5"/>
  <c r="AC134" i="5"/>
  <c r="AD134" i="5"/>
  <c r="AE134" i="5"/>
  <c r="Z135" i="5"/>
  <c r="AA135" i="5" s="1"/>
  <c r="AB135" i="5"/>
  <c r="AC135" i="5"/>
  <c r="AD135" i="5"/>
  <c r="AE135" i="5"/>
  <c r="Z136" i="5"/>
  <c r="AA136" i="5" s="1"/>
  <c r="AB136" i="5"/>
  <c r="AC136" i="5"/>
  <c r="AD136" i="5"/>
  <c r="AE136" i="5"/>
  <c r="Z137" i="5"/>
  <c r="AA137" i="5" s="1"/>
  <c r="AB137" i="5"/>
  <c r="AC137" i="5"/>
  <c r="AD137" i="5"/>
  <c r="AE137" i="5"/>
  <c r="Z138" i="5"/>
  <c r="AA138" i="5" s="1"/>
  <c r="AB138" i="5"/>
  <c r="AC138" i="5"/>
  <c r="AD138" i="5"/>
  <c r="AE138" i="5"/>
  <c r="Z139" i="5"/>
  <c r="AA139" i="5" s="1"/>
  <c r="AB139" i="5"/>
  <c r="AC139" i="5"/>
  <c r="AD139" i="5"/>
  <c r="AE139" i="5"/>
  <c r="Z140" i="5"/>
  <c r="AA140" i="5" s="1"/>
  <c r="AB140" i="5"/>
  <c r="AC140" i="5"/>
  <c r="AD140" i="5"/>
  <c r="AE140" i="5"/>
  <c r="Z141" i="5"/>
  <c r="AA141" i="5" s="1"/>
  <c r="AB141" i="5"/>
  <c r="AC141" i="5"/>
  <c r="AD141" i="5"/>
  <c r="AE141" i="5"/>
  <c r="Z142" i="5"/>
  <c r="AA142" i="5" s="1"/>
  <c r="AB142" i="5"/>
  <c r="AC142" i="5"/>
  <c r="AD142" i="5"/>
  <c r="AE142" i="5"/>
  <c r="Z143" i="5"/>
  <c r="AA143" i="5" s="1"/>
  <c r="AB143" i="5"/>
  <c r="AC143" i="5"/>
  <c r="AD143" i="5"/>
  <c r="AE143" i="5"/>
  <c r="Z144" i="5"/>
  <c r="AA144" i="5"/>
  <c r="AB144" i="5"/>
  <c r="AC144" i="5"/>
  <c r="AD144" i="5"/>
  <c r="AE144" i="5"/>
  <c r="Z145" i="5"/>
  <c r="AA145" i="5" s="1"/>
  <c r="AB145" i="5"/>
  <c r="AC145" i="5"/>
  <c r="AD145" i="5"/>
  <c r="AE145" i="5"/>
  <c r="Z146" i="5"/>
  <c r="AA146" i="5" s="1"/>
  <c r="AB146" i="5"/>
  <c r="AC146" i="5"/>
  <c r="AD146" i="5"/>
  <c r="AE146" i="5"/>
  <c r="Z147" i="5"/>
  <c r="AA147" i="5" s="1"/>
  <c r="AB147" i="5"/>
  <c r="AC147" i="5"/>
  <c r="AD147" i="5"/>
  <c r="AE147" i="5"/>
  <c r="Z148" i="5"/>
  <c r="AA148" i="5" s="1"/>
  <c r="AB148" i="5"/>
  <c r="AC148" i="5"/>
  <c r="AD148" i="5"/>
  <c r="AE148" i="5"/>
  <c r="Z149" i="5"/>
  <c r="AA149" i="5" s="1"/>
  <c r="AB149" i="5"/>
  <c r="AC149" i="5"/>
  <c r="AD149" i="5"/>
  <c r="AE149" i="5"/>
  <c r="Z150" i="5"/>
  <c r="AA150" i="5" s="1"/>
  <c r="AB150" i="5"/>
  <c r="AC150" i="5"/>
  <c r="AD150" i="5"/>
  <c r="AE150" i="5"/>
  <c r="Z151" i="5"/>
  <c r="AA151" i="5" s="1"/>
  <c r="AB151" i="5"/>
  <c r="AC151" i="5"/>
  <c r="AD151" i="5"/>
  <c r="AE151" i="5"/>
  <c r="Z152" i="5"/>
  <c r="AA152" i="5" s="1"/>
  <c r="AB152" i="5"/>
  <c r="AC152" i="5"/>
  <c r="AD152" i="5"/>
  <c r="AE152" i="5"/>
  <c r="Z153" i="5"/>
  <c r="AA153" i="5" s="1"/>
  <c r="AB153" i="5"/>
  <c r="AC153" i="5"/>
  <c r="AD153" i="5"/>
  <c r="AE153" i="5"/>
  <c r="Z154" i="5"/>
  <c r="AA154" i="5" s="1"/>
  <c r="AB154" i="5"/>
  <c r="AC154" i="5"/>
  <c r="AD154" i="5"/>
  <c r="AE154" i="5"/>
  <c r="Z155" i="5"/>
  <c r="AA155" i="5" s="1"/>
  <c r="AB155" i="5"/>
  <c r="AC155" i="5"/>
  <c r="AD155" i="5"/>
  <c r="AE155" i="5"/>
  <c r="Z156" i="5"/>
  <c r="AA156" i="5" s="1"/>
  <c r="AB156" i="5"/>
  <c r="AC156" i="5"/>
  <c r="AD156" i="5"/>
  <c r="AE156" i="5"/>
  <c r="Z157" i="5"/>
  <c r="AA157" i="5" s="1"/>
  <c r="AB157" i="5"/>
  <c r="AC157" i="5"/>
  <c r="AD157" i="5"/>
  <c r="AE157" i="5"/>
  <c r="Z158" i="5"/>
  <c r="AA158" i="5" s="1"/>
  <c r="AB158" i="5"/>
  <c r="AC158" i="5"/>
  <c r="AD158" i="5"/>
  <c r="AE158" i="5"/>
  <c r="Z159" i="5"/>
  <c r="AA159" i="5" s="1"/>
  <c r="AB159" i="5"/>
  <c r="AC159" i="5"/>
  <c r="AD159" i="5"/>
  <c r="AE159" i="5"/>
  <c r="Z160" i="5"/>
  <c r="AA160" i="5" s="1"/>
  <c r="AB160" i="5"/>
  <c r="AC160" i="5"/>
  <c r="AD160" i="5"/>
  <c r="AE160" i="5"/>
  <c r="Z161" i="5"/>
  <c r="AA161" i="5" s="1"/>
  <c r="AB161" i="5"/>
  <c r="AC161" i="5"/>
  <c r="AD161" i="5"/>
  <c r="AE161" i="5"/>
  <c r="Z162" i="5"/>
  <c r="AA162" i="5" s="1"/>
  <c r="AB162" i="5"/>
  <c r="AC162" i="5"/>
  <c r="AD162" i="5"/>
  <c r="AE162" i="5"/>
  <c r="Z163" i="5"/>
  <c r="AA163" i="5" s="1"/>
  <c r="AB163" i="5"/>
  <c r="AC163" i="5"/>
  <c r="AD163" i="5"/>
  <c r="AE163" i="5"/>
  <c r="Z164" i="5"/>
  <c r="AA164" i="5" s="1"/>
  <c r="AB164" i="5"/>
  <c r="AC164" i="5"/>
  <c r="AD164" i="5"/>
  <c r="AE164" i="5"/>
  <c r="Z165" i="5"/>
  <c r="AA165" i="5" s="1"/>
  <c r="AB165" i="5"/>
  <c r="AC165" i="5"/>
  <c r="AD165" i="5"/>
  <c r="AE165" i="5"/>
  <c r="Z166" i="5"/>
  <c r="AA166" i="5" s="1"/>
  <c r="AB166" i="5"/>
  <c r="AC166" i="5"/>
  <c r="AD166" i="5"/>
  <c r="AE166" i="5"/>
  <c r="Z167" i="5"/>
  <c r="AA167" i="5" s="1"/>
  <c r="AB167" i="5"/>
  <c r="AC167" i="5"/>
  <c r="AD167" i="5"/>
  <c r="AE167" i="5"/>
  <c r="Z168" i="5"/>
  <c r="AA168" i="5" s="1"/>
  <c r="AB168" i="5"/>
  <c r="AC168" i="5"/>
  <c r="AD168" i="5"/>
  <c r="AE168" i="5"/>
  <c r="Z169" i="5"/>
  <c r="AA169" i="5" s="1"/>
  <c r="AB169" i="5"/>
  <c r="AC169" i="5"/>
  <c r="AD169" i="5"/>
  <c r="AE169" i="5"/>
  <c r="Z170" i="5"/>
  <c r="AA170" i="5" s="1"/>
  <c r="AB170" i="5"/>
  <c r="AC170" i="5"/>
  <c r="AD170" i="5"/>
  <c r="AE170" i="5"/>
  <c r="Z171" i="5"/>
  <c r="AA171" i="5" s="1"/>
  <c r="AB171" i="5"/>
  <c r="AC171" i="5"/>
  <c r="AD171" i="5"/>
  <c r="AE171" i="5"/>
  <c r="Z172" i="5"/>
  <c r="AA172" i="5" s="1"/>
  <c r="AB172" i="5"/>
  <c r="AC172" i="5"/>
  <c r="AD172" i="5"/>
  <c r="AE172" i="5"/>
  <c r="Z173" i="5"/>
  <c r="AA173" i="5" s="1"/>
  <c r="AB173" i="5"/>
  <c r="AC173" i="5"/>
  <c r="AD173" i="5"/>
  <c r="AE173" i="5"/>
  <c r="Z174" i="5"/>
  <c r="AA174" i="5" s="1"/>
  <c r="AB174" i="5"/>
  <c r="AC174" i="5"/>
  <c r="AD174" i="5"/>
  <c r="AE174" i="5"/>
  <c r="Z175" i="5"/>
  <c r="AA175" i="5" s="1"/>
  <c r="AB175" i="5"/>
  <c r="AC175" i="5"/>
  <c r="AD175" i="5"/>
  <c r="AE175" i="5"/>
  <c r="Z176" i="5"/>
  <c r="AA176" i="5" s="1"/>
  <c r="AB176" i="5"/>
  <c r="AC176" i="5"/>
  <c r="AD176" i="5"/>
  <c r="AE176" i="5"/>
  <c r="Z177" i="5"/>
  <c r="AA177" i="5" s="1"/>
  <c r="AB177" i="5"/>
  <c r="AC177" i="5"/>
  <c r="AD177" i="5"/>
  <c r="AE177" i="5"/>
  <c r="Z178" i="5"/>
  <c r="AA178" i="5" s="1"/>
  <c r="AB178" i="5"/>
  <c r="AC178" i="5"/>
  <c r="AD178" i="5"/>
  <c r="AE178" i="5"/>
  <c r="Z179" i="5"/>
  <c r="AA179" i="5" s="1"/>
  <c r="AB179" i="5"/>
  <c r="AC179" i="5"/>
  <c r="AD179" i="5"/>
  <c r="AE179" i="5"/>
  <c r="Z180" i="5"/>
  <c r="AA180" i="5" s="1"/>
  <c r="AB180" i="5"/>
  <c r="AC180" i="5"/>
  <c r="AD180" i="5"/>
  <c r="AE180" i="5"/>
  <c r="Z181" i="5"/>
  <c r="AA181" i="5" s="1"/>
  <c r="AB181" i="5"/>
  <c r="AC181" i="5"/>
  <c r="AD181" i="5"/>
  <c r="AE181" i="5"/>
  <c r="Z182" i="5"/>
  <c r="AA182" i="5" s="1"/>
  <c r="AB182" i="5"/>
  <c r="AC182" i="5"/>
  <c r="AD182" i="5"/>
  <c r="AE182" i="5"/>
  <c r="Z183" i="5"/>
  <c r="AA183" i="5" s="1"/>
  <c r="AB183" i="5"/>
  <c r="AC183" i="5"/>
  <c r="AD183" i="5"/>
  <c r="AE183" i="5"/>
  <c r="Z184" i="5"/>
  <c r="AA184" i="5" s="1"/>
  <c r="AB184" i="5"/>
  <c r="AC184" i="5"/>
  <c r="AD184" i="5"/>
  <c r="AE184" i="5"/>
  <c r="Z185" i="5"/>
  <c r="AA185" i="5" s="1"/>
  <c r="AB185" i="5"/>
  <c r="AC185" i="5"/>
  <c r="AD185" i="5"/>
  <c r="AE185" i="5"/>
  <c r="Z186" i="5"/>
  <c r="AA186" i="5" s="1"/>
  <c r="AB186" i="5"/>
  <c r="AC186" i="5"/>
  <c r="AD186" i="5"/>
  <c r="AE186" i="5"/>
  <c r="Z187" i="5"/>
  <c r="AA187" i="5" s="1"/>
  <c r="AB187" i="5"/>
  <c r="AC187" i="5"/>
  <c r="AD187" i="5"/>
  <c r="AE187" i="5"/>
  <c r="Z188" i="5"/>
  <c r="AA188" i="5" s="1"/>
  <c r="AB188" i="5"/>
  <c r="AC188" i="5"/>
  <c r="AD188" i="5"/>
  <c r="AE188" i="5"/>
  <c r="Z189" i="5"/>
  <c r="AA189" i="5" s="1"/>
  <c r="AB189" i="5"/>
  <c r="AC189" i="5"/>
  <c r="AD189" i="5"/>
  <c r="AE189" i="5"/>
  <c r="Z190" i="5"/>
  <c r="AA190" i="5" s="1"/>
  <c r="AB190" i="5"/>
  <c r="AC190" i="5"/>
  <c r="AD190" i="5"/>
  <c r="AE190" i="5"/>
  <c r="Z191" i="5"/>
  <c r="AA191" i="5" s="1"/>
  <c r="AB191" i="5"/>
  <c r="AC191" i="5"/>
  <c r="AD191" i="5"/>
  <c r="AE191" i="5"/>
  <c r="Z192" i="5"/>
  <c r="AA192" i="5" s="1"/>
  <c r="AB192" i="5"/>
  <c r="AC192" i="5"/>
  <c r="AD192" i="5"/>
  <c r="AE192" i="5"/>
  <c r="Z193" i="5"/>
  <c r="AA193" i="5" s="1"/>
  <c r="AB193" i="5"/>
  <c r="AC193" i="5"/>
  <c r="AD193" i="5"/>
  <c r="AE193" i="5"/>
  <c r="Z194" i="5"/>
  <c r="AA194" i="5" s="1"/>
  <c r="AB194" i="5"/>
  <c r="AC194" i="5"/>
  <c r="AD194" i="5"/>
  <c r="AE194" i="5"/>
  <c r="Z195" i="5"/>
  <c r="AA195" i="5" s="1"/>
  <c r="AB195" i="5"/>
  <c r="AC195" i="5"/>
  <c r="AD195" i="5"/>
  <c r="AE195" i="5"/>
  <c r="Z196" i="5"/>
  <c r="AA196" i="5" s="1"/>
  <c r="AB196" i="5"/>
  <c r="AC196" i="5"/>
  <c r="AD196" i="5"/>
  <c r="AE196" i="5"/>
  <c r="Z197" i="5"/>
  <c r="AA197" i="5" s="1"/>
  <c r="AB197" i="5"/>
  <c r="AC197" i="5"/>
  <c r="AD197" i="5"/>
  <c r="AE197" i="5"/>
  <c r="Z198" i="5"/>
  <c r="AA198" i="5" s="1"/>
  <c r="AB198" i="5"/>
  <c r="AC198" i="5"/>
  <c r="AD198" i="5"/>
  <c r="AE198" i="5"/>
  <c r="Z199" i="5"/>
  <c r="AA199" i="5" s="1"/>
  <c r="AB199" i="5"/>
  <c r="AC199" i="5"/>
  <c r="AD199" i="5"/>
  <c r="AE199" i="5"/>
  <c r="Z200" i="5"/>
  <c r="AA200" i="5" s="1"/>
  <c r="AB200" i="5"/>
  <c r="AC200" i="5"/>
  <c r="AD200" i="5"/>
  <c r="AE200" i="5"/>
  <c r="Z201" i="5"/>
  <c r="AA201" i="5" s="1"/>
  <c r="AB201" i="5"/>
  <c r="AC201" i="5"/>
  <c r="AD201" i="5"/>
  <c r="AE201" i="5"/>
  <c r="Z202" i="5"/>
  <c r="AA202" i="5" s="1"/>
  <c r="AB202" i="5"/>
  <c r="AC202" i="5"/>
  <c r="AD202" i="5"/>
  <c r="AE202" i="5"/>
  <c r="Z203" i="5"/>
  <c r="AA203" i="5" s="1"/>
  <c r="AB203" i="5"/>
  <c r="AC203" i="5"/>
  <c r="AD203" i="5"/>
  <c r="AE203" i="5"/>
  <c r="Z204" i="5"/>
  <c r="AA204" i="5" s="1"/>
  <c r="AB204" i="5"/>
  <c r="AC204" i="5"/>
  <c r="AD204" i="5"/>
  <c r="AE204" i="5"/>
  <c r="Z205" i="5"/>
  <c r="AA205" i="5" s="1"/>
  <c r="AB205" i="5"/>
  <c r="AC205" i="5"/>
  <c r="AD205" i="5"/>
  <c r="AE205" i="5"/>
  <c r="Z206" i="5"/>
  <c r="AA206" i="5" s="1"/>
  <c r="AB206" i="5"/>
  <c r="AC206" i="5"/>
  <c r="AD206" i="5"/>
  <c r="AE206" i="5"/>
  <c r="Z207" i="5"/>
  <c r="AA207" i="5" s="1"/>
  <c r="AB207" i="5"/>
  <c r="AC207" i="5"/>
  <c r="AD207" i="5"/>
  <c r="AE207" i="5"/>
  <c r="Z208" i="5"/>
  <c r="AA208" i="5" s="1"/>
  <c r="AB208" i="5"/>
  <c r="AC208" i="5"/>
  <c r="AD208" i="5"/>
  <c r="AE208" i="5"/>
  <c r="Z209" i="5"/>
  <c r="AA209" i="5" s="1"/>
  <c r="AB209" i="5"/>
  <c r="AC209" i="5"/>
  <c r="AD209" i="5"/>
  <c r="AE209" i="5"/>
  <c r="Z210" i="5"/>
  <c r="AA210" i="5" s="1"/>
  <c r="AB210" i="5"/>
  <c r="AC210" i="5"/>
  <c r="AD210" i="5"/>
  <c r="AE210" i="5"/>
  <c r="Z211" i="5"/>
  <c r="AA211" i="5" s="1"/>
  <c r="AB211" i="5"/>
  <c r="AC211" i="5"/>
  <c r="AD211" i="5"/>
  <c r="AE211" i="5"/>
  <c r="Z212" i="5"/>
  <c r="AA212" i="5" s="1"/>
  <c r="AB212" i="5"/>
  <c r="AC212" i="5"/>
  <c r="AD212" i="5"/>
  <c r="AE212" i="5"/>
  <c r="Z213" i="5"/>
  <c r="AA213" i="5" s="1"/>
  <c r="AB213" i="5"/>
  <c r="AC213" i="5"/>
  <c r="AD213" i="5"/>
  <c r="AE213" i="5"/>
  <c r="Z214" i="5"/>
  <c r="AA214" i="5" s="1"/>
  <c r="AB214" i="5"/>
  <c r="AC214" i="5"/>
  <c r="AD214" i="5"/>
  <c r="AE214" i="5"/>
  <c r="Z215" i="5"/>
  <c r="AA215" i="5" s="1"/>
  <c r="AB215" i="5"/>
  <c r="AC215" i="5"/>
  <c r="AD215" i="5"/>
  <c r="AE215" i="5"/>
  <c r="Z216" i="5"/>
  <c r="AA216" i="5" s="1"/>
  <c r="AB216" i="5"/>
  <c r="AC216" i="5"/>
  <c r="AD216" i="5"/>
  <c r="AE216" i="5"/>
  <c r="Z217" i="5"/>
  <c r="AA217" i="5" s="1"/>
  <c r="AB217" i="5"/>
  <c r="AC217" i="5"/>
  <c r="AD217" i="5"/>
  <c r="AE217" i="5"/>
  <c r="Z218" i="5"/>
  <c r="AA218" i="5" s="1"/>
  <c r="AB218" i="5"/>
  <c r="AC218" i="5"/>
  <c r="AD218" i="5"/>
  <c r="AE218" i="5"/>
  <c r="Z219" i="5"/>
  <c r="AA219" i="5" s="1"/>
  <c r="AB219" i="5"/>
  <c r="AC219" i="5"/>
  <c r="AD219" i="5"/>
  <c r="AE219" i="5"/>
  <c r="Z220" i="5"/>
  <c r="AA220" i="5" s="1"/>
  <c r="AB220" i="5"/>
  <c r="AC220" i="5"/>
  <c r="AD220" i="5"/>
  <c r="AE220" i="5"/>
  <c r="Z221" i="5"/>
  <c r="AA221" i="5" s="1"/>
  <c r="AB221" i="5"/>
  <c r="AC221" i="5"/>
  <c r="AD221" i="5"/>
  <c r="AE221" i="5"/>
  <c r="Z222" i="5"/>
  <c r="AA222" i="5" s="1"/>
  <c r="AB222" i="5"/>
  <c r="AC222" i="5"/>
  <c r="AD222" i="5"/>
  <c r="AE222" i="5"/>
  <c r="Z223" i="5"/>
  <c r="AA223" i="5" s="1"/>
  <c r="AB223" i="5"/>
  <c r="AC223" i="5"/>
  <c r="AD223" i="5"/>
  <c r="AE223" i="5"/>
  <c r="Z224" i="5"/>
  <c r="AA224" i="5" s="1"/>
  <c r="AB224" i="5"/>
  <c r="AC224" i="5"/>
  <c r="AD224" i="5"/>
  <c r="AE224" i="5"/>
  <c r="Z225" i="5"/>
  <c r="AA225" i="5" s="1"/>
  <c r="AB225" i="5"/>
  <c r="AC225" i="5"/>
  <c r="AD225" i="5"/>
  <c r="AE225" i="5"/>
  <c r="Z226" i="5"/>
  <c r="AA226" i="5" s="1"/>
  <c r="AB226" i="5"/>
  <c r="AC226" i="5"/>
  <c r="AD226" i="5"/>
  <c r="AE226" i="5"/>
  <c r="Z227" i="5"/>
  <c r="AA227" i="5" s="1"/>
  <c r="AB227" i="5"/>
  <c r="AC227" i="5"/>
  <c r="AD227" i="5"/>
  <c r="AE227" i="5"/>
  <c r="Z228" i="5"/>
  <c r="AA228" i="5" s="1"/>
  <c r="AB228" i="5"/>
  <c r="AC228" i="5"/>
  <c r="AD228" i="5"/>
  <c r="AE228" i="5"/>
  <c r="Z229" i="5"/>
  <c r="AA229" i="5" s="1"/>
  <c r="AB229" i="5"/>
  <c r="AC229" i="5"/>
  <c r="AD229" i="5"/>
  <c r="AE229" i="5"/>
  <c r="Z230" i="5"/>
  <c r="AA230" i="5" s="1"/>
  <c r="AB230" i="5"/>
  <c r="AC230" i="5"/>
  <c r="AD230" i="5"/>
  <c r="AE230" i="5"/>
  <c r="Z231" i="5"/>
  <c r="AA231" i="5" s="1"/>
  <c r="AB231" i="5"/>
  <c r="AC231" i="5"/>
  <c r="AD231" i="5"/>
  <c r="AE231" i="5"/>
  <c r="Z232" i="5"/>
  <c r="AA232" i="5" s="1"/>
  <c r="AB232" i="5"/>
  <c r="AC232" i="5"/>
  <c r="AD232" i="5"/>
  <c r="AE232" i="5"/>
  <c r="Z233" i="5"/>
  <c r="AA233" i="5" s="1"/>
  <c r="AB233" i="5"/>
  <c r="AC233" i="5"/>
  <c r="AD233" i="5"/>
  <c r="AE233" i="5"/>
  <c r="Z234" i="5"/>
  <c r="AA234" i="5" s="1"/>
  <c r="AB234" i="5"/>
  <c r="AC234" i="5"/>
  <c r="AD234" i="5"/>
  <c r="AE234" i="5"/>
  <c r="Z235" i="5"/>
  <c r="AA235" i="5" s="1"/>
  <c r="AB235" i="5"/>
  <c r="AC235" i="5"/>
  <c r="AD235" i="5"/>
  <c r="AE235" i="5"/>
  <c r="Z236" i="5"/>
  <c r="AA236" i="5" s="1"/>
  <c r="AB236" i="5"/>
  <c r="AC236" i="5"/>
  <c r="AD236" i="5"/>
  <c r="AE236" i="5"/>
  <c r="Z237" i="5"/>
  <c r="AA237" i="5" s="1"/>
  <c r="AB237" i="5"/>
  <c r="AC237" i="5"/>
  <c r="AD237" i="5"/>
  <c r="AE237" i="5"/>
  <c r="Z238" i="5"/>
  <c r="AA238" i="5" s="1"/>
  <c r="AB238" i="5"/>
  <c r="AC238" i="5"/>
  <c r="AD238" i="5"/>
  <c r="AE238" i="5"/>
  <c r="Z239" i="5"/>
  <c r="AA239" i="5" s="1"/>
  <c r="AB239" i="5"/>
  <c r="AC239" i="5"/>
  <c r="AD239" i="5"/>
  <c r="AE239" i="5"/>
  <c r="Z240" i="5"/>
  <c r="AA240" i="5" s="1"/>
  <c r="AB240" i="5"/>
  <c r="AC240" i="5"/>
  <c r="AD240" i="5"/>
  <c r="AE240" i="5"/>
  <c r="Z241" i="5"/>
  <c r="AA241" i="5" s="1"/>
  <c r="AB241" i="5"/>
  <c r="AC241" i="5"/>
  <c r="AD241" i="5"/>
  <c r="AE241" i="5"/>
  <c r="Z242" i="5"/>
  <c r="AA242" i="5" s="1"/>
  <c r="AB242" i="5"/>
  <c r="AC242" i="5"/>
  <c r="AD242" i="5"/>
  <c r="AE242" i="5"/>
  <c r="Z243" i="5"/>
  <c r="AA243" i="5" s="1"/>
  <c r="AB243" i="5"/>
  <c r="AC243" i="5"/>
  <c r="AD243" i="5"/>
  <c r="AE243" i="5"/>
  <c r="Z244" i="5"/>
  <c r="AA244" i="5" s="1"/>
  <c r="AB244" i="5"/>
  <c r="AC244" i="5"/>
  <c r="AD244" i="5"/>
  <c r="AE244" i="5"/>
  <c r="Z245" i="5"/>
  <c r="AA245" i="5" s="1"/>
  <c r="AB245" i="5"/>
  <c r="AC245" i="5"/>
  <c r="AD245" i="5"/>
  <c r="AE245" i="5"/>
  <c r="Z246" i="5"/>
  <c r="AA246" i="5" s="1"/>
  <c r="AB246" i="5"/>
  <c r="AC246" i="5"/>
  <c r="AD246" i="5"/>
  <c r="AE246" i="5"/>
  <c r="Z247" i="5"/>
  <c r="AA247" i="5" s="1"/>
  <c r="AB247" i="5"/>
  <c r="AC247" i="5"/>
  <c r="AD247" i="5"/>
  <c r="AE247" i="5"/>
  <c r="Z248" i="5"/>
  <c r="AA248" i="5" s="1"/>
  <c r="AB248" i="5"/>
  <c r="AC248" i="5"/>
  <c r="AD248" i="5"/>
  <c r="AE248" i="5"/>
  <c r="Z249" i="5"/>
  <c r="AA249" i="5" s="1"/>
  <c r="AB249" i="5"/>
  <c r="AC249" i="5"/>
  <c r="AD249" i="5"/>
  <c r="AE249" i="5"/>
  <c r="Z250" i="5"/>
  <c r="AA250" i="5" s="1"/>
  <c r="AB250" i="5"/>
  <c r="AC250" i="5"/>
  <c r="AD250" i="5"/>
  <c r="AE250" i="5"/>
  <c r="Z251" i="5"/>
  <c r="AA251" i="5" s="1"/>
  <c r="AB251" i="5"/>
  <c r="AC251" i="5"/>
  <c r="AD251" i="5"/>
  <c r="AE251" i="5"/>
  <c r="Z252" i="5"/>
  <c r="AA252" i="5"/>
  <c r="AB252" i="5"/>
  <c r="AC252" i="5"/>
  <c r="AD252" i="5"/>
  <c r="AE252" i="5"/>
  <c r="Z253" i="5"/>
  <c r="AA253" i="5" s="1"/>
  <c r="AB253" i="5"/>
  <c r="AC253" i="5"/>
  <c r="AD253" i="5"/>
  <c r="AE253" i="5"/>
  <c r="Z254" i="5"/>
  <c r="AA254" i="5" s="1"/>
  <c r="AB254" i="5"/>
  <c r="AC254" i="5"/>
  <c r="AD254" i="5"/>
  <c r="AE254" i="5"/>
  <c r="Z255" i="5"/>
  <c r="AA255" i="5" s="1"/>
  <c r="AB255" i="5"/>
  <c r="AC255" i="5"/>
  <c r="AD255" i="5"/>
  <c r="AE255" i="5"/>
  <c r="Z256" i="5"/>
  <c r="AA256" i="5" s="1"/>
  <c r="AB256" i="5"/>
  <c r="AC256" i="5"/>
  <c r="AD256" i="5"/>
  <c r="AE256" i="5"/>
  <c r="Z257" i="5"/>
  <c r="AA257" i="5" s="1"/>
  <c r="AB257" i="5"/>
  <c r="AC257" i="5"/>
  <c r="AD257" i="5"/>
  <c r="AE257" i="5"/>
  <c r="Z258" i="5"/>
  <c r="AA258" i="5" s="1"/>
  <c r="AB258" i="5"/>
  <c r="AC258" i="5"/>
  <c r="AD258" i="5"/>
  <c r="AE258" i="5"/>
  <c r="Z259" i="5"/>
  <c r="AA259" i="5" s="1"/>
  <c r="AB259" i="5"/>
  <c r="AC259" i="5"/>
  <c r="AD259" i="5"/>
  <c r="AE259" i="5"/>
  <c r="Z260" i="5"/>
  <c r="AA260" i="5" s="1"/>
  <c r="AB260" i="5"/>
  <c r="AC260" i="5"/>
  <c r="AD260" i="5"/>
  <c r="AE260" i="5"/>
  <c r="Z261" i="5"/>
  <c r="AA261" i="5" s="1"/>
  <c r="AB261" i="5"/>
  <c r="AC261" i="5"/>
  <c r="AD261" i="5"/>
  <c r="AE261" i="5"/>
  <c r="Z262" i="5"/>
  <c r="AA262" i="5" s="1"/>
  <c r="AB262" i="5"/>
  <c r="AC262" i="5"/>
  <c r="AD262" i="5"/>
  <c r="AE262" i="5"/>
  <c r="Z263" i="5"/>
  <c r="AA263" i="5" s="1"/>
  <c r="AB263" i="5"/>
  <c r="AC263" i="5"/>
  <c r="AD263" i="5"/>
  <c r="AE263" i="5"/>
  <c r="Z264" i="5"/>
  <c r="AA264" i="5" s="1"/>
  <c r="AB264" i="5"/>
  <c r="AC264" i="5"/>
  <c r="AD264" i="5"/>
  <c r="AE264" i="5"/>
  <c r="Z265" i="5"/>
  <c r="AA265" i="5" s="1"/>
  <c r="AB265" i="5"/>
  <c r="AC265" i="5"/>
  <c r="AD265" i="5"/>
  <c r="AE265" i="5"/>
  <c r="Z266" i="5"/>
  <c r="AA266" i="5" s="1"/>
  <c r="AB266" i="5"/>
  <c r="AC266" i="5"/>
  <c r="AD266" i="5"/>
  <c r="AE266" i="5"/>
  <c r="Z267" i="5"/>
  <c r="AA267" i="5" s="1"/>
  <c r="AB267" i="5"/>
  <c r="AC267" i="5"/>
  <c r="AD267" i="5"/>
  <c r="AE267" i="5"/>
  <c r="Z268" i="5"/>
  <c r="AA268" i="5" s="1"/>
  <c r="AB268" i="5"/>
  <c r="AC268" i="5"/>
  <c r="AD268" i="5"/>
  <c r="AE268" i="5"/>
  <c r="Z269" i="5"/>
  <c r="AA269" i="5" s="1"/>
  <c r="AB269" i="5"/>
  <c r="AC269" i="5"/>
  <c r="AD269" i="5"/>
  <c r="AE269" i="5"/>
  <c r="Z270" i="5"/>
  <c r="AA270" i="5" s="1"/>
  <c r="AB270" i="5"/>
  <c r="AC270" i="5"/>
  <c r="AD270" i="5"/>
  <c r="AE270" i="5"/>
  <c r="Z271" i="5"/>
  <c r="AA271" i="5" s="1"/>
  <c r="AB271" i="5"/>
  <c r="AC271" i="5"/>
  <c r="AD271" i="5"/>
  <c r="AE271" i="5"/>
  <c r="Z272" i="5"/>
  <c r="AA272" i="5" s="1"/>
  <c r="AB272" i="5"/>
  <c r="AC272" i="5"/>
  <c r="AD272" i="5"/>
  <c r="AE272" i="5"/>
  <c r="Z273" i="5"/>
  <c r="AA273" i="5" s="1"/>
  <c r="AB273" i="5"/>
  <c r="AC273" i="5"/>
  <c r="AD273" i="5"/>
  <c r="AE273" i="5"/>
  <c r="Z274" i="5"/>
  <c r="AA274" i="5" s="1"/>
  <c r="AB274" i="5"/>
  <c r="AC274" i="5"/>
  <c r="AD274" i="5"/>
  <c r="AE274" i="5"/>
  <c r="Z275" i="5"/>
  <c r="AA275" i="5" s="1"/>
  <c r="AB275" i="5"/>
  <c r="AC275" i="5"/>
  <c r="AD275" i="5"/>
  <c r="AE275" i="5"/>
  <c r="Z276" i="5"/>
  <c r="AA276" i="5" s="1"/>
  <c r="AB276" i="5"/>
  <c r="AC276" i="5"/>
  <c r="AD276" i="5"/>
  <c r="AE276" i="5"/>
  <c r="Z277" i="5"/>
  <c r="AA277" i="5" s="1"/>
  <c r="AB277" i="5"/>
  <c r="AC277" i="5"/>
  <c r="AD277" i="5"/>
  <c r="AE277" i="5"/>
  <c r="Z278" i="5"/>
  <c r="AA278" i="5" s="1"/>
  <c r="AB278" i="5"/>
  <c r="AC278" i="5"/>
  <c r="AD278" i="5"/>
  <c r="AE278" i="5"/>
  <c r="AD54" i="5"/>
  <c r="Z54" i="5"/>
  <c r="AA54" i="5" s="1"/>
  <c r="AC54" i="5" s="1"/>
  <c r="Z9" i="5"/>
  <c r="AB9" i="5" s="1"/>
  <c r="Z10" i="5"/>
  <c r="AB10" i="5" s="1"/>
  <c r="Z11" i="5"/>
  <c r="AA11" i="5" s="1"/>
  <c r="AC11" i="5" s="1"/>
  <c r="AD11" i="5"/>
  <c r="Z12" i="5"/>
  <c r="AA12" i="5" s="1"/>
  <c r="AC12" i="5" s="1"/>
  <c r="AD12" i="5"/>
  <c r="Z13" i="5"/>
  <c r="AA13" i="5" s="1"/>
  <c r="AC13" i="5" s="1"/>
  <c r="AB13" i="5"/>
  <c r="AD13" i="5"/>
  <c r="Z14" i="5"/>
  <c r="AA14" i="5" s="1"/>
  <c r="AC14" i="5" s="1"/>
  <c r="AB14" i="5"/>
  <c r="AE14" i="5" s="1"/>
  <c r="AD14" i="5"/>
  <c r="Z15" i="5"/>
  <c r="AA15" i="5" s="1"/>
  <c r="AC15" i="5" s="1"/>
  <c r="AD15" i="5"/>
  <c r="Z16" i="5"/>
  <c r="AA16" i="5" s="1"/>
  <c r="AC16" i="5" s="1"/>
  <c r="Z17" i="5"/>
  <c r="AA17" i="5" s="1"/>
  <c r="AC17" i="5" s="1"/>
  <c r="Z18" i="5"/>
  <c r="AB18" i="5" s="1"/>
  <c r="AE18" i="5" s="1"/>
  <c r="Z19" i="5"/>
  <c r="AB19" i="5" s="1"/>
  <c r="AE19" i="5" s="1"/>
  <c r="AA19" i="5"/>
  <c r="AC19" i="5" s="1"/>
  <c r="Z20" i="5"/>
  <c r="AB20" i="5" s="1"/>
  <c r="AE20" i="5" s="1"/>
  <c r="Z21" i="5"/>
  <c r="AB21" i="5" s="1"/>
  <c r="Z22" i="5"/>
  <c r="AA22" i="5" s="1"/>
  <c r="AC22" i="5" s="1"/>
  <c r="AB22" i="5"/>
  <c r="Z23" i="5"/>
  <c r="AB23" i="5" s="1"/>
  <c r="AE23" i="5" s="1"/>
  <c r="AD23" i="5"/>
  <c r="Z24" i="5"/>
  <c r="AB24" i="5" s="1"/>
  <c r="AE24" i="5" s="1"/>
  <c r="AD24" i="5"/>
  <c r="Z25" i="5"/>
  <c r="AB25" i="5" s="1"/>
  <c r="AE25" i="5" s="1"/>
  <c r="AA25" i="5"/>
  <c r="AC25" i="5" s="1"/>
  <c r="AD25" i="5"/>
  <c r="Z26" i="5"/>
  <c r="AA26" i="5" s="1"/>
  <c r="AB26" i="5"/>
  <c r="AC26" i="5"/>
  <c r="AD26" i="5"/>
  <c r="AE26" i="5"/>
  <c r="AR55" i="22"/>
  <c r="AR56" i="22"/>
  <c r="AR57" i="22"/>
  <c r="AR58" i="22"/>
  <c r="AR59" i="22"/>
  <c r="AR60" i="22"/>
  <c r="AR61" i="22"/>
  <c r="AR62" i="22"/>
  <c r="AR63" i="22"/>
  <c r="AR64" i="22"/>
  <c r="AR65" i="22"/>
  <c r="AR66" i="22"/>
  <c r="AR67" i="22"/>
  <c r="AR68" i="22"/>
  <c r="AR69" i="22"/>
  <c r="AR70" i="22"/>
  <c r="AR71" i="22"/>
  <c r="AR72" i="22"/>
  <c r="AR73" i="22"/>
  <c r="AR74" i="22"/>
  <c r="AR75" i="22"/>
  <c r="AR76" i="22"/>
  <c r="AR77" i="22"/>
  <c r="AR78" i="22"/>
  <c r="AR79" i="22"/>
  <c r="AR80" i="22"/>
  <c r="AR81" i="22"/>
  <c r="AR82" i="22"/>
  <c r="AR83" i="22"/>
  <c r="AR84" i="22"/>
  <c r="AR85" i="22"/>
  <c r="AR86" i="22"/>
  <c r="AR87" i="22"/>
  <c r="AR88" i="22"/>
  <c r="AR89" i="22"/>
  <c r="AR90" i="22"/>
  <c r="AR91" i="22"/>
  <c r="AR92" i="22"/>
  <c r="AR93" i="22"/>
  <c r="AR94" i="22"/>
  <c r="AR95" i="22"/>
  <c r="AR96" i="22"/>
  <c r="AR97" i="22"/>
  <c r="AR98" i="22"/>
  <c r="AR99" i="22"/>
  <c r="AR100" i="22"/>
  <c r="AR101" i="22"/>
  <c r="AR102" i="22"/>
  <c r="AR103" i="22"/>
  <c r="AR104" i="22"/>
  <c r="AR105" i="22"/>
  <c r="AR106" i="22"/>
  <c r="AR107" i="22"/>
  <c r="AR108" i="22"/>
  <c r="AR109" i="22"/>
  <c r="AR110" i="22"/>
  <c r="AR111" i="22"/>
  <c r="AR112" i="22"/>
  <c r="AR113" i="22"/>
  <c r="AR114" i="22"/>
  <c r="AR115" i="22"/>
  <c r="AR116" i="22"/>
  <c r="AR117" i="22"/>
  <c r="AR118" i="22"/>
  <c r="AR119" i="22"/>
  <c r="AR120" i="22"/>
  <c r="AR121" i="22"/>
  <c r="AR122" i="22"/>
  <c r="AR123" i="22"/>
  <c r="AR124" i="22"/>
  <c r="AR125" i="22"/>
  <c r="AR126" i="22"/>
  <c r="AR127" i="22"/>
  <c r="AR128" i="22"/>
  <c r="AR129" i="22"/>
  <c r="AR130" i="22"/>
  <c r="AR131" i="22"/>
  <c r="AR132" i="22"/>
  <c r="AR133" i="22"/>
  <c r="AR134" i="22"/>
  <c r="AR135" i="22"/>
  <c r="AR136" i="22"/>
  <c r="AR137" i="22"/>
  <c r="AR138" i="22"/>
  <c r="AR139" i="22"/>
  <c r="AR140" i="22"/>
  <c r="AR141" i="22"/>
  <c r="AR142" i="22"/>
  <c r="AR143" i="22"/>
  <c r="AR144" i="22"/>
  <c r="AR145" i="22"/>
  <c r="AR146" i="22"/>
  <c r="AR147" i="22"/>
  <c r="AR148" i="22"/>
  <c r="AR149" i="22"/>
  <c r="AR150" i="22"/>
  <c r="AR151" i="22"/>
  <c r="AR152" i="22"/>
  <c r="AR153" i="22"/>
  <c r="AR154" i="22"/>
  <c r="AR155" i="22"/>
  <c r="AR156" i="22"/>
  <c r="AR157" i="22"/>
  <c r="AR158" i="22"/>
  <c r="AR159" i="22"/>
  <c r="AR160" i="22"/>
  <c r="AR161" i="22"/>
  <c r="AR162" i="22"/>
  <c r="AR163" i="22"/>
  <c r="AR164" i="22"/>
  <c r="AR165" i="22"/>
  <c r="AR166" i="22"/>
  <c r="AR167" i="22"/>
  <c r="AR168" i="22"/>
  <c r="AR169" i="22"/>
  <c r="AR170" i="22"/>
  <c r="AR171" i="22"/>
  <c r="AR172" i="22"/>
  <c r="AR173" i="22"/>
  <c r="AR174" i="22"/>
  <c r="AR175" i="22"/>
  <c r="AR176" i="22"/>
  <c r="AR177" i="22"/>
  <c r="AR178" i="22"/>
  <c r="AR179" i="22"/>
  <c r="AR180" i="22"/>
  <c r="AR181" i="22"/>
  <c r="AR182" i="22"/>
  <c r="AR183" i="22"/>
  <c r="AR184" i="22"/>
  <c r="AR185" i="22"/>
  <c r="AR186" i="22"/>
  <c r="AR187" i="22"/>
  <c r="AR188" i="22"/>
  <c r="AR189" i="22"/>
  <c r="AR190" i="22"/>
  <c r="AR191" i="22"/>
  <c r="AR192" i="22"/>
  <c r="AR193" i="22"/>
  <c r="AR194" i="22"/>
  <c r="AR195" i="22"/>
  <c r="AR196" i="22"/>
  <c r="AR197" i="22"/>
  <c r="AR198" i="22"/>
  <c r="AR199" i="22"/>
  <c r="AR200" i="22"/>
  <c r="AR201" i="22"/>
  <c r="AR202" i="22"/>
  <c r="AR203" i="22"/>
  <c r="AR204" i="22"/>
  <c r="AR205" i="22"/>
  <c r="AR206" i="22"/>
  <c r="AR207" i="22"/>
  <c r="AR208" i="22"/>
  <c r="AR209" i="22"/>
  <c r="AR210" i="22"/>
  <c r="AR211" i="22"/>
  <c r="AR212" i="22"/>
  <c r="AR213" i="22"/>
  <c r="AR214" i="22"/>
  <c r="AR215" i="22"/>
  <c r="AR216" i="22"/>
  <c r="AR217" i="22"/>
  <c r="AR218" i="22"/>
  <c r="AR219" i="22"/>
  <c r="AR220" i="22"/>
  <c r="AR221" i="22"/>
  <c r="AR222" i="22"/>
  <c r="AR223" i="22"/>
  <c r="AR224" i="22"/>
  <c r="AR225" i="22"/>
  <c r="AR226" i="22"/>
  <c r="AR227" i="22"/>
  <c r="AR228" i="22"/>
  <c r="AR229" i="22"/>
  <c r="AR230" i="22"/>
  <c r="AR231" i="22"/>
  <c r="AR232" i="22"/>
  <c r="AR233" i="22"/>
  <c r="AR234" i="22"/>
  <c r="AR235" i="22"/>
  <c r="AR236" i="22"/>
  <c r="AR237" i="22"/>
  <c r="AR238" i="22"/>
  <c r="AR239" i="22"/>
  <c r="AR240" i="22"/>
  <c r="AR241" i="22"/>
  <c r="AR242" i="22"/>
  <c r="AR243" i="22"/>
  <c r="AR244" i="22"/>
  <c r="AR245" i="22"/>
  <c r="AR246" i="22"/>
  <c r="AR247" i="22"/>
  <c r="AR248" i="22"/>
  <c r="AR249" i="22"/>
  <c r="AR250" i="22"/>
  <c r="AR251" i="22"/>
  <c r="AR252" i="22"/>
  <c r="AR253" i="22"/>
  <c r="AR254" i="22"/>
  <c r="AR255" i="22"/>
  <c r="AR256" i="22"/>
  <c r="AR257" i="22"/>
  <c r="AR258" i="22"/>
  <c r="AR259" i="22"/>
  <c r="AR260" i="22"/>
  <c r="AR261" i="22"/>
  <c r="AR262" i="22"/>
  <c r="AR263" i="22"/>
  <c r="AR264" i="22"/>
  <c r="AR265" i="22"/>
  <c r="AR266" i="22"/>
  <c r="AR267" i="22"/>
  <c r="AR268" i="22"/>
  <c r="AR269" i="22"/>
  <c r="AR270" i="22"/>
  <c r="AR271" i="22"/>
  <c r="AR272" i="22"/>
  <c r="AR273" i="22"/>
  <c r="AR274" i="22"/>
  <c r="AR275" i="22"/>
  <c r="AR276" i="22"/>
  <c r="AR277" i="22"/>
  <c r="AR278" i="22"/>
  <c r="AR54" i="22"/>
  <c r="AR9" i="22"/>
  <c r="AR10" i="22"/>
  <c r="AR11" i="22"/>
  <c r="AR12" i="22"/>
  <c r="AR13" i="22"/>
  <c r="AR14" i="22"/>
  <c r="AR15" i="22"/>
  <c r="AR16" i="22"/>
  <c r="AR17" i="22"/>
  <c r="AR18" i="22"/>
  <c r="AR19" i="22"/>
  <c r="AR20" i="22"/>
  <c r="AR21" i="22"/>
  <c r="AR22" i="22"/>
  <c r="AR23" i="22"/>
  <c r="AR24" i="22"/>
  <c r="AR25" i="22"/>
  <c r="AR26" i="22"/>
  <c r="AD55" i="22"/>
  <c r="AE55" i="22" s="1"/>
  <c r="AF55" i="22"/>
  <c r="AG55" i="22"/>
  <c r="AT55" i="22" s="1"/>
  <c r="AH55" i="22"/>
  <c r="AI55" i="22"/>
  <c r="AJ55" i="22"/>
  <c r="AK55" i="22"/>
  <c r="AM55" i="22" s="1"/>
  <c r="AL55" i="22"/>
  <c r="AN55" i="22" s="1"/>
  <c r="AD56" i="22"/>
  <c r="AE56" i="22" s="1"/>
  <c r="AF56" i="22"/>
  <c r="AG56" i="22"/>
  <c r="AT56" i="22" s="1"/>
  <c r="AH56" i="22"/>
  <c r="AI56" i="22"/>
  <c r="AJ56" i="22"/>
  <c r="AK56" i="22"/>
  <c r="AM56" i="22" s="1"/>
  <c r="AL56" i="22"/>
  <c r="AN56" i="22" s="1"/>
  <c r="AD57" i="22"/>
  <c r="AE57" i="22" s="1"/>
  <c r="AF57" i="22"/>
  <c r="AG57" i="22"/>
  <c r="AT57" i="22" s="1"/>
  <c r="AH57" i="22"/>
  <c r="AI57" i="22"/>
  <c r="AJ57" i="22"/>
  <c r="AK57" i="22"/>
  <c r="AM57" i="22" s="1"/>
  <c r="AL57" i="22"/>
  <c r="AN57" i="22" s="1"/>
  <c r="AD58" i="22"/>
  <c r="AE58" i="22" s="1"/>
  <c r="AF58" i="22"/>
  <c r="AG58" i="22"/>
  <c r="AT58" i="22" s="1"/>
  <c r="AH58" i="22"/>
  <c r="AI58" i="22"/>
  <c r="AJ58" i="22"/>
  <c r="AK58" i="22"/>
  <c r="AM58" i="22" s="1"/>
  <c r="AL58" i="22"/>
  <c r="AN58" i="22" s="1"/>
  <c r="AD59" i="22"/>
  <c r="AE59" i="22" s="1"/>
  <c r="AF59" i="22"/>
  <c r="AG59" i="22"/>
  <c r="AT59" i="22" s="1"/>
  <c r="AH59" i="22"/>
  <c r="AI59" i="22"/>
  <c r="AJ59" i="22"/>
  <c r="AK59" i="22"/>
  <c r="AM59" i="22" s="1"/>
  <c r="AL59" i="22"/>
  <c r="AN59" i="22" s="1"/>
  <c r="AD60" i="22"/>
  <c r="AE60" i="22" s="1"/>
  <c r="AF60" i="22"/>
  <c r="AG60" i="22"/>
  <c r="AT60" i="22" s="1"/>
  <c r="AH60" i="22"/>
  <c r="AI60" i="22"/>
  <c r="AJ60" i="22"/>
  <c r="AK60" i="22"/>
  <c r="AM60" i="22" s="1"/>
  <c r="AL60" i="22"/>
  <c r="AN60" i="22" s="1"/>
  <c r="AD61" i="22"/>
  <c r="AE61" i="22" s="1"/>
  <c r="AF61" i="22"/>
  <c r="AG61" i="22"/>
  <c r="AT61" i="22" s="1"/>
  <c r="AH61" i="22"/>
  <c r="AI61" i="22"/>
  <c r="AJ61" i="22"/>
  <c r="AK61" i="22"/>
  <c r="AM61" i="22" s="1"/>
  <c r="AL61" i="22"/>
  <c r="AN61" i="22" s="1"/>
  <c r="AD62" i="22"/>
  <c r="AE62" i="22" s="1"/>
  <c r="AF62" i="22"/>
  <c r="AG62" i="22"/>
  <c r="AT62" i="22" s="1"/>
  <c r="AH62" i="22"/>
  <c r="AI62" i="22"/>
  <c r="AJ62" i="22"/>
  <c r="AK62" i="22"/>
  <c r="AM62" i="22" s="1"/>
  <c r="AL62" i="22"/>
  <c r="AN62" i="22" s="1"/>
  <c r="AD63" i="22"/>
  <c r="AE63" i="22" s="1"/>
  <c r="AF63" i="22"/>
  <c r="AG63" i="22"/>
  <c r="AT63" i="22" s="1"/>
  <c r="AH63" i="22"/>
  <c r="AI63" i="22"/>
  <c r="AJ63" i="22"/>
  <c r="AK63" i="22"/>
  <c r="AM63" i="22" s="1"/>
  <c r="AL63" i="22"/>
  <c r="AN63" i="22" s="1"/>
  <c r="AD64" i="22"/>
  <c r="AE64" i="22" s="1"/>
  <c r="AF64" i="22"/>
  <c r="AG64" i="22"/>
  <c r="AT64" i="22" s="1"/>
  <c r="AH64" i="22"/>
  <c r="AI64" i="22"/>
  <c r="AJ64" i="22"/>
  <c r="AK64" i="22"/>
  <c r="AM64" i="22" s="1"/>
  <c r="AL64" i="22"/>
  <c r="AN64" i="22" s="1"/>
  <c r="AD65" i="22"/>
  <c r="AE65" i="22" s="1"/>
  <c r="AF65" i="22"/>
  <c r="AG65" i="22"/>
  <c r="AT65" i="22" s="1"/>
  <c r="AH65" i="22"/>
  <c r="AI65" i="22"/>
  <c r="AJ65" i="22"/>
  <c r="AK65" i="22"/>
  <c r="AM65" i="22" s="1"/>
  <c r="AL65" i="22"/>
  <c r="AN65" i="22" s="1"/>
  <c r="AD66" i="22"/>
  <c r="AE66" i="22" s="1"/>
  <c r="AF66" i="22"/>
  <c r="AG66" i="22"/>
  <c r="AT66" i="22" s="1"/>
  <c r="AH66" i="22"/>
  <c r="AI66" i="22"/>
  <c r="AJ66" i="22"/>
  <c r="AK66" i="22"/>
  <c r="AM66" i="22" s="1"/>
  <c r="AL66" i="22"/>
  <c r="AN66" i="22" s="1"/>
  <c r="AD67" i="22"/>
  <c r="AE67" i="22" s="1"/>
  <c r="AF67" i="22"/>
  <c r="AG67" i="22"/>
  <c r="AT67" i="22" s="1"/>
  <c r="AH67" i="22"/>
  <c r="AI67" i="22"/>
  <c r="AJ67" i="22"/>
  <c r="AK67" i="22"/>
  <c r="AM67" i="22" s="1"/>
  <c r="AL67" i="22"/>
  <c r="AN67" i="22" s="1"/>
  <c r="AD68" i="22"/>
  <c r="AE68" i="22" s="1"/>
  <c r="AF68" i="22"/>
  <c r="AG68" i="22"/>
  <c r="AT68" i="22" s="1"/>
  <c r="AH68" i="22"/>
  <c r="AI68" i="22"/>
  <c r="AJ68" i="22"/>
  <c r="AK68" i="22"/>
  <c r="AM68" i="22" s="1"/>
  <c r="AL68" i="22"/>
  <c r="AN68" i="22" s="1"/>
  <c r="AD69" i="22"/>
  <c r="AE69" i="22" s="1"/>
  <c r="AF69" i="22"/>
  <c r="AG69" i="22"/>
  <c r="AT69" i="22" s="1"/>
  <c r="AH69" i="22"/>
  <c r="AI69" i="22"/>
  <c r="AJ69" i="22"/>
  <c r="AK69" i="22"/>
  <c r="AM69" i="22" s="1"/>
  <c r="AL69" i="22"/>
  <c r="AN69" i="22" s="1"/>
  <c r="AD70" i="22"/>
  <c r="AE70" i="22" s="1"/>
  <c r="AF70" i="22"/>
  <c r="AG70" i="22"/>
  <c r="AT70" i="22" s="1"/>
  <c r="AH70" i="22"/>
  <c r="AI70" i="22"/>
  <c r="AJ70" i="22"/>
  <c r="AK70" i="22"/>
  <c r="AM70" i="22" s="1"/>
  <c r="AL70" i="22"/>
  <c r="AN70" i="22" s="1"/>
  <c r="AD71" i="22"/>
  <c r="AE71" i="22" s="1"/>
  <c r="AF71" i="22"/>
  <c r="AG71" i="22"/>
  <c r="AT71" i="22" s="1"/>
  <c r="AH71" i="22"/>
  <c r="AI71" i="22"/>
  <c r="AJ71" i="22"/>
  <c r="AK71" i="22"/>
  <c r="AM71" i="22" s="1"/>
  <c r="AL71" i="22"/>
  <c r="AN71" i="22" s="1"/>
  <c r="AD72" i="22"/>
  <c r="AE72" i="22" s="1"/>
  <c r="AF72" i="22"/>
  <c r="AG72" i="22"/>
  <c r="AT72" i="22" s="1"/>
  <c r="AH72" i="22"/>
  <c r="AI72" i="22"/>
  <c r="AJ72" i="22"/>
  <c r="AK72" i="22"/>
  <c r="AM72" i="22" s="1"/>
  <c r="AL72" i="22"/>
  <c r="AN72" i="22" s="1"/>
  <c r="AD73" i="22"/>
  <c r="AE73" i="22" s="1"/>
  <c r="AF73" i="22"/>
  <c r="AG73" i="22"/>
  <c r="AT73" i="22" s="1"/>
  <c r="AH73" i="22"/>
  <c r="AI73" i="22"/>
  <c r="AJ73" i="22"/>
  <c r="AK73" i="22"/>
  <c r="AM73" i="22" s="1"/>
  <c r="AL73" i="22"/>
  <c r="AN73" i="22" s="1"/>
  <c r="AD74" i="22"/>
  <c r="AE74" i="22" s="1"/>
  <c r="AF74" i="22"/>
  <c r="AG74" i="22"/>
  <c r="AT74" i="22" s="1"/>
  <c r="AH74" i="22"/>
  <c r="AI74" i="22"/>
  <c r="AJ74" i="22"/>
  <c r="AK74" i="22"/>
  <c r="AM74" i="22" s="1"/>
  <c r="AL74" i="22"/>
  <c r="AN74" i="22" s="1"/>
  <c r="AD75" i="22"/>
  <c r="AE75" i="22" s="1"/>
  <c r="AF75" i="22"/>
  <c r="AG75" i="22"/>
  <c r="AT75" i="22" s="1"/>
  <c r="AH75" i="22"/>
  <c r="AI75" i="22"/>
  <c r="AJ75" i="22"/>
  <c r="AK75" i="22"/>
  <c r="AM75" i="22" s="1"/>
  <c r="AL75" i="22"/>
  <c r="AN75" i="22" s="1"/>
  <c r="AD76" i="22"/>
  <c r="AE76" i="22" s="1"/>
  <c r="AF76" i="22"/>
  <c r="AG76" i="22"/>
  <c r="AT76" i="22" s="1"/>
  <c r="AH76" i="22"/>
  <c r="AI76" i="22"/>
  <c r="AJ76" i="22"/>
  <c r="AK76" i="22"/>
  <c r="AM76" i="22" s="1"/>
  <c r="AL76" i="22"/>
  <c r="AN76" i="22" s="1"/>
  <c r="AD77" i="22"/>
  <c r="AE77" i="22" s="1"/>
  <c r="AF77" i="22"/>
  <c r="AG77" i="22"/>
  <c r="AT77" i="22" s="1"/>
  <c r="AH77" i="22"/>
  <c r="AI77" i="22"/>
  <c r="AJ77" i="22"/>
  <c r="AK77" i="22"/>
  <c r="AM77" i="22" s="1"/>
  <c r="AL77" i="22"/>
  <c r="AN77" i="22" s="1"/>
  <c r="AD78" i="22"/>
  <c r="AE78" i="22" s="1"/>
  <c r="AF78" i="22"/>
  <c r="AG78" i="22"/>
  <c r="AT78" i="22" s="1"/>
  <c r="AH78" i="22"/>
  <c r="AI78" i="22"/>
  <c r="AJ78" i="22"/>
  <c r="AK78" i="22"/>
  <c r="AM78" i="22" s="1"/>
  <c r="AL78" i="22"/>
  <c r="AN78" i="22" s="1"/>
  <c r="AD79" i="22"/>
  <c r="AE79" i="22" s="1"/>
  <c r="AF79" i="22"/>
  <c r="AG79" i="22"/>
  <c r="AT79" i="22" s="1"/>
  <c r="AH79" i="22"/>
  <c r="AI79" i="22"/>
  <c r="AJ79" i="22"/>
  <c r="AK79" i="22"/>
  <c r="AM79" i="22" s="1"/>
  <c r="AL79" i="22"/>
  <c r="AN79" i="22" s="1"/>
  <c r="AD80" i="22"/>
  <c r="AE80" i="22" s="1"/>
  <c r="AF80" i="22"/>
  <c r="AG80" i="22"/>
  <c r="AT80" i="22" s="1"/>
  <c r="AH80" i="22"/>
  <c r="AI80" i="22"/>
  <c r="AJ80" i="22"/>
  <c r="AK80" i="22"/>
  <c r="AM80" i="22" s="1"/>
  <c r="AL80" i="22"/>
  <c r="AN80" i="22" s="1"/>
  <c r="AD81" i="22"/>
  <c r="AE81" i="22" s="1"/>
  <c r="AF81" i="22"/>
  <c r="AG81" i="22"/>
  <c r="AT81" i="22" s="1"/>
  <c r="AH81" i="22"/>
  <c r="AI81" i="22"/>
  <c r="AJ81" i="22"/>
  <c r="AK81" i="22"/>
  <c r="AM81" i="22" s="1"/>
  <c r="AL81" i="22"/>
  <c r="AN81" i="22" s="1"/>
  <c r="AD82" i="22"/>
  <c r="AE82" i="22" s="1"/>
  <c r="AF82" i="22"/>
  <c r="AG82" i="22"/>
  <c r="AT82" i="22" s="1"/>
  <c r="AH82" i="22"/>
  <c r="AI82" i="22"/>
  <c r="AJ82" i="22"/>
  <c r="AK82" i="22"/>
  <c r="AM82" i="22" s="1"/>
  <c r="AL82" i="22"/>
  <c r="AN82" i="22" s="1"/>
  <c r="AD83" i="22"/>
  <c r="AE83" i="22" s="1"/>
  <c r="AF83" i="22"/>
  <c r="AG83" i="22"/>
  <c r="AT83" i="22" s="1"/>
  <c r="AH83" i="22"/>
  <c r="AI83" i="22"/>
  <c r="AJ83" i="22"/>
  <c r="AK83" i="22"/>
  <c r="AM83" i="22" s="1"/>
  <c r="AL83" i="22"/>
  <c r="AN83" i="22" s="1"/>
  <c r="AD84" i="22"/>
  <c r="AE84" i="22" s="1"/>
  <c r="AF84" i="22"/>
  <c r="AG84" i="22"/>
  <c r="AT84" i="22" s="1"/>
  <c r="AH84" i="22"/>
  <c r="AI84" i="22"/>
  <c r="AJ84" i="22"/>
  <c r="AK84" i="22"/>
  <c r="AM84" i="22" s="1"/>
  <c r="AL84" i="22"/>
  <c r="AN84" i="22" s="1"/>
  <c r="AD85" i="22"/>
  <c r="AE85" i="22" s="1"/>
  <c r="AF85" i="22"/>
  <c r="AG85" i="22"/>
  <c r="AT85" i="22" s="1"/>
  <c r="AH85" i="22"/>
  <c r="AI85" i="22"/>
  <c r="AJ85" i="22"/>
  <c r="AK85" i="22"/>
  <c r="AM85" i="22" s="1"/>
  <c r="AL85" i="22"/>
  <c r="AN85" i="22" s="1"/>
  <c r="AD86" i="22"/>
  <c r="AE86" i="22" s="1"/>
  <c r="AF86" i="22"/>
  <c r="AG86" i="22"/>
  <c r="AT86" i="22" s="1"/>
  <c r="AH86" i="22"/>
  <c r="AI86" i="22"/>
  <c r="AJ86" i="22"/>
  <c r="AK86" i="22"/>
  <c r="AM86" i="22" s="1"/>
  <c r="AL86" i="22"/>
  <c r="AN86" i="22" s="1"/>
  <c r="AD87" i="22"/>
  <c r="AE87" i="22" s="1"/>
  <c r="AF87" i="22"/>
  <c r="AG87" i="22"/>
  <c r="AT87" i="22" s="1"/>
  <c r="AH87" i="22"/>
  <c r="AI87" i="22"/>
  <c r="AJ87" i="22"/>
  <c r="AK87" i="22"/>
  <c r="AM87" i="22" s="1"/>
  <c r="AL87" i="22"/>
  <c r="AN87" i="22" s="1"/>
  <c r="AD88" i="22"/>
  <c r="AE88" i="22" s="1"/>
  <c r="AF88" i="22"/>
  <c r="AG88" i="22"/>
  <c r="AT88" i="22" s="1"/>
  <c r="AH88" i="22"/>
  <c r="AI88" i="22"/>
  <c r="AJ88" i="22"/>
  <c r="AK88" i="22"/>
  <c r="AM88" i="22" s="1"/>
  <c r="AL88" i="22"/>
  <c r="AN88" i="22" s="1"/>
  <c r="AD89" i="22"/>
  <c r="AE89" i="22" s="1"/>
  <c r="AF89" i="22"/>
  <c r="AG89" i="22"/>
  <c r="AT89" i="22" s="1"/>
  <c r="AH89" i="22"/>
  <c r="AI89" i="22"/>
  <c r="AJ89" i="22"/>
  <c r="AK89" i="22"/>
  <c r="AM89" i="22" s="1"/>
  <c r="AL89" i="22"/>
  <c r="AN89" i="22" s="1"/>
  <c r="AD90" i="22"/>
  <c r="AE90" i="22" s="1"/>
  <c r="AF90" i="22"/>
  <c r="AG90" i="22"/>
  <c r="AT90" i="22" s="1"/>
  <c r="AH90" i="22"/>
  <c r="AI90" i="22"/>
  <c r="AJ90" i="22"/>
  <c r="AK90" i="22"/>
  <c r="AM90" i="22" s="1"/>
  <c r="AL90" i="22"/>
  <c r="AN90" i="22" s="1"/>
  <c r="AD91" i="22"/>
  <c r="AE91" i="22" s="1"/>
  <c r="AF91" i="22"/>
  <c r="AG91" i="22"/>
  <c r="AT91" i="22" s="1"/>
  <c r="AH91" i="22"/>
  <c r="AI91" i="22"/>
  <c r="AJ91" i="22"/>
  <c r="AK91" i="22"/>
  <c r="AM91" i="22" s="1"/>
  <c r="AL91" i="22"/>
  <c r="AN91" i="22" s="1"/>
  <c r="AD92" i="22"/>
  <c r="AE92" i="22" s="1"/>
  <c r="AF92" i="22"/>
  <c r="AG92" i="22"/>
  <c r="AT92" i="22" s="1"/>
  <c r="AH92" i="22"/>
  <c r="AI92" i="22"/>
  <c r="AJ92" i="22"/>
  <c r="AK92" i="22"/>
  <c r="AM92" i="22" s="1"/>
  <c r="AL92" i="22"/>
  <c r="AN92" i="22" s="1"/>
  <c r="AD93" i="22"/>
  <c r="AE93" i="22" s="1"/>
  <c r="AF93" i="22"/>
  <c r="AG93" i="22"/>
  <c r="AT93" i="22" s="1"/>
  <c r="AH93" i="22"/>
  <c r="AI93" i="22"/>
  <c r="AJ93" i="22"/>
  <c r="AK93" i="22"/>
  <c r="AM93" i="22" s="1"/>
  <c r="AL93" i="22"/>
  <c r="AN93" i="22" s="1"/>
  <c r="AD94" i="22"/>
  <c r="AE94" i="22" s="1"/>
  <c r="AF94" i="22"/>
  <c r="AG94" i="22"/>
  <c r="AT94" i="22" s="1"/>
  <c r="AH94" i="22"/>
  <c r="AI94" i="22"/>
  <c r="AJ94" i="22"/>
  <c r="AK94" i="22"/>
  <c r="AM94" i="22" s="1"/>
  <c r="AL94" i="22"/>
  <c r="AN94" i="22" s="1"/>
  <c r="AD95" i="22"/>
  <c r="AE95" i="22" s="1"/>
  <c r="AF95" i="22"/>
  <c r="AG95" i="22"/>
  <c r="AT95" i="22" s="1"/>
  <c r="AH95" i="22"/>
  <c r="AI95" i="22"/>
  <c r="AJ95" i="22"/>
  <c r="AK95" i="22"/>
  <c r="AM95" i="22" s="1"/>
  <c r="AL95" i="22"/>
  <c r="AN95" i="22" s="1"/>
  <c r="AD96" i="22"/>
  <c r="AE96" i="22" s="1"/>
  <c r="AF96" i="22"/>
  <c r="AG96" i="22"/>
  <c r="AT96" i="22" s="1"/>
  <c r="AH96" i="22"/>
  <c r="AI96" i="22"/>
  <c r="AJ96" i="22"/>
  <c r="AK96" i="22"/>
  <c r="AM96" i="22" s="1"/>
  <c r="AL96" i="22"/>
  <c r="AN96" i="22" s="1"/>
  <c r="AD97" i="22"/>
  <c r="AE97" i="22" s="1"/>
  <c r="AF97" i="22"/>
  <c r="AG97" i="22"/>
  <c r="AT97" i="22" s="1"/>
  <c r="AH97" i="22"/>
  <c r="AI97" i="22"/>
  <c r="AJ97" i="22"/>
  <c r="AK97" i="22"/>
  <c r="AM97" i="22" s="1"/>
  <c r="AL97" i="22"/>
  <c r="AN97" i="22" s="1"/>
  <c r="AD98" i="22"/>
  <c r="AE98" i="22" s="1"/>
  <c r="AF98" i="22"/>
  <c r="AG98" i="22"/>
  <c r="AT98" i="22" s="1"/>
  <c r="AH98" i="22"/>
  <c r="AI98" i="22"/>
  <c r="AJ98" i="22"/>
  <c r="AK98" i="22"/>
  <c r="AM98" i="22" s="1"/>
  <c r="AL98" i="22"/>
  <c r="AN98" i="22" s="1"/>
  <c r="AD99" i="22"/>
  <c r="AE99" i="22" s="1"/>
  <c r="AF99" i="22"/>
  <c r="AG99" i="22"/>
  <c r="AT99" i="22" s="1"/>
  <c r="AH99" i="22"/>
  <c r="AI99" i="22"/>
  <c r="AJ99" i="22"/>
  <c r="AK99" i="22"/>
  <c r="AM99" i="22" s="1"/>
  <c r="AL99" i="22"/>
  <c r="AN99" i="22" s="1"/>
  <c r="AD100" i="22"/>
  <c r="AE100" i="22" s="1"/>
  <c r="AF100" i="22"/>
  <c r="AG100" i="22"/>
  <c r="AT100" i="22" s="1"/>
  <c r="AH100" i="22"/>
  <c r="AI100" i="22"/>
  <c r="AJ100" i="22"/>
  <c r="AK100" i="22"/>
  <c r="AM100" i="22" s="1"/>
  <c r="AL100" i="22"/>
  <c r="AN100" i="22" s="1"/>
  <c r="AD101" i="22"/>
  <c r="AE101" i="22" s="1"/>
  <c r="AF101" i="22"/>
  <c r="AG101" i="22"/>
  <c r="AT101" i="22" s="1"/>
  <c r="AH101" i="22"/>
  <c r="AI101" i="22"/>
  <c r="AJ101" i="22"/>
  <c r="AK101" i="22"/>
  <c r="AM101" i="22" s="1"/>
  <c r="AL101" i="22"/>
  <c r="AN101" i="22" s="1"/>
  <c r="AD102" i="22"/>
  <c r="AE102" i="22" s="1"/>
  <c r="AF102" i="22"/>
  <c r="AG102" i="22"/>
  <c r="AT102" i="22" s="1"/>
  <c r="AH102" i="22"/>
  <c r="AI102" i="22"/>
  <c r="AJ102" i="22"/>
  <c r="AK102" i="22"/>
  <c r="AM102" i="22" s="1"/>
  <c r="AL102" i="22"/>
  <c r="AN102" i="22" s="1"/>
  <c r="AD103" i="22"/>
  <c r="AE103" i="22" s="1"/>
  <c r="AF103" i="22"/>
  <c r="AG103" i="22"/>
  <c r="AT103" i="22" s="1"/>
  <c r="AH103" i="22"/>
  <c r="AI103" i="22"/>
  <c r="AJ103" i="22"/>
  <c r="AK103" i="22"/>
  <c r="AM103" i="22" s="1"/>
  <c r="AL103" i="22"/>
  <c r="AN103" i="22" s="1"/>
  <c r="AD104" i="22"/>
  <c r="AE104" i="22" s="1"/>
  <c r="AF104" i="22"/>
  <c r="AG104" i="22"/>
  <c r="AT104" i="22" s="1"/>
  <c r="AH104" i="22"/>
  <c r="AI104" i="22"/>
  <c r="AJ104" i="22"/>
  <c r="AK104" i="22"/>
  <c r="AM104" i="22" s="1"/>
  <c r="AL104" i="22"/>
  <c r="AN104" i="22" s="1"/>
  <c r="AD105" i="22"/>
  <c r="AE105" i="22" s="1"/>
  <c r="AF105" i="22"/>
  <c r="AG105" i="22"/>
  <c r="AT105" i="22" s="1"/>
  <c r="AH105" i="22"/>
  <c r="AI105" i="22"/>
  <c r="AJ105" i="22"/>
  <c r="AK105" i="22"/>
  <c r="AM105" i="22" s="1"/>
  <c r="AL105" i="22"/>
  <c r="AN105" i="22" s="1"/>
  <c r="AD106" i="22"/>
  <c r="AE106" i="22" s="1"/>
  <c r="AF106" i="22"/>
  <c r="AG106" i="22"/>
  <c r="AT106" i="22" s="1"/>
  <c r="AH106" i="22"/>
  <c r="AI106" i="22"/>
  <c r="AJ106" i="22"/>
  <c r="AK106" i="22"/>
  <c r="AM106" i="22" s="1"/>
  <c r="AL106" i="22"/>
  <c r="AN106" i="22" s="1"/>
  <c r="AD107" i="22"/>
  <c r="AE107" i="22" s="1"/>
  <c r="AF107" i="22"/>
  <c r="AG107" i="22"/>
  <c r="AT107" i="22" s="1"/>
  <c r="AH107" i="22"/>
  <c r="AI107" i="22"/>
  <c r="AJ107" i="22"/>
  <c r="AK107" i="22"/>
  <c r="AM107" i="22" s="1"/>
  <c r="AL107" i="22"/>
  <c r="AN107" i="22" s="1"/>
  <c r="AD108" i="22"/>
  <c r="AE108" i="22" s="1"/>
  <c r="AF108" i="22"/>
  <c r="AG108" i="22"/>
  <c r="AT108" i="22" s="1"/>
  <c r="AH108" i="22"/>
  <c r="AI108" i="22"/>
  <c r="AJ108" i="22"/>
  <c r="AK108" i="22"/>
  <c r="AM108" i="22" s="1"/>
  <c r="AL108" i="22"/>
  <c r="AN108" i="22" s="1"/>
  <c r="AD109" i="22"/>
  <c r="AE109" i="22" s="1"/>
  <c r="AF109" i="22"/>
  <c r="AG109" i="22"/>
  <c r="AT109" i="22" s="1"/>
  <c r="AH109" i="22"/>
  <c r="AI109" i="22"/>
  <c r="AJ109" i="22"/>
  <c r="AK109" i="22"/>
  <c r="AM109" i="22" s="1"/>
  <c r="AL109" i="22"/>
  <c r="AN109" i="22" s="1"/>
  <c r="AD110" i="22"/>
  <c r="AE110" i="22" s="1"/>
  <c r="AF110" i="22"/>
  <c r="AG110" i="22"/>
  <c r="AT110" i="22" s="1"/>
  <c r="AH110" i="22"/>
  <c r="AI110" i="22"/>
  <c r="AJ110" i="22"/>
  <c r="AK110" i="22"/>
  <c r="AM110" i="22" s="1"/>
  <c r="AL110" i="22"/>
  <c r="AN110" i="22" s="1"/>
  <c r="AD111" i="22"/>
  <c r="AE111" i="22" s="1"/>
  <c r="AF111" i="22"/>
  <c r="AG111" i="22"/>
  <c r="AT111" i="22" s="1"/>
  <c r="AH111" i="22"/>
  <c r="AI111" i="22"/>
  <c r="AJ111" i="22"/>
  <c r="AK111" i="22"/>
  <c r="AM111" i="22" s="1"/>
  <c r="AL111" i="22"/>
  <c r="AN111" i="22" s="1"/>
  <c r="AD112" i="22"/>
  <c r="AE112" i="22" s="1"/>
  <c r="AF112" i="22"/>
  <c r="AG112" i="22"/>
  <c r="AT112" i="22" s="1"/>
  <c r="AH112" i="22"/>
  <c r="AI112" i="22"/>
  <c r="AJ112" i="22"/>
  <c r="AK112" i="22"/>
  <c r="AM112" i="22" s="1"/>
  <c r="AL112" i="22"/>
  <c r="AN112" i="22" s="1"/>
  <c r="AD113" i="22"/>
  <c r="AE113" i="22" s="1"/>
  <c r="AF113" i="22"/>
  <c r="AG113" i="22"/>
  <c r="AT113" i="22" s="1"/>
  <c r="AH113" i="22"/>
  <c r="AI113" i="22"/>
  <c r="AJ113" i="22"/>
  <c r="AK113" i="22"/>
  <c r="AM113" i="22" s="1"/>
  <c r="AL113" i="22"/>
  <c r="AN113" i="22" s="1"/>
  <c r="AD114" i="22"/>
  <c r="AE114" i="22" s="1"/>
  <c r="AF114" i="22"/>
  <c r="AG114" i="22"/>
  <c r="AT114" i="22" s="1"/>
  <c r="AH114" i="22"/>
  <c r="AI114" i="22"/>
  <c r="AJ114" i="22"/>
  <c r="AK114" i="22"/>
  <c r="AM114" i="22" s="1"/>
  <c r="AL114" i="22"/>
  <c r="AN114" i="22" s="1"/>
  <c r="AD115" i="22"/>
  <c r="AE115" i="22" s="1"/>
  <c r="AF115" i="22"/>
  <c r="AG115" i="22"/>
  <c r="AT115" i="22" s="1"/>
  <c r="AH115" i="22"/>
  <c r="AI115" i="22"/>
  <c r="AJ115" i="22"/>
  <c r="AK115" i="22"/>
  <c r="AM115" i="22" s="1"/>
  <c r="AL115" i="22"/>
  <c r="AN115" i="22" s="1"/>
  <c r="AD116" i="22"/>
  <c r="AE116" i="22" s="1"/>
  <c r="AF116" i="22"/>
  <c r="AG116" i="22"/>
  <c r="AT116" i="22" s="1"/>
  <c r="AH116" i="22"/>
  <c r="AI116" i="22"/>
  <c r="AJ116" i="22"/>
  <c r="AK116" i="22"/>
  <c r="AM116" i="22" s="1"/>
  <c r="AL116" i="22"/>
  <c r="AN116" i="22" s="1"/>
  <c r="AD117" i="22"/>
  <c r="AE117" i="22" s="1"/>
  <c r="AF117" i="22"/>
  <c r="AG117" i="22"/>
  <c r="AT117" i="22" s="1"/>
  <c r="AH117" i="22"/>
  <c r="AI117" i="22"/>
  <c r="AJ117" i="22"/>
  <c r="AK117" i="22"/>
  <c r="AM117" i="22" s="1"/>
  <c r="AL117" i="22"/>
  <c r="AN117" i="22" s="1"/>
  <c r="AD118" i="22"/>
  <c r="AE118" i="22" s="1"/>
  <c r="AF118" i="22"/>
  <c r="AG118" i="22"/>
  <c r="AT118" i="22" s="1"/>
  <c r="AH118" i="22"/>
  <c r="AI118" i="22"/>
  <c r="AJ118" i="22"/>
  <c r="AK118" i="22"/>
  <c r="AM118" i="22" s="1"/>
  <c r="AL118" i="22"/>
  <c r="AN118" i="22" s="1"/>
  <c r="AD119" i="22"/>
  <c r="AE119" i="22" s="1"/>
  <c r="AF119" i="22"/>
  <c r="AG119" i="22"/>
  <c r="AT119" i="22" s="1"/>
  <c r="AH119" i="22"/>
  <c r="AI119" i="22"/>
  <c r="AJ119" i="22"/>
  <c r="AK119" i="22"/>
  <c r="AM119" i="22" s="1"/>
  <c r="AL119" i="22"/>
  <c r="AN119" i="22" s="1"/>
  <c r="AD120" i="22"/>
  <c r="AE120" i="22" s="1"/>
  <c r="AF120" i="22"/>
  <c r="AG120" i="22"/>
  <c r="AT120" i="22" s="1"/>
  <c r="AH120" i="22"/>
  <c r="AI120" i="22"/>
  <c r="AJ120" i="22"/>
  <c r="AK120" i="22"/>
  <c r="AM120" i="22" s="1"/>
  <c r="AL120" i="22"/>
  <c r="AN120" i="22" s="1"/>
  <c r="AD121" i="22"/>
  <c r="AE121" i="22" s="1"/>
  <c r="AF121" i="22"/>
  <c r="AG121" i="22"/>
  <c r="AT121" i="22" s="1"/>
  <c r="AH121" i="22"/>
  <c r="AI121" i="22"/>
  <c r="AJ121" i="22"/>
  <c r="AK121" i="22"/>
  <c r="AM121" i="22" s="1"/>
  <c r="AL121" i="22"/>
  <c r="AN121" i="22" s="1"/>
  <c r="AD122" i="22"/>
  <c r="AE122" i="22" s="1"/>
  <c r="AF122" i="22"/>
  <c r="AG122" i="22"/>
  <c r="AT122" i="22" s="1"/>
  <c r="AH122" i="22"/>
  <c r="AI122" i="22"/>
  <c r="AJ122" i="22"/>
  <c r="AK122" i="22"/>
  <c r="AM122" i="22" s="1"/>
  <c r="AL122" i="22"/>
  <c r="AN122" i="22" s="1"/>
  <c r="AD123" i="22"/>
  <c r="AE123" i="22" s="1"/>
  <c r="AF123" i="22"/>
  <c r="AG123" i="22"/>
  <c r="AT123" i="22" s="1"/>
  <c r="AH123" i="22"/>
  <c r="AI123" i="22"/>
  <c r="AJ123" i="22"/>
  <c r="AK123" i="22"/>
  <c r="AM123" i="22" s="1"/>
  <c r="AL123" i="22"/>
  <c r="AN123" i="22" s="1"/>
  <c r="AD124" i="22"/>
  <c r="AE124" i="22" s="1"/>
  <c r="AF124" i="22"/>
  <c r="AG124" i="22"/>
  <c r="AT124" i="22" s="1"/>
  <c r="AH124" i="22"/>
  <c r="AI124" i="22"/>
  <c r="AJ124" i="22"/>
  <c r="AK124" i="22"/>
  <c r="AM124" i="22" s="1"/>
  <c r="AL124" i="22"/>
  <c r="AN124" i="22" s="1"/>
  <c r="AD125" i="22"/>
  <c r="AE125" i="22" s="1"/>
  <c r="AF125" i="22"/>
  <c r="AG125" i="22"/>
  <c r="AT125" i="22" s="1"/>
  <c r="AH125" i="22"/>
  <c r="AI125" i="22"/>
  <c r="AJ125" i="22"/>
  <c r="AK125" i="22"/>
  <c r="AM125" i="22" s="1"/>
  <c r="AL125" i="22"/>
  <c r="AN125" i="22" s="1"/>
  <c r="AD126" i="22"/>
  <c r="AE126" i="22" s="1"/>
  <c r="AF126" i="22"/>
  <c r="AG126" i="22"/>
  <c r="AT126" i="22" s="1"/>
  <c r="AH126" i="22"/>
  <c r="AI126" i="22"/>
  <c r="AJ126" i="22"/>
  <c r="AK126" i="22"/>
  <c r="AM126" i="22" s="1"/>
  <c r="AL126" i="22"/>
  <c r="AN126" i="22" s="1"/>
  <c r="AD127" i="22"/>
  <c r="AE127" i="22" s="1"/>
  <c r="AF127" i="22"/>
  <c r="AG127" i="22"/>
  <c r="AT127" i="22" s="1"/>
  <c r="AH127" i="22"/>
  <c r="AI127" i="22"/>
  <c r="AJ127" i="22"/>
  <c r="AK127" i="22"/>
  <c r="AM127" i="22" s="1"/>
  <c r="AL127" i="22"/>
  <c r="AN127" i="22" s="1"/>
  <c r="AD128" i="22"/>
  <c r="AE128" i="22" s="1"/>
  <c r="AF128" i="22"/>
  <c r="AG128" i="22"/>
  <c r="AT128" i="22" s="1"/>
  <c r="AH128" i="22"/>
  <c r="AI128" i="22"/>
  <c r="AJ128" i="22"/>
  <c r="AK128" i="22"/>
  <c r="AM128" i="22" s="1"/>
  <c r="AL128" i="22"/>
  <c r="AN128" i="22" s="1"/>
  <c r="AD129" i="22"/>
  <c r="AE129" i="22" s="1"/>
  <c r="AF129" i="22"/>
  <c r="AG129" i="22"/>
  <c r="AT129" i="22" s="1"/>
  <c r="AH129" i="22"/>
  <c r="AI129" i="22"/>
  <c r="AJ129" i="22"/>
  <c r="AK129" i="22"/>
  <c r="AM129" i="22" s="1"/>
  <c r="AL129" i="22"/>
  <c r="AN129" i="22" s="1"/>
  <c r="AD130" i="22"/>
  <c r="AE130" i="22" s="1"/>
  <c r="AF130" i="22"/>
  <c r="AG130" i="22"/>
  <c r="AT130" i="22" s="1"/>
  <c r="AH130" i="22"/>
  <c r="AI130" i="22"/>
  <c r="AJ130" i="22"/>
  <c r="AK130" i="22"/>
  <c r="AM130" i="22" s="1"/>
  <c r="AL130" i="22"/>
  <c r="AN130" i="22" s="1"/>
  <c r="AD131" i="22"/>
  <c r="AE131" i="22" s="1"/>
  <c r="AF131" i="22"/>
  <c r="AG131" i="22"/>
  <c r="AT131" i="22" s="1"/>
  <c r="AH131" i="22"/>
  <c r="AI131" i="22"/>
  <c r="AJ131" i="22"/>
  <c r="AK131" i="22"/>
  <c r="AM131" i="22" s="1"/>
  <c r="AL131" i="22"/>
  <c r="AN131" i="22" s="1"/>
  <c r="AD132" i="22"/>
  <c r="AE132" i="22" s="1"/>
  <c r="AF132" i="22"/>
  <c r="AG132" i="22"/>
  <c r="AT132" i="22" s="1"/>
  <c r="AH132" i="22"/>
  <c r="AI132" i="22"/>
  <c r="AJ132" i="22"/>
  <c r="AK132" i="22"/>
  <c r="AM132" i="22" s="1"/>
  <c r="AL132" i="22"/>
  <c r="AN132" i="22" s="1"/>
  <c r="AD133" i="22"/>
  <c r="AE133" i="22" s="1"/>
  <c r="AF133" i="22"/>
  <c r="AG133" i="22"/>
  <c r="AT133" i="22" s="1"/>
  <c r="AH133" i="22"/>
  <c r="AI133" i="22"/>
  <c r="AJ133" i="22"/>
  <c r="AK133" i="22"/>
  <c r="AM133" i="22" s="1"/>
  <c r="AL133" i="22"/>
  <c r="AN133" i="22" s="1"/>
  <c r="AD134" i="22"/>
  <c r="AE134" i="22" s="1"/>
  <c r="AF134" i="22"/>
  <c r="AG134" i="22"/>
  <c r="AT134" i="22" s="1"/>
  <c r="AH134" i="22"/>
  <c r="AI134" i="22"/>
  <c r="AJ134" i="22"/>
  <c r="AK134" i="22"/>
  <c r="AM134" i="22" s="1"/>
  <c r="AL134" i="22"/>
  <c r="AN134" i="22" s="1"/>
  <c r="AD135" i="22"/>
  <c r="AE135" i="22" s="1"/>
  <c r="AF135" i="22"/>
  <c r="AG135" i="22"/>
  <c r="AT135" i="22" s="1"/>
  <c r="AH135" i="22"/>
  <c r="AI135" i="22"/>
  <c r="AJ135" i="22"/>
  <c r="AK135" i="22"/>
  <c r="AM135" i="22" s="1"/>
  <c r="AL135" i="22"/>
  <c r="AN135" i="22" s="1"/>
  <c r="AD136" i="22"/>
  <c r="AE136" i="22" s="1"/>
  <c r="AF136" i="22"/>
  <c r="AG136" i="22"/>
  <c r="AT136" i="22" s="1"/>
  <c r="AH136" i="22"/>
  <c r="AI136" i="22"/>
  <c r="AJ136" i="22"/>
  <c r="AK136" i="22"/>
  <c r="AM136" i="22" s="1"/>
  <c r="AL136" i="22"/>
  <c r="AN136" i="22" s="1"/>
  <c r="AD137" i="22"/>
  <c r="AE137" i="22" s="1"/>
  <c r="AF137" i="22"/>
  <c r="AG137" i="22"/>
  <c r="AT137" i="22" s="1"/>
  <c r="AH137" i="22"/>
  <c r="AI137" i="22"/>
  <c r="AJ137" i="22"/>
  <c r="AK137" i="22"/>
  <c r="AM137" i="22" s="1"/>
  <c r="AL137" i="22"/>
  <c r="AN137" i="22" s="1"/>
  <c r="AD138" i="22"/>
  <c r="AE138" i="22" s="1"/>
  <c r="AF138" i="22"/>
  <c r="AG138" i="22"/>
  <c r="AT138" i="22" s="1"/>
  <c r="AH138" i="22"/>
  <c r="AI138" i="22"/>
  <c r="AJ138" i="22"/>
  <c r="AK138" i="22"/>
  <c r="AM138" i="22" s="1"/>
  <c r="AL138" i="22"/>
  <c r="AN138" i="22" s="1"/>
  <c r="AD139" i="22"/>
  <c r="AE139" i="22" s="1"/>
  <c r="AF139" i="22"/>
  <c r="AG139" i="22"/>
  <c r="AT139" i="22" s="1"/>
  <c r="AH139" i="22"/>
  <c r="AI139" i="22"/>
  <c r="AJ139" i="22"/>
  <c r="AK139" i="22"/>
  <c r="AM139" i="22" s="1"/>
  <c r="AL139" i="22"/>
  <c r="AN139" i="22" s="1"/>
  <c r="AD140" i="22"/>
  <c r="AE140" i="22" s="1"/>
  <c r="AF140" i="22"/>
  <c r="AG140" i="22"/>
  <c r="AT140" i="22" s="1"/>
  <c r="AH140" i="22"/>
  <c r="AI140" i="22"/>
  <c r="AJ140" i="22"/>
  <c r="AK140" i="22"/>
  <c r="AM140" i="22" s="1"/>
  <c r="AL140" i="22"/>
  <c r="AN140" i="22" s="1"/>
  <c r="AD141" i="22"/>
  <c r="AE141" i="22" s="1"/>
  <c r="AF141" i="22"/>
  <c r="AG141" i="22"/>
  <c r="AT141" i="22" s="1"/>
  <c r="AH141" i="22"/>
  <c r="AI141" i="22"/>
  <c r="AJ141" i="22"/>
  <c r="AK141" i="22"/>
  <c r="AM141" i="22" s="1"/>
  <c r="AL141" i="22"/>
  <c r="AN141" i="22" s="1"/>
  <c r="AD142" i="22"/>
  <c r="AE142" i="22" s="1"/>
  <c r="AF142" i="22"/>
  <c r="AG142" i="22"/>
  <c r="AT142" i="22" s="1"/>
  <c r="AH142" i="22"/>
  <c r="AI142" i="22"/>
  <c r="AJ142" i="22"/>
  <c r="AK142" i="22"/>
  <c r="AM142" i="22" s="1"/>
  <c r="AL142" i="22"/>
  <c r="AN142" i="22" s="1"/>
  <c r="AD143" i="22"/>
  <c r="AE143" i="22" s="1"/>
  <c r="AF143" i="22"/>
  <c r="AG143" i="22"/>
  <c r="AT143" i="22" s="1"/>
  <c r="AH143" i="22"/>
  <c r="AI143" i="22"/>
  <c r="AJ143" i="22"/>
  <c r="AK143" i="22"/>
  <c r="AM143" i="22" s="1"/>
  <c r="AL143" i="22"/>
  <c r="AN143" i="22" s="1"/>
  <c r="AD144" i="22"/>
  <c r="AE144" i="22" s="1"/>
  <c r="AF144" i="22"/>
  <c r="AG144" i="22"/>
  <c r="AT144" i="22" s="1"/>
  <c r="AH144" i="22"/>
  <c r="AI144" i="22"/>
  <c r="AJ144" i="22"/>
  <c r="AK144" i="22"/>
  <c r="AM144" i="22" s="1"/>
  <c r="AL144" i="22"/>
  <c r="AN144" i="22" s="1"/>
  <c r="AD145" i="22"/>
  <c r="AE145" i="22" s="1"/>
  <c r="AF145" i="22"/>
  <c r="AG145" i="22"/>
  <c r="AT145" i="22" s="1"/>
  <c r="AH145" i="22"/>
  <c r="AI145" i="22"/>
  <c r="AJ145" i="22"/>
  <c r="AK145" i="22"/>
  <c r="AM145" i="22" s="1"/>
  <c r="AL145" i="22"/>
  <c r="AN145" i="22" s="1"/>
  <c r="AD146" i="22"/>
  <c r="AE146" i="22" s="1"/>
  <c r="AF146" i="22"/>
  <c r="AG146" i="22"/>
  <c r="AT146" i="22" s="1"/>
  <c r="AH146" i="22"/>
  <c r="AI146" i="22"/>
  <c r="AJ146" i="22"/>
  <c r="AK146" i="22"/>
  <c r="AM146" i="22" s="1"/>
  <c r="AL146" i="22"/>
  <c r="AN146" i="22" s="1"/>
  <c r="AD147" i="22"/>
  <c r="AE147" i="22" s="1"/>
  <c r="AF147" i="22"/>
  <c r="AG147" i="22"/>
  <c r="AT147" i="22" s="1"/>
  <c r="AH147" i="22"/>
  <c r="AI147" i="22"/>
  <c r="AJ147" i="22"/>
  <c r="AK147" i="22"/>
  <c r="AM147" i="22" s="1"/>
  <c r="AL147" i="22"/>
  <c r="AN147" i="22" s="1"/>
  <c r="AD148" i="22"/>
  <c r="AE148" i="22" s="1"/>
  <c r="AF148" i="22"/>
  <c r="AG148" i="22"/>
  <c r="AT148" i="22" s="1"/>
  <c r="AH148" i="22"/>
  <c r="AI148" i="22"/>
  <c r="AJ148" i="22"/>
  <c r="AK148" i="22"/>
  <c r="AM148" i="22" s="1"/>
  <c r="AL148" i="22"/>
  <c r="AN148" i="22" s="1"/>
  <c r="AD149" i="22"/>
  <c r="AE149" i="22" s="1"/>
  <c r="AF149" i="22"/>
  <c r="AG149" i="22"/>
  <c r="AT149" i="22" s="1"/>
  <c r="AH149" i="22"/>
  <c r="AI149" i="22"/>
  <c r="AJ149" i="22"/>
  <c r="AK149" i="22"/>
  <c r="AM149" i="22" s="1"/>
  <c r="AL149" i="22"/>
  <c r="AN149" i="22" s="1"/>
  <c r="AD150" i="22"/>
  <c r="AE150" i="22" s="1"/>
  <c r="AF150" i="22"/>
  <c r="AG150" i="22"/>
  <c r="AT150" i="22" s="1"/>
  <c r="AH150" i="22"/>
  <c r="AI150" i="22"/>
  <c r="AJ150" i="22"/>
  <c r="AK150" i="22"/>
  <c r="AM150" i="22" s="1"/>
  <c r="AL150" i="22"/>
  <c r="AN150" i="22" s="1"/>
  <c r="AD151" i="22"/>
  <c r="AE151" i="22" s="1"/>
  <c r="AF151" i="22"/>
  <c r="AG151" i="22"/>
  <c r="AT151" i="22" s="1"/>
  <c r="AH151" i="22"/>
  <c r="AI151" i="22"/>
  <c r="AJ151" i="22"/>
  <c r="AK151" i="22"/>
  <c r="AM151" i="22" s="1"/>
  <c r="AL151" i="22"/>
  <c r="AN151" i="22" s="1"/>
  <c r="AD152" i="22"/>
  <c r="AE152" i="22" s="1"/>
  <c r="AF152" i="22"/>
  <c r="AG152" i="22"/>
  <c r="AT152" i="22" s="1"/>
  <c r="AH152" i="22"/>
  <c r="AI152" i="22"/>
  <c r="AJ152" i="22"/>
  <c r="AK152" i="22"/>
  <c r="AM152" i="22" s="1"/>
  <c r="AL152" i="22"/>
  <c r="AN152" i="22" s="1"/>
  <c r="AD153" i="22"/>
  <c r="AE153" i="22" s="1"/>
  <c r="AF153" i="22"/>
  <c r="AG153" i="22"/>
  <c r="AT153" i="22" s="1"/>
  <c r="AH153" i="22"/>
  <c r="AI153" i="22"/>
  <c r="AJ153" i="22"/>
  <c r="AK153" i="22"/>
  <c r="AM153" i="22" s="1"/>
  <c r="AL153" i="22"/>
  <c r="AN153" i="22" s="1"/>
  <c r="AD154" i="22"/>
  <c r="AE154" i="22" s="1"/>
  <c r="AF154" i="22"/>
  <c r="AG154" i="22"/>
  <c r="AT154" i="22" s="1"/>
  <c r="AH154" i="22"/>
  <c r="AI154" i="22"/>
  <c r="AJ154" i="22"/>
  <c r="AK154" i="22"/>
  <c r="AM154" i="22" s="1"/>
  <c r="AL154" i="22"/>
  <c r="AN154" i="22" s="1"/>
  <c r="AD155" i="22"/>
  <c r="AE155" i="22" s="1"/>
  <c r="AF155" i="22"/>
  <c r="AG155" i="22"/>
  <c r="AT155" i="22" s="1"/>
  <c r="AH155" i="22"/>
  <c r="AI155" i="22"/>
  <c r="AJ155" i="22"/>
  <c r="AK155" i="22"/>
  <c r="AM155" i="22" s="1"/>
  <c r="AL155" i="22"/>
  <c r="AN155" i="22" s="1"/>
  <c r="AD156" i="22"/>
  <c r="AE156" i="22" s="1"/>
  <c r="AF156" i="22"/>
  <c r="AG156" i="22"/>
  <c r="AT156" i="22" s="1"/>
  <c r="AH156" i="22"/>
  <c r="AI156" i="22"/>
  <c r="AJ156" i="22"/>
  <c r="AK156" i="22"/>
  <c r="AM156" i="22" s="1"/>
  <c r="AL156" i="22"/>
  <c r="AN156" i="22" s="1"/>
  <c r="AD157" i="22"/>
  <c r="AE157" i="22" s="1"/>
  <c r="AF157" i="22"/>
  <c r="AG157" i="22"/>
  <c r="AT157" i="22" s="1"/>
  <c r="AH157" i="22"/>
  <c r="AI157" i="22"/>
  <c r="AJ157" i="22"/>
  <c r="AK157" i="22"/>
  <c r="AM157" i="22" s="1"/>
  <c r="AL157" i="22"/>
  <c r="AN157" i="22" s="1"/>
  <c r="AD158" i="22"/>
  <c r="AE158" i="22" s="1"/>
  <c r="AF158" i="22"/>
  <c r="AG158" i="22"/>
  <c r="AT158" i="22" s="1"/>
  <c r="AH158" i="22"/>
  <c r="AI158" i="22"/>
  <c r="AJ158" i="22"/>
  <c r="AK158" i="22"/>
  <c r="AM158" i="22" s="1"/>
  <c r="AL158" i="22"/>
  <c r="AN158" i="22" s="1"/>
  <c r="AD159" i="22"/>
  <c r="AE159" i="22" s="1"/>
  <c r="AF159" i="22"/>
  <c r="AG159" i="22"/>
  <c r="AT159" i="22" s="1"/>
  <c r="AH159" i="22"/>
  <c r="AI159" i="22"/>
  <c r="AJ159" i="22"/>
  <c r="AK159" i="22"/>
  <c r="AM159" i="22" s="1"/>
  <c r="AL159" i="22"/>
  <c r="AN159" i="22" s="1"/>
  <c r="AD160" i="22"/>
  <c r="AE160" i="22" s="1"/>
  <c r="AF160" i="22"/>
  <c r="AG160" i="22"/>
  <c r="AT160" i="22" s="1"/>
  <c r="AH160" i="22"/>
  <c r="AI160" i="22"/>
  <c r="AJ160" i="22"/>
  <c r="AK160" i="22"/>
  <c r="AM160" i="22" s="1"/>
  <c r="AL160" i="22"/>
  <c r="AN160" i="22" s="1"/>
  <c r="AD161" i="22"/>
  <c r="AE161" i="22" s="1"/>
  <c r="AF161" i="22"/>
  <c r="AG161" i="22"/>
  <c r="AT161" i="22" s="1"/>
  <c r="AH161" i="22"/>
  <c r="AI161" i="22"/>
  <c r="AJ161" i="22"/>
  <c r="AK161" i="22"/>
  <c r="AM161" i="22" s="1"/>
  <c r="AL161" i="22"/>
  <c r="AN161" i="22" s="1"/>
  <c r="AD162" i="22"/>
  <c r="AE162" i="22" s="1"/>
  <c r="AF162" i="22"/>
  <c r="AG162" i="22"/>
  <c r="AT162" i="22" s="1"/>
  <c r="AH162" i="22"/>
  <c r="AI162" i="22"/>
  <c r="AJ162" i="22"/>
  <c r="AK162" i="22"/>
  <c r="AM162" i="22" s="1"/>
  <c r="AL162" i="22"/>
  <c r="AN162" i="22" s="1"/>
  <c r="AD163" i="22"/>
  <c r="AE163" i="22" s="1"/>
  <c r="AF163" i="22"/>
  <c r="AG163" i="22"/>
  <c r="AT163" i="22" s="1"/>
  <c r="AH163" i="22"/>
  <c r="AI163" i="22"/>
  <c r="AJ163" i="22"/>
  <c r="AK163" i="22"/>
  <c r="AM163" i="22" s="1"/>
  <c r="AL163" i="22"/>
  <c r="AN163" i="22" s="1"/>
  <c r="AD164" i="22"/>
  <c r="AE164" i="22" s="1"/>
  <c r="AF164" i="22"/>
  <c r="AG164" i="22"/>
  <c r="AT164" i="22" s="1"/>
  <c r="AH164" i="22"/>
  <c r="AI164" i="22"/>
  <c r="AJ164" i="22"/>
  <c r="AK164" i="22"/>
  <c r="AM164" i="22" s="1"/>
  <c r="AL164" i="22"/>
  <c r="AN164" i="22" s="1"/>
  <c r="AD165" i="22"/>
  <c r="AE165" i="22" s="1"/>
  <c r="AF165" i="22"/>
  <c r="AG165" i="22"/>
  <c r="AT165" i="22" s="1"/>
  <c r="AH165" i="22"/>
  <c r="AI165" i="22"/>
  <c r="AJ165" i="22"/>
  <c r="AK165" i="22"/>
  <c r="AM165" i="22" s="1"/>
  <c r="AL165" i="22"/>
  <c r="AN165" i="22" s="1"/>
  <c r="AD166" i="22"/>
  <c r="AE166" i="22" s="1"/>
  <c r="AF166" i="22"/>
  <c r="AG166" i="22"/>
  <c r="AT166" i="22" s="1"/>
  <c r="AH166" i="22"/>
  <c r="AI166" i="22"/>
  <c r="AJ166" i="22"/>
  <c r="AK166" i="22"/>
  <c r="AM166" i="22" s="1"/>
  <c r="AL166" i="22"/>
  <c r="AN166" i="22" s="1"/>
  <c r="AD167" i="22"/>
  <c r="AE167" i="22" s="1"/>
  <c r="AF167" i="22"/>
  <c r="AG167" i="22"/>
  <c r="AT167" i="22" s="1"/>
  <c r="AH167" i="22"/>
  <c r="AI167" i="22"/>
  <c r="AJ167" i="22"/>
  <c r="AK167" i="22"/>
  <c r="AM167" i="22" s="1"/>
  <c r="AL167" i="22"/>
  <c r="AN167" i="22" s="1"/>
  <c r="AD168" i="22"/>
  <c r="AE168" i="22" s="1"/>
  <c r="AF168" i="22"/>
  <c r="AG168" i="22"/>
  <c r="AT168" i="22" s="1"/>
  <c r="AH168" i="22"/>
  <c r="AI168" i="22"/>
  <c r="AJ168" i="22"/>
  <c r="AK168" i="22"/>
  <c r="AM168" i="22" s="1"/>
  <c r="AL168" i="22"/>
  <c r="AN168" i="22" s="1"/>
  <c r="AD169" i="22"/>
  <c r="AE169" i="22" s="1"/>
  <c r="AF169" i="22"/>
  <c r="AG169" i="22"/>
  <c r="AT169" i="22" s="1"/>
  <c r="AH169" i="22"/>
  <c r="AI169" i="22"/>
  <c r="AJ169" i="22"/>
  <c r="AK169" i="22"/>
  <c r="AM169" i="22" s="1"/>
  <c r="AL169" i="22"/>
  <c r="AN169" i="22" s="1"/>
  <c r="AD170" i="22"/>
  <c r="AE170" i="22" s="1"/>
  <c r="AF170" i="22"/>
  <c r="AG170" i="22"/>
  <c r="AT170" i="22" s="1"/>
  <c r="AH170" i="22"/>
  <c r="AI170" i="22"/>
  <c r="AJ170" i="22"/>
  <c r="AK170" i="22"/>
  <c r="AM170" i="22" s="1"/>
  <c r="AL170" i="22"/>
  <c r="AN170" i="22" s="1"/>
  <c r="AD171" i="22"/>
  <c r="AE171" i="22" s="1"/>
  <c r="AF171" i="22"/>
  <c r="AG171" i="22"/>
  <c r="AT171" i="22" s="1"/>
  <c r="AH171" i="22"/>
  <c r="AI171" i="22"/>
  <c r="AJ171" i="22"/>
  <c r="AK171" i="22"/>
  <c r="AM171" i="22" s="1"/>
  <c r="AL171" i="22"/>
  <c r="AN171" i="22" s="1"/>
  <c r="AD172" i="22"/>
  <c r="AE172" i="22" s="1"/>
  <c r="AF172" i="22"/>
  <c r="AG172" i="22"/>
  <c r="AT172" i="22" s="1"/>
  <c r="AH172" i="22"/>
  <c r="AI172" i="22"/>
  <c r="AJ172" i="22"/>
  <c r="AK172" i="22"/>
  <c r="AM172" i="22" s="1"/>
  <c r="AL172" i="22"/>
  <c r="AN172" i="22" s="1"/>
  <c r="AD173" i="22"/>
  <c r="AE173" i="22" s="1"/>
  <c r="AF173" i="22"/>
  <c r="AG173" i="22"/>
  <c r="AT173" i="22" s="1"/>
  <c r="AH173" i="22"/>
  <c r="AI173" i="22"/>
  <c r="AJ173" i="22"/>
  <c r="AK173" i="22"/>
  <c r="AM173" i="22" s="1"/>
  <c r="AL173" i="22"/>
  <c r="AN173" i="22" s="1"/>
  <c r="AD174" i="22"/>
  <c r="AE174" i="22" s="1"/>
  <c r="AF174" i="22"/>
  <c r="AG174" i="22"/>
  <c r="AT174" i="22" s="1"/>
  <c r="AH174" i="22"/>
  <c r="AI174" i="22"/>
  <c r="AJ174" i="22"/>
  <c r="AK174" i="22"/>
  <c r="AM174" i="22" s="1"/>
  <c r="AL174" i="22"/>
  <c r="AN174" i="22" s="1"/>
  <c r="AD175" i="22"/>
  <c r="AE175" i="22" s="1"/>
  <c r="AF175" i="22"/>
  <c r="AG175" i="22"/>
  <c r="AT175" i="22" s="1"/>
  <c r="AH175" i="22"/>
  <c r="AI175" i="22"/>
  <c r="AJ175" i="22"/>
  <c r="AK175" i="22"/>
  <c r="AM175" i="22" s="1"/>
  <c r="AL175" i="22"/>
  <c r="AN175" i="22" s="1"/>
  <c r="AD176" i="22"/>
  <c r="AE176" i="22" s="1"/>
  <c r="AF176" i="22"/>
  <c r="AG176" i="22"/>
  <c r="AT176" i="22" s="1"/>
  <c r="AH176" i="22"/>
  <c r="AI176" i="22"/>
  <c r="AJ176" i="22"/>
  <c r="AK176" i="22"/>
  <c r="AM176" i="22" s="1"/>
  <c r="AL176" i="22"/>
  <c r="AN176" i="22" s="1"/>
  <c r="AD177" i="22"/>
  <c r="AE177" i="22" s="1"/>
  <c r="AF177" i="22"/>
  <c r="AG177" i="22"/>
  <c r="AT177" i="22" s="1"/>
  <c r="AH177" i="22"/>
  <c r="AI177" i="22"/>
  <c r="AJ177" i="22"/>
  <c r="AK177" i="22"/>
  <c r="AM177" i="22" s="1"/>
  <c r="AL177" i="22"/>
  <c r="AN177" i="22" s="1"/>
  <c r="AD178" i="22"/>
  <c r="AE178" i="22" s="1"/>
  <c r="AF178" i="22"/>
  <c r="AG178" i="22"/>
  <c r="AT178" i="22" s="1"/>
  <c r="AH178" i="22"/>
  <c r="AI178" i="22"/>
  <c r="AJ178" i="22"/>
  <c r="AK178" i="22"/>
  <c r="AM178" i="22" s="1"/>
  <c r="AL178" i="22"/>
  <c r="AN178" i="22" s="1"/>
  <c r="AD179" i="22"/>
  <c r="AE179" i="22" s="1"/>
  <c r="AF179" i="22"/>
  <c r="AG179" i="22"/>
  <c r="AT179" i="22" s="1"/>
  <c r="AH179" i="22"/>
  <c r="AI179" i="22"/>
  <c r="AJ179" i="22"/>
  <c r="AK179" i="22"/>
  <c r="AM179" i="22" s="1"/>
  <c r="AL179" i="22"/>
  <c r="AN179" i="22" s="1"/>
  <c r="AD180" i="22"/>
  <c r="AE180" i="22" s="1"/>
  <c r="AF180" i="22"/>
  <c r="AG180" i="22"/>
  <c r="AT180" i="22" s="1"/>
  <c r="AH180" i="22"/>
  <c r="AI180" i="22"/>
  <c r="AJ180" i="22"/>
  <c r="AK180" i="22"/>
  <c r="AM180" i="22" s="1"/>
  <c r="AL180" i="22"/>
  <c r="AN180" i="22" s="1"/>
  <c r="AD181" i="22"/>
  <c r="AE181" i="22" s="1"/>
  <c r="AF181" i="22"/>
  <c r="AG181" i="22"/>
  <c r="AT181" i="22" s="1"/>
  <c r="AH181" i="22"/>
  <c r="AI181" i="22"/>
  <c r="AJ181" i="22"/>
  <c r="AK181" i="22"/>
  <c r="AM181" i="22" s="1"/>
  <c r="AL181" i="22"/>
  <c r="AN181" i="22" s="1"/>
  <c r="AD182" i="22"/>
  <c r="AE182" i="22" s="1"/>
  <c r="AF182" i="22"/>
  <c r="AG182" i="22"/>
  <c r="AT182" i="22" s="1"/>
  <c r="AH182" i="22"/>
  <c r="AI182" i="22"/>
  <c r="AJ182" i="22"/>
  <c r="AK182" i="22"/>
  <c r="AM182" i="22" s="1"/>
  <c r="AL182" i="22"/>
  <c r="AN182" i="22" s="1"/>
  <c r="AD183" i="22"/>
  <c r="AE183" i="22" s="1"/>
  <c r="AF183" i="22"/>
  <c r="AG183" i="22"/>
  <c r="AT183" i="22" s="1"/>
  <c r="AH183" i="22"/>
  <c r="AI183" i="22"/>
  <c r="AJ183" i="22"/>
  <c r="AK183" i="22"/>
  <c r="AM183" i="22" s="1"/>
  <c r="AL183" i="22"/>
  <c r="AN183" i="22" s="1"/>
  <c r="AD184" i="22"/>
  <c r="AE184" i="22" s="1"/>
  <c r="AF184" i="22"/>
  <c r="AG184" i="22"/>
  <c r="AT184" i="22" s="1"/>
  <c r="AH184" i="22"/>
  <c r="AI184" i="22"/>
  <c r="AJ184" i="22"/>
  <c r="AK184" i="22"/>
  <c r="AM184" i="22" s="1"/>
  <c r="AL184" i="22"/>
  <c r="AN184" i="22" s="1"/>
  <c r="AD185" i="22"/>
  <c r="AE185" i="22" s="1"/>
  <c r="AF185" i="22"/>
  <c r="AG185" i="22"/>
  <c r="AT185" i="22" s="1"/>
  <c r="AH185" i="22"/>
  <c r="AI185" i="22"/>
  <c r="AJ185" i="22"/>
  <c r="AK185" i="22"/>
  <c r="AM185" i="22" s="1"/>
  <c r="AL185" i="22"/>
  <c r="AN185" i="22" s="1"/>
  <c r="AD186" i="22"/>
  <c r="AE186" i="22" s="1"/>
  <c r="AF186" i="22"/>
  <c r="AG186" i="22"/>
  <c r="AT186" i="22" s="1"/>
  <c r="AH186" i="22"/>
  <c r="AI186" i="22"/>
  <c r="AJ186" i="22"/>
  <c r="AK186" i="22"/>
  <c r="AM186" i="22" s="1"/>
  <c r="AL186" i="22"/>
  <c r="AN186" i="22" s="1"/>
  <c r="AD187" i="22"/>
  <c r="AE187" i="22" s="1"/>
  <c r="AF187" i="22"/>
  <c r="AG187" i="22"/>
  <c r="AT187" i="22" s="1"/>
  <c r="AH187" i="22"/>
  <c r="AI187" i="22"/>
  <c r="AJ187" i="22"/>
  <c r="AK187" i="22"/>
  <c r="AM187" i="22" s="1"/>
  <c r="AL187" i="22"/>
  <c r="AN187" i="22" s="1"/>
  <c r="AD188" i="22"/>
  <c r="AE188" i="22" s="1"/>
  <c r="AF188" i="22"/>
  <c r="AG188" i="22"/>
  <c r="AT188" i="22" s="1"/>
  <c r="AH188" i="22"/>
  <c r="AI188" i="22"/>
  <c r="AJ188" i="22"/>
  <c r="AK188" i="22"/>
  <c r="AM188" i="22" s="1"/>
  <c r="AL188" i="22"/>
  <c r="AN188" i="22" s="1"/>
  <c r="AD189" i="22"/>
  <c r="AE189" i="22" s="1"/>
  <c r="AF189" i="22"/>
  <c r="AG189" i="22"/>
  <c r="AT189" i="22" s="1"/>
  <c r="AH189" i="22"/>
  <c r="AI189" i="22"/>
  <c r="AJ189" i="22"/>
  <c r="AK189" i="22"/>
  <c r="AM189" i="22" s="1"/>
  <c r="AL189" i="22"/>
  <c r="AN189" i="22" s="1"/>
  <c r="AD190" i="22"/>
  <c r="AE190" i="22" s="1"/>
  <c r="AF190" i="22"/>
  <c r="AG190" i="22"/>
  <c r="AT190" i="22" s="1"/>
  <c r="AH190" i="22"/>
  <c r="AI190" i="22"/>
  <c r="AJ190" i="22"/>
  <c r="AK190" i="22"/>
  <c r="AM190" i="22" s="1"/>
  <c r="AL190" i="22"/>
  <c r="AN190" i="22" s="1"/>
  <c r="AD191" i="22"/>
  <c r="AE191" i="22" s="1"/>
  <c r="AF191" i="22"/>
  <c r="AG191" i="22"/>
  <c r="AT191" i="22" s="1"/>
  <c r="AH191" i="22"/>
  <c r="AI191" i="22"/>
  <c r="AJ191" i="22"/>
  <c r="AK191" i="22"/>
  <c r="AM191" i="22" s="1"/>
  <c r="AL191" i="22"/>
  <c r="AN191" i="22" s="1"/>
  <c r="AD192" i="22"/>
  <c r="AE192" i="22" s="1"/>
  <c r="AF192" i="22"/>
  <c r="AG192" i="22"/>
  <c r="AT192" i="22" s="1"/>
  <c r="AH192" i="22"/>
  <c r="AI192" i="22"/>
  <c r="AJ192" i="22"/>
  <c r="AK192" i="22"/>
  <c r="AM192" i="22" s="1"/>
  <c r="AL192" i="22"/>
  <c r="AN192" i="22" s="1"/>
  <c r="AD193" i="22"/>
  <c r="AE193" i="22" s="1"/>
  <c r="AF193" i="22"/>
  <c r="AG193" i="22"/>
  <c r="AT193" i="22" s="1"/>
  <c r="AH193" i="22"/>
  <c r="AI193" i="22"/>
  <c r="AJ193" i="22"/>
  <c r="AK193" i="22"/>
  <c r="AM193" i="22" s="1"/>
  <c r="AL193" i="22"/>
  <c r="AN193" i="22" s="1"/>
  <c r="AD194" i="22"/>
  <c r="AE194" i="22" s="1"/>
  <c r="AF194" i="22"/>
  <c r="AG194" i="22"/>
  <c r="AT194" i="22" s="1"/>
  <c r="AH194" i="22"/>
  <c r="AI194" i="22"/>
  <c r="AJ194" i="22"/>
  <c r="AK194" i="22"/>
  <c r="AM194" i="22" s="1"/>
  <c r="AL194" i="22"/>
  <c r="AN194" i="22" s="1"/>
  <c r="AD195" i="22"/>
  <c r="AE195" i="22" s="1"/>
  <c r="AF195" i="22"/>
  <c r="AG195" i="22"/>
  <c r="AT195" i="22" s="1"/>
  <c r="AH195" i="22"/>
  <c r="AI195" i="22"/>
  <c r="AJ195" i="22"/>
  <c r="AK195" i="22"/>
  <c r="AM195" i="22" s="1"/>
  <c r="AL195" i="22"/>
  <c r="AN195" i="22" s="1"/>
  <c r="AD196" i="22"/>
  <c r="AE196" i="22" s="1"/>
  <c r="AF196" i="22"/>
  <c r="AG196" i="22"/>
  <c r="AT196" i="22" s="1"/>
  <c r="AH196" i="22"/>
  <c r="AI196" i="22"/>
  <c r="AJ196" i="22"/>
  <c r="AK196" i="22"/>
  <c r="AM196" i="22" s="1"/>
  <c r="AL196" i="22"/>
  <c r="AN196" i="22" s="1"/>
  <c r="AD197" i="22"/>
  <c r="AE197" i="22" s="1"/>
  <c r="AF197" i="22"/>
  <c r="AG197" i="22"/>
  <c r="AT197" i="22" s="1"/>
  <c r="AH197" i="22"/>
  <c r="AI197" i="22"/>
  <c r="AJ197" i="22"/>
  <c r="AK197" i="22"/>
  <c r="AM197" i="22" s="1"/>
  <c r="AL197" i="22"/>
  <c r="AN197" i="22" s="1"/>
  <c r="AD198" i="22"/>
  <c r="AE198" i="22" s="1"/>
  <c r="AF198" i="22"/>
  <c r="AG198" i="22"/>
  <c r="AT198" i="22" s="1"/>
  <c r="AH198" i="22"/>
  <c r="AI198" i="22"/>
  <c r="AJ198" i="22"/>
  <c r="AK198" i="22"/>
  <c r="AM198" i="22" s="1"/>
  <c r="AL198" i="22"/>
  <c r="AN198" i="22" s="1"/>
  <c r="AD199" i="22"/>
  <c r="AE199" i="22" s="1"/>
  <c r="AF199" i="22"/>
  <c r="AG199" i="22"/>
  <c r="AT199" i="22" s="1"/>
  <c r="AH199" i="22"/>
  <c r="AI199" i="22"/>
  <c r="AJ199" i="22"/>
  <c r="AK199" i="22"/>
  <c r="AM199" i="22" s="1"/>
  <c r="AL199" i="22"/>
  <c r="AN199" i="22" s="1"/>
  <c r="AD200" i="22"/>
  <c r="AE200" i="22" s="1"/>
  <c r="AF200" i="22"/>
  <c r="AG200" i="22"/>
  <c r="AT200" i="22" s="1"/>
  <c r="AH200" i="22"/>
  <c r="AI200" i="22"/>
  <c r="AJ200" i="22"/>
  <c r="AK200" i="22"/>
  <c r="AM200" i="22" s="1"/>
  <c r="AL200" i="22"/>
  <c r="AN200" i="22" s="1"/>
  <c r="AD201" i="22"/>
  <c r="AE201" i="22" s="1"/>
  <c r="AF201" i="22"/>
  <c r="AG201" i="22"/>
  <c r="AT201" i="22" s="1"/>
  <c r="AH201" i="22"/>
  <c r="AI201" i="22"/>
  <c r="AJ201" i="22"/>
  <c r="AK201" i="22"/>
  <c r="AM201" i="22" s="1"/>
  <c r="AL201" i="22"/>
  <c r="AN201" i="22" s="1"/>
  <c r="AD202" i="22"/>
  <c r="AE202" i="22" s="1"/>
  <c r="AF202" i="22"/>
  <c r="AG202" i="22"/>
  <c r="AT202" i="22" s="1"/>
  <c r="AH202" i="22"/>
  <c r="AI202" i="22"/>
  <c r="AJ202" i="22"/>
  <c r="AK202" i="22"/>
  <c r="AM202" i="22" s="1"/>
  <c r="AL202" i="22"/>
  <c r="AN202" i="22" s="1"/>
  <c r="AD203" i="22"/>
  <c r="AE203" i="22" s="1"/>
  <c r="AF203" i="22"/>
  <c r="AG203" i="22"/>
  <c r="AT203" i="22" s="1"/>
  <c r="AH203" i="22"/>
  <c r="AI203" i="22"/>
  <c r="AJ203" i="22"/>
  <c r="AK203" i="22"/>
  <c r="AM203" i="22" s="1"/>
  <c r="AL203" i="22"/>
  <c r="AN203" i="22" s="1"/>
  <c r="AD204" i="22"/>
  <c r="AE204" i="22" s="1"/>
  <c r="AF204" i="22"/>
  <c r="AG204" i="22"/>
  <c r="AT204" i="22" s="1"/>
  <c r="AH204" i="22"/>
  <c r="AI204" i="22"/>
  <c r="AJ204" i="22"/>
  <c r="AK204" i="22"/>
  <c r="AM204" i="22" s="1"/>
  <c r="AL204" i="22"/>
  <c r="AN204" i="22" s="1"/>
  <c r="AD205" i="22"/>
  <c r="AE205" i="22" s="1"/>
  <c r="AF205" i="22"/>
  <c r="AG205" i="22"/>
  <c r="AT205" i="22" s="1"/>
  <c r="AH205" i="22"/>
  <c r="AI205" i="22"/>
  <c r="AJ205" i="22"/>
  <c r="AK205" i="22"/>
  <c r="AM205" i="22" s="1"/>
  <c r="AL205" i="22"/>
  <c r="AN205" i="22" s="1"/>
  <c r="AD206" i="22"/>
  <c r="AE206" i="22" s="1"/>
  <c r="AF206" i="22"/>
  <c r="AG206" i="22"/>
  <c r="AT206" i="22" s="1"/>
  <c r="AH206" i="22"/>
  <c r="AI206" i="22"/>
  <c r="AJ206" i="22"/>
  <c r="AK206" i="22"/>
  <c r="AM206" i="22" s="1"/>
  <c r="AL206" i="22"/>
  <c r="AN206" i="22" s="1"/>
  <c r="AD207" i="22"/>
  <c r="AE207" i="22" s="1"/>
  <c r="AF207" i="22"/>
  <c r="AG207" i="22"/>
  <c r="AT207" i="22" s="1"/>
  <c r="AH207" i="22"/>
  <c r="AI207" i="22"/>
  <c r="AJ207" i="22"/>
  <c r="AK207" i="22"/>
  <c r="AM207" i="22" s="1"/>
  <c r="AL207" i="22"/>
  <c r="AN207" i="22" s="1"/>
  <c r="AD208" i="22"/>
  <c r="AE208" i="22" s="1"/>
  <c r="AF208" i="22"/>
  <c r="AG208" i="22"/>
  <c r="AT208" i="22" s="1"/>
  <c r="AH208" i="22"/>
  <c r="AI208" i="22"/>
  <c r="AJ208" i="22"/>
  <c r="AK208" i="22"/>
  <c r="AM208" i="22" s="1"/>
  <c r="AL208" i="22"/>
  <c r="AN208" i="22" s="1"/>
  <c r="AD209" i="22"/>
  <c r="AE209" i="22" s="1"/>
  <c r="AF209" i="22"/>
  <c r="AG209" i="22"/>
  <c r="AT209" i="22" s="1"/>
  <c r="AH209" i="22"/>
  <c r="AI209" i="22"/>
  <c r="AJ209" i="22"/>
  <c r="AK209" i="22"/>
  <c r="AM209" i="22" s="1"/>
  <c r="AL209" i="22"/>
  <c r="AN209" i="22" s="1"/>
  <c r="AD210" i="22"/>
  <c r="AE210" i="22" s="1"/>
  <c r="AF210" i="22"/>
  <c r="AG210" i="22"/>
  <c r="AT210" i="22" s="1"/>
  <c r="AH210" i="22"/>
  <c r="AI210" i="22"/>
  <c r="AJ210" i="22"/>
  <c r="AK210" i="22"/>
  <c r="AM210" i="22" s="1"/>
  <c r="AL210" i="22"/>
  <c r="AN210" i="22" s="1"/>
  <c r="AD211" i="22"/>
  <c r="AE211" i="22" s="1"/>
  <c r="AF211" i="22"/>
  <c r="AG211" i="22"/>
  <c r="AT211" i="22" s="1"/>
  <c r="AH211" i="22"/>
  <c r="AI211" i="22"/>
  <c r="AJ211" i="22"/>
  <c r="AK211" i="22"/>
  <c r="AM211" i="22" s="1"/>
  <c r="AL211" i="22"/>
  <c r="AN211" i="22" s="1"/>
  <c r="AD212" i="22"/>
  <c r="AE212" i="22" s="1"/>
  <c r="AF212" i="22"/>
  <c r="AG212" i="22"/>
  <c r="AT212" i="22" s="1"/>
  <c r="AH212" i="22"/>
  <c r="AI212" i="22"/>
  <c r="AJ212" i="22"/>
  <c r="AK212" i="22"/>
  <c r="AM212" i="22" s="1"/>
  <c r="AL212" i="22"/>
  <c r="AN212" i="22" s="1"/>
  <c r="AD213" i="22"/>
  <c r="AE213" i="22" s="1"/>
  <c r="AF213" i="22"/>
  <c r="AG213" i="22"/>
  <c r="AT213" i="22" s="1"/>
  <c r="AH213" i="22"/>
  <c r="AI213" i="22"/>
  <c r="AJ213" i="22"/>
  <c r="AK213" i="22"/>
  <c r="AM213" i="22" s="1"/>
  <c r="AL213" i="22"/>
  <c r="AN213" i="22" s="1"/>
  <c r="AD214" i="22"/>
  <c r="AE214" i="22" s="1"/>
  <c r="AF214" i="22"/>
  <c r="AG214" i="22"/>
  <c r="AT214" i="22" s="1"/>
  <c r="AH214" i="22"/>
  <c r="AI214" i="22"/>
  <c r="AJ214" i="22"/>
  <c r="AK214" i="22"/>
  <c r="AM214" i="22" s="1"/>
  <c r="AL214" i="22"/>
  <c r="AN214" i="22" s="1"/>
  <c r="AD215" i="22"/>
  <c r="AE215" i="22" s="1"/>
  <c r="AF215" i="22"/>
  <c r="AG215" i="22"/>
  <c r="AT215" i="22" s="1"/>
  <c r="AH215" i="22"/>
  <c r="AI215" i="22"/>
  <c r="AJ215" i="22"/>
  <c r="AK215" i="22"/>
  <c r="AM215" i="22" s="1"/>
  <c r="AL215" i="22"/>
  <c r="AN215" i="22" s="1"/>
  <c r="AD216" i="22"/>
  <c r="AE216" i="22" s="1"/>
  <c r="AF216" i="22"/>
  <c r="AG216" i="22"/>
  <c r="AT216" i="22" s="1"/>
  <c r="AH216" i="22"/>
  <c r="AI216" i="22"/>
  <c r="AJ216" i="22"/>
  <c r="AK216" i="22"/>
  <c r="AM216" i="22" s="1"/>
  <c r="AL216" i="22"/>
  <c r="AN216" i="22" s="1"/>
  <c r="AD217" i="22"/>
  <c r="AE217" i="22" s="1"/>
  <c r="AF217" i="22"/>
  <c r="AG217" i="22"/>
  <c r="AT217" i="22" s="1"/>
  <c r="AH217" i="22"/>
  <c r="AI217" i="22"/>
  <c r="AJ217" i="22"/>
  <c r="AK217" i="22"/>
  <c r="AM217" i="22" s="1"/>
  <c r="AL217" i="22"/>
  <c r="AN217" i="22" s="1"/>
  <c r="AD218" i="22"/>
  <c r="AE218" i="22" s="1"/>
  <c r="AF218" i="22"/>
  <c r="AG218" i="22"/>
  <c r="AT218" i="22" s="1"/>
  <c r="AH218" i="22"/>
  <c r="AI218" i="22"/>
  <c r="AJ218" i="22"/>
  <c r="AK218" i="22"/>
  <c r="AM218" i="22" s="1"/>
  <c r="AL218" i="22"/>
  <c r="AN218" i="22" s="1"/>
  <c r="AD219" i="22"/>
  <c r="AE219" i="22" s="1"/>
  <c r="AF219" i="22"/>
  <c r="AG219" i="22"/>
  <c r="AT219" i="22" s="1"/>
  <c r="AH219" i="22"/>
  <c r="AI219" i="22"/>
  <c r="AJ219" i="22"/>
  <c r="AK219" i="22"/>
  <c r="AM219" i="22" s="1"/>
  <c r="AL219" i="22"/>
  <c r="AN219" i="22" s="1"/>
  <c r="AD220" i="22"/>
  <c r="AE220" i="22" s="1"/>
  <c r="AF220" i="22"/>
  <c r="AG220" i="22"/>
  <c r="AT220" i="22" s="1"/>
  <c r="AH220" i="22"/>
  <c r="AI220" i="22"/>
  <c r="AJ220" i="22"/>
  <c r="AK220" i="22"/>
  <c r="AM220" i="22" s="1"/>
  <c r="AL220" i="22"/>
  <c r="AN220" i="22" s="1"/>
  <c r="AD221" i="22"/>
  <c r="AE221" i="22" s="1"/>
  <c r="AF221" i="22"/>
  <c r="AG221" i="22"/>
  <c r="AT221" i="22" s="1"/>
  <c r="AH221" i="22"/>
  <c r="AI221" i="22"/>
  <c r="AJ221" i="22"/>
  <c r="AK221" i="22"/>
  <c r="AM221" i="22" s="1"/>
  <c r="AL221" i="22"/>
  <c r="AN221" i="22" s="1"/>
  <c r="AD222" i="22"/>
  <c r="AE222" i="22" s="1"/>
  <c r="AF222" i="22"/>
  <c r="AG222" i="22"/>
  <c r="AT222" i="22" s="1"/>
  <c r="AH222" i="22"/>
  <c r="AI222" i="22"/>
  <c r="AJ222" i="22"/>
  <c r="AK222" i="22"/>
  <c r="AM222" i="22" s="1"/>
  <c r="AL222" i="22"/>
  <c r="AN222" i="22" s="1"/>
  <c r="AD223" i="22"/>
  <c r="AE223" i="22" s="1"/>
  <c r="AF223" i="22"/>
  <c r="AG223" i="22"/>
  <c r="AT223" i="22" s="1"/>
  <c r="AH223" i="22"/>
  <c r="AI223" i="22"/>
  <c r="AJ223" i="22"/>
  <c r="AK223" i="22"/>
  <c r="AM223" i="22" s="1"/>
  <c r="AL223" i="22"/>
  <c r="AN223" i="22" s="1"/>
  <c r="AD224" i="22"/>
  <c r="AE224" i="22" s="1"/>
  <c r="AF224" i="22"/>
  <c r="AG224" i="22"/>
  <c r="AT224" i="22" s="1"/>
  <c r="AH224" i="22"/>
  <c r="AI224" i="22"/>
  <c r="AJ224" i="22"/>
  <c r="AK224" i="22"/>
  <c r="AM224" i="22" s="1"/>
  <c r="AL224" i="22"/>
  <c r="AN224" i="22" s="1"/>
  <c r="AD225" i="22"/>
  <c r="AE225" i="22" s="1"/>
  <c r="AF225" i="22"/>
  <c r="AG225" i="22"/>
  <c r="AT225" i="22" s="1"/>
  <c r="AH225" i="22"/>
  <c r="AI225" i="22"/>
  <c r="AJ225" i="22"/>
  <c r="AK225" i="22"/>
  <c r="AM225" i="22" s="1"/>
  <c r="AL225" i="22"/>
  <c r="AN225" i="22" s="1"/>
  <c r="AD226" i="22"/>
  <c r="AE226" i="22" s="1"/>
  <c r="AF226" i="22"/>
  <c r="AG226" i="22"/>
  <c r="AT226" i="22" s="1"/>
  <c r="AH226" i="22"/>
  <c r="AI226" i="22"/>
  <c r="AJ226" i="22"/>
  <c r="AK226" i="22"/>
  <c r="AM226" i="22" s="1"/>
  <c r="AL226" i="22"/>
  <c r="AN226" i="22" s="1"/>
  <c r="AD227" i="22"/>
  <c r="AE227" i="22" s="1"/>
  <c r="AF227" i="22"/>
  <c r="AG227" i="22"/>
  <c r="AT227" i="22" s="1"/>
  <c r="AH227" i="22"/>
  <c r="AI227" i="22"/>
  <c r="AJ227" i="22"/>
  <c r="AK227" i="22"/>
  <c r="AM227" i="22" s="1"/>
  <c r="AL227" i="22"/>
  <c r="AN227" i="22" s="1"/>
  <c r="AD228" i="22"/>
  <c r="AE228" i="22" s="1"/>
  <c r="AF228" i="22"/>
  <c r="AG228" i="22"/>
  <c r="AT228" i="22" s="1"/>
  <c r="AH228" i="22"/>
  <c r="AI228" i="22"/>
  <c r="AJ228" i="22"/>
  <c r="AK228" i="22"/>
  <c r="AM228" i="22" s="1"/>
  <c r="AL228" i="22"/>
  <c r="AN228" i="22" s="1"/>
  <c r="AD229" i="22"/>
  <c r="AE229" i="22" s="1"/>
  <c r="AF229" i="22"/>
  <c r="AG229" i="22"/>
  <c r="AT229" i="22" s="1"/>
  <c r="AH229" i="22"/>
  <c r="AI229" i="22"/>
  <c r="AJ229" i="22"/>
  <c r="AK229" i="22"/>
  <c r="AM229" i="22" s="1"/>
  <c r="AL229" i="22"/>
  <c r="AN229" i="22" s="1"/>
  <c r="AD230" i="22"/>
  <c r="AE230" i="22" s="1"/>
  <c r="AF230" i="22"/>
  <c r="AG230" i="22"/>
  <c r="AT230" i="22" s="1"/>
  <c r="AH230" i="22"/>
  <c r="AI230" i="22"/>
  <c r="AJ230" i="22"/>
  <c r="AK230" i="22"/>
  <c r="AM230" i="22" s="1"/>
  <c r="AL230" i="22"/>
  <c r="AN230" i="22" s="1"/>
  <c r="AD231" i="22"/>
  <c r="AE231" i="22" s="1"/>
  <c r="AF231" i="22"/>
  <c r="AG231" i="22"/>
  <c r="AT231" i="22" s="1"/>
  <c r="AH231" i="22"/>
  <c r="AI231" i="22"/>
  <c r="AJ231" i="22"/>
  <c r="AK231" i="22"/>
  <c r="AM231" i="22" s="1"/>
  <c r="AL231" i="22"/>
  <c r="AN231" i="22" s="1"/>
  <c r="AD232" i="22"/>
  <c r="AE232" i="22" s="1"/>
  <c r="AF232" i="22"/>
  <c r="AG232" i="22"/>
  <c r="AT232" i="22" s="1"/>
  <c r="AH232" i="22"/>
  <c r="AI232" i="22"/>
  <c r="AJ232" i="22"/>
  <c r="AK232" i="22"/>
  <c r="AM232" i="22" s="1"/>
  <c r="AL232" i="22"/>
  <c r="AN232" i="22" s="1"/>
  <c r="AD233" i="22"/>
  <c r="AE233" i="22" s="1"/>
  <c r="AF233" i="22"/>
  <c r="AG233" i="22"/>
  <c r="AT233" i="22" s="1"/>
  <c r="AH233" i="22"/>
  <c r="AI233" i="22"/>
  <c r="AJ233" i="22"/>
  <c r="AK233" i="22"/>
  <c r="AM233" i="22" s="1"/>
  <c r="AL233" i="22"/>
  <c r="AN233" i="22" s="1"/>
  <c r="AD234" i="22"/>
  <c r="AE234" i="22" s="1"/>
  <c r="AF234" i="22"/>
  <c r="AG234" i="22"/>
  <c r="AT234" i="22" s="1"/>
  <c r="AH234" i="22"/>
  <c r="AI234" i="22"/>
  <c r="AJ234" i="22"/>
  <c r="AK234" i="22"/>
  <c r="AM234" i="22" s="1"/>
  <c r="AL234" i="22"/>
  <c r="AN234" i="22" s="1"/>
  <c r="AD235" i="22"/>
  <c r="AE235" i="22" s="1"/>
  <c r="AF235" i="22"/>
  <c r="AG235" i="22"/>
  <c r="AT235" i="22" s="1"/>
  <c r="AH235" i="22"/>
  <c r="AI235" i="22"/>
  <c r="AJ235" i="22"/>
  <c r="AK235" i="22"/>
  <c r="AM235" i="22" s="1"/>
  <c r="AL235" i="22"/>
  <c r="AN235" i="22" s="1"/>
  <c r="AD236" i="22"/>
  <c r="AE236" i="22" s="1"/>
  <c r="AF236" i="22"/>
  <c r="AG236" i="22"/>
  <c r="AT236" i="22" s="1"/>
  <c r="AH236" i="22"/>
  <c r="AI236" i="22"/>
  <c r="AJ236" i="22"/>
  <c r="AK236" i="22"/>
  <c r="AM236" i="22" s="1"/>
  <c r="AL236" i="22"/>
  <c r="AN236" i="22" s="1"/>
  <c r="AD237" i="22"/>
  <c r="AE237" i="22" s="1"/>
  <c r="AF237" i="22"/>
  <c r="AG237" i="22"/>
  <c r="AT237" i="22" s="1"/>
  <c r="AH237" i="22"/>
  <c r="AI237" i="22"/>
  <c r="AJ237" i="22"/>
  <c r="AK237" i="22"/>
  <c r="AM237" i="22" s="1"/>
  <c r="AL237" i="22"/>
  <c r="AN237" i="22" s="1"/>
  <c r="AD238" i="22"/>
  <c r="AE238" i="22" s="1"/>
  <c r="AF238" i="22"/>
  <c r="AG238" i="22"/>
  <c r="AT238" i="22" s="1"/>
  <c r="AH238" i="22"/>
  <c r="AI238" i="22"/>
  <c r="AJ238" i="22"/>
  <c r="AK238" i="22"/>
  <c r="AM238" i="22" s="1"/>
  <c r="AL238" i="22"/>
  <c r="AN238" i="22" s="1"/>
  <c r="AD239" i="22"/>
  <c r="AE239" i="22" s="1"/>
  <c r="AF239" i="22"/>
  <c r="AG239" i="22"/>
  <c r="AT239" i="22" s="1"/>
  <c r="AH239" i="22"/>
  <c r="AI239" i="22"/>
  <c r="AJ239" i="22"/>
  <c r="AK239" i="22"/>
  <c r="AM239" i="22" s="1"/>
  <c r="AL239" i="22"/>
  <c r="AN239" i="22" s="1"/>
  <c r="AD240" i="22"/>
  <c r="AE240" i="22" s="1"/>
  <c r="AF240" i="22"/>
  <c r="AG240" i="22"/>
  <c r="AT240" i="22" s="1"/>
  <c r="AH240" i="22"/>
  <c r="AI240" i="22"/>
  <c r="AJ240" i="22"/>
  <c r="AK240" i="22"/>
  <c r="AM240" i="22" s="1"/>
  <c r="AL240" i="22"/>
  <c r="AN240" i="22" s="1"/>
  <c r="AD241" i="22"/>
  <c r="AE241" i="22" s="1"/>
  <c r="AF241" i="22"/>
  <c r="AG241" i="22"/>
  <c r="AT241" i="22" s="1"/>
  <c r="AH241" i="22"/>
  <c r="AI241" i="22"/>
  <c r="AJ241" i="22"/>
  <c r="AK241" i="22"/>
  <c r="AM241" i="22" s="1"/>
  <c r="AL241" i="22"/>
  <c r="AN241" i="22" s="1"/>
  <c r="AD242" i="22"/>
  <c r="AE242" i="22" s="1"/>
  <c r="AF242" i="22"/>
  <c r="AG242" i="22"/>
  <c r="AT242" i="22" s="1"/>
  <c r="AH242" i="22"/>
  <c r="AI242" i="22"/>
  <c r="AJ242" i="22"/>
  <c r="AK242" i="22"/>
  <c r="AM242" i="22" s="1"/>
  <c r="AL242" i="22"/>
  <c r="AN242" i="22" s="1"/>
  <c r="AD243" i="22"/>
  <c r="AE243" i="22" s="1"/>
  <c r="AF243" i="22"/>
  <c r="AG243" i="22"/>
  <c r="AT243" i="22" s="1"/>
  <c r="AH243" i="22"/>
  <c r="AI243" i="22"/>
  <c r="AJ243" i="22"/>
  <c r="AK243" i="22"/>
  <c r="AM243" i="22" s="1"/>
  <c r="AL243" i="22"/>
  <c r="AN243" i="22" s="1"/>
  <c r="AD244" i="22"/>
  <c r="AE244" i="22" s="1"/>
  <c r="AF244" i="22"/>
  <c r="AG244" i="22"/>
  <c r="AT244" i="22" s="1"/>
  <c r="AH244" i="22"/>
  <c r="AI244" i="22"/>
  <c r="AJ244" i="22"/>
  <c r="AK244" i="22"/>
  <c r="AM244" i="22" s="1"/>
  <c r="AL244" i="22"/>
  <c r="AN244" i="22" s="1"/>
  <c r="AD245" i="22"/>
  <c r="AE245" i="22" s="1"/>
  <c r="AF245" i="22"/>
  <c r="AG245" i="22"/>
  <c r="AT245" i="22" s="1"/>
  <c r="AH245" i="22"/>
  <c r="AI245" i="22"/>
  <c r="AJ245" i="22"/>
  <c r="AK245" i="22"/>
  <c r="AM245" i="22" s="1"/>
  <c r="AL245" i="22"/>
  <c r="AN245" i="22" s="1"/>
  <c r="AD246" i="22"/>
  <c r="AE246" i="22" s="1"/>
  <c r="AF246" i="22"/>
  <c r="AG246" i="22"/>
  <c r="AT246" i="22" s="1"/>
  <c r="AH246" i="22"/>
  <c r="AI246" i="22"/>
  <c r="AJ246" i="22"/>
  <c r="AK246" i="22"/>
  <c r="AM246" i="22" s="1"/>
  <c r="AL246" i="22"/>
  <c r="AN246" i="22" s="1"/>
  <c r="AD247" i="22"/>
  <c r="AE247" i="22" s="1"/>
  <c r="AF247" i="22"/>
  <c r="AG247" i="22"/>
  <c r="AT247" i="22" s="1"/>
  <c r="AH247" i="22"/>
  <c r="AI247" i="22"/>
  <c r="AJ247" i="22"/>
  <c r="AK247" i="22"/>
  <c r="AM247" i="22" s="1"/>
  <c r="AL247" i="22"/>
  <c r="AN247" i="22" s="1"/>
  <c r="AD248" i="22"/>
  <c r="AE248" i="22" s="1"/>
  <c r="AF248" i="22"/>
  <c r="AG248" i="22"/>
  <c r="AT248" i="22" s="1"/>
  <c r="AH248" i="22"/>
  <c r="AI248" i="22"/>
  <c r="AJ248" i="22"/>
  <c r="AK248" i="22"/>
  <c r="AM248" i="22" s="1"/>
  <c r="AL248" i="22"/>
  <c r="AN248" i="22" s="1"/>
  <c r="AD249" i="22"/>
  <c r="AE249" i="22" s="1"/>
  <c r="AF249" i="22"/>
  <c r="AG249" i="22"/>
  <c r="AT249" i="22" s="1"/>
  <c r="AH249" i="22"/>
  <c r="AI249" i="22"/>
  <c r="AJ249" i="22"/>
  <c r="AK249" i="22"/>
  <c r="AM249" i="22" s="1"/>
  <c r="AL249" i="22"/>
  <c r="AN249" i="22" s="1"/>
  <c r="AD250" i="22"/>
  <c r="AE250" i="22" s="1"/>
  <c r="AF250" i="22" s="1"/>
  <c r="AG250" i="22"/>
  <c r="AT250" i="22" s="1"/>
  <c r="AH250" i="22"/>
  <c r="AI250" i="22"/>
  <c r="AJ250" i="22"/>
  <c r="AD251" i="22"/>
  <c r="AE251" i="22" s="1"/>
  <c r="AF251" i="22"/>
  <c r="AG251" i="22"/>
  <c r="AT251" i="22" s="1"/>
  <c r="AH251" i="22"/>
  <c r="AI251" i="22"/>
  <c r="AJ251" i="22"/>
  <c r="AK251" i="22"/>
  <c r="AM251" i="22" s="1"/>
  <c r="AL251" i="22"/>
  <c r="AN251" i="22" s="1"/>
  <c r="AD252" i="22"/>
  <c r="AE252" i="22" s="1"/>
  <c r="AF252" i="22"/>
  <c r="AG252" i="22"/>
  <c r="AT252" i="22" s="1"/>
  <c r="AH252" i="22"/>
  <c r="AI252" i="22"/>
  <c r="AJ252" i="22"/>
  <c r="AK252" i="22"/>
  <c r="AM252" i="22" s="1"/>
  <c r="AL252" i="22"/>
  <c r="AN252" i="22" s="1"/>
  <c r="AD253" i="22"/>
  <c r="AE253" i="22" s="1"/>
  <c r="AF253" i="22"/>
  <c r="AG253" i="22"/>
  <c r="AT253" i="22" s="1"/>
  <c r="AH253" i="22"/>
  <c r="AI253" i="22"/>
  <c r="AJ253" i="22"/>
  <c r="AK253" i="22"/>
  <c r="AM253" i="22" s="1"/>
  <c r="AL253" i="22"/>
  <c r="AN253" i="22" s="1"/>
  <c r="AD254" i="22"/>
  <c r="AE254" i="22" s="1"/>
  <c r="AF254" i="22"/>
  <c r="AG254" i="22"/>
  <c r="AT254" i="22" s="1"/>
  <c r="AH254" i="22"/>
  <c r="AI254" i="22"/>
  <c r="AJ254" i="22"/>
  <c r="AK254" i="22"/>
  <c r="AM254" i="22" s="1"/>
  <c r="AL254" i="22"/>
  <c r="AN254" i="22" s="1"/>
  <c r="AD255" i="22"/>
  <c r="AE255" i="22" s="1"/>
  <c r="AF255" i="22"/>
  <c r="AG255" i="22"/>
  <c r="AT255" i="22" s="1"/>
  <c r="AH255" i="22"/>
  <c r="AI255" i="22"/>
  <c r="AJ255" i="22"/>
  <c r="AK255" i="22"/>
  <c r="AM255" i="22" s="1"/>
  <c r="AL255" i="22"/>
  <c r="AN255" i="22" s="1"/>
  <c r="AD256" i="22"/>
  <c r="AE256" i="22" s="1"/>
  <c r="AF256" i="22"/>
  <c r="AG256" i="22"/>
  <c r="AT256" i="22" s="1"/>
  <c r="AH256" i="22"/>
  <c r="AI256" i="22"/>
  <c r="AJ256" i="22"/>
  <c r="AK256" i="22"/>
  <c r="AM256" i="22" s="1"/>
  <c r="AL256" i="22"/>
  <c r="AN256" i="22" s="1"/>
  <c r="AD257" i="22"/>
  <c r="AE257" i="22" s="1"/>
  <c r="AF257" i="22"/>
  <c r="AG257" i="22"/>
  <c r="AT257" i="22" s="1"/>
  <c r="AH257" i="22"/>
  <c r="AI257" i="22"/>
  <c r="AJ257" i="22"/>
  <c r="AK257" i="22"/>
  <c r="AM257" i="22" s="1"/>
  <c r="AL257" i="22"/>
  <c r="AN257" i="22" s="1"/>
  <c r="AD258" i="22"/>
  <c r="AE258" i="22" s="1"/>
  <c r="AF258" i="22"/>
  <c r="AG258" i="22"/>
  <c r="AT258" i="22" s="1"/>
  <c r="AH258" i="22"/>
  <c r="AI258" i="22"/>
  <c r="AJ258" i="22"/>
  <c r="AK258" i="22"/>
  <c r="AM258" i="22" s="1"/>
  <c r="AL258" i="22"/>
  <c r="AN258" i="22" s="1"/>
  <c r="AD259" i="22"/>
  <c r="AE259" i="22" s="1"/>
  <c r="AF259" i="22"/>
  <c r="AG259" i="22"/>
  <c r="AT259" i="22" s="1"/>
  <c r="AH259" i="22"/>
  <c r="AI259" i="22"/>
  <c r="AJ259" i="22"/>
  <c r="AK259" i="22"/>
  <c r="AM259" i="22" s="1"/>
  <c r="AL259" i="22"/>
  <c r="AN259" i="22" s="1"/>
  <c r="AD260" i="22"/>
  <c r="AE260" i="22" s="1"/>
  <c r="AF260" i="22"/>
  <c r="AG260" i="22"/>
  <c r="AT260" i="22" s="1"/>
  <c r="AH260" i="22"/>
  <c r="AI260" i="22"/>
  <c r="AJ260" i="22"/>
  <c r="AK260" i="22"/>
  <c r="AM260" i="22" s="1"/>
  <c r="AL260" i="22"/>
  <c r="AN260" i="22" s="1"/>
  <c r="AD261" i="22"/>
  <c r="AE261" i="22" s="1"/>
  <c r="AF261" i="22"/>
  <c r="AG261" i="22"/>
  <c r="AT261" i="22" s="1"/>
  <c r="AH261" i="22"/>
  <c r="AI261" i="22"/>
  <c r="AJ261" i="22"/>
  <c r="AK261" i="22"/>
  <c r="AM261" i="22" s="1"/>
  <c r="AL261" i="22"/>
  <c r="AN261" i="22" s="1"/>
  <c r="AD262" i="22"/>
  <c r="AE262" i="22" s="1"/>
  <c r="AF262" i="22"/>
  <c r="AG262" i="22"/>
  <c r="AT262" i="22" s="1"/>
  <c r="AH262" i="22"/>
  <c r="AI262" i="22"/>
  <c r="AJ262" i="22"/>
  <c r="AK262" i="22"/>
  <c r="AM262" i="22" s="1"/>
  <c r="AL262" i="22"/>
  <c r="AN262" i="22" s="1"/>
  <c r="AD263" i="22"/>
  <c r="AE263" i="22" s="1"/>
  <c r="AF263" i="22"/>
  <c r="AG263" i="22"/>
  <c r="AT263" i="22" s="1"/>
  <c r="AH263" i="22"/>
  <c r="AI263" i="22"/>
  <c r="AJ263" i="22"/>
  <c r="AK263" i="22"/>
  <c r="AM263" i="22" s="1"/>
  <c r="AL263" i="22"/>
  <c r="AN263" i="22" s="1"/>
  <c r="AD264" i="22"/>
  <c r="AE264" i="22" s="1"/>
  <c r="AF264" i="22"/>
  <c r="AG264" i="22"/>
  <c r="AT264" i="22" s="1"/>
  <c r="AH264" i="22"/>
  <c r="AI264" i="22"/>
  <c r="AJ264" i="22"/>
  <c r="AK264" i="22"/>
  <c r="AM264" i="22" s="1"/>
  <c r="AL264" i="22"/>
  <c r="AN264" i="22" s="1"/>
  <c r="AD265" i="22"/>
  <c r="AE265" i="22" s="1"/>
  <c r="AF265" i="22"/>
  <c r="AG265" i="22"/>
  <c r="AT265" i="22" s="1"/>
  <c r="AH265" i="22"/>
  <c r="AI265" i="22"/>
  <c r="AJ265" i="22"/>
  <c r="AK265" i="22"/>
  <c r="AM265" i="22" s="1"/>
  <c r="AL265" i="22"/>
  <c r="AN265" i="22" s="1"/>
  <c r="AD266" i="22"/>
  <c r="AE266" i="22" s="1"/>
  <c r="AF266" i="22"/>
  <c r="AG266" i="22"/>
  <c r="AT266" i="22" s="1"/>
  <c r="AH266" i="22"/>
  <c r="AI266" i="22"/>
  <c r="AJ266" i="22"/>
  <c r="AK266" i="22"/>
  <c r="AM266" i="22" s="1"/>
  <c r="AL266" i="22"/>
  <c r="AN266" i="22" s="1"/>
  <c r="AD267" i="22"/>
  <c r="AE267" i="22" s="1"/>
  <c r="AF267" i="22"/>
  <c r="AG267" i="22"/>
  <c r="AT267" i="22" s="1"/>
  <c r="AH267" i="22"/>
  <c r="AI267" i="22"/>
  <c r="AJ267" i="22"/>
  <c r="AK267" i="22"/>
  <c r="AM267" i="22" s="1"/>
  <c r="AL267" i="22"/>
  <c r="AN267" i="22" s="1"/>
  <c r="AD268" i="22"/>
  <c r="AE268" i="22" s="1"/>
  <c r="AF268" i="22"/>
  <c r="AG268" i="22"/>
  <c r="AT268" i="22" s="1"/>
  <c r="AH268" i="22"/>
  <c r="AI268" i="22"/>
  <c r="AJ268" i="22"/>
  <c r="AK268" i="22"/>
  <c r="AM268" i="22" s="1"/>
  <c r="AL268" i="22"/>
  <c r="AN268" i="22" s="1"/>
  <c r="AD269" i="22"/>
  <c r="AE269" i="22" s="1"/>
  <c r="AF269" i="22"/>
  <c r="AG269" i="22"/>
  <c r="AT269" i="22" s="1"/>
  <c r="AH269" i="22"/>
  <c r="AI269" i="22"/>
  <c r="AJ269" i="22"/>
  <c r="AK269" i="22"/>
  <c r="AM269" i="22" s="1"/>
  <c r="AL269" i="22"/>
  <c r="AN269" i="22" s="1"/>
  <c r="AD270" i="22"/>
  <c r="AE270" i="22" s="1"/>
  <c r="AF270" i="22"/>
  <c r="AG270" i="22"/>
  <c r="AT270" i="22" s="1"/>
  <c r="AH270" i="22"/>
  <c r="AI270" i="22"/>
  <c r="AJ270" i="22"/>
  <c r="AK270" i="22"/>
  <c r="AM270" i="22" s="1"/>
  <c r="AL270" i="22"/>
  <c r="AN270" i="22" s="1"/>
  <c r="AD271" i="22"/>
  <c r="AE271" i="22" s="1"/>
  <c r="AF271" i="22"/>
  <c r="AG271" i="22"/>
  <c r="AT271" i="22" s="1"/>
  <c r="AH271" i="22"/>
  <c r="AI271" i="22"/>
  <c r="AJ271" i="22"/>
  <c r="AK271" i="22"/>
  <c r="AM271" i="22" s="1"/>
  <c r="AL271" i="22"/>
  <c r="AN271" i="22" s="1"/>
  <c r="AD272" i="22"/>
  <c r="AE272" i="22" s="1"/>
  <c r="AF272" i="22"/>
  <c r="AG272" i="22"/>
  <c r="AT272" i="22" s="1"/>
  <c r="AH272" i="22"/>
  <c r="AI272" i="22"/>
  <c r="AJ272" i="22"/>
  <c r="AK272" i="22"/>
  <c r="AM272" i="22" s="1"/>
  <c r="AL272" i="22"/>
  <c r="AN272" i="22" s="1"/>
  <c r="AD273" i="22"/>
  <c r="AE273" i="22" s="1"/>
  <c r="AF273" i="22"/>
  <c r="AG273" i="22"/>
  <c r="AT273" i="22" s="1"/>
  <c r="AH273" i="22"/>
  <c r="AI273" i="22"/>
  <c r="AJ273" i="22"/>
  <c r="AK273" i="22"/>
  <c r="AM273" i="22" s="1"/>
  <c r="AL273" i="22"/>
  <c r="AN273" i="22" s="1"/>
  <c r="AD274" i="22"/>
  <c r="AE274" i="22" s="1"/>
  <c r="AF274" i="22"/>
  <c r="AG274" i="22"/>
  <c r="AT274" i="22" s="1"/>
  <c r="AH274" i="22"/>
  <c r="AI274" i="22"/>
  <c r="AJ274" i="22"/>
  <c r="AK274" i="22"/>
  <c r="AM274" i="22" s="1"/>
  <c r="AL274" i="22"/>
  <c r="AN274" i="22" s="1"/>
  <c r="AD275" i="22"/>
  <c r="AE275" i="22" s="1"/>
  <c r="AF275" i="22"/>
  <c r="AG275" i="22"/>
  <c r="AT275" i="22" s="1"/>
  <c r="AH275" i="22"/>
  <c r="AI275" i="22"/>
  <c r="AJ275" i="22"/>
  <c r="AK275" i="22"/>
  <c r="AM275" i="22" s="1"/>
  <c r="AL275" i="22"/>
  <c r="AN275" i="22" s="1"/>
  <c r="AD276" i="22"/>
  <c r="AE276" i="22" s="1"/>
  <c r="AF276" i="22"/>
  <c r="AG276" i="22"/>
  <c r="AT276" i="22" s="1"/>
  <c r="AH276" i="22"/>
  <c r="AI276" i="22"/>
  <c r="AJ276" i="22"/>
  <c r="AK276" i="22"/>
  <c r="AM276" i="22" s="1"/>
  <c r="AL276" i="22"/>
  <c r="AN276" i="22" s="1"/>
  <c r="AD277" i="22"/>
  <c r="AE277" i="22" s="1"/>
  <c r="AF277" i="22"/>
  <c r="AG277" i="22"/>
  <c r="AT277" i="22" s="1"/>
  <c r="AH277" i="22"/>
  <c r="AI277" i="22"/>
  <c r="AJ277" i="22"/>
  <c r="AK277" i="22"/>
  <c r="AM277" i="22" s="1"/>
  <c r="AL277" i="22"/>
  <c r="AN277" i="22" s="1"/>
  <c r="AD278" i="22"/>
  <c r="AE278" i="22" s="1"/>
  <c r="AF278" i="22"/>
  <c r="AG278" i="22"/>
  <c r="AT278" i="22" s="1"/>
  <c r="AH278" i="22"/>
  <c r="AI278" i="22"/>
  <c r="AJ278" i="22"/>
  <c r="AK278" i="22"/>
  <c r="AM278" i="22" s="1"/>
  <c r="AL278" i="22"/>
  <c r="AN278" i="22" s="1"/>
  <c r="AL54" i="22"/>
  <c r="AN54" i="22" s="1"/>
  <c r="AK54" i="22"/>
  <c r="AM54" i="22" s="1"/>
  <c r="AJ54" i="22"/>
  <c r="AI54" i="22"/>
  <c r="AH54" i="22"/>
  <c r="AG54" i="22"/>
  <c r="AT54" i="22" s="1"/>
  <c r="AF54" i="22"/>
  <c r="AD54" i="22"/>
  <c r="AE54" i="22" s="1"/>
  <c r="AD9" i="22"/>
  <c r="AE9" i="22" s="1"/>
  <c r="AH9" i="22"/>
  <c r="AJ9" i="22"/>
  <c r="AD10" i="22"/>
  <c r="AE10" i="22" s="1"/>
  <c r="AH10" i="22"/>
  <c r="AI10" i="22"/>
  <c r="AJ10" i="22"/>
  <c r="AD11" i="22"/>
  <c r="AE11" i="22" s="1"/>
  <c r="AG11" i="22" s="1"/>
  <c r="AT11" i="22" s="1"/>
  <c r="AF11" i="22"/>
  <c r="AH11" i="22"/>
  <c r="AI11" i="22"/>
  <c r="AD12" i="22"/>
  <c r="AE12" i="22" s="1"/>
  <c r="AF12" i="22" s="1"/>
  <c r="AH12" i="22"/>
  <c r="AI12" i="22"/>
  <c r="AJ12" i="22"/>
  <c r="AD13" i="22"/>
  <c r="AE13" i="22" s="1"/>
  <c r="AH13" i="22"/>
  <c r="AI13" i="22"/>
  <c r="AJ13" i="22"/>
  <c r="AD14" i="22"/>
  <c r="AE14" i="22" s="1"/>
  <c r="AF14" i="22"/>
  <c r="AH14" i="22"/>
  <c r="AI14" i="22"/>
  <c r="AJ14" i="22"/>
  <c r="AG14" i="22" s="1"/>
  <c r="AT14" i="22" s="1"/>
  <c r="AD15" i="22"/>
  <c r="AE15" i="22" s="1"/>
  <c r="AG15" i="22" s="1"/>
  <c r="AF15" i="22"/>
  <c r="AK15" i="22" s="1"/>
  <c r="AM15" i="22" s="1"/>
  <c r="AH15" i="22"/>
  <c r="AI15" i="22"/>
  <c r="AJ15" i="22"/>
  <c r="AD16" i="22"/>
  <c r="AE16" i="22" s="1"/>
  <c r="AF16" i="22"/>
  <c r="AH16" i="22"/>
  <c r="AI16" i="22"/>
  <c r="AJ16" i="22"/>
  <c r="AK16" i="22"/>
  <c r="AM16" i="22" s="1"/>
  <c r="AD17" i="22"/>
  <c r="AE17" i="22" s="1"/>
  <c r="AG17" i="22" s="1"/>
  <c r="AT17" i="22" s="1"/>
  <c r="AF17" i="22"/>
  <c r="AH17" i="22"/>
  <c r="AI17" i="22"/>
  <c r="AJ17" i="22"/>
  <c r="AK17" i="22"/>
  <c r="AM17" i="22" s="1"/>
  <c r="AL17" i="22"/>
  <c r="AD18" i="22"/>
  <c r="AE18" i="22" s="1"/>
  <c r="AF18" i="22" s="1"/>
  <c r="AH18" i="22"/>
  <c r="AI18" i="22"/>
  <c r="AJ18" i="22"/>
  <c r="AK18" i="22"/>
  <c r="AM18" i="22" s="1"/>
  <c r="AL18" i="22"/>
  <c r="AD19" i="22"/>
  <c r="AE19" i="22" s="1"/>
  <c r="AF19" i="22" s="1"/>
  <c r="AH19" i="22"/>
  <c r="AI19" i="22"/>
  <c r="AJ19" i="22"/>
  <c r="AD20" i="22"/>
  <c r="AE20" i="22" s="1"/>
  <c r="AF20" i="22" s="1"/>
  <c r="AH20" i="22"/>
  <c r="AI20" i="22"/>
  <c r="AJ20" i="22"/>
  <c r="AG20" i="22" s="1"/>
  <c r="AT20" i="22" s="1"/>
  <c r="AD21" i="22"/>
  <c r="AE21" i="22" s="1"/>
  <c r="AF21" i="22" s="1"/>
  <c r="AH21" i="22"/>
  <c r="AI21" i="22"/>
  <c r="AJ21" i="22"/>
  <c r="AD22" i="22"/>
  <c r="AE22" i="22" s="1"/>
  <c r="AF22" i="22"/>
  <c r="AG22" i="22"/>
  <c r="AT22" i="22" s="1"/>
  <c r="AH22" i="22"/>
  <c r="AI22" i="22"/>
  <c r="AJ22" i="22"/>
  <c r="AK22" i="22"/>
  <c r="AM22" i="22" s="1"/>
  <c r="AL22" i="22"/>
  <c r="AN22" i="22" s="1"/>
  <c r="AD23" i="22"/>
  <c r="AE23" i="22" s="1"/>
  <c r="AF23" i="22"/>
  <c r="AG23" i="22"/>
  <c r="AT23" i="22" s="1"/>
  <c r="AH23" i="22"/>
  <c r="AI23" i="22"/>
  <c r="AJ23" i="22"/>
  <c r="AK23" i="22"/>
  <c r="AM23" i="22" s="1"/>
  <c r="AL23" i="22"/>
  <c r="AN23" i="22" s="1"/>
  <c r="AD24" i="22"/>
  <c r="AE24" i="22" s="1"/>
  <c r="AF24" i="22"/>
  <c r="AG24" i="22"/>
  <c r="AT24" i="22" s="1"/>
  <c r="AH24" i="22"/>
  <c r="AI24" i="22"/>
  <c r="AJ24" i="22"/>
  <c r="AK24" i="22"/>
  <c r="AM24" i="22" s="1"/>
  <c r="AL24" i="22"/>
  <c r="AN24" i="22" s="1"/>
  <c r="AD25" i="22"/>
  <c r="AE25" i="22" s="1"/>
  <c r="AF25" i="22"/>
  <c r="AG25" i="22"/>
  <c r="AT25" i="22" s="1"/>
  <c r="AH25" i="22"/>
  <c r="AI25" i="22"/>
  <c r="AJ25" i="22"/>
  <c r="AK25" i="22"/>
  <c r="AM25" i="22" s="1"/>
  <c r="AL25" i="22"/>
  <c r="AN25" i="22" s="1"/>
  <c r="AD26" i="22"/>
  <c r="AE26" i="22" s="1"/>
  <c r="AF26" i="22" s="1"/>
  <c r="AK26" i="22" s="1"/>
  <c r="AM26" i="22" s="1"/>
  <c r="AH26" i="22"/>
  <c r="AI26" i="22"/>
  <c r="AJ26" i="22"/>
  <c r="AJ55" i="14"/>
  <c r="AK55" i="14"/>
  <c r="AJ56" i="14"/>
  <c r="AK56" i="14"/>
  <c r="AJ57" i="14"/>
  <c r="AK57" i="14"/>
  <c r="AJ58" i="14"/>
  <c r="AK58" i="14"/>
  <c r="AJ59" i="14"/>
  <c r="AK59" i="14"/>
  <c r="AJ60" i="14"/>
  <c r="AK60" i="14"/>
  <c r="AJ61" i="14"/>
  <c r="AK61" i="14"/>
  <c r="AJ62" i="14"/>
  <c r="AK62" i="14"/>
  <c r="AJ63" i="14"/>
  <c r="AK63" i="14"/>
  <c r="AJ64" i="14"/>
  <c r="AK64" i="14"/>
  <c r="AJ65" i="14"/>
  <c r="AK65" i="14"/>
  <c r="AJ66" i="14"/>
  <c r="AK66" i="14"/>
  <c r="AJ67" i="14"/>
  <c r="AK67" i="14"/>
  <c r="AJ68" i="14"/>
  <c r="AK68" i="14"/>
  <c r="AJ69" i="14"/>
  <c r="AK69" i="14"/>
  <c r="AJ70" i="14"/>
  <c r="AK70" i="14"/>
  <c r="AJ71" i="14"/>
  <c r="AK71" i="14"/>
  <c r="AJ72" i="14"/>
  <c r="AK72" i="14"/>
  <c r="AJ73" i="14"/>
  <c r="AK73" i="14"/>
  <c r="AJ74" i="14"/>
  <c r="AK74" i="14"/>
  <c r="AJ75" i="14"/>
  <c r="AK75" i="14"/>
  <c r="AJ76" i="14"/>
  <c r="AK76" i="14"/>
  <c r="AJ77" i="14"/>
  <c r="AK77" i="14"/>
  <c r="AJ78" i="14"/>
  <c r="AK78" i="14"/>
  <c r="AJ79" i="14"/>
  <c r="AK79" i="14"/>
  <c r="AJ80" i="14"/>
  <c r="AK80" i="14"/>
  <c r="AJ81" i="14"/>
  <c r="AK81" i="14"/>
  <c r="AJ82" i="14"/>
  <c r="AK82" i="14"/>
  <c r="AJ83" i="14"/>
  <c r="AK83" i="14"/>
  <c r="AJ84" i="14"/>
  <c r="AK84" i="14"/>
  <c r="AJ85" i="14"/>
  <c r="AK85" i="14"/>
  <c r="AJ86" i="14"/>
  <c r="AK86" i="14"/>
  <c r="AJ87" i="14"/>
  <c r="AK87" i="14"/>
  <c r="AJ88" i="14"/>
  <c r="AK88" i="14"/>
  <c r="AJ89" i="14"/>
  <c r="AK89" i="14"/>
  <c r="AJ90" i="14"/>
  <c r="AK90" i="14"/>
  <c r="AJ91" i="14"/>
  <c r="AK91" i="14"/>
  <c r="AJ92" i="14"/>
  <c r="AK92" i="14"/>
  <c r="AJ93" i="14"/>
  <c r="AK93" i="14"/>
  <c r="AJ94" i="14"/>
  <c r="AK94" i="14"/>
  <c r="AJ95" i="14"/>
  <c r="AK95" i="14"/>
  <c r="AJ96" i="14"/>
  <c r="AK96" i="14"/>
  <c r="AJ97" i="14"/>
  <c r="AK97" i="14"/>
  <c r="AJ98" i="14"/>
  <c r="AK98" i="14"/>
  <c r="AJ99" i="14"/>
  <c r="AK99" i="14"/>
  <c r="AJ100" i="14"/>
  <c r="AK100" i="14"/>
  <c r="AJ101" i="14"/>
  <c r="AK101" i="14"/>
  <c r="AJ102" i="14"/>
  <c r="AK102" i="14"/>
  <c r="AJ103" i="14"/>
  <c r="AK103" i="14"/>
  <c r="AJ104" i="14"/>
  <c r="AK104" i="14"/>
  <c r="AJ105" i="14"/>
  <c r="AK105" i="14"/>
  <c r="AJ106" i="14"/>
  <c r="AK106" i="14"/>
  <c r="AJ107" i="14"/>
  <c r="AK107" i="14"/>
  <c r="AJ108" i="14"/>
  <c r="AK108" i="14"/>
  <c r="AJ109" i="14"/>
  <c r="AK109" i="14"/>
  <c r="AJ110" i="14"/>
  <c r="AK110" i="14"/>
  <c r="AJ111" i="14"/>
  <c r="AK111" i="14"/>
  <c r="AJ112" i="14"/>
  <c r="AK112" i="14"/>
  <c r="AJ113" i="14"/>
  <c r="AK113" i="14"/>
  <c r="AJ114" i="14"/>
  <c r="AK114" i="14"/>
  <c r="AJ115" i="14"/>
  <c r="AK115" i="14"/>
  <c r="AJ116" i="14"/>
  <c r="AK116" i="14"/>
  <c r="AJ117" i="14"/>
  <c r="AK117" i="14"/>
  <c r="AJ118" i="14"/>
  <c r="AK118" i="14"/>
  <c r="AJ119" i="14"/>
  <c r="AK119" i="14"/>
  <c r="AJ120" i="14"/>
  <c r="AK120" i="14"/>
  <c r="AJ121" i="14"/>
  <c r="AK121" i="14"/>
  <c r="AJ122" i="14"/>
  <c r="AK122" i="14"/>
  <c r="AJ123" i="14"/>
  <c r="AK123" i="14"/>
  <c r="AJ124" i="14"/>
  <c r="AK124" i="14"/>
  <c r="AJ125" i="14"/>
  <c r="AK125" i="14"/>
  <c r="AJ126" i="14"/>
  <c r="AK126" i="14"/>
  <c r="AJ127" i="14"/>
  <c r="AK127" i="14"/>
  <c r="AJ128" i="14"/>
  <c r="AK128" i="14"/>
  <c r="AJ129" i="14"/>
  <c r="AK129" i="14"/>
  <c r="AJ130" i="14"/>
  <c r="AK130" i="14"/>
  <c r="AJ131" i="14"/>
  <c r="AK131" i="14"/>
  <c r="AJ132" i="14"/>
  <c r="AK132" i="14"/>
  <c r="AJ133" i="14"/>
  <c r="AK133" i="14"/>
  <c r="AJ134" i="14"/>
  <c r="AK134" i="14"/>
  <c r="AJ135" i="14"/>
  <c r="AK135" i="14"/>
  <c r="AJ136" i="14"/>
  <c r="AK136" i="14"/>
  <c r="AJ137" i="14"/>
  <c r="AK137" i="14"/>
  <c r="AJ138" i="14"/>
  <c r="AK138" i="14"/>
  <c r="AJ139" i="14"/>
  <c r="AK139" i="14"/>
  <c r="AJ140" i="14"/>
  <c r="AK140" i="14"/>
  <c r="AJ141" i="14"/>
  <c r="AK141" i="14"/>
  <c r="AJ142" i="14"/>
  <c r="AK142" i="14"/>
  <c r="AJ143" i="14"/>
  <c r="AK143" i="14"/>
  <c r="AJ144" i="14"/>
  <c r="AK144" i="14"/>
  <c r="AJ145" i="14"/>
  <c r="AK145" i="14"/>
  <c r="AJ146" i="14"/>
  <c r="AK146" i="14"/>
  <c r="AJ147" i="14"/>
  <c r="AK147" i="14"/>
  <c r="AJ148" i="14"/>
  <c r="AK148" i="14"/>
  <c r="AJ149" i="14"/>
  <c r="AK149" i="14"/>
  <c r="AJ150" i="14"/>
  <c r="AK150" i="14"/>
  <c r="AJ151" i="14"/>
  <c r="AK151" i="14"/>
  <c r="AJ152" i="14"/>
  <c r="AK152" i="14"/>
  <c r="AJ153" i="14"/>
  <c r="AK153" i="14"/>
  <c r="AJ154" i="14"/>
  <c r="AK154" i="14"/>
  <c r="AJ155" i="14"/>
  <c r="AK155" i="14"/>
  <c r="AJ156" i="14"/>
  <c r="AK156" i="14"/>
  <c r="AJ157" i="14"/>
  <c r="AK157" i="14"/>
  <c r="AJ158" i="14"/>
  <c r="AK158" i="14"/>
  <c r="AJ159" i="14"/>
  <c r="AK159" i="14"/>
  <c r="AJ160" i="14"/>
  <c r="AK160" i="14"/>
  <c r="AJ161" i="14"/>
  <c r="AK161" i="14"/>
  <c r="AJ162" i="14"/>
  <c r="AK162" i="14"/>
  <c r="AJ163" i="14"/>
  <c r="AK163" i="14"/>
  <c r="AJ164" i="14"/>
  <c r="AK164" i="14"/>
  <c r="AJ165" i="14"/>
  <c r="AK165" i="14"/>
  <c r="AJ166" i="14"/>
  <c r="AK166" i="14"/>
  <c r="AJ167" i="14"/>
  <c r="AK167" i="14"/>
  <c r="AJ168" i="14"/>
  <c r="AK168" i="14"/>
  <c r="AJ169" i="14"/>
  <c r="AK169" i="14"/>
  <c r="AJ170" i="14"/>
  <c r="AK170" i="14"/>
  <c r="AJ171" i="14"/>
  <c r="AK171" i="14"/>
  <c r="AJ172" i="14"/>
  <c r="AK172" i="14"/>
  <c r="AJ173" i="14"/>
  <c r="AK173" i="14"/>
  <c r="AJ174" i="14"/>
  <c r="AK174" i="14"/>
  <c r="AJ175" i="14"/>
  <c r="AK175" i="14"/>
  <c r="AJ176" i="14"/>
  <c r="AK176" i="14"/>
  <c r="AJ177" i="14"/>
  <c r="AK177" i="14"/>
  <c r="AJ178" i="14"/>
  <c r="AK178" i="14"/>
  <c r="AJ179" i="14"/>
  <c r="AK179" i="14"/>
  <c r="AJ180" i="14"/>
  <c r="AK180" i="14"/>
  <c r="AJ181" i="14"/>
  <c r="AK181" i="14"/>
  <c r="AJ182" i="14"/>
  <c r="AK182" i="14"/>
  <c r="AJ183" i="14"/>
  <c r="AK183" i="14"/>
  <c r="AJ184" i="14"/>
  <c r="AK184" i="14"/>
  <c r="AJ185" i="14"/>
  <c r="AK185" i="14"/>
  <c r="AJ186" i="14"/>
  <c r="AK186" i="14"/>
  <c r="AJ187" i="14"/>
  <c r="AK187" i="14"/>
  <c r="AJ188" i="14"/>
  <c r="AK188" i="14"/>
  <c r="AJ189" i="14"/>
  <c r="AK189" i="14"/>
  <c r="AJ190" i="14"/>
  <c r="AK190" i="14"/>
  <c r="AJ191" i="14"/>
  <c r="AK191" i="14"/>
  <c r="AJ192" i="14"/>
  <c r="AK192" i="14"/>
  <c r="AJ193" i="14"/>
  <c r="AK193" i="14"/>
  <c r="AJ194" i="14"/>
  <c r="AK194" i="14"/>
  <c r="AJ195" i="14"/>
  <c r="AK195" i="14"/>
  <c r="AJ196" i="14"/>
  <c r="AK196" i="14"/>
  <c r="AJ197" i="14"/>
  <c r="AK197" i="14"/>
  <c r="AJ198" i="14"/>
  <c r="AK198" i="14"/>
  <c r="AJ199" i="14"/>
  <c r="AK199" i="14"/>
  <c r="AJ200" i="14"/>
  <c r="AK200" i="14"/>
  <c r="AJ201" i="14"/>
  <c r="AK201" i="14"/>
  <c r="AJ202" i="14"/>
  <c r="AK202" i="14"/>
  <c r="AJ203" i="14"/>
  <c r="AK203" i="14"/>
  <c r="AJ204" i="14"/>
  <c r="AK204" i="14"/>
  <c r="AJ205" i="14"/>
  <c r="AK205" i="14"/>
  <c r="AJ206" i="14"/>
  <c r="AK206" i="14"/>
  <c r="AJ207" i="14"/>
  <c r="AK207" i="14"/>
  <c r="AJ208" i="14"/>
  <c r="AK208" i="14"/>
  <c r="AJ209" i="14"/>
  <c r="AK209" i="14"/>
  <c r="AJ210" i="14"/>
  <c r="AK210" i="14"/>
  <c r="AJ211" i="14"/>
  <c r="AK211" i="14"/>
  <c r="AJ212" i="14"/>
  <c r="AK212" i="14"/>
  <c r="AJ213" i="14"/>
  <c r="AK213" i="14"/>
  <c r="AJ214" i="14"/>
  <c r="AK214" i="14"/>
  <c r="AJ215" i="14"/>
  <c r="AK215" i="14"/>
  <c r="AJ216" i="14"/>
  <c r="AK216" i="14"/>
  <c r="AJ217" i="14"/>
  <c r="AK217" i="14"/>
  <c r="AJ218" i="14"/>
  <c r="AK218" i="14"/>
  <c r="AJ219" i="14"/>
  <c r="AK219" i="14"/>
  <c r="AJ220" i="14"/>
  <c r="AK220" i="14"/>
  <c r="AJ221" i="14"/>
  <c r="AK221" i="14"/>
  <c r="AJ222" i="14"/>
  <c r="AK222" i="14"/>
  <c r="AJ223" i="14"/>
  <c r="AK223" i="14"/>
  <c r="AJ224" i="14"/>
  <c r="AK224" i="14"/>
  <c r="AJ225" i="14"/>
  <c r="AK225" i="14"/>
  <c r="AJ226" i="14"/>
  <c r="AK226" i="14"/>
  <c r="AJ227" i="14"/>
  <c r="AK227" i="14"/>
  <c r="AJ228" i="14"/>
  <c r="AK228" i="14"/>
  <c r="AJ229" i="14"/>
  <c r="AK229" i="14"/>
  <c r="AJ230" i="14"/>
  <c r="AK230" i="14"/>
  <c r="AJ231" i="14"/>
  <c r="AK231" i="14"/>
  <c r="AJ232" i="14"/>
  <c r="AK232" i="14"/>
  <c r="AJ233" i="14"/>
  <c r="AK233" i="14"/>
  <c r="AJ234" i="14"/>
  <c r="AK234" i="14"/>
  <c r="AJ235" i="14"/>
  <c r="AK235" i="14"/>
  <c r="AJ236" i="14"/>
  <c r="AK236" i="14"/>
  <c r="AJ237" i="14"/>
  <c r="AK237" i="14"/>
  <c r="AJ238" i="14"/>
  <c r="AK238" i="14"/>
  <c r="AJ239" i="14"/>
  <c r="AK239" i="14"/>
  <c r="AJ240" i="14"/>
  <c r="AK240" i="14"/>
  <c r="AJ241" i="14"/>
  <c r="AK241" i="14"/>
  <c r="AJ242" i="14"/>
  <c r="AK242" i="14"/>
  <c r="AJ243" i="14"/>
  <c r="AK243" i="14"/>
  <c r="AJ244" i="14"/>
  <c r="AK244" i="14"/>
  <c r="AJ245" i="14"/>
  <c r="AK245" i="14"/>
  <c r="AJ246" i="14"/>
  <c r="AK246" i="14"/>
  <c r="AJ247" i="14"/>
  <c r="AK247" i="14"/>
  <c r="AJ248" i="14"/>
  <c r="AK248" i="14"/>
  <c r="AJ249" i="14"/>
  <c r="AK249" i="14"/>
  <c r="AJ250" i="14"/>
  <c r="AK250" i="14"/>
  <c r="AJ251" i="14"/>
  <c r="AK251" i="14"/>
  <c r="AJ252" i="14"/>
  <c r="AK252" i="14"/>
  <c r="AJ253" i="14"/>
  <c r="AK253" i="14"/>
  <c r="AJ254" i="14"/>
  <c r="AK254" i="14"/>
  <c r="AJ255" i="14"/>
  <c r="AK255" i="14"/>
  <c r="AJ256" i="14"/>
  <c r="AK256" i="14"/>
  <c r="AJ257" i="14"/>
  <c r="AK257" i="14"/>
  <c r="AJ258" i="14"/>
  <c r="AK258" i="14"/>
  <c r="AJ259" i="14"/>
  <c r="AK259" i="14"/>
  <c r="AJ260" i="14"/>
  <c r="AK260" i="14"/>
  <c r="AJ261" i="14"/>
  <c r="AK261" i="14"/>
  <c r="AJ262" i="14"/>
  <c r="AK262" i="14"/>
  <c r="AJ263" i="14"/>
  <c r="AK263" i="14"/>
  <c r="AJ264" i="14"/>
  <c r="AK264" i="14"/>
  <c r="AJ265" i="14"/>
  <c r="AK265" i="14"/>
  <c r="AJ266" i="14"/>
  <c r="AK266" i="14"/>
  <c r="AJ267" i="14"/>
  <c r="AK267" i="14"/>
  <c r="AJ268" i="14"/>
  <c r="AK268" i="14"/>
  <c r="AJ269" i="14"/>
  <c r="AK269" i="14"/>
  <c r="AJ270" i="14"/>
  <c r="AK270" i="14"/>
  <c r="AJ271" i="14"/>
  <c r="AK271" i="14"/>
  <c r="AJ272" i="14"/>
  <c r="AK272" i="14"/>
  <c r="AJ273" i="14"/>
  <c r="AK273" i="14"/>
  <c r="AJ274" i="14"/>
  <c r="AK274" i="14"/>
  <c r="AJ275" i="14"/>
  <c r="AK275" i="14"/>
  <c r="AJ276" i="14"/>
  <c r="AK276" i="14"/>
  <c r="AJ277" i="14"/>
  <c r="AK277" i="14"/>
  <c r="AJ278" i="14"/>
  <c r="AK278" i="14"/>
  <c r="AK54" i="14"/>
  <c r="AJ54" i="14"/>
  <c r="AJ9" i="14"/>
  <c r="AK9" i="14"/>
  <c r="AJ10" i="14"/>
  <c r="AK10" i="14"/>
  <c r="AJ11" i="14"/>
  <c r="AK11" i="14"/>
  <c r="AJ12" i="14"/>
  <c r="AK12" i="14"/>
  <c r="AJ13" i="14"/>
  <c r="AK13" i="14"/>
  <c r="AJ14" i="14"/>
  <c r="AK14" i="14"/>
  <c r="AJ15" i="14"/>
  <c r="AK15" i="14"/>
  <c r="AJ16" i="14"/>
  <c r="AK16" i="14"/>
  <c r="AJ17" i="14"/>
  <c r="AK17" i="14"/>
  <c r="AJ18" i="14"/>
  <c r="AK18" i="14"/>
  <c r="AJ19" i="14"/>
  <c r="AK19" i="14"/>
  <c r="AJ20" i="14"/>
  <c r="AK20" i="14"/>
  <c r="AJ21" i="14"/>
  <c r="AK21" i="14"/>
  <c r="AJ22" i="14"/>
  <c r="AK22" i="14"/>
  <c r="AJ23" i="14"/>
  <c r="AK23" i="14"/>
  <c r="AJ24" i="14"/>
  <c r="AK24" i="14"/>
  <c r="AJ25" i="14"/>
  <c r="AK25" i="14"/>
  <c r="AJ26" i="14"/>
  <c r="AK26" i="14"/>
  <c r="W55" i="14"/>
  <c r="X55" i="14" s="1"/>
  <c r="Z55" i="14"/>
  <c r="AA55" i="14"/>
  <c r="AB55" i="14"/>
  <c r="Y55" i="14" s="1"/>
  <c r="W56" i="14"/>
  <c r="X56" i="14" s="1"/>
  <c r="Z56" i="14"/>
  <c r="AA56" i="14"/>
  <c r="AB56" i="14"/>
  <c r="Y56" i="14" s="1"/>
  <c r="W57" i="14"/>
  <c r="X57" i="14" s="1"/>
  <c r="Z57" i="14"/>
  <c r="AA57" i="14"/>
  <c r="AB57" i="14"/>
  <c r="Y57" i="14" s="1"/>
  <c r="W58" i="14"/>
  <c r="X58" i="14" s="1"/>
  <c r="Z58" i="14"/>
  <c r="AA58" i="14"/>
  <c r="AB58" i="14"/>
  <c r="Y58" i="14" s="1"/>
  <c r="W59" i="14"/>
  <c r="X59" i="14" s="1"/>
  <c r="Z59" i="14"/>
  <c r="AA59" i="14"/>
  <c r="AB59" i="14"/>
  <c r="W60" i="14"/>
  <c r="X60" i="14" s="1"/>
  <c r="Z60" i="14"/>
  <c r="AA60" i="14"/>
  <c r="AB60" i="14"/>
  <c r="W61" i="14"/>
  <c r="X61" i="14" s="1"/>
  <c r="Z61" i="14"/>
  <c r="AA61" i="14"/>
  <c r="AB61" i="14"/>
  <c r="Y61" i="14" s="1"/>
  <c r="AC61" i="14" s="1"/>
  <c r="AE61" i="14" s="1"/>
  <c r="W62" i="14"/>
  <c r="X62" i="14" s="1"/>
  <c r="Z62" i="14"/>
  <c r="AA62" i="14"/>
  <c r="AB62" i="14"/>
  <c r="W63" i="14"/>
  <c r="X63" i="14" s="1"/>
  <c r="Y63" i="14"/>
  <c r="AB63" i="14"/>
  <c r="AC63" i="14"/>
  <c r="AE63" i="14" s="1"/>
  <c r="AD63" i="14"/>
  <c r="AF63" i="14" s="1"/>
  <c r="W64" i="14"/>
  <c r="X64" i="14" s="1"/>
  <c r="Y64" i="14"/>
  <c r="Z64" i="14"/>
  <c r="AA64" i="14"/>
  <c r="AB64" i="14"/>
  <c r="AC64" i="14"/>
  <c r="AE64" i="14" s="1"/>
  <c r="AD64" i="14"/>
  <c r="AF64" i="14" s="1"/>
  <c r="W65" i="14"/>
  <c r="X65" i="14" s="1"/>
  <c r="Y65" i="14"/>
  <c r="Z65" i="14"/>
  <c r="AA65" i="14"/>
  <c r="AB65" i="14"/>
  <c r="AC65" i="14"/>
  <c r="AE65" i="14" s="1"/>
  <c r="AD65" i="14"/>
  <c r="AF65" i="14" s="1"/>
  <c r="W66" i="14"/>
  <c r="X66" i="14" s="1"/>
  <c r="Y66" i="14"/>
  <c r="Z66" i="14"/>
  <c r="AA66" i="14"/>
  <c r="AB66" i="14"/>
  <c r="AC66" i="14"/>
  <c r="AE66" i="14" s="1"/>
  <c r="AD66" i="14"/>
  <c r="AF66" i="14" s="1"/>
  <c r="W67" i="14"/>
  <c r="X67" i="14" s="1"/>
  <c r="Y67" i="14"/>
  <c r="Z67" i="14"/>
  <c r="AA67" i="14"/>
  <c r="AB67" i="14"/>
  <c r="AC67" i="14"/>
  <c r="AE67" i="14" s="1"/>
  <c r="AD67" i="14"/>
  <c r="AF67" i="14" s="1"/>
  <c r="W68" i="14"/>
  <c r="X68" i="14" s="1"/>
  <c r="Y68" i="14"/>
  <c r="Z68" i="14"/>
  <c r="AA68" i="14"/>
  <c r="AB68" i="14"/>
  <c r="AC68" i="14"/>
  <c r="AE68" i="14" s="1"/>
  <c r="AD68" i="14"/>
  <c r="AF68" i="14" s="1"/>
  <c r="W69" i="14"/>
  <c r="X69" i="14" s="1"/>
  <c r="Y69" i="14"/>
  <c r="Z69" i="14"/>
  <c r="AA69" i="14"/>
  <c r="AB69" i="14"/>
  <c r="AC69" i="14"/>
  <c r="AE69" i="14" s="1"/>
  <c r="AD69" i="14"/>
  <c r="AF69" i="14" s="1"/>
  <c r="W70" i="14"/>
  <c r="X70" i="14" s="1"/>
  <c r="Y70" i="14"/>
  <c r="Z70" i="14"/>
  <c r="AA70" i="14"/>
  <c r="AB70" i="14"/>
  <c r="AC70" i="14"/>
  <c r="AE70" i="14" s="1"/>
  <c r="AD70" i="14"/>
  <c r="AF70" i="14" s="1"/>
  <c r="W71" i="14"/>
  <c r="X71" i="14" s="1"/>
  <c r="Y71" i="14"/>
  <c r="Z71" i="14"/>
  <c r="AA71" i="14"/>
  <c r="AB71" i="14"/>
  <c r="AC71" i="14"/>
  <c r="AE71" i="14" s="1"/>
  <c r="AD71" i="14"/>
  <c r="AF71" i="14" s="1"/>
  <c r="W72" i="14"/>
  <c r="X72" i="14" s="1"/>
  <c r="Y72" i="14"/>
  <c r="Z72" i="14"/>
  <c r="AA72" i="14"/>
  <c r="AB72" i="14"/>
  <c r="AC72" i="14"/>
  <c r="AE72" i="14" s="1"/>
  <c r="AD72" i="14"/>
  <c r="AF72" i="14" s="1"/>
  <c r="W73" i="14"/>
  <c r="X73" i="14" s="1"/>
  <c r="Y73" i="14"/>
  <c r="Z73" i="14"/>
  <c r="AA73" i="14"/>
  <c r="AB73" i="14"/>
  <c r="AC73" i="14"/>
  <c r="AE73" i="14" s="1"/>
  <c r="AD73" i="14"/>
  <c r="AF73" i="14" s="1"/>
  <c r="W74" i="14"/>
  <c r="X74" i="14" s="1"/>
  <c r="Y74" i="14"/>
  <c r="Z74" i="14"/>
  <c r="AA74" i="14"/>
  <c r="AB74" i="14"/>
  <c r="AC74" i="14"/>
  <c r="AE74" i="14" s="1"/>
  <c r="AD74" i="14"/>
  <c r="AF74" i="14" s="1"/>
  <c r="W75" i="14"/>
  <c r="X75" i="14" s="1"/>
  <c r="Y75" i="14"/>
  <c r="Z75" i="14"/>
  <c r="AA75" i="14"/>
  <c r="AB75" i="14"/>
  <c r="AC75" i="14"/>
  <c r="AE75" i="14" s="1"/>
  <c r="AD75" i="14"/>
  <c r="AF75" i="14" s="1"/>
  <c r="W76" i="14"/>
  <c r="X76" i="14" s="1"/>
  <c r="Y76" i="14"/>
  <c r="Z76" i="14"/>
  <c r="AA76" i="14"/>
  <c r="AB76" i="14"/>
  <c r="AC76" i="14"/>
  <c r="AE76" i="14" s="1"/>
  <c r="AD76" i="14"/>
  <c r="AF76" i="14" s="1"/>
  <c r="W77" i="14"/>
  <c r="X77" i="14" s="1"/>
  <c r="Y77" i="14"/>
  <c r="Z77" i="14"/>
  <c r="AA77" i="14"/>
  <c r="AB77" i="14"/>
  <c r="AC77" i="14"/>
  <c r="AE77" i="14" s="1"/>
  <c r="AD77" i="14"/>
  <c r="AF77" i="14" s="1"/>
  <c r="W78" i="14"/>
  <c r="X78" i="14" s="1"/>
  <c r="Y78" i="14"/>
  <c r="Z78" i="14"/>
  <c r="AA78" i="14"/>
  <c r="AB78" i="14"/>
  <c r="AC78" i="14"/>
  <c r="AE78" i="14" s="1"/>
  <c r="AD78" i="14"/>
  <c r="AF78" i="14" s="1"/>
  <c r="W79" i="14"/>
  <c r="X79" i="14" s="1"/>
  <c r="Y79" i="14"/>
  <c r="Z79" i="14"/>
  <c r="AA79" i="14"/>
  <c r="AB79" i="14"/>
  <c r="AC79" i="14"/>
  <c r="AE79" i="14" s="1"/>
  <c r="AD79" i="14"/>
  <c r="AF79" i="14" s="1"/>
  <c r="W80" i="14"/>
  <c r="X80" i="14" s="1"/>
  <c r="Y80" i="14"/>
  <c r="Z80" i="14"/>
  <c r="AA80" i="14"/>
  <c r="AB80" i="14"/>
  <c r="AC80" i="14"/>
  <c r="AE80" i="14" s="1"/>
  <c r="AD80" i="14"/>
  <c r="AF80" i="14" s="1"/>
  <c r="W81" i="14"/>
  <c r="X81" i="14" s="1"/>
  <c r="Y81" i="14"/>
  <c r="Z81" i="14"/>
  <c r="AA81" i="14"/>
  <c r="AB81" i="14"/>
  <c r="AC81" i="14"/>
  <c r="AE81" i="14" s="1"/>
  <c r="AD81" i="14"/>
  <c r="AF81" i="14" s="1"/>
  <c r="W82" i="14"/>
  <c r="X82" i="14" s="1"/>
  <c r="Y82" i="14"/>
  <c r="Z82" i="14"/>
  <c r="AA82" i="14"/>
  <c r="AB82" i="14"/>
  <c r="AC82" i="14"/>
  <c r="AE82" i="14" s="1"/>
  <c r="AD82" i="14"/>
  <c r="AF82" i="14" s="1"/>
  <c r="W83" i="14"/>
  <c r="X83" i="14" s="1"/>
  <c r="Y83" i="14"/>
  <c r="Z83" i="14"/>
  <c r="AA83" i="14"/>
  <c r="AB83" i="14"/>
  <c r="AC83" i="14"/>
  <c r="AE83" i="14" s="1"/>
  <c r="AD83" i="14"/>
  <c r="AF83" i="14" s="1"/>
  <c r="W84" i="14"/>
  <c r="X84" i="14" s="1"/>
  <c r="Y84" i="14"/>
  <c r="Z84" i="14"/>
  <c r="AA84" i="14"/>
  <c r="AB84" i="14"/>
  <c r="AC84" i="14"/>
  <c r="AE84" i="14" s="1"/>
  <c r="AD84" i="14"/>
  <c r="AF84" i="14" s="1"/>
  <c r="W85" i="14"/>
  <c r="X85" i="14" s="1"/>
  <c r="Y85" i="14"/>
  <c r="Z85" i="14"/>
  <c r="AA85" i="14"/>
  <c r="AB85" i="14"/>
  <c r="AC85" i="14"/>
  <c r="AE85" i="14" s="1"/>
  <c r="AD85" i="14"/>
  <c r="AF85" i="14" s="1"/>
  <c r="W86" i="14"/>
  <c r="X86" i="14" s="1"/>
  <c r="Y86" i="14"/>
  <c r="Z86" i="14"/>
  <c r="AA86" i="14"/>
  <c r="AB86" i="14"/>
  <c r="AC86" i="14"/>
  <c r="AE86" i="14" s="1"/>
  <c r="AD86" i="14"/>
  <c r="AF86" i="14" s="1"/>
  <c r="W87" i="14"/>
  <c r="X87" i="14" s="1"/>
  <c r="Y87" i="14"/>
  <c r="Z87" i="14"/>
  <c r="AA87" i="14"/>
  <c r="AB87" i="14"/>
  <c r="AC87" i="14"/>
  <c r="AE87" i="14" s="1"/>
  <c r="AD87" i="14"/>
  <c r="AF87" i="14" s="1"/>
  <c r="W88" i="14"/>
  <c r="X88" i="14" s="1"/>
  <c r="Y88" i="14"/>
  <c r="Z88" i="14"/>
  <c r="AA88" i="14"/>
  <c r="AB88" i="14"/>
  <c r="AC88" i="14"/>
  <c r="AE88" i="14" s="1"/>
  <c r="AD88" i="14"/>
  <c r="AF88" i="14" s="1"/>
  <c r="W89" i="14"/>
  <c r="X89" i="14" s="1"/>
  <c r="Y89" i="14"/>
  <c r="Z89" i="14"/>
  <c r="AA89" i="14"/>
  <c r="AB89" i="14"/>
  <c r="AC89" i="14"/>
  <c r="AE89" i="14" s="1"/>
  <c r="AD89" i="14"/>
  <c r="AF89" i="14" s="1"/>
  <c r="W90" i="14"/>
  <c r="X90" i="14" s="1"/>
  <c r="Y90" i="14"/>
  <c r="Z90" i="14"/>
  <c r="AA90" i="14"/>
  <c r="AB90" i="14"/>
  <c r="AC90" i="14"/>
  <c r="AE90" i="14" s="1"/>
  <c r="AD90" i="14"/>
  <c r="AF90" i="14" s="1"/>
  <c r="W91" i="14"/>
  <c r="X91" i="14" s="1"/>
  <c r="Y91" i="14"/>
  <c r="Z91" i="14"/>
  <c r="AA91" i="14"/>
  <c r="AB91" i="14"/>
  <c r="AC91" i="14"/>
  <c r="AE91" i="14" s="1"/>
  <c r="AD91" i="14"/>
  <c r="AF91" i="14" s="1"/>
  <c r="W92" i="14"/>
  <c r="X92" i="14" s="1"/>
  <c r="Y92" i="14"/>
  <c r="Z92" i="14"/>
  <c r="AA92" i="14"/>
  <c r="AB92" i="14"/>
  <c r="AC92" i="14"/>
  <c r="AE92" i="14" s="1"/>
  <c r="AD92" i="14"/>
  <c r="AF92" i="14" s="1"/>
  <c r="W93" i="14"/>
  <c r="X93" i="14" s="1"/>
  <c r="Y93" i="14"/>
  <c r="Z93" i="14"/>
  <c r="AA93" i="14"/>
  <c r="AB93" i="14"/>
  <c r="AC93" i="14"/>
  <c r="AE93" i="14" s="1"/>
  <c r="AD93" i="14"/>
  <c r="AF93" i="14" s="1"/>
  <c r="W94" i="14"/>
  <c r="X94" i="14" s="1"/>
  <c r="Y94" i="14"/>
  <c r="Z94" i="14"/>
  <c r="AA94" i="14"/>
  <c r="AB94" i="14"/>
  <c r="AC94" i="14"/>
  <c r="AE94" i="14" s="1"/>
  <c r="AD94" i="14"/>
  <c r="AF94" i="14" s="1"/>
  <c r="W95" i="14"/>
  <c r="X95" i="14" s="1"/>
  <c r="Y95" i="14"/>
  <c r="Z95" i="14"/>
  <c r="AA95" i="14"/>
  <c r="AB95" i="14"/>
  <c r="AC95" i="14"/>
  <c r="AE95" i="14" s="1"/>
  <c r="AD95" i="14"/>
  <c r="AF95" i="14" s="1"/>
  <c r="W96" i="14"/>
  <c r="X96" i="14" s="1"/>
  <c r="Y96" i="14"/>
  <c r="Z96" i="14"/>
  <c r="AA96" i="14"/>
  <c r="AB96" i="14"/>
  <c r="AC96" i="14"/>
  <c r="AE96" i="14" s="1"/>
  <c r="AD96" i="14"/>
  <c r="AF96" i="14" s="1"/>
  <c r="W97" i="14"/>
  <c r="X97" i="14" s="1"/>
  <c r="Y97" i="14"/>
  <c r="Z97" i="14"/>
  <c r="AA97" i="14"/>
  <c r="AB97" i="14"/>
  <c r="AC97" i="14"/>
  <c r="AE97" i="14" s="1"/>
  <c r="AD97" i="14"/>
  <c r="AF97" i="14" s="1"/>
  <c r="W98" i="14"/>
  <c r="X98" i="14" s="1"/>
  <c r="Y98" i="14"/>
  <c r="Z98" i="14"/>
  <c r="AA98" i="14"/>
  <c r="AB98" i="14"/>
  <c r="AC98" i="14"/>
  <c r="AE98" i="14" s="1"/>
  <c r="AD98" i="14"/>
  <c r="AF98" i="14" s="1"/>
  <c r="W99" i="14"/>
  <c r="X99" i="14" s="1"/>
  <c r="Y99" i="14"/>
  <c r="Z99" i="14"/>
  <c r="AA99" i="14"/>
  <c r="AB99" i="14"/>
  <c r="AC99" i="14"/>
  <c r="AE99" i="14" s="1"/>
  <c r="AD99" i="14"/>
  <c r="AF99" i="14" s="1"/>
  <c r="W100" i="14"/>
  <c r="X100" i="14" s="1"/>
  <c r="Y100" i="14"/>
  <c r="Z100" i="14"/>
  <c r="AA100" i="14"/>
  <c r="AB100" i="14"/>
  <c r="AC100" i="14"/>
  <c r="AE100" i="14" s="1"/>
  <c r="AD100" i="14"/>
  <c r="AF100" i="14" s="1"/>
  <c r="W101" i="14"/>
  <c r="X101" i="14" s="1"/>
  <c r="Y101" i="14"/>
  <c r="Z101" i="14"/>
  <c r="AA101" i="14"/>
  <c r="AB101" i="14"/>
  <c r="AC101" i="14"/>
  <c r="AE101" i="14" s="1"/>
  <c r="AD101" i="14"/>
  <c r="AF101" i="14" s="1"/>
  <c r="W102" i="14"/>
  <c r="X102" i="14" s="1"/>
  <c r="Y102" i="14"/>
  <c r="Z102" i="14"/>
  <c r="AA102" i="14"/>
  <c r="AB102" i="14"/>
  <c r="AC102" i="14"/>
  <c r="AE102" i="14" s="1"/>
  <c r="AD102" i="14"/>
  <c r="AF102" i="14" s="1"/>
  <c r="W103" i="14"/>
  <c r="X103" i="14" s="1"/>
  <c r="Y103" i="14"/>
  <c r="Z103" i="14"/>
  <c r="AA103" i="14"/>
  <c r="AB103" i="14"/>
  <c r="AC103" i="14"/>
  <c r="AE103" i="14" s="1"/>
  <c r="AD103" i="14"/>
  <c r="AF103" i="14" s="1"/>
  <c r="W104" i="14"/>
  <c r="X104" i="14" s="1"/>
  <c r="Y104" i="14"/>
  <c r="Z104" i="14"/>
  <c r="AA104" i="14"/>
  <c r="AB104" i="14"/>
  <c r="AC104" i="14"/>
  <c r="AE104" i="14" s="1"/>
  <c r="AD104" i="14"/>
  <c r="AF104" i="14" s="1"/>
  <c r="W105" i="14"/>
  <c r="X105" i="14" s="1"/>
  <c r="Y105" i="14"/>
  <c r="Z105" i="14"/>
  <c r="AA105" i="14"/>
  <c r="AB105" i="14"/>
  <c r="AC105" i="14"/>
  <c r="AE105" i="14" s="1"/>
  <c r="AD105" i="14"/>
  <c r="AF105" i="14" s="1"/>
  <c r="W106" i="14"/>
  <c r="X106" i="14" s="1"/>
  <c r="Y106" i="14"/>
  <c r="Z106" i="14"/>
  <c r="AA106" i="14"/>
  <c r="AB106" i="14"/>
  <c r="AC106" i="14"/>
  <c r="AE106" i="14" s="1"/>
  <c r="AD106" i="14"/>
  <c r="AF106" i="14" s="1"/>
  <c r="W107" i="14"/>
  <c r="X107" i="14" s="1"/>
  <c r="Y107" i="14"/>
  <c r="Z107" i="14"/>
  <c r="AA107" i="14"/>
  <c r="AB107" i="14"/>
  <c r="AC107" i="14"/>
  <c r="AE107" i="14" s="1"/>
  <c r="AD107" i="14"/>
  <c r="AF107" i="14" s="1"/>
  <c r="W108" i="14"/>
  <c r="X108" i="14" s="1"/>
  <c r="Y108" i="14"/>
  <c r="Z108" i="14"/>
  <c r="AA108" i="14"/>
  <c r="AB108" i="14"/>
  <c r="AC108" i="14"/>
  <c r="AE108" i="14" s="1"/>
  <c r="AD108" i="14"/>
  <c r="AF108" i="14" s="1"/>
  <c r="W109" i="14"/>
  <c r="X109" i="14" s="1"/>
  <c r="Y109" i="14"/>
  <c r="Z109" i="14"/>
  <c r="AA109" i="14"/>
  <c r="AB109" i="14"/>
  <c r="AC109" i="14"/>
  <c r="AE109" i="14" s="1"/>
  <c r="AD109" i="14"/>
  <c r="AF109" i="14" s="1"/>
  <c r="W110" i="14"/>
  <c r="X110" i="14" s="1"/>
  <c r="Y110" i="14"/>
  <c r="Z110" i="14"/>
  <c r="AA110" i="14"/>
  <c r="AB110" i="14"/>
  <c r="AC110" i="14"/>
  <c r="AE110" i="14" s="1"/>
  <c r="AD110" i="14"/>
  <c r="AF110" i="14" s="1"/>
  <c r="W111" i="14"/>
  <c r="X111" i="14" s="1"/>
  <c r="Y111" i="14"/>
  <c r="Z111" i="14"/>
  <c r="AA111" i="14"/>
  <c r="AB111" i="14"/>
  <c r="AC111" i="14"/>
  <c r="AE111" i="14" s="1"/>
  <c r="AD111" i="14"/>
  <c r="AF111" i="14" s="1"/>
  <c r="W112" i="14"/>
  <c r="X112" i="14" s="1"/>
  <c r="Y112" i="14"/>
  <c r="Z112" i="14"/>
  <c r="AA112" i="14"/>
  <c r="AB112" i="14"/>
  <c r="AC112" i="14"/>
  <c r="AE112" i="14" s="1"/>
  <c r="AD112" i="14"/>
  <c r="AF112" i="14" s="1"/>
  <c r="W113" i="14"/>
  <c r="X113" i="14" s="1"/>
  <c r="Y113" i="14"/>
  <c r="Z113" i="14"/>
  <c r="AA113" i="14"/>
  <c r="AB113" i="14"/>
  <c r="AC113" i="14"/>
  <c r="AE113" i="14" s="1"/>
  <c r="AD113" i="14"/>
  <c r="AF113" i="14" s="1"/>
  <c r="W114" i="14"/>
  <c r="X114" i="14" s="1"/>
  <c r="Y114" i="14"/>
  <c r="Z114" i="14"/>
  <c r="AA114" i="14"/>
  <c r="AB114" i="14"/>
  <c r="AC114" i="14"/>
  <c r="AE114" i="14" s="1"/>
  <c r="AD114" i="14"/>
  <c r="AF114" i="14" s="1"/>
  <c r="W115" i="14"/>
  <c r="X115" i="14" s="1"/>
  <c r="Y115" i="14"/>
  <c r="Z115" i="14"/>
  <c r="AA115" i="14"/>
  <c r="AB115" i="14"/>
  <c r="AC115" i="14"/>
  <c r="AE115" i="14" s="1"/>
  <c r="AD115" i="14"/>
  <c r="AF115" i="14" s="1"/>
  <c r="W116" i="14"/>
  <c r="X116" i="14" s="1"/>
  <c r="Y116" i="14"/>
  <c r="Z116" i="14"/>
  <c r="AA116" i="14"/>
  <c r="AB116" i="14"/>
  <c r="AC116" i="14"/>
  <c r="AE116" i="14" s="1"/>
  <c r="AD116" i="14"/>
  <c r="AF116" i="14" s="1"/>
  <c r="W117" i="14"/>
  <c r="X117" i="14" s="1"/>
  <c r="Y117" i="14"/>
  <c r="Z117" i="14"/>
  <c r="AA117" i="14"/>
  <c r="AB117" i="14"/>
  <c r="AC117" i="14"/>
  <c r="AE117" i="14" s="1"/>
  <c r="AD117" i="14"/>
  <c r="AF117" i="14" s="1"/>
  <c r="W118" i="14"/>
  <c r="X118" i="14" s="1"/>
  <c r="Y118" i="14"/>
  <c r="Z118" i="14"/>
  <c r="AA118" i="14"/>
  <c r="AB118" i="14"/>
  <c r="AC118" i="14"/>
  <c r="AE118" i="14" s="1"/>
  <c r="AD118" i="14"/>
  <c r="AF118" i="14" s="1"/>
  <c r="W119" i="14"/>
  <c r="X119" i="14" s="1"/>
  <c r="Y119" i="14"/>
  <c r="Z119" i="14"/>
  <c r="AA119" i="14"/>
  <c r="AB119" i="14"/>
  <c r="AC119" i="14"/>
  <c r="AE119" i="14" s="1"/>
  <c r="AD119" i="14"/>
  <c r="AF119" i="14" s="1"/>
  <c r="W120" i="14"/>
  <c r="X120" i="14" s="1"/>
  <c r="Y120" i="14"/>
  <c r="Z120" i="14"/>
  <c r="AA120" i="14"/>
  <c r="AB120" i="14"/>
  <c r="AC120" i="14"/>
  <c r="AE120" i="14" s="1"/>
  <c r="AD120" i="14"/>
  <c r="AF120" i="14" s="1"/>
  <c r="W121" i="14"/>
  <c r="X121" i="14" s="1"/>
  <c r="Y121" i="14"/>
  <c r="Z121" i="14"/>
  <c r="AA121" i="14"/>
  <c r="AB121" i="14"/>
  <c r="AC121" i="14"/>
  <c r="AE121" i="14" s="1"/>
  <c r="AD121" i="14"/>
  <c r="AF121" i="14" s="1"/>
  <c r="W122" i="14"/>
  <c r="X122" i="14" s="1"/>
  <c r="Y122" i="14"/>
  <c r="Z122" i="14"/>
  <c r="AA122" i="14"/>
  <c r="AB122" i="14"/>
  <c r="AC122" i="14"/>
  <c r="AE122" i="14" s="1"/>
  <c r="AD122" i="14"/>
  <c r="AF122" i="14" s="1"/>
  <c r="W123" i="14"/>
  <c r="X123" i="14" s="1"/>
  <c r="Y123" i="14"/>
  <c r="Z123" i="14"/>
  <c r="AA123" i="14"/>
  <c r="AB123" i="14"/>
  <c r="AC123" i="14"/>
  <c r="AE123" i="14" s="1"/>
  <c r="AD123" i="14"/>
  <c r="AF123" i="14" s="1"/>
  <c r="W124" i="14"/>
  <c r="X124" i="14" s="1"/>
  <c r="Y124" i="14"/>
  <c r="Z124" i="14"/>
  <c r="AA124" i="14"/>
  <c r="AB124" i="14"/>
  <c r="AC124" i="14"/>
  <c r="AE124" i="14" s="1"/>
  <c r="AD124" i="14"/>
  <c r="AF124" i="14" s="1"/>
  <c r="W125" i="14"/>
  <c r="X125" i="14" s="1"/>
  <c r="Y125" i="14"/>
  <c r="Z125" i="14"/>
  <c r="AA125" i="14"/>
  <c r="AB125" i="14"/>
  <c r="AC125" i="14"/>
  <c r="AE125" i="14" s="1"/>
  <c r="AD125" i="14"/>
  <c r="AF125" i="14" s="1"/>
  <c r="W126" i="14"/>
  <c r="X126" i="14" s="1"/>
  <c r="Y126" i="14"/>
  <c r="Z126" i="14"/>
  <c r="AA126" i="14"/>
  <c r="AB126" i="14"/>
  <c r="AC126" i="14"/>
  <c r="AE126" i="14" s="1"/>
  <c r="AD126" i="14"/>
  <c r="AF126" i="14" s="1"/>
  <c r="W127" i="14"/>
  <c r="X127" i="14" s="1"/>
  <c r="Y127" i="14"/>
  <c r="Z127" i="14"/>
  <c r="AA127" i="14"/>
  <c r="AB127" i="14"/>
  <c r="AC127" i="14"/>
  <c r="AE127" i="14" s="1"/>
  <c r="AD127" i="14"/>
  <c r="AF127" i="14" s="1"/>
  <c r="W128" i="14"/>
  <c r="X128" i="14" s="1"/>
  <c r="Y128" i="14"/>
  <c r="Z128" i="14"/>
  <c r="AA128" i="14"/>
  <c r="AB128" i="14"/>
  <c r="AC128" i="14"/>
  <c r="AE128" i="14" s="1"/>
  <c r="AD128" i="14"/>
  <c r="AF128" i="14" s="1"/>
  <c r="W129" i="14"/>
  <c r="X129" i="14" s="1"/>
  <c r="Y129" i="14"/>
  <c r="Z129" i="14"/>
  <c r="AA129" i="14"/>
  <c r="AB129" i="14"/>
  <c r="AC129" i="14"/>
  <c r="AE129" i="14" s="1"/>
  <c r="AD129" i="14"/>
  <c r="AF129" i="14" s="1"/>
  <c r="W130" i="14"/>
  <c r="X130" i="14" s="1"/>
  <c r="Y130" i="14"/>
  <c r="Z130" i="14"/>
  <c r="AA130" i="14"/>
  <c r="AB130" i="14"/>
  <c r="AC130" i="14"/>
  <c r="AE130" i="14" s="1"/>
  <c r="AD130" i="14"/>
  <c r="AF130" i="14" s="1"/>
  <c r="W131" i="14"/>
  <c r="X131" i="14" s="1"/>
  <c r="Y131" i="14"/>
  <c r="Z131" i="14"/>
  <c r="AA131" i="14"/>
  <c r="AB131" i="14"/>
  <c r="AC131" i="14"/>
  <c r="AE131" i="14" s="1"/>
  <c r="AD131" i="14"/>
  <c r="AF131" i="14" s="1"/>
  <c r="W132" i="14"/>
  <c r="X132" i="14" s="1"/>
  <c r="Y132" i="14"/>
  <c r="Z132" i="14"/>
  <c r="AA132" i="14"/>
  <c r="AB132" i="14"/>
  <c r="AC132" i="14"/>
  <c r="AE132" i="14" s="1"/>
  <c r="AD132" i="14"/>
  <c r="AF132" i="14" s="1"/>
  <c r="W133" i="14"/>
  <c r="X133" i="14" s="1"/>
  <c r="Y133" i="14"/>
  <c r="Z133" i="14"/>
  <c r="AA133" i="14"/>
  <c r="AB133" i="14"/>
  <c r="AC133" i="14"/>
  <c r="AE133" i="14" s="1"/>
  <c r="AD133" i="14"/>
  <c r="AF133" i="14" s="1"/>
  <c r="W134" i="14"/>
  <c r="X134" i="14" s="1"/>
  <c r="Y134" i="14"/>
  <c r="Z134" i="14"/>
  <c r="AA134" i="14"/>
  <c r="AB134" i="14"/>
  <c r="AC134" i="14"/>
  <c r="AE134" i="14" s="1"/>
  <c r="AD134" i="14"/>
  <c r="AF134" i="14" s="1"/>
  <c r="W135" i="14"/>
  <c r="X135" i="14" s="1"/>
  <c r="Y135" i="14"/>
  <c r="Z135" i="14"/>
  <c r="AA135" i="14"/>
  <c r="AB135" i="14"/>
  <c r="AC135" i="14"/>
  <c r="AE135" i="14" s="1"/>
  <c r="AD135" i="14"/>
  <c r="AF135" i="14" s="1"/>
  <c r="W136" i="14"/>
  <c r="X136" i="14" s="1"/>
  <c r="Y136" i="14"/>
  <c r="Z136" i="14"/>
  <c r="AA136" i="14"/>
  <c r="AB136" i="14"/>
  <c r="AC136" i="14"/>
  <c r="AE136" i="14" s="1"/>
  <c r="AD136" i="14"/>
  <c r="AF136" i="14" s="1"/>
  <c r="W137" i="14"/>
  <c r="X137" i="14" s="1"/>
  <c r="Y137" i="14"/>
  <c r="Z137" i="14"/>
  <c r="AA137" i="14"/>
  <c r="AB137" i="14"/>
  <c r="AC137" i="14"/>
  <c r="AE137" i="14" s="1"/>
  <c r="AD137" i="14"/>
  <c r="AF137" i="14" s="1"/>
  <c r="W138" i="14"/>
  <c r="X138" i="14" s="1"/>
  <c r="Y138" i="14"/>
  <c r="Z138" i="14"/>
  <c r="AA138" i="14"/>
  <c r="AB138" i="14"/>
  <c r="AC138" i="14"/>
  <c r="AE138" i="14" s="1"/>
  <c r="AD138" i="14"/>
  <c r="AF138" i="14" s="1"/>
  <c r="W139" i="14"/>
  <c r="X139" i="14" s="1"/>
  <c r="Y139" i="14"/>
  <c r="Z139" i="14"/>
  <c r="AA139" i="14"/>
  <c r="AB139" i="14"/>
  <c r="AC139" i="14"/>
  <c r="AE139" i="14" s="1"/>
  <c r="AD139" i="14"/>
  <c r="AF139" i="14" s="1"/>
  <c r="W140" i="14"/>
  <c r="X140" i="14" s="1"/>
  <c r="Y140" i="14"/>
  <c r="Z140" i="14"/>
  <c r="AA140" i="14"/>
  <c r="AB140" i="14"/>
  <c r="AC140" i="14"/>
  <c r="AE140" i="14" s="1"/>
  <c r="AD140" i="14"/>
  <c r="AF140" i="14" s="1"/>
  <c r="W141" i="14"/>
  <c r="X141" i="14" s="1"/>
  <c r="Y141" i="14"/>
  <c r="Z141" i="14"/>
  <c r="AA141" i="14"/>
  <c r="AB141" i="14"/>
  <c r="AC141" i="14"/>
  <c r="AE141" i="14" s="1"/>
  <c r="AD141" i="14"/>
  <c r="AF141" i="14" s="1"/>
  <c r="W142" i="14"/>
  <c r="X142" i="14" s="1"/>
  <c r="Y142" i="14"/>
  <c r="Z142" i="14"/>
  <c r="AA142" i="14"/>
  <c r="AB142" i="14"/>
  <c r="AC142" i="14"/>
  <c r="AE142" i="14" s="1"/>
  <c r="AD142" i="14"/>
  <c r="AF142" i="14" s="1"/>
  <c r="W143" i="14"/>
  <c r="X143" i="14" s="1"/>
  <c r="Y143" i="14"/>
  <c r="Z143" i="14"/>
  <c r="AA143" i="14"/>
  <c r="AB143" i="14"/>
  <c r="AC143" i="14"/>
  <c r="AE143" i="14" s="1"/>
  <c r="AD143" i="14"/>
  <c r="AF143" i="14" s="1"/>
  <c r="W144" i="14"/>
  <c r="X144" i="14" s="1"/>
  <c r="Y144" i="14"/>
  <c r="Z144" i="14"/>
  <c r="AA144" i="14"/>
  <c r="AB144" i="14"/>
  <c r="AC144" i="14"/>
  <c r="AE144" i="14" s="1"/>
  <c r="AD144" i="14"/>
  <c r="AF144" i="14" s="1"/>
  <c r="W145" i="14"/>
  <c r="X145" i="14" s="1"/>
  <c r="Y145" i="14"/>
  <c r="Z145" i="14"/>
  <c r="AA145" i="14"/>
  <c r="AB145" i="14"/>
  <c r="AC145" i="14"/>
  <c r="AE145" i="14" s="1"/>
  <c r="AD145" i="14"/>
  <c r="AF145" i="14" s="1"/>
  <c r="W146" i="14"/>
  <c r="X146" i="14" s="1"/>
  <c r="Y146" i="14"/>
  <c r="Z146" i="14"/>
  <c r="AA146" i="14"/>
  <c r="AB146" i="14"/>
  <c r="AC146" i="14"/>
  <c r="AE146" i="14" s="1"/>
  <c r="AD146" i="14"/>
  <c r="AF146" i="14" s="1"/>
  <c r="W147" i="14"/>
  <c r="X147" i="14" s="1"/>
  <c r="Y147" i="14"/>
  <c r="Z147" i="14"/>
  <c r="AA147" i="14"/>
  <c r="AB147" i="14"/>
  <c r="AC147" i="14"/>
  <c r="AE147" i="14" s="1"/>
  <c r="AD147" i="14"/>
  <c r="AF147" i="14" s="1"/>
  <c r="W148" i="14"/>
  <c r="X148" i="14" s="1"/>
  <c r="Y148" i="14"/>
  <c r="Z148" i="14"/>
  <c r="AA148" i="14"/>
  <c r="AB148" i="14"/>
  <c r="AC148" i="14"/>
  <c r="AE148" i="14" s="1"/>
  <c r="AD148" i="14"/>
  <c r="AF148" i="14" s="1"/>
  <c r="W149" i="14"/>
  <c r="X149" i="14" s="1"/>
  <c r="Y149" i="14"/>
  <c r="Z149" i="14"/>
  <c r="AA149" i="14"/>
  <c r="AB149" i="14"/>
  <c r="AC149" i="14"/>
  <c r="AE149" i="14" s="1"/>
  <c r="AD149" i="14"/>
  <c r="AF149" i="14" s="1"/>
  <c r="W150" i="14"/>
  <c r="X150" i="14" s="1"/>
  <c r="Y150" i="14"/>
  <c r="Z150" i="14"/>
  <c r="AA150" i="14"/>
  <c r="AB150" i="14"/>
  <c r="AC150" i="14"/>
  <c r="AE150" i="14" s="1"/>
  <c r="AD150" i="14"/>
  <c r="AF150" i="14" s="1"/>
  <c r="W151" i="14"/>
  <c r="X151" i="14" s="1"/>
  <c r="Y151" i="14"/>
  <c r="Z151" i="14"/>
  <c r="AA151" i="14"/>
  <c r="AB151" i="14"/>
  <c r="AC151" i="14"/>
  <c r="AE151" i="14" s="1"/>
  <c r="AD151" i="14"/>
  <c r="AF151" i="14" s="1"/>
  <c r="W152" i="14"/>
  <c r="X152" i="14" s="1"/>
  <c r="Y152" i="14"/>
  <c r="Z152" i="14"/>
  <c r="AA152" i="14"/>
  <c r="AB152" i="14"/>
  <c r="AC152" i="14"/>
  <c r="AE152" i="14" s="1"/>
  <c r="AD152" i="14"/>
  <c r="AF152" i="14" s="1"/>
  <c r="W153" i="14"/>
  <c r="X153" i="14" s="1"/>
  <c r="Y153" i="14"/>
  <c r="Z153" i="14"/>
  <c r="AA153" i="14"/>
  <c r="AB153" i="14"/>
  <c r="AC153" i="14"/>
  <c r="AE153" i="14" s="1"/>
  <c r="AD153" i="14"/>
  <c r="AF153" i="14" s="1"/>
  <c r="W154" i="14"/>
  <c r="X154" i="14" s="1"/>
  <c r="Y154" i="14"/>
  <c r="Z154" i="14"/>
  <c r="AA154" i="14"/>
  <c r="AB154" i="14"/>
  <c r="AC154" i="14"/>
  <c r="AE154" i="14" s="1"/>
  <c r="AD154" i="14"/>
  <c r="AF154" i="14" s="1"/>
  <c r="W155" i="14"/>
  <c r="X155" i="14" s="1"/>
  <c r="Y155" i="14"/>
  <c r="Z155" i="14"/>
  <c r="AA155" i="14"/>
  <c r="AB155" i="14"/>
  <c r="AC155" i="14"/>
  <c r="AE155" i="14" s="1"/>
  <c r="AD155" i="14"/>
  <c r="AF155" i="14" s="1"/>
  <c r="W156" i="14"/>
  <c r="X156" i="14" s="1"/>
  <c r="Y156" i="14"/>
  <c r="Z156" i="14"/>
  <c r="AA156" i="14"/>
  <c r="AB156" i="14"/>
  <c r="AC156" i="14"/>
  <c r="AE156" i="14" s="1"/>
  <c r="AD156" i="14"/>
  <c r="AF156" i="14" s="1"/>
  <c r="W157" i="14"/>
  <c r="X157" i="14" s="1"/>
  <c r="Y157" i="14"/>
  <c r="Z157" i="14"/>
  <c r="AA157" i="14"/>
  <c r="AB157" i="14"/>
  <c r="AC157" i="14"/>
  <c r="AE157" i="14" s="1"/>
  <c r="AD157" i="14"/>
  <c r="AF157" i="14" s="1"/>
  <c r="W158" i="14"/>
  <c r="X158" i="14" s="1"/>
  <c r="Y158" i="14"/>
  <c r="Z158" i="14"/>
  <c r="AA158" i="14"/>
  <c r="AB158" i="14"/>
  <c r="AC158" i="14"/>
  <c r="AE158" i="14" s="1"/>
  <c r="AD158" i="14"/>
  <c r="AF158" i="14" s="1"/>
  <c r="W159" i="14"/>
  <c r="X159" i="14" s="1"/>
  <c r="Y159" i="14"/>
  <c r="Z159" i="14"/>
  <c r="AA159" i="14"/>
  <c r="AB159" i="14"/>
  <c r="AC159" i="14"/>
  <c r="AE159" i="14" s="1"/>
  <c r="AD159" i="14"/>
  <c r="AF159" i="14" s="1"/>
  <c r="W160" i="14"/>
  <c r="X160" i="14" s="1"/>
  <c r="Y160" i="14"/>
  <c r="Z160" i="14"/>
  <c r="AA160" i="14"/>
  <c r="AB160" i="14"/>
  <c r="AC160" i="14"/>
  <c r="AE160" i="14" s="1"/>
  <c r="AD160" i="14"/>
  <c r="AF160" i="14" s="1"/>
  <c r="W161" i="14"/>
  <c r="X161" i="14" s="1"/>
  <c r="Y161" i="14"/>
  <c r="Z161" i="14"/>
  <c r="AA161" i="14"/>
  <c r="AB161" i="14"/>
  <c r="AC161" i="14"/>
  <c r="AE161" i="14" s="1"/>
  <c r="AD161" i="14"/>
  <c r="AF161" i="14" s="1"/>
  <c r="W162" i="14"/>
  <c r="X162" i="14" s="1"/>
  <c r="Y162" i="14"/>
  <c r="Z162" i="14"/>
  <c r="AA162" i="14"/>
  <c r="AB162" i="14"/>
  <c r="AC162" i="14"/>
  <c r="AE162" i="14" s="1"/>
  <c r="AD162" i="14"/>
  <c r="AF162" i="14" s="1"/>
  <c r="W163" i="14"/>
  <c r="X163" i="14" s="1"/>
  <c r="Y163" i="14"/>
  <c r="Z163" i="14"/>
  <c r="AA163" i="14"/>
  <c r="AB163" i="14"/>
  <c r="AC163" i="14"/>
  <c r="AE163" i="14" s="1"/>
  <c r="AD163" i="14"/>
  <c r="AF163" i="14" s="1"/>
  <c r="W164" i="14"/>
  <c r="X164" i="14" s="1"/>
  <c r="Y164" i="14"/>
  <c r="Z164" i="14"/>
  <c r="AA164" i="14"/>
  <c r="AB164" i="14"/>
  <c r="AC164" i="14"/>
  <c r="AE164" i="14" s="1"/>
  <c r="AD164" i="14"/>
  <c r="AF164" i="14" s="1"/>
  <c r="W165" i="14"/>
  <c r="X165" i="14" s="1"/>
  <c r="Y165" i="14"/>
  <c r="Z165" i="14"/>
  <c r="AA165" i="14"/>
  <c r="AB165" i="14"/>
  <c r="AC165" i="14"/>
  <c r="AE165" i="14" s="1"/>
  <c r="AD165" i="14"/>
  <c r="AF165" i="14" s="1"/>
  <c r="W166" i="14"/>
  <c r="X166" i="14" s="1"/>
  <c r="Y166" i="14"/>
  <c r="Z166" i="14"/>
  <c r="AA166" i="14"/>
  <c r="AB166" i="14"/>
  <c r="AC166" i="14"/>
  <c r="AE166" i="14" s="1"/>
  <c r="AD166" i="14"/>
  <c r="AF166" i="14" s="1"/>
  <c r="W167" i="14"/>
  <c r="X167" i="14" s="1"/>
  <c r="Y167" i="14"/>
  <c r="Z167" i="14"/>
  <c r="AA167" i="14"/>
  <c r="AB167" i="14"/>
  <c r="AC167" i="14"/>
  <c r="AE167" i="14" s="1"/>
  <c r="AD167" i="14"/>
  <c r="AF167" i="14" s="1"/>
  <c r="W168" i="14"/>
  <c r="X168" i="14" s="1"/>
  <c r="Y168" i="14"/>
  <c r="Z168" i="14"/>
  <c r="AA168" i="14"/>
  <c r="AB168" i="14"/>
  <c r="AC168" i="14"/>
  <c r="AE168" i="14" s="1"/>
  <c r="AD168" i="14"/>
  <c r="AF168" i="14" s="1"/>
  <c r="W169" i="14"/>
  <c r="X169" i="14" s="1"/>
  <c r="Y169" i="14"/>
  <c r="Z169" i="14"/>
  <c r="AA169" i="14"/>
  <c r="AB169" i="14"/>
  <c r="AC169" i="14"/>
  <c r="AE169" i="14" s="1"/>
  <c r="AD169" i="14"/>
  <c r="AF169" i="14" s="1"/>
  <c r="W170" i="14"/>
  <c r="X170" i="14" s="1"/>
  <c r="Y170" i="14"/>
  <c r="Z170" i="14"/>
  <c r="AA170" i="14"/>
  <c r="AB170" i="14"/>
  <c r="AC170" i="14"/>
  <c r="AE170" i="14" s="1"/>
  <c r="AD170" i="14"/>
  <c r="AF170" i="14" s="1"/>
  <c r="W171" i="14"/>
  <c r="X171" i="14" s="1"/>
  <c r="Y171" i="14"/>
  <c r="Z171" i="14"/>
  <c r="AA171" i="14"/>
  <c r="AB171" i="14"/>
  <c r="AC171" i="14"/>
  <c r="AE171" i="14" s="1"/>
  <c r="AD171" i="14"/>
  <c r="AF171" i="14" s="1"/>
  <c r="W172" i="14"/>
  <c r="X172" i="14" s="1"/>
  <c r="Y172" i="14"/>
  <c r="Z172" i="14"/>
  <c r="AA172" i="14"/>
  <c r="AB172" i="14"/>
  <c r="AC172" i="14"/>
  <c r="AE172" i="14" s="1"/>
  <c r="AD172" i="14"/>
  <c r="AF172" i="14" s="1"/>
  <c r="W173" i="14"/>
  <c r="X173" i="14" s="1"/>
  <c r="Y173" i="14"/>
  <c r="Z173" i="14"/>
  <c r="AA173" i="14"/>
  <c r="AB173" i="14"/>
  <c r="AC173" i="14"/>
  <c r="AE173" i="14" s="1"/>
  <c r="AD173" i="14"/>
  <c r="AF173" i="14" s="1"/>
  <c r="W174" i="14"/>
  <c r="X174" i="14" s="1"/>
  <c r="Y174" i="14"/>
  <c r="Z174" i="14"/>
  <c r="AA174" i="14"/>
  <c r="AB174" i="14"/>
  <c r="AC174" i="14"/>
  <c r="AE174" i="14" s="1"/>
  <c r="AD174" i="14"/>
  <c r="AF174" i="14" s="1"/>
  <c r="W175" i="14"/>
  <c r="X175" i="14" s="1"/>
  <c r="Y175" i="14"/>
  <c r="Z175" i="14"/>
  <c r="AA175" i="14"/>
  <c r="AB175" i="14"/>
  <c r="AC175" i="14"/>
  <c r="AE175" i="14" s="1"/>
  <c r="AD175" i="14"/>
  <c r="AF175" i="14" s="1"/>
  <c r="W176" i="14"/>
  <c r="X176" i="14" s="1"/>
  <c r="Y176" i="14"/>
  <c r="Z176" i="14"/>
  <c r="AA176" i="14"/>
  <c r="AB176" i="14"/>
  <c r="AC176" i="14"/>
  <c r="AE176" i="14" s="1"/>
  <c r="AD176" i="14"/>
  <c r="AF176" i="14" s="1"/>
  <c r="W177" i="14"/>
  <c r="X177" i="14" s="1"/>
  <c r="Y177" i="14"/>
  <c r="Z177" i="14"/>
  <c r="AA177" i="14"/>
  <c r="AB177" i="14"/>
  <c r="AC177" i="14"/>
  <c r="AE177" i="14" s="1"/>
  <c r="AD177" i="14"/>
  <c r="AF177" i="14" s="1"/>
  <c r="W178" i="14"/>
  <c r="X178" i="14" s="1"/>
  <c r="Y178" i="14"/>
  <c r="Z178" i="14"/>
  <c r="AA178" i="14"/>
  <c r="AB178" i="14"/>
  <c r="AC178" i="14"/>
  <c r="AE178" i="14" s="1"/>
  <c r="AD178" i="14"/>
  <c r="AF178" i="14" s="1"/>
  <c r="W179" i="14"/>
  <c r="X179" i="14" s="1"/>
  <c r="Y179" i="14"/>
  <c r="Z179" i="14"/>
  <c r="AA179" i="14"/>
  <c r="AB179" i="14"/>
  <c r="AC179" i="14"/>
  <c r="AE179" i="14" s="1"/>
  <c r="AD179" i="14"/>
  <c r="AF179" i="14" s="1"/>
  <c r="W180" i="14"/>
  <c r="X180" i="14" s="1"/>
  <c r="Y180" i="14"/>
  <c r="Z180" i="14"/>
  <c r="AA180" i="14"/>
  <c r="AB180" i="14"/>
  <c r="AC180" i="14"/>
  <c r="AE180" i="14" s="1"/>
  <c r="AD180" i="14"/>
  <c r="AF180" i="14" s="1"/>
  <c r="W181" i="14"/>
  <c r="X181" i="14" s="1"/>
  <c r="Y181" i="14"/>
  <c r="Z181" i="14"/>
  <c r="AA181" i="14"/>
  <c r="AB181" i="14"/>
  <c r="AC181" i="14"/>
  <c r="AE181" i="14" s="1"/>
  <c r="AD181" i="14"/>
  <c r="AF181" i="14" s="1"/>
  <c r="W182" i="14"/>
  <c r="X182" i="14" s="1"/>
  <c r="Y182" i="14"/>
  <c r="Z182" i="14"/>
  <c r="AA182" i="14"/>
  <c r="AB182" i="14"/>
  <c r="AC182" i="14"/>
  <c r="AE182" i="14" s="1"/>
  <c r="AD182" i="14"/>
  <c r="AF182" i="14" s="1"/>
  <c r="W183" i="14"/>
  <c r="X183" i="14" s="1"/>
  <c r="Y183" i="14"/>
  <c r="Z183" i="14"/>
  <c r="AA183" i="14"/>
  <c r="AB183" i="14"/>
  <c r="AC183" i="14"/>
  <c r="AE183" i="14" s="1"/>
  <c r="AD183" i="14"/>
  <c r="AF183" i="14" s="1"/>
  <c r="W184" i="14"/>
  <c r="X184" i="14" s="1"/>
  <c r="Y184" i="14"/>
  <c r="Z184" i="14"/>
  <c r="AA184" i="14"/>
  <c r="AB184" i="14"/>
  <c r="AC184" i="14"/>
  <c r="AE184" i="14" s="1"/>
  <c r="AD184" i="14"/>
  <c r="AF184" i="14" s="1"/>
  <c r="W185" i="14"/>
  <c r="X185" i="14" s="1"/>
  <c r="Y185" i="14"/>
  <c r="Z185" i="14"/>
  <c r="AA185" i="14"/>
  <c r="AB185" i="14"/>
  <c r="AC185" i="14"/>
  <c r="AE185" i="14" s="1"/>
  <c r="AD185" i="14"/>
  <c r="AF185" i="14" s="1"/>
  <c r="W186" i="14"/>
  <c r="X186" i="14" s="1"/>
  <c r="Y186" i="14"/>
  <c r="Z186" i="14"/>
  <c r="AA186" i="14"/>
  <c r="AB186" i="14"/>
  <c r="AC186" i="14"/>
  <c r="AE186" i="14" s="1"/>
  <c r="AD186" i="14"/>
  <c r="AF186" i="14" s="1"/>
  <c r="W187" i="14"/>
  <c r="X187" i="14" s="1"/>
  <c r="Y187" i="14"/>
  <c r="Z187" i="14"/>
  <c r="AA187" i="14"/>
  <c r="AB187" i="14"/>
  <c r="AC187" i="14"/>
  <c r="AE187" i="14" s="1"/>
  <c r="AD187" i="14"/>
  <c r="AF187" i="14" s="1"/>
  <c r="W188" i="14"/>
  <c r="X188" i="14" s="1"/>
  <c r="Y188" i="14"/>
  <c r="Z188" i="14"/>
  <c r="AA188" i="14"/>
  <c r="AB188" i="14"/>
  <c r="AC188" i="14"/>
  <c r="AE188" i="14" s="1"/>
  <c r="AD188" i="14"/>
  <c r="AF188" i="14" s="1"/>
  <c r="W189" i="14"/>
  <c r="X189" i="14" s="1"/>
  <c r="Y189" i="14"/>
  <c r="Z189" i="14"/>
  <c r="AA189" i="14"/>
  <c r="AB189" i="14"/>
  <c r="AC189" i="14"/>
  <c r="AE189" i="14" s="1"/>
  <c r="AD189" i="14"/>
  <c r="AF189" i="14" s="1"/>
  <c r="W190" i="14"/>
  <c r="X190" i="14" s="1"/>
  <c r="Y190" i="14"/>
  <c r="Z190" i="14"/>
  <c r="AA190" i="14"/>
  <c r="AB190" i="14"/>
  <c r="AC190" i="14"/>
  <c r="AE190" i="14" s="1"/>
  <c r="AD190" i="14"/>
  <c r="AF190" i="14" s="1"/>
  <c r="W191" i="14"/>
  <c r="X191" i="14" s="1"/>
  <c r="Y191" i="14"/>
  <c r="Z191" i="14"/>
  <c r="AA191" i="14"/>
  <c r="AB191" i="14"/>
  <c r="AC191" i="14"/>
  <c r="AE191" i="14" s="1"/>
  <c r="AD191" i="14"/>
  <c r="AF191" i="14" s="1"/>
  <c r="W192" i="14"/>
  <c r="X192" i="14" s="1"/>
  <c r="Y192" i="14"/>
  <c r="Z192" i="14"/>
  <c r="AA192" i="14"/>
  <c r="AB192" i="14"/>
  <c r="AC192" i="14"/>
  <c r="AE192" i="14" s="1"/>
  <c r="AD192" i="14"/>
  <c r="AF192" i="14" s="1"/>
  <c r="W193" i="14"/>
  <c r="X193" i="14" s="1"/>
  <c r="Y193" i="14"/>
  <c r="Z193" i="14"/>
  <c r="AA193" i="14"/>
  <c r="AB193" i="14"/>
  <c r="AC193" i="14"/>
  <c r="AE193" i="14" s="1"/>
  <c r="AD193" i="14"/>
  <c r="AF193" i="14" s="1"/>
  <c r="W194" i="14"/>
  <c r="X194" i="14" s="1"/>
  <c r="Y194" i="14"/>
  <c r="Z194" i="14"/>
  <c r="AA194" i="14"/>
  <c r="AB194" i="14"/>
  <c r="AC194" i="14"/>
  <c r="AE194" i="14" s="1"/>
  <c r="AD194" i="14"/>
  <c r="AF194" i="14" s="1"/>
  <c r="W195" i="14"/>
  <c r="X195" i="14" s="1"/>
  <c r="Y195" i="14"/>
  <c r="Z195" i="14"/>
  <c r="AA195" i="14"/>
  <c r="AB195" i="14"/>
  <c r="AC195" i="14"/>
  <c r="AE195" i="14" s="1"/>
  <c r="AD195" i="14"/>
  <c r="AF195" i="14" s="1"/>
  <c r="W196" i="14"/>
  <c r="X196" i="14" s="1"/>
  <c r="Y196" i="14"/>
  <c r="Z196" i="14"/>
  <c r="AA196" i="14"/>
  <c r="AB196" i="14"/>
  <c r="AC196" i="14"/>
  <c r="AE196" i="14" s="1"/>
  <c r="AD196" i="14"/>
  <c r="AF196" i="14" s="1"/>
  <c r="W197" i="14"/>
  <c r="X197" i="14" s="1"/>
  <c r="Y197" i="14"/>
  <c r="Z197" i="14"/>
  <c r="AA197" i="14"/>
  <c r="AB197" i="14"/>
  <c r="AC197" i="14"/>
  <c r="AE197" i="14" s="1"/>
  <c r="AD197" i="14"/>
  <c r="AF197" i="14" s="1"/>
  <c r="W198" i="14"/>
  <c r="X198" i="14" s="1"/>
  <c r="Y198" i="14"/>
  <c r="Z198" i="14"/>
  <c r="AA198" i="14"/>
  <c r="AB198" i="14"/>
  <c r="AC198" i="14"/>
  <c r="AE198" i="14" s="1"/>
  <c r="AD198" i="14"/>
  <c r="AF198" i="14" s="1"/>
  <c r="W199" i="14"/>
  <c r="X199" i="14" s="1"/>
  <c r="Y199" i="14"/>
  <c r="Z199" i="14"/>
  <c r="AA199" i="14"/>
  <c r="AB199" i="14"/>
  <c r="AC199" i="14"/>
  <c r="AE199" i="14" s="1"/>
  <c r="AD199" i="14"/>
  <c r="AF199" i="14" s="1"/>
  <c r="W200" i="14"/>
  <c r="X200" i="14" s="1"/>
  <c r="Y200" i="14"/>
  <c r="Z200" i="14"/>
  <c r="AA200" i="14"/>
  <c r="AB200" i="14"/>
  <c r="AC200" i="14"/>
  <c r="AE200" i="14" s="1"/>
  <c r="AD200" i="14"/>
  <c r="AF200" i="14" s="1"/>
  <c r="W201" i="14"/>
  <c r="X201" i="14" s="1"/>
  <c r="Y201" i="14"/>
  <c r="Z201" i="14"/>
  <c r="AA201" i="14"/>
  <c r="AB201" i="14"/>
  <c r="AC201" i="14"/>
  <c r="AE201" i="14" s="1"/>
  <c r="AD201" i="14"/>
  <c r="AF201" i="14" s="1"/>
  <c r="W202" i="14"/>
  <c r="X202" i="14" s="1"/>
  <c r="Y202" i="14"/>
  <c r="Z202" i="14"/>
  <c r="AA202" i="14"/>
  <c r="AB202" i="14"/>
  <c r="AC202" i="14"/>
  <c r="AE202" i="14" s="1"/>
  <c r="AD202" i="14"/>
  <c r="AF202" i="14" s="1"/>
  <c r="W203" i="14"/>
  <c r="X203" i="14" s="1"/>
  <c r="Y203" i="14"/>
  <c r="Z203" i="14"/>
  <c r="AA203" i="14"/>
  <c r="AB203" i="14"/>
  <c r="AC203" i="14"/>
  <c r="AE203" i="14" s="1"/>
  <c r="AD203" i="14"/>
  <c r="AF203" i="14" s="1"/>
  <c r="W204" i="14"/>
  <c r="X204" i="14" s="1"/>
  <c r="Y204" i="14"/>
  <c r="Z204" i="14"/>
  <c r="AA204" i="14"/>
  <c r="AB204" i="14"/>
  <c r="AC204" i="14"/>
  <c r="AE204" i="14" s="1"/>
  <c r="AD204" i="14"/>
  <c r="AF204" i="14" s="1"/>
  <c r="W205" i="14"/>
  <c r="X205" i="14" s="1"/>
  <c r="Y205" i="14"/>
  <c r="Z205" i="14"/>
  <c r="AA205" i="14"/>
  <c r="AB205" i="14"/>
  <c r="AC205" i="14"/>
  <c r="AE205" i="14" s="1"/>
  <c r="AD205" i="14"/>
  <c r="AF205" i="14" s="1"/>
  <c r="W206" i="14"/>
  <c r="X206" i="14" s="1"/>
  <c r="Y206" i="14"/>
  <c r="Z206" i="14"/>
  <c r="AA206" i="14"/>
  <c r="AB206" i="14"/>
  <c r="AC206" i="14"/>
  <c r="AE206" i="14" s="1"/>
  <c r="AD206" i="14"/>
  <c r="AF206" i="14" s="1"/>
  <c r="W207" i="14"/>
  <c r="X207" i="14" s="1"/>
  <c r="Y207" i="14"/>
  <c r="Z207" i="14"/>
  <c r="AA207" i="14"/>
  <c r="AB207" i="14"/>
  <c r="AC207" i="14"/>
  <c r="AE207" i="14" s="1"/>
  <c r="AD207" i="14"/>
  <c r="AF207" i="14" s="1"/>
  <c r="W208" i="14"/>
  <c r="X208" i="14" s="1"/>
  <c r="Y208" i="14"/>
  <c r="Z208" i="14"/>
  <c r="AA208" i="14"/>
  <c r="AB208" i="14"/>
  <c r="AC208" i="14"/>
  <c r="AE208" i="14" s="1"/>
  <c r="AD208" i="14"/>
  <c r="AF208" i="14" s="1"/>
  <c r="W209" i="14"/>
  <c r="X209" i="14" s="1"/>
  <c r="Y209" i="14"/>
  <c r="Z209" i="14"/>
  <c r="AA209" i="14"/>
  <c r="AB209" i="14"/>
  <c r="AC209" i="14"/>
  <c r="AE209" i="14" s="1"/>
  <c r="AD209" i="14"/>
  <c r="AF209" i="14" s="1"/>
  <c r="W210" i="14"/>
  <c r="X210" i="14" s="1"/>
  <c r="Y210" i="14"/>
  <c r="Z210" i="14"/>
  <c r="AA210" i="14"/>
  <c r="AB210" i="14"/>
  <c r="AC210" i="14"/>
  <c r="AE210" i="14" s="1"/>
  <c r="AD210" i="14"/>
  <c r="AF210" i="14" s="1"/>
  <c r="W211" i="14"/>
  <c r="X211" i="14" s="1"/>
  <c r="Y211" i="14"/>
  <c r="Z211" i="14"/>
  <c r="AA211" i="14"/>
  <c r="AB211" i="14"/>
  <c r="AC211" i="14"/>
  <c r="AE211" i="14" s="1"/>
  <c r="AD211" i="14"/>
  <c r="AF211" i="14" s="1"/>
  <c r="W212" i="14"/>
  <c r="X212" i="14" s="1"/>
  <c r="Y212" i="14"/>
  <c r="Z212" i="14"/>
  <c r="AA212" i="14"/>
  <c r="AB212" i="14"/>
  <c r="AC212" i="14"/>
  <c r="AE212" i="14" s="1"/>
  <c r="AD212" i="14"/>
  <c r="AF212" i="14" s="1"/>
  <c r="W213" i="14"/>
  <c r="X213" i="14" s="1"/>
  <c r="Y213" i="14"/>
  <c r="Z213" i="14"/>
  <c r="AA213" i="14"/>
  <c r="AB213" i="14"/>
  <c r="AC213" i="14"/>
  <c r="AE213" i="14" s="1"/>
  <c r="AD213" i="14"/>
  <c r="AF213" i="14" s="1"/>
  <c r="W214" i="14"/>
  <c r="X214" i="14" s="1"/>
  <c r="Y214" i="14"/>
  <c r="Z214" i="14"/>
  <c r="AA214" i="14"/>
  <c r="AB214" i="14"/>
  <c r="AC214" i="14"/>
  <c r="AE214" i="14" s="1"/>
  <c r="AD214" i="14"/>
  <c r="AF214" i="14" s="1"/>
  <c r="W215" i="14"/>
  <c r="X215" i="14" s="1"/>
  <c r="Y215" i="14"/>
  <c r="Z215" i="14"/>
  <c r="AA215" i="14"/>
  <c r="AB215" i="14"/>
  <c r="AC215" i="14"/>
  <c r="AE215" i="14" s="1"/>
  <c r="AD215" i="14"/>
  <c r="AF215" i="14" s="1"/>
  <c r="W216" i="14"/>
  <c r="X216" i="14" s="1"/>
  <c r="Y216" i="14"/>
  <c r="Z216" i="14"/>
  <c r="AA216" i="14"/>
  <c r="AB216" i="14"/>
  <c r="AC216" i="14"/>
  <c r="AE216" i="14" s="1"/>
  <c r="AD216" i="14"/>
  <c r="AF216" i="14" s="1"/>
  <c r="W217" i="14"/>
  <c r="X217" i="14" s="1"/>
  <c r="Y217" i="14"/>
  <c r="Z217" i="14"/>
  <c r="AA217" i="14"/>
  <c r="AB217" i="14"/>
  <c r="AC217" i="14"/>
  <c r="AE217" i="14" s="1"/>
  <c r="AD217" i="14"/>
  <c r="AF217" i="14" s="1"/>
  <c r="W218" i="14"/>
  <c r="X218" i="14" s="1"/>
  <c r="Y218" i="14"/>
  <c r="Z218" i="14"/>
  <c r="AA218" i="14"/>
  <c r="AB218" i="14"/>
  <c r="AC218" i="14"/>
  <c r="AE218" i="14" s="1"/>
  <c r="AD218" i="14"/>
  <c r="AF218" i="14" s="1"/>
  <c r="W219" i="14"/>
  <c r="X219" i="14" s="1"/>
  <c r="Y219" i="14"/>
  <c r="Z219" i="14"/>
  <c r="AA219" i="14"/>
  <c r="AB219" i="14"/>
  <c r="AC219" i="14"/>
  <c r="AE219" i="14" s="1"/>
  <c r="AD219" i="14"/>
  <c r="AF219" i="14" s="1"/>
  <c r="W220" i="14"/>
  <c r="X220" i="14" s="1"/>
  <c r="Y220" i="14"/>
  <c r="Z220" i="14"/>
  <c r="AA220" i="14"/>
  <c r="AB220" i="14"/>
  <c r="AC220" i="14"/>
  <c r="AE220" i="14" s="1"/>
  <c r="AD220" i="14"/>
  <c r="AF220" i="14" s="1"/>
  <c r="W221" i="14"/>
  <c r="X221" i="14" s="1"/>
  <c r="Y221" i="14"/>
  <c r="Z221" i="14"/>
  <c r="AA221" i="14"/>
  <c r="AB221" i="14"/>
  <c r="AC221" i="14"/>
  <c r="AE221" i="14" s="1"/>
  <c r="AD221" i="14"/>
  <c r="AF221" i="14" s="1"/>
  <c r="W222" i="14"/>
  <c r="X222" i="14" s="1"/>
  <c r="Y222" i="14"/>
  <c r="Z222" i="14"/>
  <c r="AA222" i="14"/>
  <c r="AB222" i="14"/>
  <c r="AC222" i="14"/>
  <c r="AE222" i="14" s="1"/>
  <c r="AD222" i="14"/>
  <c r="AF222" i="14" s="1"/>
  <c r="W223" i="14"/>
  <c r="X223" i="14" s="1"/>
  <c r="Y223" i="14"/>
  <c r="Z223" i="14"/>
  <c r="AA223" i="14"/>
  <c r="AB223" i="14"/>
  <c r="AC223" i="14"/>
  <c r="AE223" i="14" s="1"/>
  <c r="AD223" i="14"/>
  <c r="AF223" i="14" s="1"/>
  <c r="W224" i="14"/>
  <c r="X224" i="14" s="1"/>
  <c r="Y224" i="14"/>
  <c r="Z224" i="14"/>
  <c r="AA224" i="14"/>
  <c r="AB224" i="14"/>
  <c r="AC224" i="14"/>
  <c r="AE224" i="14" s="1"/>
  <c r="AD224" i="14"/>
  <c r="AF224" i="14" s="1"/>
  <c r="W225" i="14"/>
  <c r="X225" i="14" s="1"/>
  <c r="Y225" i="14"/>
  <c r="Z225" i="14"/>
  <c r="AA225" i="14"/>
  <c r="AB225" i="14"/>
  <c r="AC225" i="14"/>
  <c r="AE225" i="14" s="1"/>
  <c r="AD225" i="14"/>
  <c r="AF225" i="14" s="1"/>
  <c r="W226" i="14"/>
  <c r="X226" i="14" s="1"/>
  <c r="Y226" i="14"/>
  <c r="Z226" i="14"/>
  <c r="AA226" i="14"/>
  <c r="AB226" i="14"/>
  <c r="AC226" i="14"/>
  <c r="AE226" i="14" s="1"/>
  <c r="AD226" i="14"/>
  <c r="AF226" i="14" s="1"/>
  <c r="W227" i="14"/>
  <c r="X227" i="14" s="1"/>
  <c r="Y227" i="14"/>
  <c r="Z227" i="14"/>
  <c r="AA227" i="14"/>
  <c r="AB227" i="14"/>
  <c r="AC227" i="14"/>
  <c r="AE227" i="14" s="1"/>
  <c r="AD227" i="14"/>
  <c r="AF227" i="14" s="1"/>
  <c r="W228" i="14"/>
  <c r="X228" i="14" s="1"/>
  <c r="Y228" i="14"/>
  <c r="Z228" i="14"/>
  <c r="AA228" i="14"/>
  <c r="AB228" i="14"/>
  <c r="AC228" i="14"/>
  <c r="AE228" i="14" s="1"/>
  <c r="AD228" i="14"/>
  <c r="AF228" i="14" s="1"/>
  <c r="W229" i="14"/>
  <c r="X229" i="14" s="1"/>
  <c r="Y229" i="14"/>
  <c r="Z229" i="14"/>
  <c r="AA229" i="14"/>
  <c r="AB229" i="14"/>
  <c r="AC229" i="14"/>
  <c r="AE229" i="14" s="1"/>
  <c r="AD229" i="14"/>
  <c r="AF229" i="14" s="1"/>
  <c r="W230" i="14"/>
  <c r="X230" i="14" s="1"/>
  <c r="Y230" i="14"/>
  <c r="Z230" i="14"/>
  <c r="AA230" i="14"/>
  <c r="AB230" i="14"/>
  <c r="AC230" i="14"/>
  <c r="AE230" i="14" s="1"/>
  <c r="AD230" i="14"/>
  <c r="AF230" i="14" s="1"/>
  <c r="W231" i="14"/>
  <c r="X231" i="14" s="1"/>
  <c r="Y231" i="14"/>
  <c r="Z231" i="14"/>
  <c r="AA231" i="14"/>
  <c r="AB231" i="14"/>
  <c r="AC231" i="14"/>
  <c r="AE231" i="14" s="1"/>
  <c r="AD231" i="14"/>
  <c r="AF231" i="14" s="1"/>
  <c r="W232" i="14"/>
  <c r="X232" i="14" s="1"/>
  <c r="Y232" i="14"/>
  <c r="Z232" i="14"/>
  <c r="AA232" i="14"/>
  <c r="AB232" i="14"/>
  <c r="AC232" i="14"/>
  <c r="AE232" i="14" s="1"/>
  <c r="AD232" i="14"/>
  <c r="AF232" i="14" s="1"/>
  <c r="W233" i="14"/>
  <c r="X233" i="14" s="1"/>
  <c r="Y233" i="14"/>
  <c r="Z233" i="14"/>
  <c r="AA233" i="14"/>
  <c r="AB233" i="14"/>
  <c r="AC233" i="14"/>
  <c r="AE233" i="14" s="1"/>
  <c r="AD233" i="14"/>
  <c r="AF233" i="14" s="1"/>
  <c r="W234" i="14"/>
  <c r="X234" i="14" s="1"/>
  <c r="Y234" i="14"/>
  <c r="Z234" i="14"/>
  <c r="AA234" i="14"/>
  <c r="AB234" i="14"/>
  <c r="AC234" i="14"/>
  <c r="AE234" i="14" s="1"/>
  <c r="AD234" i="14"/>
  <c r="AF234" i="14" s="1"/>
  <c r="W235" i="14"/>
  <c r="X235" i="14" s="1"/>
  <c r="Y235" i="14"/>
  <c r="Z235" i="14"/>
  <c r="AA235" i="14"/>
  <c r="AB235" i="14"/>
  <c r="AC235" i="14"/>
  <c r="AE235" i="14" s="1"/>
  <c r="AD235" i="14"/>
  <c r="AF235" i="14" s="1"/>
  <c r="W236" i="14"/>
  <c r="X236" i="14" s="1"/>
  <c r="Y236" i="14"/>
  <c r="Z236" i="14"/>
  <c r="AA236" i="14"/>
  <c r="AB236" i="14"/>
  <c r="AC236" i="14"/>
  <c r="AE236" i="14" s="1"/>
  <c r="AD236" i="14"/>
  <c r="AF236" i="14" s="1"/>
  <c r="W237" i="14"/>
  <c r="X237" i="14" s="1"/>
  <c r="Y237" i="14"/>
  <c r="Z237" i="14"/>
  <c r="AA237" i="14"/>
  <c r="AB237" i="14"/>
  <c r="AC237" i="14"/>
  <c r="AE237" i="14" s="1"/>
  <c r="AD237" i="14"/>
  <c r="AF237" i="14" s="1"/>
  <c r="W238" i="14"/>
  <c r="X238" i="14" s="1"/>
  <c r="Y238" i="14"/>
  <c r="Z238" i="14"/>
  <c r="AA238" i="14"/>
  <c r="AB238" i="14"/>
  <c r="AC238" i="14"/>
  <c r="AE238" i="14" s="1"/>
  <c r="AD238" i="14"/>
  <c r="AF238" i="14" s="1"/>
  <c r="W239" i="14"/>
  <c r="X239" i="14" s="1"/>
  <c r="Y239" i="14"/>
  <c r="Z239" i="14"/>
  <c r="AA239" i="14"/>
  <c r="AB239" i="14"/>
  <c r="AC239" i="14"/>
  <c r="AE239" i="14" s="1"/>
  <c r="AD239" i="14"/>
  <c r="AF239" i="14" s="1"/>
  <c r="W240" i="14"/>
  <c r="X240" i="14" s="1"/>
  <c r="Y240" i="14"/>
  <c r="Z240" i="14"/>
  <c r="AA240" i="14"/>
  <c r="AB240" i="14"/>
  <c r="AC240" i="14"/>
  <c r="AE240" i="14" s="1"/>
  <c r="AD240" i="14"/>
  <c r="AF240" i="14" s="1"/>
  <c r="W241" i="14"/>
  <c r="X241" i="14" s="1"/>
  <c r="Y241" i="14"/>
  <c r="Z241" i="14"/>
  <c r="AA241" i="14"/>
  <c r="AB241" i="14"/>
  <c r="AC241" i="14"/>
  <c r="AE241" i="14" s="1"/>
  <c r="AD241" i="14"/>
  <c r="AF241" i="14" s="1"/>
  <c r="W242" i="14"/>
  <c r="X242" i="14" s="1"/>
  <c r="Y242" i="14"/>
  <c r="Z242" i="14"/>
  <c r="AA242" i="14"/>
  <c r="AB242" i="14"/>
  <c r="AC242" i="14"/>
  <c r="AE242" i="14" s="1"/>
  <c r="AD242" i="14"/>
  <c r="AF242" i="14" s="1"/>
  <c r="W243" i="14"/>
  <c r="X243" i="14" s="1"/>
  <c r="Y243" i="14"/>
  <c r="Z243" i="14"/>
  <c r="AA243" i="14"/>
  <c r="AB243" i="14"/>
  <c r="AC243" i="14"/>
  <c r="AE243" i="14" s="1"/>
  <c r="AD243" i="14"/>
  <c r="AF243" i="14" s="1"/>
  <c r="W244" i="14"/>
  <c r="X244" i="14" s="1"/>
  <c r="Y244" i="14"/>
  <c r="Z244" i="14"/>
  <c r="AA244" i="14"/>
  <c r="AB244" i="14"/>
  <c r="AC244" i="14"/>
  <c r="AE244" i="14" s="1"/>
  <c r="AD244" i="14"/>
  <c r="AF244" i="14" s="1"/>
  <c r="W245" i="14"/>
  <c r="X245" i="14" s="1"/>
  <c r="Y245" i="14"/>
  <c r="Z245" i="14"/>
  <c r="AA245" i="14"/>
  <c r="AB245" i="14"/>
  <c r="AC245" i="14"/>
  <c r="AE245" i="14" s="1"/>
  <c r="AD245" i="14"/>
  <c r="AF245" i="14" s="1"/>
  <c r="W246" i="14"/>
  <c r="X246" i="14" s="1"/>
  <c r="Y246" i="14"/>
  <c r="Z246" i="14"/>
  <c r="AA246" i="14"/>
  <c r="AB246" i="14"/>
  <c r="AC246" i="14"/>
  <c r="AE246" i="14" s="1"/>
  <c r="AD246" i="14"/>
  <c r="AF246" i="14" s="1"/>
  <c r="W247" i="14"/>
  <c r="X247" i="14" s="1"/>
  <c r="Y247" i="14"/>
  <c r="Z247" i="14"/>
  <c r="AA247" i="14"/>
  <c r="AB247" i="14"/>
  <c r="AC247" i="14"/>
  <c r="AE247" i="14" s="1"/>
  <c r="AD247" i="14"/>
  <c r="AF247" i="14" s="1"/>
  <c r="W248" i="14"/>
  <c r="X248" i="14" s="1"/>
  <c r="Y248" i="14"/>
  <c r="Z248" i="14"/>
  <c r="AA248" i="14"/>
  <c r="AB248" i="14"/>
  <c r="AC248" i="14"/>
  <c r="AE248" i="14" s="1"/>
  <c r="AD248" i="14"/>
  <c r="AF248" i="14" s="1"/>
  <c r="W249" i="14"/>
  <c r="X249" i="14" s="1"/>
  <c r="Y249" i="14"/>
  <c r="Z249" i="14"/>
  <c r="AA249" i="14"/>
  <c r="AB249" i="14"/>
  <c r="AC249" i="14"/>
  <c r="AE249" i="14" s="1"/>
  <c r="AD249" i="14"/>
  <c r="AF249" i="14" s="1"/>
  <c r="W250" i="14"/>
  <c r="X250" i="14" s="1"/>
  <c r="Y250" i="14"/>
  <c r="Z250" i="14"/>
  <c r="AA250" i="14"/>
  <c r="AB250" i="14"/>
  <c r="AC250" i="14"/>
  <c r="AE250" i="14" s="1"/>
  <c r="AD250" i="14"/>
  <c r="AF250" i="14" s="1"/>
  <c r="W251" i="14"/>
  <c r="X251" i="14" s="1"/>
  <c r="Y251" i="14"/>
  <c r="Z251" i="14"/>
  <c r="AA251" i="14"/>
  <c r="AB251" i="14"/>
  <c r="AC251" i="14"/>
  <c r="AE251" i="14" s="1"/>
  <c r="AD251" i="14"/>
  <c r="AF251" i="14" s="1"/>
  <c r="W252" i="14"/>
  <c r="X252" i="14" s="1"/>
  <c r="Y252" i="14"/>
  <c r="Z252" i="14"/>
  <c r="AA252" i="14"/>
  <c r="AB252" i="14"/>
  <c r="AC252" i="14"/>
  <c r="AE252" i="14" s="1"/>
  <c r="AD252" i="14"/>
  <c r="AF252" i="14" s="1"/>
  <c r="W253" i="14"/>
  <c r="X253" i="14" s="1"/>
  <c r="Y253" i="14"/>
  <c r="Z253" i="14"/>
  <c r="AA253" i="14"/>
  <c r="AB253" i="14"/>
  <c r="AC253" i="14"/>
  <c r="AE253" i="14" s="1"/>
  <c r="AD253" i="14"/>
  <c r="AF253" i="14" s="1"/>
  <c r="W254" i="14"/>
  <c r="X254" i="14" s="1"/>
  <c r="Y254" i="14"/>
  <c r="Z254" i="14"/>
  <c r="AA254" i="14"/>
  <c r="AB254" i="14"/>
  <c r="AC254" i="14"/>
  <c r="AE254" i="14" s="1"/>
  <c r="AD254" i="14"/>
  <c r="AF254" i="14" s="1"/>
  <c r="W255" i="14"/>
  <c r="X255" i="14" s="1"/>
  <c r="Y255" i="14"/>
  <c r="Z255" i="14"/>
  <c r="AA255" i="14"/>
  <c r="AB255" i="14"/>
  <c r="AC255" i="14"/>
  <c r="AE255" i="14" s="1"/>
  <c r="AD255" i="14"/>
  <c r="AF255" i="14" s="1"/>
  <c r="W256" i="14"/>
  <c r="X256" i="14" s="1"/>
  <c r="Y256" i="14"/>
  <c r="Z256" i="14"/>
  <c r="AA256" i="14"/>
  <c r="AB256" i="14"/>
  <c r="AC256" i="14"/>
  <c r="AE256" i="14" s="1"/>
  <c r="AD256" i="14"/>
  <c r="AF256" i="14" s="1"/>
  <c r="W257" i="14"/>
  <c r="X257" i="14" s="1"/>
  <c r="Y257" i="14"/>
  <c r="Z257" i="14"/>
  <c r="AA257" i="14"/>
  <c r="AB257" i="14"/>
  <c r="AC257" i="14"/>
  <c r="AE257" i="14" s="1"/>
  <c r="AD257" i="14"/>
  <c r="AF257" i="14" s="1"/>
  <c r="W258" i="14"/>
  <c r="X258" i="14" s="1"/>
  <c r="Y258" i="14"/>
  <c r="Z258" i="14"/>
  <c r="AA258" i="14"/>
  <c r="AB258" i="14"/>
  <c r="AC258" i="14"/>
  <c r="AE258" i="14" s="1"/>
  <c r="AD258" i="14"/>
  <c r="AF258" i="14" s="1"/>
  <c r="W259" i="14"/>
  <c r="X259" i="14" s="1"/>
  <c r="Y259" i="14"/>
  <c r="Z259" i="14"/>
  <c r="AA259" i="14"/>
  <c r="AB259" i="14"/>
  <c r="AC259" i="14"/>
  <c r="AE259" i="14" s="1"/>
  <c r="AD259" i="14"/>
  <c r="AF259" i="14" s="1"/>
  <c r="W260" i="14"/>
  <c r="X260" i="14" s="1"/>
  <c r="Y260" i="14"/>
  <c r="Z260" i="14"/>
  <c r="AA260" i="14"/>
  <c r="AB260" i="14"/>
  <c r="AC260" i="14"/>
  <c r="AE260" i="14" s="1"/>
  <c r="AD260" i="14"/>
  <c r="AF260" i="14" s="1"/>
  <c r="W261" i="14"/>
  <c r="X261" i="14" s="1"/>
  <c r="Y261" i="14"/>
  <c r="Z261" i="14"/>
  <c r="AA261" i="14"/>
  <c r="AB261" i="14"/>
  <c r="AC261" i="14"/>
  <c r="AE261" i="14" s="1"/>
  <c r="AD261" i="14"/>
  <c r="AF261" i="14" s="1"/>
  <c r="W262" i="14"/>
  <c r="X262" i="14" s="1"/>
  <c r="Y262" i="14"/>
  <c r="Z262" i="14"/>
  <c r="AA262" i="14"/>
  <c r="AB262" i="14"/>
  <c r="AC262" i="14"/>
  <c r="AE262" i="14" s="1"/>
  <c r="AD262" i="14"/>
  <c r="AF262" i="14" s="1"/>
  <c r="W263" i="14"/>
  <c r="X263" i="14" s="1"/>
  <c r="Y263" i="14"/>
  <c r="Z263" i="14"/>
  <c r="AA263" i="14"/>
  <c r="AB263" i="14"/>
  <c r="AC263" i="14"/>
  <c r="AE263" i="14" s="1"/>
  <c r="AD263" i="14"/>
  <c r="AF263" i="14" s="1"/>
  <c r="W264" i="14"/>
  <c r="X264" i="14" s="1"/>
  <c r="Y264" i="14"/>
  <c r="Z264" i="14"/>
  <c r="AA264" i="14"/>
  <c r="AB264" i="14"/>
  <c r="AC264" i="14"/>
  <c r="AE264" i="14" s="1"/>
  <c r="AD264" i="14"/>
  <c r="AF264" i="14" s="1"/>
  <c r="W265" i="14"/>
  <c r="X265" i="14" s="1"/>
  <c r="Y265" i="14"/>
  <c r="Z265" i="14"/>
  <c r="AA265" i="14"/>
  <c r="AB265" i="14"/>
  <c r="AC265" i="14"/>
  <c r="AE265" i="14" s="1"/>
  <c r="AD265" i="14"/>
  <c r="AF265" i="14" s="1"/>
  <c r="W266" i="14"/>
  <c r="X266" i="14" s="1"/>
  <c r="Y266" i="14"/>
  <c r="Z266" i="14"/>
  <c r="AA266" i="14"/>
  <c r="AB266" i="14"/>
  <c r="AC266" i="14"/>
  <c r="AE266" i="14" s="1"/>
  <c r="AD266" i="14"/>
  <c r="AF266" i="14" s="1"/>
  <c r="W267" i="14"/>
  <c r="X267" i="14" s="1"/>
  <c r="Y267" i="14"/>
  <c r="Z267" i="14"/>
  <c r="AA267" i="14"/>
  <c r="AB267" i="14"/>
  <c r="AC267" i="14"/>
  <c r="AE267" i="14" s="1"/>
  <c r="AD267" i="14"/>
  <c r="AF267" i="14" s="1"/>
  <c r="W268" i="14"/>
  <c r="X268" i="14" s="1"/>
  <c r="Y268" i="14"/>
  <c r="Z268" i="14"/>
  <c r="AA268" i="14"/>
  <c r="AB268" i="14"/>
  <c r="AC268" i="14"/>
  <c r="AE268" i="14" s="1"/>
  <c r="AD268" i="14"/>
  <c r="AF268" i="14" s="1"/>
  <c r="W269" i="14"/>
  <c r="X269" i="14" s="1"/>
  <c r="Y269" i="14"/>
  <c r="Z269" i="14"/>
  <c r="AA269" i="14"/>
  <c r="AB269" i="14"/>
  <c r="AC269" i="14"/>
  <c r="AE269" i="14" s="1"/>
  <c r="AD269" i="14"/>
  <c r="AF269" i="14" s="1"/>
  <c r="W270" i="14"/>
  <c r="X270" i="14" s="1"/>
  <c r="Y270" i="14"/>
  <c r="Z270" i="14"/>
  <c r="AA270" i="14"/>
  <c r="AB270" i="14"/>
  <c r="AC270" i="14"/>
  <c r="AE270" i="14" s="1"/>
  <c r="AD270" i="14"/>
  <c r="AF270" i="14" s="1"/>
  <c r="W271" i="14"/>
  <c r="X271" i="14" s="1"/>
  <c r="Y271" i="14"/>
  <c r="Z271" i="14"/>
  <c r="AA271" i="14"/>
  <c r="AB271" i="14"/>
  <c r="AC271" i="14"/>
  <c r="AE271" i="14" s="1"/>
  <c r="AD271" i="14"/>
  <c r="AF271" i="14" s="1"/>
  <c r="W272" i="14"/>
  <c r="X272" i="14" s="1"/>
  <c r="Y272" i="14"/>
  <c r="Z272" i="14"/>
  <c r="AA272" i="14"/>
  <c r="AB272" i="14"/>
  <c r="AC272" i="14"/>
  <c r="AE272" i="14" s="1"/>
  <c r="AD272" i="14"/>
  <c r="AF272" i="14" s="1"/>
  <c r="W273" i="14"/>
  <c r="X273" i="14" s="1"/>
  <c r="Y273" i="14"/>
  <c r="Z273" i="14"/>
  <c r="AA273" i="14"/>
  <c r="AB273" i="14"/>
  <c r="AC273" i="14"/>
  <c r="AE273" i="14" s="1"/>
  <c r="AD273" i="14"/>
  <c r="AF273" i="14" s="1"/>
  <c r="W274" i="14"/>
  <c r="X274" i="14" s="1"/>
  <c r="Y274" i="14"/>
  <c r="Z274" i="14"/>
  <c r="AA274" i="14"/>
  <c r="AB274" i="14"/>
  <c r="AC274" i="14"/>
  <c r="AE274" i="14" s="1"/>
  <c r="AD274" i="14"/>
  <c r="AF274" i="14" s="1"/>
  <c r="W275" i="14"/>
  <c r="X275" i="14" s="1"/>
  <c r="Y275" i="14"/>
  <c r="Z275" i="14"/>
  <c r="AA275" i="14"/>
  <c r="AB275" i="14"/>
  <c r="AC275" i="14"/>
  <c r="AE275" i="14" s="1"/>
  <c r="AD275" i="14"/>
  <c r="AF275" i="14" s="1"/>
  <c r="W276" i="14"/>
  <c r="X276" i="14" s="1"/>
  <c r="Y276" i="14"/>
  <c r="Z276" i="14"/>
  <c r="AA276" i="14"/>
  <c r="AB276" i="14"/>
  <c r="AC276" i="14"/>
  <c r="AE276" i="14" s="1"/>
  <c r="AD276" i="14"/>
  <c r="AF276" i="14" s="1"/>
  <c r="W277" i="14"/>
  <c r="X277" i="14" s="1"/>
  <c r="Y277" i="14"/>
  <c r="Z277" i="14"/>
  <c r="AA277" i="14"/>
  <c r="AB277" i="14"/>
  <c r="AC277" i="14"/>
  <c r="AE277" i="14" s="1"/>
  <c r="AD277" i="14"/>
  <c r="AF277" i="14" s="1"/>
  <c r="W278" i="14"/>
  <c r="X278" i="14" s="1"/>
  <c r="Y278" i="14"/>
  <c r="Z278" i="14"/>
  <c r="AA278" i="14"/>
  <c r="AB278" i="14"/>
  <c r="AC278" i="14"/>
  <c r="AE278" i="14" s="1"/>
  <c r="AD278" i="14"/>
  <c r="AF278" i="14" s="1"/>
  <c r="AB54" i="14"/>
  <c r="Y54" i="14" s="1"/>
  <c r="AA54" i="14"/>
  <c r="Z54" i="14"/>
  <c r="W54" i="14"/>
  <c r="X54" i="14" s="1"/>
  <c r="W9" i="14"/>
  <c r="X9" i="14" s="1"/>
  <c r="AB9" i="14"/>
  <c r="Y9" i="14" s="1"/>
  <c r="W10" i="14"/>
  <c r="X10" i="14" s="1"/>
  <c r="Z10" i="14"/>
  <c r="AA10" i="14"/>
  <c r="AB10" i="14"/>
  <c r="Y10" i="14" s="1"/>
  <c r="W11" i="14"/>
  <c r="X11" i="14"/>
  <c r="Z11" i="14"/>
  <c r="AA11" i="14"/>
  <c r="AB11" i="14"/>
  <c r="W12" i="14"/>
  <c r="X12" i="14" s="1"/>
  <c r="Z12" i="14"/>
  <c r="AA12" i="14"/>
  <c r="AB12" i="14"/>
  <c r="Y12" i="14" s="1"/>
  <c r="W13" i="14"/>
  <c r="X13" i="14" s="1"/>
  <c r="Y13" i="14"/>
  <c r="AC13" i="14" s="1"/>
  <c r="AE13" i="14" s="1"/>
  <c r="Z13" i="14"/>
  <c r="AA13" i="14"/>
  <c r="AB13" i="14"/>
  <c r="W14" i="14"/>
  <c r="X14" i="14" s="1"/>
  <c r="Z14" i="14"/>
  <c r="AA14" i="14"/>
  <c r="AB14" i="14"/>
  <c r="W15" i="14"/>
  <c r="X15" i="14" s="1"/>
  <c r="Z15" i="14"/>
  <c r="AA15" i="14"/>
  <c r="AB15" i="14"/>
  <c r="Y15" i="14" s="1"/>
  <c r="W16" i="14"/>
  <c r="X16" i="14" s="1"/>
  <c r="Z16" i="14"/>
  <c r="AA16" i="14"/>
  <c r="AB16" i="14"/>
  <c r="W17" i="14"/>
  <c r="X17" i="14" s="1"/>
  <c r="Z17" i="14"/>
  <c r="AA17" i="14"/>
  <c r="AB17" i="14"/>
  <c r="Y17" i="14" s="1"/>
  <c r="W18" i="14"/>
  <c r="X18" i="14" s="1"/>
  <c r="Y18" i="14"/>
  <c r="AC18" i="14" s="1"/>
  <c r="AE18" i="14" s="1"/>
  <c r="Z18" i="14"/>
  <c r="AA18" i="14"/>
  <c r="AB18" i="14"/>
  <c r="W19" i="14"/>
  <c r="X19" i="14" s="1"/>
  <c r="Z19" i="14"/>
  <c r="AA19" i="14"/>
  <c r="AB19" i="14"/>
  <c r="W20" i="14"/>
  <c r="X20" i="14" s="1"/>
  <c r="Z20" i="14"/>
  <c r="AA20" i="14"/>
  <c r="AB20" i="14"/>
  <c r="Y20" i="14" s="1"/>
  <c r="W21" i="14"/>
  <c r="X21" i="14" s="1"/>
  <c r="Y21" i="14"/>
  <c r="AC21" i="14" s="1"/>
  <c r="AE21" i="14" s="1"/>
  <c r="Z21" i="14"/>
  <c r="AA21" i="14"/>
  <c r="AB21" i="14"/>
  <c r="W22" i="14"/>
  <c r="X22" i="14" s="1"/>
  <c r="Z22" i="14"/>
  <c r="AA22" i="14"/>
  <c r="AB22" i="14"/>
  <c r="Y22" i="14" s="1"/>
  <c r="W23" i="14"/>
  <c r="X23" i="14" s="1"/>
  <c r="Y23" i="14"/>
  <c r="AC23" i="14" s="1"/>
  <c r="AE23" i="14" s="1"/>
  <c r="Z23" i="14"/>
  <c r="AA23" i="14"/>
  <c r="AB23" i="14"/>
  <c r="W24" i="14"/>
  <c r="X24" i="14" s="1"/>
  <c r="Z24" i="14"/>
  <c r="AA24" i="14"/>
  <c r="AB24" i="14"/>
  <c r="W25" i="14"/>
  <c r="X25" i="14" s="1"/>
  <c r="Z25" i="14"/>
  <c r="AA25" i="14"/>
  <c r="AB25" i="14"/>
  <c r="Y25" i="14" s="1"/>
  <c r="W26" i="14"/>
  <c r="X26" i="14" s="1"/>
  <c r="Y26" i="14"/>
  <c r="AC26" i="14" s="1"/>
  <c r="AE26" i="14" s="1"/>
  <c r="Z26" i="14"/>
  <c r="AA26" i="14"/>
  <c r="AB26" i="14"/>
  <c r="Q70" i="11"/>
  <c r="AI8" i="5"/>
  <c r="AD8" i="22"/>
  <c r="AB8" i="14"/>
  <c r="AD4" i="5"/>
  <c r="AK250" i="22" l="1"/>
  <c r="AM250" i="22" s="1"/>
  <c r="AL250" i="22"/>
  <c r="AN250" i="22" s="1"/>
  <c r="AG26" i="22"/>
  <c r="AK21" i="22"/>
  <c r="AM21" i="22" s="1"/>
  <c r="AK12" i="22"/>
  <c r="AM12" i="22" s="1"/>
  <c r="AK14" i="22"/>
  <c r="AM14" i="22" s="1"/>
  <c r="AK19" i="22"/>
  <c r="AM19" i="22" s="1"/>
  <c r="AK20" i="22"/>
  <c r="AM20" i="22" s="1"/>
  <c r="AG16" i="22"/>
  <c r="AT15" i="22"/>
  <c r="AL15" i="22"/>
  <c r="AN15" i="22" s="1"/>
  <c r="AT16" i="22"/>
  <c r="AL16" i="22"/>
  <c r="AN16" i="22" s="1"/>
  <c r="AG13" i="22"/>
  <c r="AT13" i="22" s="1"/>
  <c r="AF13" i="22"/>
  <c r="AK13" i="22" s="1"/>
  <c r="AM13" i="22" s="1"/>
  <c r="AG21" i="22"/>
  <c r="AG18" i="22"/>
  <c r="AT18" i="22" s="1"/>
  <c r="AG19" i="22"/>
  <c r="AN17" i="22"/>
  <c r="AL14" i="22"/>
  <c r="AN14" i="22" s="1"/>
  <c r="AL20" i="22"/>
  <c r="AN20" i="22" s="1"/>
  <c r="AN18" i="22"/>
  <c r="AG10" i="22"/>
  <c r="AL10" i="22" s="1"/>
  <c r="AN10" i="22" s="1"/>
  <c r="AF9" i="22"/>
  <c r="AK9" i="22" s="1"/>
  <c r="AM9" i="22" s="1"/>
  <c r="AG9" i="22"/>
  <c r="AB15" i="5"/>
  <c r="AE15" i="5" s="1"/>
  <c r="AK11" i="22"/>
  <c r="AM11" i="22" s="1"/>
  <c r="AA23" i="5"/>
  <c r="AC23" i="5" s="1"/>
  <c r="AA18" i="5"/>
  <c r="AC18" i="5" s="1"/>
  <c r="AA24" i="5"/>
  <c r="AC24" i="5" s="1"/>
  <c r="AA21" i="5"/>
  <c r="AC21" i="5" s="1"/>
  <c r="AA9" i="5"/>
  <c r="AC9" i="5" s="1"/>
  <c r="AA60" i="5"/>
  <c r="AC60" i="5" s="1"/>
  <c r="AF10" i="22"/>
  <c r="AA10" i="5"/>
  <c r="AC10" i="5" s="1"/>
  <c r="AA20" i="5"/>
  <c r="AC20" i="5" s="1"/>
  <c r="AE61" i="5"/>
  <c r="AB66" i="5"/>
  <c r="AE66" i="5" s="1"/>
  <c r="AB65" i="5"/>
  <c r="AE65" i="5" s="1"/>
  <c r="AE60" i="5"/>
  <c r="AB57" i="5"/>
  <c r="AE57" i="5" s="1"/>
  <c r="AB54" i="5"/>
  <c r="AE54" i="5" s="1"/>
  <c r="O27" i="11"/>
  <c r="N28" i="11"/>
  <c r="O28" i="11"/>
  <c r="O29" i="11"/>
  <c r="N30" i="11"/>
  <c r="O30" i="11"/>
  <c r="N27" i="11"/>
  <c r="N29" i="11"/>
  <c r="AE21" i="5"/>
  <c r="AE22" i="5"/>
  <c r="N51" i="9"/>
  <c r="O46" i="9"/>
  <c r="N46" i="9"/>
  <c r="N42" i="13" s="1"/>
  <c r="Q42" i="13" s="1"/>
  <c r="N50" i="9"/>
  <c r="N46" i="13" s="1"/>
  <c r="Q46" i="13" s="1"/>
  <c r="N52" i="9"/>
  <c r="N48" i="13" s="1"/>
  <c r="Q48" i="13" s="1"/>
  <c r="AD17" i="5"/>
  <c r="O11" i="11"/>
  <c r="N14" i="11"/>
  <c r="O13" i="11"/>
  <c r="O14" i="11"/>
  <c r="N13" i="11"/>
  <c r="N12" i="11"/>
  <c r="O12" i="11"/>
  <c r="N11" i="11"/>
  <c r="AB17" i="5"/>
  <c r="AE17" i="5" s="1"/>
  <c r="AB12" i="5"/>
  <c r="AE12" i="5" s="1"/>
  <c r="AG12" i="22"/>
  <c r="AL11" i="22"/>
  <c r="AN11" i="22" s="1"/>
  <c r="Y60" i="14"/>
  <c r="AD60" i="14" s="1"/>
  <c r="AF60" i="14" s="1"/>
  <c r="Y62" i="14"/>
  <c r="AC62" i="14" s="1"/>
  <c r="AE62" i="14" s="1"/>
  <c r="Y59" i="14"/>
  <c r="AD59" i="14" s="1"/>
  <c r="AF59" i="14" s="1"/>
  <c r="Y19" i="14"/>
  <c r="Y24" i="14"/>
  <c r="AD24" i="14" s="1"/>
  <c r="AF24" i="14" s="1"/>
  <c r="Y16" i="14"/>
  <c r="Y14" i="14"/>
  <c r="AC14" i="14" s="1"/>
  <c r="AE14" i="14" s="1"/>
  <c r="Y11" i="14"/>
  <c r="AC11" i="14" s="1"/>
  <c r="AE11" i="14" s="1"/>
  <c r="AC58" i="14"/>
  <c r="AE58" i="14" s="1"/>
  <c r="AD58" i="14"/>
  <c r="AF58" i="14" s="1"/>
  <c r="AC57" i="14"/>
  <c r="AE57" i="14" s="1"/>
  <c r="AD57" i="14"/>
  <c r="AF57" i="14" s="1"/>
  <c r="AC60" i="14"/>
  <c r="AE60" i="14" s="1"/>
  <c r="AC56" i="14"/>
  <c r="AE56" i="14" s="1"/>
  <c r="AD56" i="14"/>
  <c r="AF56" i="14" s="1"/>
  <c r="AD61" i="14"/>
  <c r="AF61" i="14" s="1"/>
  <c r="AC55" i="14"/>
  <c r="AE55" i="14" s="1"/>
  <c r="AD55" i="14"/>
  <c r="AF55" i="14" s="1"/>
  <c r="AD54" i="14"/>
  <c r="AF54" i="14" s="1"/>
  <c r="AC54" i="14"/>
  <c r="AE54" i="14" s="1"/>
  <c r="AD26" i="14"/>
  <c r="AF26" i="14" s="1"/>
  <c r="AD25" i="14"/>
  <c r="AF25" i="14" s="1"/>
  <c r="AC25" i="14"/>
  <c r="AE25" i="14" s="1"/>
  <c r="AC24" i="14"/>
  <c r="AE24" i="14" s="1"/>
  <c r="AD23" i="14"/>
  <c r="AF23" i="14" s="1"/>
  <c r="AC22" i="14"/>
  <c r="AE22" i="14" s="1"/>
  <c r="AD22" i="14"/>
  <c r="AF22" i="14" s="1"/>
  <c r="AD21" i="14"/>
  <c r="AF21" i="14" s="1"/>
  <c r="AD20" i="14"/>
  <c r="AF20" i="14" s="1"/>
  <c r="AC20" i="14"/>
  <c r="AE20" i="14" s="1"/>
  <c r="AC19" i="14"/>
  <c r="AE19" i="14" s="1"/>
  <c r="AD19" i="14"/>
  <c r="AF19" i="14" s="1"/>
  <c r="AD18" i="14"/>
  <c r="AF18" i="14" s="1"/>
  <c r="AC17" i="14"/>
  <c r="AE17" i="14" s="1"/>
  <c r="AD17" i="14"/>
  <c r="AF17" i="14" s="1"/>
  <c r="AC16" i="14"/>
  <c r="AE16" i="14" s="1"/>
  <c r="AD16" i="14"/>
  <c r="AF16" i="14" s="1"/>
  <c r="AC15" i="14"/>
  <c r="AE15" i="14" s="1"/>
  <c r="AD15" i="14"/>
  <c r="AF15" i="14" s="1"/>
  <c r="AD13" i="14"/>
  <c r="AF13" i="14" s="1"/>
  <c r="AD12" i="14"/>
  <c r="AF12" i="14" s="1"/>
  <c r="AC12" i="14"/>
  <c r="AE12" i="14" s="1"/>
  <c r="AC10" i="14"/>
  <c r="AE10" i="14" s="1"/>
  <c r="AD10" i="14"/>
  <c r="AF10" i="14" s="1"/>
  <c r="N34" i="13"/>
  <c r="AE10" i="5"/>
  <c r="AE9" i="5"/>
  <c r="O52" i="9" s="1"/>
  <c r="AB16" i="5"/>
  <c r="AE13" i="5"/>
  <c r="AB11" i="5"/>
  <c r="AB8" i="5"/>
  <c r="N49" i="9" s="1"/>
  <c r="O64" i="11"/>
  <c r="O48" i="11"/>
  <c r="O47" i="11"/>
  <c r="O51" i="11"/>
  <c r="O60" i="11"/>
  <c r="O50" i="11"/>
  <c r="O65" i="11"/>
  <c r="O63" i="11"/>
  <c r="O62" i="11"/>
  <c r="O61" i="11"/>
  <c r="O46" i="11"/>
  <c r="O49" i="11"/>
  <c r="O37" i="11"/>
  <c r="AD8" i="5"/>
  <c r="AT26" i="22" l="1"/>
  <c r="AL26" i="22"/>
  <c r="AN26" i="22" s="1"/>
  <c r="AK10" i="22"/>
  <c r="AL13" i="22"/>
  <c r="AN13" i="22" s="1"/>
  <c r="AT10" i="22"/>
  <c r="AT21" i="22"/>
  <c r="AL21" i="22"/>
  <c r="AN21" i="22" s="1"/>
  <c r="AT19" i="22"/>
  <c r="AL19" i="22"/>
  <c r="AN19" i="22" s="1"/>
  <c r="AL9" i="22"/>
  <c r="AN9" i="22" s="1"/>
  <c r="N45" i="13"/>
  <c r="N43" i="9"/>
  <c r="N53" i="9"/>
  <c r="Q53" i="9" s="1"/>
  <c r="AT9" i="22"/>
  <c r="N47" i="13"/>
  <c r="Q47" i="13" s="1"/>
  <c r="N44" i="9"/>
  <c r="N40" i="13" s="1"/>
  <c r="Q40" i="13" s="1"/>
  <c r="Q46" i="9"/>
  <c r="Q52" i="9"/>
  <c r="N45" i="9"/>
  <c r="N41" i="13" s="1"/>
  <c r="Q41" i="13" s="1"/>
  <c r="AT12" i="22"/>
  <c r="AL12" i="22"/>
  <c r="AN12" i="22" s="1"/>
  <c r="AC59" i="14"/>
  <c r="AE59" i="14" s="1"/>
  <c r="AD62" i="14"/>
  <c r="AF62" i="14" s="1"/>
  <c r="AD14" i="14"/>
  <c r="AF14" i="14" s="1"/>
  <c r="AD11" i="14"/>
  <c r="AF11" i="14" s="1"/>
  <c r="AE16" i="5"/>
  <c r="AE11" i="5"/>
  <c r="N7" i="11"/>
  <c r="O45" i="11"/>
  <c r="O59" i="11"/>
  <c r="Q42" i="9" l="1"/>
  <c r="AM10" i="22"/>
  <c r="N39" i="13"/>
  <c r="Q44" i="9"/>
  <c r="Q50" i="9"/>
  <c r="AE8" i="5"/>
  <c r="O51" i="9" s="1"/>
  <c r="N8" i="11"/>
  <c r="N41" i="11"/>
  <c r="N23" i="11"/>
  <c r="N53" i="11"/>
  <c r="N33" i="11"/>
  <c r="N9" i="11"/>
  <c r="N44" i="11"/>
  <c r="N37" i="11"/>
  <c r="N26" i="11"/>
  <c r="N19" i="11"/>
  <c r="N43" i="11"/>
  <c r="N36" i="11"/>
  <c r="N35" i="11"/>
  <c r="N17" i="11"/>
  <c r="N34" i="11"/>
  <c r="N16" i="11"/>
  <c r="N59" i="11"/>
  <c r="N40" i="11"/>
  <c r="N21" i="11"/>
  <c r="N10" i="11"/>
  <c r="N45" i="11"/>
  <c r="N20" i="11"/>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8" i="4"/>
  <c r="M9" i="4"/>
  <c r="M10" i="4"/>
  <c r="M11" i="4"/>
  <c r="M7" i="4"/>
  <c r="M34" i="13"/>
  <c r="M33" i="13"/>
  <c r="M36" i="9"/>
  <c r="Q38" i="15"/>
  <c r="H39" i="15"/>
  <c r="G39" i="15" s="1"/>
  <c r="H38" i="15"/>
  <c r="G38" i="15" s="1"/>
  <c r="K34" i="13"/>
  <c r="K37" i="9"/>
  <c r="K33" i="13"/>
  <c r="K36" i="9"/>
  <c r="N57" i="11" l="1"/>
  <c r="N24" i="11"/>
  <c r="N54" i="11"/>
  <c r="N55" i="11"/>
  <c r="N58" i="11"/>
  <c r="N42" i="11"/>
  <c r="N56" i="11"/>
  <c r="N32" i="11"/>
  <c r="N31" i="11" s="1"/>
  <c r="N18" i="11"/>
  <c r="N15" i="11" s="1"/>
  <c r="N22" i="11" s="1"/>
  <c r="N66" i="11" l="1"/>
  <c r="O71" i="11"/>
  <c r="O70" i="11"/>
  <c r="O69" i="11"/>
  <c r="AI8" i="22" l="1"/>
  <c r="AK8" i="14" l="1"/>
  <c r="AK4" i="22"/>
  <c r="AR8" i="22" l="1"/>
  <c r="AH8" i="22"/>
  <c r="Q71" i="11"/>
  <c r="Q69" i="11"/>
  <c r="Q60" i="9" l="1"/>
  <c r="N6" i="11"/>
  <c r="P44" i="13" l="1"/>
  <c r="P36" i="13"/>
  <c r="P37" i="13"/>
  <c r="P38" i="13"/>
  <c r="P35" i="13"/>
  <c r="P15" i="13"/>
  <c r="P16" i="13"/>
  <c r="P17" i="13"/>
  <c r="P18" i="13"/>
  <c r="P19" i="13"/>
  <c r="P20" i="13"/>
  <c r="P21" i="13"/>
  <c r="P22" i="13"/>
  <c r="P23" i="13"/>
  <c r="P24" i="13"/>
  <c r="P25" i="13"/>
  <c r="P26" i="13"/>
  <c r="P27" i="13"/>
  <c r="P28" i="13"/>
  <c r="P29" i="13"/>
  <c r="P30" i="13"/>
  <c r="P31" i="13"/>
  <c r="P32" i="13"/>
  <c r="P7" i="13"/>
  <c r="P8" i="13"/>
  <c r="P9" i="13"/>
  <c r="P10" i="13"/>
  <c r="P11" i="13"/>
  <c r="P12" i="13"/>
  <c r="P13" i="13"/>
  <c r="P14" i="13"/>
  <c r="N25" i="11" l="1"/>
  <c r="N38" i="11" s="1"/>
  <c r="AJ8" i="14"/>
  <c r="N39" i="11" l="1"/>
  <c r="N52" i="11" s="1"/>
  <c r="O56" i="11"/>
  <c r="O34" i="11"/>
  <c r="O10" i="11"/>
  <c r="O32" i="11"/>
  <c r="O20" i="11"/>
  <c r="O19" i="11"/>
  <c r="O35" i="11"/>
  <c r="O55" i="11"/>
  <c r="O33" i="11"/>
  <c r="O9" i="11"/>
  <c r="O54" i="11"/>
  <c r="O8" i="11"/>
  <c r="O42" i="11"/>
  <c r="O40" i="11"/>
  <c r="O18" i="11"/>
  <c r="O58" i="11"/>
  <c r="O36" i="11"/>
  <c r="O17" i="11"/>
  <c r="O16" i="11"/>
  <c r="O57" i="11"/>
  <c r="O26" i="11"/>
  <c r="O44" i="11"/>
  <c r="O43" i="11"/>
  <c r="O24" i="11"/>
  <c r="O21" i="11"/>
  <c r="O23" i="11"/>
  <c r="M37" i="9"/>
  <c r="O31" i="11" l="1"/>
  <c r="O15" i="11"/>
  <c r="O25" i="11"/>
  <c r="O53" i="11"/>
  <c r="O66" i="11" s="1"/>
  <c r="O39" i="11"/>
  <c r="O7" i="11"/>
  <c r="O41" i="11"/>
  <c r="AE27" i="5"/>
  <c r="P27" i="9"/>
  <c r="P28" i="9"/>
  <c r="P29" i="9"/>
  <c r="P30" i="9"/>
  <c r="P31" i="9"/>
  <c r="P32" i="9"/>
  <c r="P33" i="9"/>
  <c r="P34" i="9"/>
  <c r="P26" i="9"/>
  <c r="P25" i="9"/>
  <c r="P24" i="9"/>
  <c r="P23" i="9"/>
  <c r="P22" i="9"/>
  <c r="P19" i="9"/>
  <c r="P20" i="9"/>
  <c r="P21" i="9"/>
  <c r="P8" i="9"/>
  <c r="P9" i="9"/>
  <c r="P10" i="9"/>
  <c r="P11" i="9"/>
  <c r="P12" i="9"/>
  <c r="P13" i="9"/>
  <c r="P14" i="9"/>
  <c r="P15" i="9"/>
  <c r="P16" i="9"/>
  <c r="P17" i="9"/>
  <c r="P18" i="9"/>
  <c r="P7" i="9"/>
  <c r="AE8" i="22"/>
  <c r="AG8" i="22" s="1"/>
  <c r="AT8" i="22" s="1"/>
  <c r="O38" i="11" l="1"/>
  <c r="AF8" i="22"/>
  <c r="N48" i="9" s="1"/>
  <c r="N54" i="9" s="1"/>
  <c r="AL8" i="22"/>
  <c r="AN8" i="22" s="1"/>
  <c r="O22" i="11"/>
  <c r="O52" i="11"/>
  <c r="CF285" i="22"/>
  <c r="CE285" i="22"/>
  <c r="CF284" i="22"/>
  <c r="CE284" i="22"/>
  <c r="CF283" i="22"/>
  <c r="CE283" i="22"/>
  <c r="CF282" i="22"/>
  <c r="CE282" i="22"/>
  <c r="CF281" i="22"/>
  <c r="CE281" i="22"/>
  <c r="CF280" i="22"/>
  <c r="CE280" i="22"/>
  <c r="CF279" i="22"/>
  <c r="CE279" i="22"/>
  <c r="CF278" i="22"/>
  <c r="CE278" i="22"/>
  <c r="CF277" i="22"/>
  <c r="CE277" i="22"/>
  <c r="CF276" i="22"/>
  <c r="CE276" i="22"/>
  <c r="CF275" i="22"/>
  <c r="CE275" i="22"/>
  <c r="CF274" i="22"/>
  <c r="CE274" i="22"/>
  <c r="CF273" i="22"/>
  <c r="CE273" i="22"/>
  <c r="CF272" i="22"/>
  <c r="CE272" i="22"/>
  <c r="CF271" i="22"/>
  <c r="CE271" i="22"/>
  <c r="CF270" i="22"/>
  <c r="CE270" i="22"/>
  <c r="CF269" i="22"/>
  <c r="CE269" i="22"/>
  <c r="CF268" i="22"/>
  <c r="CE268" i="22"/>
  <c r="CF267" i="22"/>
  <c r="CE267" i="22"/>
  <c r="CF266" i="22"/>
  <c r="CE266" i="22"/>
  <c r="CF265" i="22"/>
  <c r="CE265" i="22"/>
  <c r="CF264" i="22"/>
  <c r="CE264" i="22"/>
  <c r="CF263" i="22"/>
  <c r="CE263" i="22"/>
  <c r="CF262" i="22"/>
  <c r="CE262" i="22"/>
  <c r="CF261" i="22"/>
  <c r="CE261" i="22"/>
  <c r="CF260" i="22"/>
  <c r="CE260" i="22"/>
  <c r="CF259" i="22"/>
  <c r="CE259" i="22"/>
  <c r="CF258" i="22"/>
  <c r="CE258" i="22"/>
  <c r="CF257" i="22"/>
  <c r="CE257" i="22"/>
  <c r="CF256" i="22"/>
  <c r="CE256" i="22"/>
  <c r="CF255" i="22"/>
  <c r="CE255" i="22"/>
  <c r="CF254" i="22"/>
  <c r="CE254" i="22"/>
  <c r="CF253" i="22"/>
  <c r="CE253" i="22"/>
  <c r="CF252" i="22"/>
  <c r="CE252" i="22"/>
  <c r="CF251" i="22"/>
  <c r="CE251" i="22"/>
  <c r="CF250" i="22"/>
  <c r="CE250" i="22"/>
  <c r="CF249" i="22"/>
  <c r="CE249" i="22"/>
  <c r="CF248" i="22"/>
  <c r="CE248" i="22"/>
  <c r="CF247" i="22"/>
  <c r="CE247" i="22"/>
  <c r="CF246" i="22"/>
  <c r="CE246" i="22"/>
  <c r="CF245" i="22"/>
  <c r="CE245" i="22"/>
  <c r="CF244" i="22"/>
  <c r="CE244" i="22"/>
  <c r="CF243" i="22"/>
  <c r="CE243" i="22"/>
  <c r="CF242" i="22"/>
  <c r="CE242" i="22"/>
  <c r="CF241" i="22"/>
  <c r="CE241" i="22"/>
  <c r="CF240" i="22"/>
  <c r="CE240" i="22"/>
  <c r="CF239" i="22"/>
  <c r="CE239" i="22"/>
  <c r="CF238" i="22"/>
  <c r="CE238" i="22"/>
  <c r="CF237" i="22"/>
  <c r="CE237" i="22"/>
  <c r="CF236" i="22"/>
  <c r="CE236" i="22"/>
  <c r="CF235" i="22"/>
  <c r="CE235" i="22"/>
  <c r="CF234" i="22"/>
  <c r="CE234" i="22"/>
  <c r="CF233" i="22"/>
  <c r="CE233" i="22"/>
  <c r="CF232" i="22"/>
  <c r="CE232" i="22"/>
  <c r="CF231" i="22"/>
  <c r="CE231" i="22"/>
  <c r="CF230" i="22"/>
  <c r="CE230" i="22"/>
  <c r="CF229" i="22"/>
  <c r="CE229" i="22"/>
  <c r="CF228" i="22"/>
  <c r="CE228" i="22"/>
  <c r="CF227" i="22"/>
  <c r="CE227" i="22"/>
  <c r="CF226" i="22"/>
  <c r="CE226" i="22"/>
  <c r="CF225" i="22"/>
  <c r="CE225" i="22"/>
  <c r="CF224" i="22"/>
  <c r="CE224" i="22"/>
  <c r="CF223" i="22"/>
  <c r="CE223" i="22"/>
  <c r="CF222" i="22"/>
  <c r="CE222" i="22"/>
  <c r="CF221" i="22"/>
  <c r="CE221" i="22"/>
  <c r="CF220" i="22"/>
  <c r="CE220" i="22"/>
  <c r="CF219" i="22"/>
  <c r="CE219" i="22"/>
  <c r="CF218" i="22"/>
  <c r="CE218" i="22"/>
  <c r="CF217" i="22"/>
  <c r="CE217" i="22"/>
  <c r="CF216" i="22"/>
  <c r="CE216" i="22"/>
  <c r="CF215" i="22"/>
  <c r="CE215" i="22"/>
  <c r="CF214" i="22"/>
  <c r="CE214" i="22"/>
  <c r="CF213" i="22"/>
  <c r="CE213" i="22"/>
  <c r="CF212" i="22"/>
  <c r="CE212" i="22"/>
  <c r="CF211" i="22"/>
  <c r="CE211" i="22"/>
  <c r="CF210" i="22"/>
  <c r="CE210" i="22"/>
  <c r="CF209" i="22"/>
  <c r="CE209" i="22"/>
  <c r="CF208" i="22"/>
  <c r="CE208" i="22"/>
  <c r="CF207" i="22"/>
  <c r="CE207" i="22"/>
  <c r="CF206" i="22"/>
  <c r="CE206" i="22"/>
  <c r="CF205" i="22"/>
  <c r="CE205" i="22"/>
  <c r="CF204" i="22"/>
  <c r="CE204" i="22"/>
  <c r="CF203" i="22"/>
  <c r="CE203" i="22"/>
  <c r="CF202" i="22"/>
  <c r="CE202" i="22"/>
  <c r="CF201" i="22"/>
  <c r="CE201" i="22"/>
  <c r="CF200" i="22"/>
  <c r="CE200" i="22"/>
  <c r="CF199" i="22"/>
  <c r="CE199" i="22"/>
  <c r="CF198" i="22"/>
  <c r="CE198" i="22"/>
  <c r="CF197" i="22"/>
  <c r="CE197" i="22"/>
  <c r="CF196" i="22"/>
  <c r="CE196" i="22"/>
  <c r="CF195" i="22"/>
  <c r="CE195" i="22"/>
  <c r="CF194" i="22"/>
  <c r="CE194" i="22"/>
  <c r="CF193" i="22"/>
  <c r="CE193" i="22"/>
  <c r="CF192" i="22"/>
  <c r="CE192" i="22"/>
  <c r="CF191" i="22"/>
  <c r="CE191" i="22"/>
  <c r="CF190" i="22"/>
  <c r="CE190" i="22"/>
  <c r="CF189" i="22"/>
  <c r="CE189" i="22"/>
  <c r="CF188" i="22"/>
  <c r="CE188" i="22"/>
  <c r="CF187" i="22"/>
  <c r="CE187" i="22"/>
  <c r="CF186" i="22"/>
  <c r="CE186" i="22"/>
  <c r="CF185" i="22"/>
  <c r="CE185" i="22"/>
  <c r="CF184" i="22"/>
  <c r="CE184" i="22"/>
  <c r="CF183" i="22"/>
  <c r="CE183" i="22"/>
  <c r="CF182" i="22"/>
  <c r="CE182" i="22"/>
  <c r="CF181" i="22"/>
  <c r="CE181" i="22"/>
  <c r="CF180" i="22"/>
  <c r="CE180" i="22"/>
  <c r="CF179" i="22"/>
  <c r="CE179" i="22"/>
  <c r="CF178" i="22"/>
  <c r="CE178" i="22"/>
  <c r="CF177" i="22"/>
  <c r="CE177" i="22"/>
  <c r="CF176" i="22"/>
  <c r="CE176" i="22"/>
  <c r="CF175" i="22"/>
  <c r="CE175" i="22"/>
  <c r="CF174" i="22"/>
  <c r="CE174" i="22"/>
  <c r="CF173" i="22"/>
  <c r="CE173" i="22"/>
  <c r="CF172" i="22"/>
  <c r="CE172" i="22"/>
  <c r="CF171" i="22"/>
  <c r="CE171" i="22"/>
  <c r="CF170" i="22"/>
  <c r="CE170" i="22"/>
  <c r="CF169" i="22"/>
  <c r="CE169" i="22"/>
  <c r="CF168" i="22"/>
  <c r="CE168" i="22"/>
  <c r="CF167" i="22"/>
  <c r="CE167" i="22"/>
  <c r="CF166" i="22"/>
  <c r="CE166" i="22"/>
  <c r="CF165" i="22"/>
  <c r="CE165" i="22"/>
  <c r="CF164" i="22"/>
  <c r="CE164" i="22"/>
  <c r="CF163" i="22"/>
  <c r="CE163" i="22"/>
  <c r="CF162" i="22"/>
  <c r="CE162" i="22"/>
  <c r="CF161" i="22"/>
  <c r="CE161" i="22"/>
  <c r="CF160" i="22"/>
  <c r="CE160" i="22"/>
  <c r="CF159" i="22"/>
  <c r="CE159" i="22"/>
  <c r="CF158" i="22"/>
  <c r="CE158" i="22"/>
  <c r="CF157" i="22"/>
  <c r="CE157" i="22"/>
  <c r="CF156" i="22"/>
  <c r="CE156" i="22"/>
  <c r="CF155" i="22"/>
  <c r="CE155" i="22"/>
  <c r="CF154" i="22"/>
  <c r="CE154" i="22"/>
  <c r="CF153" i="22"/>
  <c r="CE153" i="22"/>
  <c r="CF152" i="22"/>
  <c r="CE152" i="22"/>
  <c r="CF151" i="22"/>
  <c r="CE151" i="22"/>
  <c r="CF150" i="22"/>
  <c r="CE150" i="22"/>
  <c r="CF149" i="22"/>
  <c r="CE149" i="22"/>
  <c r="CF148" i="22"/>
  <c r="CE148" i="22"/>
  <c r="CF147" i="22"/>
  <c r="CE147" i="22"/>
  <c r="CF146" i="22"/>
  <c r="CE146" i="22"/>
  <c r="CF145" i="22"/>
  <c r="CE145" i="22"/>
  <c r="CF144" i="22"/>
  <c r="CE144" i="22"/>
  <c r="CF143" i="22"/>
  <c r="CE143" i="22"/>
  <c r="CF142" i="22"/>
  <c r="CE142" i="22"/>
  <c r="CF141" i="22"/>
  <c r="CE141" i="22"/>
  <c r="CF140" i="22"/>
  <c r="CE140" i="22"/>
  <c r="CF139" i="22"/>
  <c r="CE139" i="22"/>
  <c r="CF138" i="22"/>
  <c r="CE138" i="22"/>
  <c r="CF137" i="22"/>
  <c r="CE137" i="22"/>
  <c r="CF136" i="22"/>
  <c r="CE136" i="22"/>
  <c r="CF135" i="22"/>
  <c r="CE135" i="22"/>
  <c r="CF134" i="22"/>
  <c r="CE134" i="22"/>
  <c r="CF133" i="22"/>
  <c r="CE133" i="22"/>
  <c r="CF132" i="22"/>
  <c r="CE132" i="22"/>
  <c r="CF131" i="22"/>
  <c r="CE131" i="22"/>
  <c r="CF130" i="22"/>
  <c r="CE130" i="22"/>
  <c r="CF129" i="22"/>
  <c r="CE129" i="22"/>
  <c r="CF128" i="22"/>
  <c r="CE128" i="22"/>
  <c r="CF127" i="22"/>
  <c r="CE127" i="22"/>
  <c r="CF126" i="22"/>
  <c r="CE126" i="22"/>
  <c r="CF125" i="22"/>
  <c r="CE125" i="22"/>
  <c r="CF124" i="22"/>
  <c r="CE124" i="22"/>
  <c r="CF123" i="22"/>
  <c r="CE123" i="22"/>
  <c r="CF122" i="22"/>
  <c r="CE122" i="22"/>
  <c r="CF121" i="22"/>
  <c r="CE121" i="22"/>
  <c r="CF120" i="22"/>
  <c r="CE120" i="22"/>
  <c r="CF119" i="22"/>
  <c r="CE119" i="22"/>
  <c r="CF118" i="22"/>
  <c r="CE118" i="22"/>
  <c r="CF117" i="22"/>
  <c r="CE117" i="22"/>
  <c r="CF116" i="22"/>
  <c r="CE116" i="22"/>
  <c r="CF115" i="22"/>
  <c r="CE115" i="22"/>
  <c r="CF114" i="22"/>
  <c r="CE114" i="22"/>
  <c r="CF113" i="22"/>
  <c r="CE113" i="22"/>
  <c r="CF112" i="22"/>
  <c r="CE112" i="22"/>
  <c r="CF111" i="22"/>
  <c r="CE111" i="22"/>
  <c r="CF110" i="22"/>
  <c r="CE110" i="22"/>
  <c r="CF109" i="22"/>
  <c r="CE109" i="22"/>
  <c r="CF108" i="22"/>
  <c r="CE108" i="22"/>
  <c r="CF107" i="22"/>
  <c r="CE107" i="22"/>
  <c r="CF106" i="22"/>
  <c r="CE106" i="22"/>
  <c r="CF105" i="22"/>
  <c r="CE105" i="22"/>
  <c r="CF104" i="22"/>
  <c r="CE104" i="22"/>
  <c r="CF103" i="22"/>
  <c r="CE103" i="22"/>
  <c r="CF102" i="22"/>
  <c r="CE102" i="22"/>
  <c r="CF101" i="22"/>
  <c r="CE101" i="22"/>
  <c r="CF100" i="22"/>
  <c r="CE100" i="22"/>
  <c r="CF99" i="22"/>
  <c r="CE99" i="22"/>
  <c r="CF98" i="22"/>
  <c r="CE98" i="22"/>
  <c r="CF97" i="22"/>
  <c r="CE97" i="22"/>
  <c r="CF96" i="22"/>
  <c r="CE96" i="22"/>
  <c r="CF95" i="22"/>
  <c r="CE95" i="22"/>
  <c r="CF94" i="22"/>
  <c r="CE94" i="22"/>
  <c r="CF93" i="22"/>
  <c r="CE93" i="22"/>
  <c r="CF92" i="22"/>
  <c r="CE92" i="22"/>
  <c r="CF91" i="22"/>
  <c r="CE91" i="22"/>
  <c r="CF90" i="22"/>
  <c r="CE90" i="22"/>
  <c r="CF89" i="22"/>
  <c r="CE89" i="22"/>
  <c r="CF88" i="22"/>
  <c r="CE88" i="22"/>
  <c r="CF87" i="22"/>
  <c r="CE87" i="22"/>
  <c r="CF86" i="22"/>
  <c r="CE86" i="22"/>
  <c r="CF85" i="22"/>
  <c r="CE85" i="22"/>
  <c r="CF84" i="22"/>
  <c r="CE84" i="22"/>
  <c r="CF83" i="22"/>
  <c r="CE83" i="22"/>
  <c r="CF82" i="22"/>
  <c r="CE82" i="22"/>
  <c r="CF81" i="22"/>
  <c r="CE81" i="22"/>
  <c r="CF80" i="22"/>
  <c r="CE80" i="22"/>
  <c r="CF79" i="22"/>
  <c r="CE79" i="22"/>
  <c r="CF78" i="22"/>
  <c r="CE78" i="22"/>
  <c r="CF77" i="22"/>
  <c r="CE77" i="22"/>
  <c r="CF76" i="22"/>
  <c r="CE76" i="22"/>
  <c r="CF75" i="22"/>
  <c r="CE75" i="22"/>
  <c r="CF74" i="22"/>
  <c r="CE74" i="22"/>
  <c r="CF73" i="22"/>
  <c r="CE73" i="22"/>
  <c r="CF72" i="22"/>
  <c r="CE72" i="22"/>
  <c r="CF71" i="22"/>
  <c r="CE71" i="22"/>
  <c r="CF70" i="22"/>
  <c r="CE70" i="22"/>
  <c r="CF69" i="22"/>
  <c r="CE69" i="22"/>
  <c r="CF68" i="22"/>
  <c r="CE68" i="22"/>
  <c r="CF67" i="22"/>
  <c r="CE67" i="22"/>
  <c r="CF66" i="22"/>
  <c r="CE66" i="22"/>
  <c r="CF65" i="22"/>
  <c r="CE65" i="22"/>
  <c r="CF64" i="22"/>
  <c r="CE64" i="22"/>
  <c r="CF63" i="22"/>
  <c r="CE63" i="22"/>
  <c r="CF62" i="22"/>
  <c r="CE62" i="22"/>
  <c r="CF61" i="22"/>
  <c r="CE61" i="22"/>
  <c r="N35" i="9"/>
  <c r="N32" i="13"/>
  <c r="X5" i="22"/>
  <c r="S5" i="22"/>
  <c r="M39" i="15"/>
  <c r="Z9" i="14" s="1"/>
  <c r="AC9" i="14" s="1"/>
  <c r="AE9" i="14" s="1"/>
  <c r="M38" i="15"/>
  <c r="K39" i="15"/>
  <c r="AA9" i="14" s="1"/>
  <c r="AD9" i="14" s="1"/>
  <c r="AF9" i="14" s="1"/>
  <c r="K38" i="15"/>
  <c r="Q39" i="15"/>
  <c r="O39" i="15"/>
  <c r="P34" i="13" s="1"/>
  <c r="O38" i="15"/>
  <c r="P33" i="13" s="1"/>
  <c r="V73" i="11" l="1"/>
  <c r="N73" i="11" s="1"/>
  <c r="V75" i="11"/>
  <c r="N75" i="11" s="1"/>
  <c r="AA8" i="14"/>
  <c r="AA63" i="14"/>
  <c r="Z8" i="14"/>
  <c r="Z63" i="14"/>
  <c r="O67" i="11"/>
  <c r="N51" i="13"/>
  <c r="Q51" i="13" s="1"/>
  <c r="N56" i="9"/>
  <c r="N50" i="13" l="1"/>
  <c r="Q50" i="13" s="1"/>
  <c r="N42" i="9"/>
  <c r="N55" i="9"/>
  <c r="N41" i="9"/>
  <c r="N35" i="13"/>
  <c r="N37" i="13"/>
  <c r="N38" i="13"/>
  <c r="N39" i="9"/>
  <c r="N36" i="13"/>
  <c r="N40" i="9"/>
  <c r="N44" i="13"/>
  <c r="N49" i="13" s="1"/>
  <c r="Q55" i="9"/>
  <c r="AK8" i="22"/>
  <c r="AM8" i="22" s="1"/>
  <c r="N47" i="9" l="1"/>
  <c r="Q56" i="9"/>
  <c r="P56" i="9" s="1"/>
  <c r="V74" i="11"/>
  <c r="N74" i="11" s="1"/>
  <c r="P55" i="9"/>
  <c r="O35" i="9"/>
  <c r="Q32" i="13"/>
  <c r="O32" i="13"/>
  <c r="Q35" i="13"/>
  <c r="Q36" i="13"/>
  <c r="Q37" i="13"/>
  <c r="Q44" i="13"/>
  <c r="Q38" i="13"/>
  <c r="O42" i="9"/>
  <c r="Q41" i="9"/>
  <c r="O39" i="9"/>
  <c r="Q40" i="9"/>
  <c r="O48" i="9"/>
  <c r="O54" i="9" s="1"/>
  <c r="O41" i="9"/>
  <c r="Q39" i="9"/>
  <c r="O40" i="9"/>
  <c r="AK27" i="22"/>
  <c r="O47" i="9" l="1"/>
  <c r="Q57" i="9"/>
  <c r="Q47" i="9"/>
  <c r="Q49" i="13"/>
  <c r="Q35" i="9"/>
  <c r="P35" i="9" s="1"/>
  <c r="Q48" i="9"/>
  <c r="Q54" i="9" s="1"/>
  <c r="P54" i="9" s="1"/>
  <c r="AN27" i="22"/>
  <c r="P39" i="9"/>
  <c r="AM27" i="22"/>
  <c r="W8" i="14"/>
  <c r="P47" i="9" l="1"/>
  <c r="P48" i="9"/>
  <c r="X8" i="14"/>
  <c r="BT61" i="14"/>
  <c r="Y8" i="14" l="1"/>
  <c r="AD8" i="14" s="1"/>
  <c r="BU285" i="14"/>
  <c r="BT285" i="14"/>
  <c r="BU284" i="14"/>
  <c r="BT284" i="14"/>
  <c r="BU283" i="14"/>
  <c r="BT283" i="14"/>
  <c r="BU282" i="14"/>
  <c r="BT282" i="14"/>
  <c r="BU281" i="14"/>
  <c r="BT281" i="14"/>
  <c r="BU280" i="14"/>
  <c r="BT280" i="14"/>
  <c r="BU279" i="14"/>
  <c r="BT279" i="14"/>
  <c r="BU278" i="14"/>
  <c r="BT278" i="14"/>
  <c r="BU277" i="14"/>
  <c r="BT277" i="14"/>
  <c r="BU276" i="14"/>
  <c r="BT276" i="14"/>
  <c r="BU275" i="14"/>
  <c r="BT275" i="14"/>
  <c r="BU274" i="14"/>
  <c r="BT274" i="14"/>
  <c r="BU273" i="14"/>
  <c r="BT273" i="14"/>
  <c r="BU272" i="14"/>
  <c r="BT272" i="14"/>
  <c r="BU271" i="14"/>
  <c r="BT271" i="14"/>
  <c r="BU270" i="14"/>
  <c r="BT270" i="14"/>
  <c r="BU269" i="14"/>
  <c r="BT269" i="14"/>
  <c r="BU268" i="14"/>
  <c r="BT268" i="14"/>
  <c r="BU267" i="14"/>
  <c r="BT267" i="14"/>
  <c r="BU266" i="14"/>
  <c r="BT266" i="14"/>
  <c r="BU265" i="14"/>
  <c r="BT265" i="14"/>
  <c r="BU264" i="14"/>
  <c r="BT264" i="14"/>
  <c r="BU263" i="14"/>
  <c r="BT263" i="14"/>
  <c r="BU262" i="14"/>
  <c r="BT262" i="14"/>
  <c r="BU261" i="14"/>
  <c r="BT261" i="14"/>
  <c r="BU260" i="14"/>
  <c r="BT260" i="14"/>
  <c r="BU259" i="14"/>
  <c r="BT259" i="14"/>
  <c r="BU258" i="14"/>
  <c r="BT258" i="14"/>
  <c r="BU257" i="14"/>
  <c r="BT257" i="14"/>
  <c r="BU256" i="14"/>
  <c r="BT256" i="14"/>
  <c r="BU255" i="14"/>
  <c r="BT255" i="14"/>
  <c r="BU254" i="14"/>
  <c r="BT254" i="14"/>
  <c r="BU253" i="14"/>
  <c r="BT253" i="14"/>
  <c r="BU252" i="14"/>
  <c r="BT252" i="14"/>
  <c r="BU251" i="14"/>
  <c r="BT251" i="14"/>
  <c r="BU250" i="14"/>
  <c r="BT250" i="14"/>
  <c r="BU249" i="14"/>
  <c r="BT249" i="14"/>
  <c r="BU248" i="14"/>
  <c r="BT248" i="14"/>
  <c r="BU247" i="14"/>
  <c r="BT247" i="14"/>
  <c r="BU246" i="14"/>
  <c r="BT246" i="14"/>
  <c r="BU245" i="14"/>
  <c r="BT245" i="14"/>
  <c r="BU244" i="14"/>
  <c r="BT244" i="14"/>
  <c r="BU243" i="14"/>
  <c r="BT243" i="14"/>
  <c r="BU242" i="14"/>
  <c r="BT242" i="14"/>
  <c r="BU241" i="14"/>
  <c r="BT241" i="14"/>
  <c r="BU240" i="14"/>
  <c r="BT240" i="14"/>
  <c r="BU239" i="14"/>
  <c r="BT239" i="14"/>
  <c r="BU238" i="14"/>
  <c r="BT238" i="14"/>
  <c r="BU237" i="14"/>
  <c r="BT237" i="14"/>
  <c r="BU236" i="14"/>
  <c r="BT236" i="14"/>
  <c r="BU235" i="14"/>
  <c r="BT235" i="14"/>
  <c r="BU234" i="14"/>
  <c r="BT234" i="14"/>
  <c r="BU233" i="14"/>
  <c r="BT233" i="14"/>
  <c r="BU232" i="14"/>
  <c r="BT232" i="14"/>
  <c r="BU231" i="14"/>
  <c r="BT231" i="14"/>
  <c r="BU230" i="14"/>
  <c r="BT230" i="14"/>
  <c r="BU229" i="14"/>
  <c r="BT229" i="14"/>
  <c r="BU228" i="14"/>
  <c r="BT228" i="14"/>
  <c r="BU227" i="14"/>
  <c r="BT227" i="14"/>
  <c r="BU226" i="14"/>
  <c r="BT226" i="14"/>
  <c r="BU225" i="14"/>
  <c r="BT225" i="14"/>
  <c r="BU224" i="14"/>
  <c r="BT224" i="14"/>
  <c r="BU223" i="14"/>
  <c r="BT223" i="14"/>
  <c r="BU222" i="14"/>
  <c r="BT222" i="14"/>
  <c r="BU221" i="14"/>
  <c r="BT221" i="14"/>
  <c r="BU220" i="14"/>
  <c r="BT220" i="14"/>
  <c r="BU219" i="14"/>
  <c r="BT219" i="14"/>
  <c r="BU218" i="14"/>
  <c r="BT218" i="14"/>
  <c r="BU217" i="14"/>
  <c r="BT217" i="14"/>
  <c r="BU216" i="14"/>
  <c r="BT216" i="14"/>
  <c r="BU215" i="14"/>
  <c r="BT215" i="14"/>
  <c r="BU214" i="14"/>
  <c r="BT214" i="14"/>
  <c r="BU213" i="14"/>
  <c r="BT213" i="14"/>
  <c r="BU212" i="14"/>
  <c r="BT212" i="14"/>
  <c r="BU211" i="14"/>
  <c r="BT211" i="14"/>
  <c r="BU210" i="14"/>
  <c r="BT210" i="14"/>
  <c r="BU209" i="14"/>
  <c r="BT209" i="14"/>
  <c r="BU208" i="14"/>
  <c r="BT208" i="14"/>
  <c r="BU207" i="14"/>
  <c r="BT207" i="14"/>
  <c r="BU206" i="14"/>
  <c r="BT206" i="14"/>
  <c r="BU205" i="14"/>
  <c r="BT205" i="14"/>
  <c r="BU204" i="14"/>
  <c r="BT204" i="14"/>
  <c r="BU203" i="14"/>
  <c r="BT203" i="14"/>
  <c r="BU202" i="14"/>
  <c r="BT202" i="14"/>
  <c r="BU201" i="14"/>
  <c r="BT201" i="14"/>
  <c r="BU200" i="14"/>
  <c r="BT200" i="14"/>
  <c r="BU199" i="14"/>
  <c r="BT199" i="14"/>
  <c r="BU198" i="14"/>
  <c r="BT198" i="14"/>
  <c r="BU197" i="14"/>
  <c r="BT197" i="14"/>
  <c r="BU196" i="14"/>
  <c r="BT196" i="14"/>
  <c r="BU195" i="14"/>
  <c r="BT195" i="14"/>
  <c r="BU194" i="14"/>
  <c r="BT194" i="14"/>
  <c r="BU193" i="14"/>
  <c r="BT193" i="14"/>
  <c r="BU192" i="14"/>
  <c r="BT192" i="14"/>
  <c r="BU191" i="14"/>
  <c r="BT191" i="14"/>
  <c r="BU190" i="14"/>
  <c r="BT190" i="14"/>
  <c r="BU189" i="14"/>
  <c r="BT189" i="14"/>
  <c r="BU188" i="14"/>
  <c r="BT188" i="14"/>
  <c r="BU187" i="14"/>
  <c r="BT187" i="14"/>
  <c r="BU186" i="14"/>
  <c r="BT186" i="14"/>
  <c r="BU185" i="14"/>
  <c r="BT185" i="14"/>
  <c r="BU184" i="14"/>
  <c r="BT184" i="14"/>
  <c r="BU183" i="14"/>
  <c r="BT183" i="14"/>
  <c r="BU182" i="14"/>
  <c r="BT182" i="14"/>
  <c r="BU181" i="14"/>
  <c r="BT181" i="14"/>
  <c r="BU180" i="14"/>
  <c r="BT180" i="14"/>
  <c r="BU179" i="14"/>
  <c r="BT179" i="14"/>
  <c r="BU178" i="14"/>
  <c r="BT178" i="14"/>
  <c r="BU177" i="14"/>
  <c r="BT177" i="14"/>
  <c r="BU176" i="14"/>
  <c r="BT176" i="14"/>
  <c r="BU175" i="14"/>
  <c r="BT175" i="14"/>
  <c r="BU174" i="14"/>
  <c r="BT174" i="14"/>
  <c r="BU173" i="14"/>
  <c r="BT173" i="14"/>
  <c r="BU172" i="14"/>
  <c r="BT172" i="14"/>
  <c r="BU171" i="14"/>
  <c r="BT171" i="14"/>
  <c r="BU170" i="14"/>
  <c r="BT170" i="14"/>
  <c r="BU169" i="14"/>
  <c r="BT169" i="14"/>
  <c r="BU168" i="14"/>
  <c r="BT168" i="14"/>
  <c r="BU167" i="14"/>
  <c r="BT167" i="14"/>
  <c r="BU166" i="14"/>
  <c r="BT166" i="14"/>
  <c r="BU165" i="14"/>
  <c r="BT165" i="14"/>
  <c r="BU164" i="14"/>
  <c r="BT164" i="14"/>
  <c r="BU163" i="14"/>
  <c r="BT163" i="14"/>
  <c r="BU162" i="14"/>
  <c r="BT162" i="14"/>
  <c r="BU161" i="14"/>
  <c r="BT161" i="14"/>
  <c r="BU160" i="14"/>
  <c r="BT160" i="14"/>
  <c r="BU159" i="14"/>
  <c r="BT159" i="14"/>
  <c r="BU158" i="14"/>
  <c r="BT158" i="14"/>
  <c r="BU157" i="14"/>
  <c r="BT157" i="14"/>
  <c r="BU156" i="14"/>
  <c r="BT156" i="14"/>
  <c r="BU155" i="14"/>
  <c r="BT155" i="14"/>
  <c r="BU154" i="14"/>
  <c r="BT154" i="14"/>
  <c r="BU153" i="14"/>
  <c r="BT153" i="14"/>
  <c r="BU152" i="14"/>
  <c r="BT152" i="14"/>
  <c r="BU151" i="14"/>
  <c r="BT151" i="14"/>
  <c r="BU150" i="14"/>
  <c r="BT150" i="14"/>
  <c r="BU149" i="14"/>
  <c r="BT149" i="14"/>
  <c r="BU148" i="14"/>
  <c r="BT148" i="14"/>
  <c r="BU147" i="14"/>
  <c r="BT147" i="14"/>
  <c r="BU146" i="14"/>
  <c r="BT146" i="14"/>
  <c r="BU145" i="14"/>
  <c r="BT145" i="14"/>
  <c r="BU144" i="14"/>
  <c r="BT144" i="14"/>
  <c r="BU143" i="14"/>
  <c r="BT143" i="14"/>
  <c r="BU142" i="14"/>
  <c r="BT142" i="14"/>
  <c r="BU141" i="14"/>
  <c r="BT141" i="14"/>
  <c r="BU140" i="14"/>
  <c r="BT140" i="14"/>
  <c r="BU139" i="14"/>
  <c r="BT139" i="14"/>
  <c r="BU138" i="14"/>
  <c r="BT138" i="14"/>
  <c r="BU137" i="14"/>
  <c r="BT137" i="14"/>
  <c r="BU136" i="14"/>
  <c r="BT136" i="14"/>
  <c r="BU135" i="14"/>
  <c r="BT135" i="14"/>
  <c r="BU134" i="14"/>
  <c r="BT134" i="14"/>
  <c r="BU133" i="14"/>
  <c r="BT133" i="14"/>
  <c r="BU132" i="14"/>
  <c r="BT132" i="14"/>
  <c r="BU131" i="14"/>
  <c r="BT131" i="14"/>
  <c r="BU130" i="14"/>
  <c r="BT130" i="14"/>
  <c r="BU129" i="14"/>
  <c r="BT129" i="14"/>
  <c r="BU128" i="14"/>
  <c r="BT128" i="14"/>
  <c r="BU127" i="14"/>
  <c r="BT127" i="14"/>
  <c r="BU126" i="14"/>
  <c r="BT126" i="14"/>
  <c r="BU125" i="14"/>
  <c r="BT125" i="14"/>
  <c r="BU124" i="14"/>
  <c r="BT124" i="14"/>
  <c r="BU123" i="14"/>
  <c r="BT123" i="14"/>
  <c r="BU122" i="14"/>
  <c r="BT122" i="14"/>
  <c r="BU121" i="14"/>
  <c r="BT121" i="14"/>
  <c r="BU120" i="14"/>
  <c r="BT120" i="14"/>
  <c r="BU119" i="14"/>
  <c r="BT119" i="14"/>
  <c r="BU118" i="14"/>
  <c r="BT118" i="14"/>
  <c r="BU117" i="14"/>
  <c r="BT117" i="14"/>
  <c r="BU116" i="14"/>
  <c r="BT116" i="14"/>
  <c r="BU115" i="14"/>
  <c r="BT115" i="14"/>
  <c r="BU114" i="14"/>
  <c r="BT114" i="14"/>
  <c r="BU113" i="14"/>
  <c r="BT113" i="14"/>
  <c r="BU112" i="14"/>
  <c r="BT112" i="14"/>
  <c r="BU111" i="14"/>
  <c r="BT111" i="14"/>
  <c r="BU110" i="14"/>
  <c r="BT110" i="14"/>
  <c r="BU109" i="14"/>
  <c r="BT109" i="14"/>
  <c r="BU108" i="14"/>
  <c r="BT108" i="14"/>
  <c r="BU107" i="14"/>
  <c r="BT107" i="14"/>
  <c r="BU106" i="14"/>
  <c r="BT106" i="14"/>
  <c r="BU105" i="14"/>
  <c r="BT105" i="14"/>
  <c r="BU104" i="14"/>
  <c r="BT104" i="14"/>
  <c r="BU103" i="14"/>
  <c r="BT103" i="14"/>
  <c r="BU102" i="14"/>
  <c r="BT102" i="14"/>
  <c r="BU101" i="14"/>
  <c r="BT101" i="14"/>
  <c r="BU100" i="14"/>
  <c r="BT100" i="14"/>
  <c r="BU99" i="14"/>
  <c r="BT99" i="14"/>
  <c r="BU98" i="14"/>
  <c r="BT98" i="14"/>
  <c r="BU97" i="14"/>
  <c r="BT97" i="14"/>
  <c r="BU96" i="14"/>
  <c r="BT96" i="14"/>
  <c r="BU95" i="14"/>
  <c r="BT95" i="14"/>
  <c r="BU94" i="14"/>
  <c r="BT94" i="14"/>
  <c r="BU93" i="14"/>
  <c r="BT93" i="14"/>
  <c r="BU92" i="14"/>
  <c r="BT92" i="14"/>
  <c r="BU91" i="14"/>
  <c r="BT91" i="14"/>
  <c r="BU90" i="14"/>
  <c r="BT90" i="14"/>
  <c r="BU89" i="14"/>
  <c r="BT89" i="14"/>
  <c r="BU88" i="14"/>
  <c r="BT88" i="14"/>
  <c r="BU87" i="14"/>
  <c r="BT87" i="14"/>
  <c r="BU86" i="14"/>
  <c r="BT86" i="14"/>
  <c r="BU85" i="14"/>
  <c r="BT85" i="14"/>
  <c r="BU84" i="14"/>
  <c r="BT84" i="14"/>
  <c r="BU83" i="14"/>
  <c r="BT83" i="14"/>
  <c r="BU82" i="14"/>
  <c r="BT82" i="14"/>
  <c r="BU81" i="14"/>
  <c r="BT81" i="14"/>
  <c r="BU80" i="14"/>
  <c r="BT80" i="14"/>
  <c r="BU79" i="14"/>
  <c r="BT79" i="14"/>
  <c r="BU78" i="14"/>
  <c r="BT78" i="14"/>
  <c r="BU77" i="14"/>
  <c r="BT77" i="14"/>
  <c r="BU76" i="14"/>
  <c r="BT76" i="14"/>
  <c r="BU75" i="14"/>
  <c r="BT75" i="14"/>
  <c r="BU74" i="14"/>
  <c r="BT74" i="14"/>
  <c r="BU73" i="14"/>
  <c r="BT73" i="14"/>
  <c r="BU72" i="14"/>
  <c r="BT72" i="14"/>
  <c r="N7" i="9"/>
  <c r="BU71" i="14"/>
  <c r="BT71" i="14"/>
  <c r="BU70" i="14"/>
  <c r="BT70" i="14"/>
  <c r="BU69" i="14"/>
  <c r="BT69" i="14"/>
  <c r="BU68" i="14"/>
  <c r="BT68" i="14"/>
  <c r="BU67" i="14"/>
  <c r="BT67" i="14"/>
  <c r="BU66" i="14"/>
  <c r="BT66" i="14"/>
  <c r="BU65" i="14"/>
  <c r="BT65" i="14"/>
  <c r="BU64" i="14"/>
  <c r="BT64" i="14"/>
  <c r="BU63" i="14"/>
  <c r="BT63" i="14"/>
  <c r="BU62" i="14"/>
  <c r="BT62" i="14"/>
  <c r="BU61" i="14"/>
  <c r="Q5" i="14"/>
  <c r="L5" i="14"/>
  <c r="AC4" i="14"/>
  <c r="N33" i="13" l="1"/>
  <c r="AF8" i="14"/>
  <c r="O7" i="13"/>
  <c r="N7" i="13"/>
  <c r="AC8" i="14"/>
  <c r="AE8" i="14" s="1"/>
  <c r="Q7" i="9" s="1"/>
  <c r="N9" i="9"/>
  <c r="N9" i="13" s="1"/>
  <c r="N8" i="9"/>
  <c r="N8" i="13" s="1"/>
  <c r="N37" i="9"/>
  <c r="N36" i="9"/>
  <c r="N18" i="9"/>
  <c r="N18" i="13" s="1"/>
  <c r="N11" i="9"/>
  <c r="N11" i="13" s="1"/>
  <c r="N15" i="9"/>
  <c r="N15" i="13" s="1"/>
  <c r="N26" i="9"/>
  <c r="N13" i="9"/>
  <c r="N13" i="13" s="1"/>
  <c r="N28" i="9"/>
  <c r="N25" i="13" s="1"/>
  <c r="O8" i="9"/>
  <c r="N30" i="9"/>
  <c r="N27" i="13" s="1"/>
  <c r="N34" i="9"/>
  <c r="N31" i="13" s="1"/>
  <c r="O31" i="13" s="1"/>
  <c r="Q31" i="13" s="1"/>
  <c r="N21" i="9"/>
  <c r="N21" i="13" s="1"/>
  <c r="N10" i="9"/>
  <c r="N10" i="13" s="1"/>
  <c r="N27" i="9"/>
  <c r="N31" i="9"/>
  <c r="N28" i="13" s="1"/>
  <c r="O28" i="13" s="1"/>
  <c r="Q28" i="13" s="1"/>
  <c r="Q7" i="13"/>
  <c r="N12" i="9"/>
  <c r="N12" i="13" s="1"/>
  <c r="N32" i="9"/>
  <c r="N29" i="13" s="1"/>
  <c r="O29" i="13" s="1"/>
  <c r="Q29" i="13" s="1"/>
  <c r="N14" i="9"/>
  <c r="N14" i="13" s="1"/>
  <c r="N16" i="9"/>
  <c r="N16" i="13" s="1"/>
  <c r="N25" i="9"/>
  <c r="N29" i="9"/>
  <c r="N26" i="13" s="1"/>
  <c r="N33" i="9"/>
  <c r="N30" i="13" s="1"/>
  <c r="O30" i="13" s="1"/>
  <c r="Q30" i="13" s="1"/>
  <c r="N17" i="9"/>
  <c r="N17" i="13" s="1"/>
  <c r="N24" i="9"/>
  <c r="N19" i="9"/>
  <c r="N19" i="13" s="1"/>
  <c r="N23" i="9"/>
  <c r="O9" i="13" l="1"/>
  <c r="O7" i="9"/>
  <c r="Q9" i="13"/>
  <c r="O9" i="9"/>
  <c r="Q9" i="9"/>
  <c r="Q8" i="13"/>
  <c r="O8" i="13"/>
  <c r="N22" i="9"/>
  <c r="Q15" i="13"/>
  <c r="Q16" i="13"/>
  <c r="Q12" i="13"/>
  <c r="Q10" i="13"/>
  <c r="Q17" i="13"/>
  <c r="Q21" i="13"/>
  <c r="Q18" i="13"/>
  <c r="Q13" i="13"/>
  <c r="Q34" i="13"/>
  <c r="O34" i="13"/>
  <c r="O37" i="9"/>
  <c r="O36" i="9"/>
  <c r="O33" i="13"/>
  <c r="Q33" i="13"/>
  <c r="Q14" i="13"/>
  <c r="O17" i="13"/>
  <c r="O11" i="13"/>
  <c r="O32" i="9"/>
  <c r="O31" i="9"/>
  <c r="O30" i="9"/>
  <c r="Q21" i="9"/>
  <c r="O21" i="9"/>
  <c r="O27" i="9"/>
  <c r="Q27" i="13"/>
  <c r="O27" i="13"/>
  <c r="O23" i="9"/>
  <c r="Q23" i="9"/>
  <c r="Q16" i="9"/>
  <c r="O16" i="9"/>
  <c r="N20" i="9"/>
  <c r="O21" i="13"/>
  <c r="Q13" i="9"/>
  <c r="O13" i="9"/>
  <c r="O15" i="9"/>
  <c r="Q15" i="9"/>
  <c r="O24" i="9"/>
  <c r="Q24" i="9"/>
  <c r="O16" i="13"/>
  <c r="O29" i="9"/>
  <c r="O10" i="9"/>
  <c r="O34" i="9"/>
  <c r="O14" i="9"/>
  <c r="Q14" i="9"/>
  <c r="Q17" i="9"/>
  <c r="O17" i="9"/>
  <c r="O13" i="13"/>
  <c r="Q18" i="9"/>
  <c r="O18" i="9"/>
  <c r="Q26" i="13"/>
  <c r="O10" i="13"/>
  <c r="O26" i="9"/>
  <c r="O33" i="9"/>
  <c r="Q36" i="9"/>
  <c r="Q12" i="9"/>
  <c r="O12" i="9"/>
  <c r="N23" i="13"/>
  <c r="O15" i="13"/>
  <c r="O12" i="13"/>
  <c r="O14" i="13"/>
  <c r="O28" i="9"/>
  <c r="O25" i="13" s="1"/>
  <c r="N24" i="13"/>
  <c r="O25" i="9"/>
  <c r="Q11" i="9"/>
  <c r="O11" i="9"/>
  <c r="O18" i="13"/>
  <c r="Q11" i="13"/>
  <c r="V76" i="11" l="1"/>
  <c r="N22" i="13"/>
  <c r="O22" i="13" s="1"/>
  <c r="Q22" i="13" s="1"/>
  <c r="N20" i="13"/>
  <c r="Q8" i="9"/>
  <c r="Q37" i="9"/>
  <c r="Q33" i="9"/>
  <c r="Q32" i="9"/>
  <c r="Q34" i="9"/>
  <c r="Q28" i="9"/>
  <c r="Q25" i="13" s="1"/>
  <c r="Q31" i="9"/>
  <c r="Q30" i="9"/>
  <c r="Q29" i="9"/>
  <c r="Q27" i="9"/>
  <c r="Q26" i="9"/>
  <c r="O22" i="9"/>
  <c r="Q25" i="9"/>
  <c r="Q23" i="13" s="1"/>
  <c r="Q22" i="9"/>
  <c r="Q10" i="9"/>
  <c r="Q19" i="13"/>
  <c r="O20" i="9"/>
  <c r="O19" i="9"/>
  <c r="O19" i="13"/>
  <c r="Q19" i="9"/>
  <c r="O24" i="13"/>
  <c r="O23" i="13"/>
  <c r="Q20" i="9"/>
  <c r="AC27" i="14"/>
  <c r="AE27" i="14"/>
  <c r="N76" i="11" l="1"/>
  <c r="O38" i="9"/>
  <c r="O59" i="9" s="1"/>
  <c r="N77" i="11" s="1"/>
  <c r="N43" i="13"/>
  <c r="Q38" i="9"/>
  <c r="Q61" i="9" s="1"/>
  <c r="O20" i="13"/>
  <c r="Q20" i="13" s="1"/>
  <c r="Q24" i="13"/>
  <c r="AF27" i="14"/>
  <c r="T5" i="5"/>
  <c r="O5" i="5"/>
  <c r="Q43" i="13" l="1"/>
  <c r="N80" i="11" s="1"/>
  <c r="N61" i="9" l="1"/>
  <c r="AT43" i="7"/>
  <c r="AT42" i="7" l="1"/>
  <c r="AT35" i="7" l="1"/>
  <c r="AT40" i="7"/>
  <c r="AT29" i="7" l="1"/>
  <c r="AT44" i="7" s="1"/>
  <c r="Q52" i="13"/>
  <c r="Q5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000-000001000000}">
      <text>
        <r>
          <rPr>
            <b/>
            <sz val="9"/>
            <color indexed="10"/>
            <rFont val="ＭＳ Ｐゴシック"/>
            <family val="3"/>
            <charset val="128"/>
          </rPr>
          <t>算定対象年度</t>
        </r>
        <r>
          <rPr>
            <b/>
            <sz val="9"/>
            <color indexed="81"/>
            <rFont val="ＭＳ Ｐゴシック"/>
            <family val="3"/>
            <charset val="128"/>
          </rPr>
          <t>を「西暦（四桁）」でご記入ください。</t>
        </r>
      </text>
    </comment>
    <comment ref="P8" authorId="0" shapeId="0" xr:uid="{00000000-0006-0000-0000-000002000000}">
      <text>
        <r>
          <rPr>
            <b/>
            <sz val="12"/>
            <color indexed="60"/>
            <rFont val="HG丸ｺﾞｼｯｸM-PRO"/>
            <family val="3"/>
            <charset val="128"/>
          </rPr>
          <t>　記入要領や記入例に倣って黄色及び薄黄色の部分を記入してください。</t>
        </r>
      </text>
    </comment>
    <comment ref="P10" authorId="0" shapeId="0" xr:uid="{00000000-0006-0000-0000-000003000000}">
      <text>
        <r>
          <rPr>
            <b/>
            <sz val="9"/>
            <color indexed="81"/>
            <rFont val="ＭＳ Ｐゴシック"/>
            <family val="3"/>
            <charset val="128"/>
          </rPr>
          <t>既に「指定地球温暖化対策事業所」の指定を受けている方は、指定番号（４桁）を記入してください。
なお、新規事業所の方は未記入で結構です。</t>
        </r>
      </text>
    </comment>
    <comment ref="D15" authorId="0" shapeId="0" xr:uid="{00000000-0006-0000-0000-000004000000}">
      <text>
        <r>
          <rPr>
            <b/>
            <sz val="9"/>
            <color indexed="81"/>
            <rFont val="ＭＳ Ｐゴシック"/>
            <family val="3"/>
            <charset val="128"/>
          </rPr>
          <t>入力欄が不足している場合は、別添とすることも可能です。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0000000-0006-0000-0100-000001000000}">
      <text>
        <r>
          <rPr>
            <b/>
            <sz val="9"/>
            <color indexed="81"/>
            <rFont val="ＭＳ Ｐゴシック"/>
            <family val="3"/>
            <charset val="128"/>
          </rPr>
          <t>入力欄が不足している場合は、別添とすることも可能です。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200-000001000000}">
      <text>
        <r>
          <rPr>
            <b/>
            <sz val="9"/>
            <color indexed="81"/>
            <rFont val="ＭＳ Ｐゴシック"/>
            <family val="3"/>
            <charset val="128"/>
          </rPr>
          <t>算定担当者（窓口）の方は、所有者等が複数であっても、事業所全体で１名様のみとしてください。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300-000001000000}">
      <text>
        <r>
          <rPr>
            <b/>
            <sz val="9"/>
            <color indexed="81"/>
            <rFont val="ＭＳ Ｐゴシック"/>
            <family val="3"/>
            <charset val="128"/>
          </rPr>
          <t>排出活動を選択後に、プルダウンで選択できます。</t>
        </r>
      </text>
    </comment>
    <comment ref="I52" authorId="0" shapeId="0" xr:uid="{00000000-0006-0000-0300-000002000000}">
      <text>
        <r>
          <rPr>
            <b/>
            <sz val="9"/>
            <color indexed="81"/>
            <rFont val="ＭＳ Ｐゴシック"/>
            <family val="3"/>
            <charset val="128"/>
          </rPr>
          <t>用紙１枚で収まらない場合は、印刷範囲の下端を下側にドラッグすることで、印刷範囲を拡大してください。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0500-000001000000}">
      <text>
        <r>
          <rPr>
            <b/>
            <sz val="9"/>
            <color indexed="81"/>
            <rFont val="MS P ゴシック"/>
            <family val="3"/>
            <charset val="128"/>
          </rPr>
          <t>残差メニューは記載できません。</t>
        </r>
      </text>
    </comment>
    <comment ref="K5" authorId="0" shapeId="0" xr:uid="{FE9D4168-3D4B-408E-8CBC-40E9C5522639}">
      <text>
        <r>
          <rPr>
            <b/>
            <sz val="9"/>
            <color indexed="81"/>
            <rFont val="MS P ゴシック"/>
            <family val="3"/>
            <charset val="128"/>
          </rPr>
          <t>メニューの場合はメニュー有無の列で「有」を選択した上で値を手入力してください。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C00-000001000000}">
      <text>
        <r>
          <rPr>
            <b/>
            <sz val="9"/>
            <color indexed="81"/>
            <rFont val="MS P ゴシック"/>
            <family val="3"/>
            <charset val="128"/>
          </rPr>
          <t>①公表値を貼り付ける（貼り付け前のリストの電気事業者数よりも、貼り付け後の電気事業者数の方が多い場合は、行を挿入しておく）。
②公表通りの名称とし、五十音順で並べる（公表通り）。
③ただし、東京電力エナジーパートナー株式会社のみ先頭に移動させる（東京電力パワーグリッド株式会社は公表通り掲載）
④報告書兼同意書の公表希望事業者とその排出係数、再エネ率を小売電気事業者の下に追加（再エネ率がなければ０）
⑤東京電力パワーグリッド株式会社は、報告書兼同意書の値を用いる。
⑥最後の行に、自己託送とその他を追加（自己託送の排出係数と再エネ率は空欄、その他の排出係数は0.489、再エネ率は０としておく。自己託送は、基本的には自己算定されることを想定）
⑦プルダウン選択リストの参照範囲に全ての電気事業者が収まっていることを必ず確認する。</t>
        </r>
      </text>
    </comment>
    <comment ref="D2" authorId="0" shapeId="0" xr:uid="{00000000-0006-0000-0C00-000002000000}">
      <text>
        <r>
          <rPr>
            <sz val="9"/>
            <color indexed="81"/>
            <rFont val="MS P ゴシック"/>
            <family val="3"/>
            <charset val="128"/>
          </rPr>
          <t xml:space="preserve">少数値にならないように注意する！
</t>
        </r>
      </text>
    </comment>
    <comment ref="F2" authorId="0" shapeId="0" xr:uid="{00000000-0006-0000-0C00-000003000000}">
      <text>
        <r>
          <rPr>
            <b/>
            <sz val="9"/>
            <color indexed="81"/>
            <rFont val="MS P ゴシック"/>
            <family val="3"/>
            <charset val="128"/>
          </rPr>
          <t>【4月公表時の対応】
①公表されている都市ガス会社名称を貼り付ける
②国の公表通りの名称とし、公表通りの順番とする。
③東京瓦斯株式会社を先頭に移動させる。
④排出係数、再エネ率は”</t>
        </r>
        <r>
          <rPr>
            <b/>
            <sz val="9"/>
            <color indexed="10"/>
            <rFont val="MS P ゴシック"/>
            <family val="3"/>
            <charset val="128"/>
          </rPr>
          <t>半角スペース</t>
        </r>
        <r>
          <rPr>
            <b/>
            <sz val="9"/>
            <color indexed="81"/>
            <rFont val="MS P ゴシック"/>
            <family val="3"/>
            <charset val="128"/>
          </rPr>
          <t>"※を入れる（空欄ではなく）
④最後の行に、その他を追加（排出係数は2.05、再エネ率は0としておく）
※空欄にしていまうと、係数のプルダウンメニューに0が表示されてしまうため。</t>
        </r>
      </text>
    </comment>
    <comment ref="J2" authorId="0" shapeId="0" xr:uid="{00000000-0006-0000-0C00-000004000000}">
      <text>
        <r>
          <rPr>
            <b/>
            <sz val="9"/>
            <color indexed="81"/>
            <rFont val="MS P ゴシック"/>
            <family val="3"/>
            <charset val="128"/>
          </rPr>
          <t>①公表値を貼り付ける（貼り付け前のリストの熱供給区域数よりも、貼り付け後の熱供給区域数の方が多い場合は、行を挿入しておく）。
②公表通りの名称とし公表通りに並べる。
③報告書兼同意書の公表希望事業者とその排出係数、再エネ率を下に追加（再エネ率が"-"であれば０とするが、再エネ率のみを公表しない場合は”</t>
        </r>
        <r>
          <rPr>
            <b/>
            <sz val="9"/>
            <color indexed="10"/>
            <rFont val="MS P ゴシック"/>
            <family val="3"/>
            <charset val="128"/>
          </rPr>
          <t>半角スペース</t>
        </r>
        <r>
          <rPr>
            <b/>
            <sz val="9"/>
            <color indexed="81"/>
            <rFont val="MS P ゴシック"/>
            <family val="3"/>
            <charset val="128"/>
          </rPr>
          <t>"※を入れること（空欄ではなく）とする。）
④最後の行に、その他を追加（排出係数は0.060としておく）
⑤プルダウン選択リストの参照範囲に全ての熱供給区域が収まっていることを必ず確認する。
※空欄にしていまうと、係数のプルダウンメニューに0が表示されてしまうため。</t>
        </r>
      </text>
    </comment>
    <comment ref="L2" authorId="0" shapeId="0" xr:uid="{00000000-0006-0000-0C00-000005000000}">
      <text>
        <r>
          <rPr>
            <sz val="9"/>
            <color indexed="81"/>
            <rFont val="MS P ゴシック"/>
            <family val="3"/>
            <charset val="128"/>
          </rPr>
          <t xml:space="preserve">少数値にならないように注意する！
</t>
        </r>
      </text>
    </comment>
  </commentList>
</comments>
</file>

<file path=xl/sharedStrings.xml><?xml version="1.0" encoding="utf-8"?>
<sst xmlns="http://schemas.openxmlformats.org/spreadsheetml/2006/main" count="2431" uniqueCount="941">
  <si>
    <t>5月</t>
  </si>
  <si>
    <t>6月</t>
  </si>
  <si>
    <t>7月</t>
  </si>
  <si>
    <t>8月</t>
  </si>
  <si>
    <t>9月</t>
  </si>
  <si>
    <t>10月</t>
  </si>
  <si>
    <t>11月</t>
  </si>
  <si>
    <t>12月</t>
  </si>
  <si>
    <t>1月</t>
  </si>
  <si>
    <t>2月</t>
  </si>
  <si>
    <t>3月</t>
  </si>
  <si>
    <t>(GJ)</t>
  </si>
  <si>
    <t>ガソリン</t>
  </si>
  <si>
    <t>ナフサ</t>
  </si>
  <si>
    <t>B・C重油</t>
  </si>
  <si>
    <t>コールタール</t>
  </si>
  <si>
    <t>－</t>
  </si>
  <si>
    <t>都市ガス6A</t>
  </si>
  <si>
    <t>液化石油ガス_LPG</t>
  </si>
  <si>
    <t>GJ</t>
  </si>
  <si>
    <t>千kWh</t>
  </si>
  <si>
    <t>kL</t>
  </si>
  <si>
    <t>年度</t>
    <rPh sb="0" eb="2">
      <t>ネンド</t>
    </rPh>
    <phoneticPr fontId="22"/>
  </si>
  <si>
    <t>特定温室効果ガス排出量算定報告書</t>
    <rPh sb="0" eb="2">
      <t>トクテイ</t>
    </rPh>
    <rPh sb="2" eb="4">
      <t>オンシツ</t>
    </rPh>
    <rPh sb="4" eb="6">
      <t>コウカ</t>
    </rPh>
    <rPh sb="8" eb="11">
      <t>ハイシュツリョウ</t>
    </rPh>
    <rPh sb="11" eb="13">
      <t>サンテイ</t>
    </rPh>
    <rPh sb="13" eb="16">
      <t>ホウコクショ</t>
    </rPh>
    <phoneticPr fontId="22"/>
  </si>
  <si>
    <t>１　事業所の概要</t>
    <rPh sb="2" eb="5">
      <t>ジギョウショ</t>
    </rPh>
    <rPh sb="6" eb="8">
      <t>ガイヨウ</t>
    </rPh>
    <phoneticPr fontId="22"/>
  </si>
  <si>
    <t>事業所の名称</t>
    <phoneticPr fontId="22"/>
  </si>
  <si>
    <t>事業所の所在地</t>
    <phoneticPr fontId="22"/>
  </si>
  <si>
    <t>指定番号</t>
    <phoneticPr fontId="22"/>
  </si>
  <si>
    <t>建物の延べ面積</t>
    <phoneticPr fontId="22"/>
  </si>
  <si>
    <t>㎡</t>
    <phoneticPr fontId="22"/>
  </si>
  <si>
    <t>２　排出量算定に係る事項</t>
    <rPh sb="2" eb="4">
      <t>ハイシュツ</t>
    </rPh>
    <rPh sb="4" eb="5">
      <t>リョウ</t>
    </rPh>
    <rPh sb="5" eb="7">
      <t>サンテイ</t>
    </rPh>
    <rPh sb="8" eb="9">
      <t>カカ</t>
    </rPh>
    <rPh sb="10" eb="12">
      <t>ジコウ</t>
    </rPh>
    <phoneticPr fontId="22"/>
  </si>
  <si>
    <t xml:space="preserve"> (1)　事業所境界の図示</t>
    <rPh sb="5" eb="10">
      <t>ジギョウショキョウカイ</t>
    </rPh>
    <rPh sb="11" eb="13">
      <t>ズシ</t>
    </rPh>
    <phoneticPr fontId="22"/>
  </si>
  <si>
    <t xml:space="preserve"> (2)　事業所区域及び燃料等使用量監視点の図示</t>
    <rPh sb="5" eb="8">
      <t>ジギョウショ</t>
    </rPh>
    <rPh sb="8" eb="10">
      <t>クイキ</t>
    </rPh>
    <rPh sb="10" eb="11">
      <t>オヨ</t>
    </rPh>
    <rPh sb="22" eb="24">
      <t>ズシ</t>
    </rPh>
    <phoneticPr fontId="22"/>
  </si>
  <si>
    <t xml:space="preserve"> (3)　算定体制</t>
    <rPh sb="5" eb="7">
      <t>サンテイ</t>
    </rPh>
    <rPh sb="7" eb="9">
      <t>タイセイ</t>
    </rPh>
    <phoneticPr fontId="22"/>
  </si>
  <si>
    <t xml:space="preserve">算定責任者 </t>
    <rPh sb="0" eb="2">
      <t>サンテイ</t>
    </rPh>
    <rPh sb="2" eb="5">
      <t>セキニンシャ</t>
    </rPh>
    <phoneticPr fontId="22"/>
  </si>
  <si>
    <t>氏名</t>
    <rPh sb="0" eb="2">
      <t>シメイ</t>
    </rPh>
    <phoneticPr fontId="22"/>
  </si>
  <si>
    <t>部署・役職</t>
    <rPh sb="0" eb="2">
      <t>ブショ</t>
    </rPh>
    <rPh sb="3" eb="5">
      <t>ヤクショク</t>
    </rPh>
    <phoneticPr fontId="22"/>
  </si>
  <si>
    <t>算定担当者</t>
    <rPh sb="0" eb="2">
      <t>サンテイ</t>
    </rPh>
    <rPh sb="2" eb="5">
      <t>タントウシャ</t>
    </rPh>
    <phoneticPr fontId="22"/>
  </si>
  <si>
    <t>氏名</t>
    <rPh sb="0" eb="2">
      <t>シメイ</t>
    </rPh>
    <phoneticPr fontId="20"/>
  </si>
  <si>
    <t>部署・役職</t>
    <rPh sb="0" eb="2">
      <t>ブショ</t>
    </rPh>
    <rPh sb="3" eb="5">
      <t>ヤクショク</t>
    </rPh>
    <phoneticPr fontId="20"/>
  </si>
  <si>
    <t>電話番号</t>
    <rPh sb="0" eb="2">
      <t>デンワ</t>
    </rPh>
    <rPh sb="2" eb="4">
      <t>バンゴウ</t>
    </rPh>
    <phoneticPr fontId="20"/>
  </si>
  <si>
    <t>電子ﾒｰﾙｱﾄﾞﾚｽ</t>
    <rPh sb="0" eb="2">
      <t>デンシ</t>
    </rPh>
    <phoneticPr fontId="22"/>
  </si>
  <si>
    <t>算定体制</t>
    <rPh sb="0" eb="2">
      <t>サンテイ</t>
    </rPh>
    <rPh sb="2" eb="4">
      <t>タイセイ</t>
    </rPh>
    <phoneticPr fontId="22"/>
  </si>
  <si>
    <t xml:space="preserve"> (4)　燃料等使用量監視点</t>
    <rPh sb="5" eb="7">
      <t>ネンリョウ</t>
    </rPh>
    <rPh sb="7" eb="8">
      <t>トウ</t>
    </rPh>
    <rPh sb="8" eb="11">
      <t>シヨウリョウ</t>
    </rPh>
    <rPh sb="11" eb="13">
      <t>カンシ</t>
    </rPh>
    <rPh sb="13" eb="14">
      <t>テン</t>
    </rPh>
    <phoneticPr fontId="22"/>
  </si>
  <si>
    <t>No.</t>
    <phoneticPr fontId="22"/>
  </si>
  <si>
    <t>排 出 活 動</t>
    <rPh sb="0" eb="1">
      <t>ハイ</t>
    </rPh>
    <rPh sb="2" eb="3">
      <t>デ</t>
    </rPh>
    <rPh sb="4" eb="5">
      <t>カツ</t>
    </rPh>
    <rPh sb="6" eb="7">
      <t>ドウ</t>
    </rPh>
    <phoneticPr fontId="22"/>
  </si>
  <si>
    <t>燃料等の種類</t>
    <rPh sb="0" eb="3">
      <t>ネンリョウトウ</t>
    </rPh>
    <rPh sb="4" eb="5">
      <t>シュ</t>
    </rPh>
    <rPh sb="5" eb="6">
      <t>ルイ</t>
    </rPh>
    <phoneticPr fontId="22"/>
  </si>
  <si>
    <t>監視点の位置</t>
    <rPh sb="0" eb="2">
      <t>カンシ</t>
    </rPh>
    <rPh sb="2" eb="3">
      <t>テン</t>
    </rPh>
    <rPh sb="4" eb="6">
      <t>イチ</t>
    </rPh>
    <phoneticPr fontId="22"/>
  </si>
  <si>
    <t>燃料等
監視点</t>
    <rPh sb="0" eb="2">
      <t>ネンリョウ</t>
    </rPh>
    <rPh sb="2" eb="3">
      <t>トウ</t>
    </rPh>
    <rPh sb="4" eb="6">
      <t>カンシ</t>
    </rPh>
    <rPh sb="6" eb="7">
      <t>テン</t>
    </rPh>
    <phoneticPr fontId="22"/>
  </si>
  <si>
    <t>排出活動</t>
    <rPh sb="0" eb="2">
      <t>ハイシュツ</t>
    </rPh>
    <rPh sb="2" eb="4">
      <t>カツドウ</t>
    </rPh>
    <phoneticPr fontId="22"/>
  </si>
  <si>
    <t>燃料等の種類</t>
    <rPh sb="0" eb="3">
      <t>ネンリョウトウ</t>
    </rPh>
    <rPh sb="5" eb="6">
      <t>ルイ</t>
    </rPh>
    <phoneticPr fontId="22"/>
  </si>
  <si>
    <t>把握
方法</t>
    <phoneticPr fontId="22"/>
  </si>
  <si>
    <t>検定等の
有　　無</t>
    <rPh sb="0" eb="2">
      <t>ケンテイ</t>
    </rPh>
    <rPh sb="2" eb="3">
      <t>トウ</t>
    </rPh>
    <rPh sb="5" eb="6">
      <t>ユウ</t>
    </rPh>
    <rPh sb="8" eb="9">
      <t>ム</t>
    </rPh>
    <phoneticPr fontId="22"/>
  </si>
  <si>
    <t>単位</t>
    <rPh sb="0" eb="2">
      <t>タンイ</t>
    </rPh>
    <phoneticPr fontId="22"/>
  </si>
  <si>
    <t>使用量　　（</t>
    <rPh sb="0" eb="3">
      <t>シヨウリョウ</t>
    </rPh>
    <phoneticPr fontId="22"/>
  </si>
  <si>
    <t>～</t>
    <phoneticPr fontId="22"/>
  </si>
  <si>
    <t>）</t>
    <phoneticPr fontId="22"/>
  </si>
  <si>
    <t>4月</t>
    <rPh sb="1" eb="2">
      <t>ガツ</t>
    </rPh>
    <phoneticPr fontId="22"/>
  </si>
  <si>
    <t>控除</t>
    <rPh sb="0" eb="2">
      <t>コウジョ</t>
    </rPh>
    <phoneticPr fontId="22"/>
  </si>
  <si>
    <t>計</t>
    <rPh sb="0" eb="1">
      <t>ケイ</t>
    </rPh>
    <phoneticPr fontId="22"/>
  </si>
  <si>
    <t>kg→t等
補正</t>
    <rPh sb="6" eb="8">
      <t>ホセイ</t>
    </rPh>
    <phoneticPr fontId="22"/>
  </si>
  <si>
    <t>単位発熱量</t>
    <rPh sb="0" eb="2">
      <t>タンイ</t>
    </rPh>
    <rPh sb="2" eb="5">
      <t>ハツネツリョウ</t>
    </rPh>
    <phoneticPr fontId="22"/>
  </si>
  <si>
    <t>LPG基準産気率</t>
    <rPh sb="3" eb="5">
      <t>キジュン</t>
    </rPh>
    <rPh sb="5" eb="8">
      <t>サンキリツ</t>
    </rPh>
    <phoneticPr fontId="22"/>
  </si>
  <si>
    <t>熱量</t>
    <phoneticPr fontId="22"/>
  </si>
  <si>
    <t>排出量</t>
    <rPh sb="0" eb="2">
      <t>ハイシュツ</t>
    </rPh>
    <rPh sb="2" eb="3">
      <t>リョウ</t>
    </rPh>
    <phoneticPr fontId="22"/>
  </si>
  <si>
    <t>（GJ/固有単位）</t>
    <phoneticPr fontId="22"/>
  </si>
  <si>
    <r>
      <t>(t-CO</t>
    </r>
    <r>
      <rPr>
        <vertAlign val="subscript"/>
        <sz val="10"/>
        <rFont val="ＭＳ 明朝"/>
        <family val="1"/>
        <charset val="128"/>
      </rPr>
      <t>2</t>
    </r>
    <r>
      <rPr>
        <sz val="10"/>
        <rFont val="ＭＳ 明朝"/>
        <family val="1"/>
        <charset val="128"/>
      </rPr>
      <t>)</t>
    </r>
    <phoneticPr fontId="22"/>
  </si>
  <si>
    <t>事業所外利用の移動体への供給</t>
    <rPh sb="0" eb="3">
      <t>ジギョウショ</t>
    </rPh>
    <rPh sb="3" eb="4">
      <t>ガイ</t>
    </rPh>
    <rPh sb="4" eb="6">
      <t>リヨウ</t>
    </rPh>
    <rPh sb="7" eb="10">
      <t>イドウタイ</t>
    </rPh>
    <rPh sb="12" eb="14">
      <t>キョウキュウ</t>
    </rPh>
    <phoneticPr fontId="22"/>
  </si>
  <si>
    <t>購</t>
    <rPh sb="0" eb="1">
      <t>コウ</t>
    </rPh>
    <phoneticPr fontId="22"/>
  </si>
  <si>
    <t>原油</t>
    <rPh sb="0" eb="2">
      <t>ゲンユ</t>
    </rPh>
    <phoneticPr fontId="22"/>
  </si>
  <si>
    <t>L</t>
    <phoneticPr fontId="22"/>
  </si>
  <si>
    <t>実</t>
    <rPh sb="0" eb="1">
      <t>ジツ</t>
    </rPh>
    <phoneticPr fontId="22"/>
  </si>
  <si>
    <t>原油のうちコンデンセート</t>
    <rPh sb="0" eb="2">
      <t>ゲンユ</t>
    </rPh>
    <phoneticPr fontId="22"/>
  </si>
  <si>
    <t>kg</t>
    <phoneticPr fontId="22"/>
  </si>
  <si>
    <r>
      <t>m</t>
    </r>
    <r>
      <rPr>
        <vertAlign val="superscript"/>
        <sz val="10"/>
        <rFont val="ＭＳ 明朝"/>
        <family val="1"/>
        <charset val="128"/>
      </rPr>
      <t>3</t>
    </r>
    <phoneticPr fontId="22"/>
  </si>
  <si>
    <r>
      <t>Nm</t>
    </r>
    <r>
      <rPr>
        <vertAlign val="superscript"/>
        <sz val="10"/>
        <rFont val="ＭＳ 明朝"/>
        <family val="1"/>
        <charset val="128"/>
      </rPr>
      <t>3</t>
    </r>
    <phoneticPr fontId="22"/>
  </si>
  <si>
    <t>有</t>
    <rPh sb="0" eb="1">
      <t>ア</t>
    </rPh>
    <phoneticPr fontId="22"/>
  </si>
  <si>
    <t>灯油</t>
    <rPh sb="0" eb="2">
      <t>トウユ</t>
    </rPh>
    <phoneticPr fontId="22"/>
  </si>
  <si>
    <t>kWh</t>
    <phoneticPr fontId="22"/>
  </si>
  <si>
    <t>無</t>
    <rPh sb="0" eb="1">
      <t>ナ</t>
    </rPh>
    <phoneticPr fontId="22"/>
  </si>
  <si>
    <t>軽油</t>
    <rPh sb="0" eb="2">
      <t>ケイユ</t>
    </rPh>
    <phoneticPr fontId="22"/>
  </si>
  <si>
    <t>MJ</t>
    <phoneticPr fontId="22"/>
  </si>
  <si>
    <t>A重油</t>
    <rPh sb="1" eb="3">
      <t>ジュウユ</t>
    </rPh>
    <phoneticPr fontId="22"/>
  </si>
  <si>
    <t>kl</t>
    <phoneticPr fontId="22"/>
  </si>
  <si>
    <t>圧力補正有り</t>
    <rPh sb="0" eb="2">
      <t>アツリョク</t>
    </rPh>
    <rPh sb="2" eb="4">
      <t>ホセイ</t>
    </rPh>
    <rPh sb="4" eb="5">
      <t>ア</t>
    </rPh>
    <phoneticPr fontId="22"/>
  </si>
  <si>
    <t>t</t>
    <phoneticPr fontId="22"/>
  </si>
  <si>
    <t>圧力補正無し</t>
    <rPh sb="0" eb="2">
      <t>アツリョク</t>
    </rPh>
    <rPh sb="2" eb="4">
      <t>ホセイ</t>
    </rPh>
    <rPh sb="4" eb="5">
      <t>ナ</t>
    </rPh>
    <phoneticPr fontId="22"/>
  </si>
  <si>
    <t>石油アスファルト</t>
    <rPh sb="0" eb="2">
      <t>セキユ</t>
    </rPh>
    <phoneticPr fontId="22"/>
  </si>
  <si>
    <r>
      <t>千Nm</t>
    </r>
    <r>
      <rPr>
        <vertAlign val="superscript"/>
        <sz val="10"/>
        <rFont val="ＭＳ 明朝"/>
        <family val="1"/>
        <charset val="128"/>
      </rPr>
      <t>3</t>
    </r>
    <rPh sb="0" eb="1">
      <t>セン</t>
    </rPh>
    <phoneticPr fontId="22"/>
  </si>
  <si>
    <t>石油コークス</t>
    <rPh sb="0" eb="2">
      <t>セキユ</t>
    </rPh>
    <phoneticPr fontId="22"/>
  </si>
  <si>
    <r>
      <t>千m</t>
    </r>
    <r>
      <rPr>
        <vertAlign val="superscript"/>
        <sz val="10"/>
        <rFont val="ＭＳ 明朝"/>
        <family val="1"/>
        <charset val="128"/>
      </rPr>
      <t>3</t>
    </r>
    <rPh sb="0" eb="1">
      <t>セン</t>
    </rPh>
    <phoneticPr fontId="22"/>
  </si>
  <si>
    <t>転記</t>
    <rPh sb="0" eb="2">
      <t>テンキ</t>
    </rPh>
    <phoneticPr fontId="22"/>
  </si>
  <si>
    <t>石油系炭化水素ガス</t>
    <rPh sb="0" eb="3">
      <t>セキユケイ</t>
    </rPh>
    <rPh sb="3" eb="5">
      <t>タンカ</t>
    </rPh>
    <rPh sb="5" eb="7">
      <t>スイソ</t>
    </rPh>
    <phoneticPr fontId="22"/>
  </si>
  <si>
    <t>その他可燃性天然ガス</t>
    <rPh sb="2" eb="3">
      <t>タ</t>
    </rPh>
    <rPh sb="3" eb="6">
      <t>カネンセイ</t>
    </rPh>
    <rPh sb="6" eb="8">
      <t>テンネン</t>
    </rPh>
    <phoneticPr fontId="22"/>
  </si>
  <si>
    <t>原料炭</t>
    <rPh sb="0" eb="2">
      <t>ゲンリョウ</t>
    </rPh>
    <rPh sb="2" eb="3">
      <t>スミ</t>
    </rPh>
    <phoneticPr fontId="22"/>
  </si>
  <si>
    <t>一般炭</t>
    <rPh sb="0" eb="2">
      <t>イッパン</t>
    </rPh>
    <rPh sb="2" eb="3">
      <t>スミ</t>
    </rPh>
    <phoneticPr fontId="22"/>
  </si>
  <si>
    <t>無煙炭</t>
    <rPh sb="0" eb="2">
      <t>ムエン</t>
    </rPh>
    <rPh sb="2" eb="3">
      <t>スミ</t>
    </rPh>
    <phoneticPr fontId="22"/>
  </si>
  <si>
    <t>石炭コークス</t>
    <rPh sb="0" eb="2">
      <t>セキタン</t>
    </rPh>
    <phoneticPr fontId="22"/>
  </si>
  <si>
    <t>合計</t>
    <rPh sb="0" eb="2">
      <t>ゴウケイ</t>
    </rPh>
    <phoneticPr fontId="22"/>
  </si>
  <si>
    <t>－</t>
    <phoneticPr fontId="22"/>
  </si>
  <si>
    <t>コークス炉ガス</t>
    <rPh sb="4" eb="5">
      <t>ロ</t>
    </rPh>
    <phoneticPr fontId="22"/>
  </si>
  <si>
    <t>高炉ガス</t>
    <rPh sb="0" eb="2">
      <t>コウロ</t>
    </rPh>
    <phoneticPr fontId="22"/>
  </si>
  <si>
    <t>転炉ガス</t>
    <rPh sb="0" eb="2">
      <t>テンロ</t>
    </rPh>
    <phoneticPr fontId="22"/>
  </si>
  <si>
    <t>単位発熱量（ＧＪ/固有単位）</t>
    <rPh sb="0" eb="2">
      <t>タンイ</t>
    </rPh>
    <rPh sb="2" eb="4">
      <t>ハツネツ</t>
    </rPh>
    <rPh sb="4" eb="5">
      <t>リョウ</t>
    </rPh>
    <rPh sb="9" eb="11">
      <t>コユウ</t>
    </rPh>
    <rPh sb="11" eb="13">
      <t>タンイ</t>
    </rPh>
    <phoneticPr fontId="22"/>
  </si>
  <si>
    <t>その他燃料１</t>
    <rPh sb="2" eb="3">
      <t>タ</t>
    </rPh>
    <rPh sb="3" eb="5">
      <t>ネンリョウ</t>
    </rPh>
    <phoneticPr fontId="22"/>
  </si>
  <si>
    <t>その他燃料２</t>
    <rPh sb="2" eb="3">
      <t>タ</t>
    </rPh>
    <rPh sb="3" eb="5">
      <t>ネンリョウ</t>
    </rPh>
    <phoneticPr fontId="22"/>
  </si>
  <si>
    <t>その他の燃料1</t>
    <rPh sb="2" eb="3">
      <t>タ</t>
    </rPh>
    <rPh sb="4" eb="6">
      <t>ネンリョウ</t>
    </rPh>
    <phoneticPr fontId="22"/>
  </si>
  <si>
    <t>その他の燃料2</t>
    <rPh sb="2" eb="3">
      <t>タ</t>
    </rPh>
    <rPh sb="4" eb="6">
      <t>ネンリョウ</t>
    </rPh>
    <phoneticPr fontId="22"/>
  </si>
  <si>
    <t>産業用蒸気</t>
    <phoneticPr fontId="22"/>
  </si>
  <si>
    <t>産業用以外の蒸気</t>
    <phoneticPr fontId="22"/>
  </si>
  <si>
    <t>温水</t>
    <phoneticPr fontId="22"/>
  </si>
  <si>
    <t>冷水</t>
    <phoneticPr fontId="22"/>
  </si>
  <si>
    <t>自ら生成した熱の供給</t>
    <rPh sb="0" eb="1">
      <t>ミズカ</t>
    </rPh>
    <rPh sb="2" eb="4">
      <t>セイセイ</t>
    </rPh>
    <rPh sb="6" eb="7">
      <t>ネツ</t>
    </rPh>
    <rPh sb="8" eb="10">
      <t>キョウキュウ</t>
    </rPh>
    <phoneticPr fontId="22"/>
  </si>
  <si>
    <t>自ら生成した電力の供給</t>
    <rPh sb="0" eb="1">
      <t>ミズカ</t>
    </rPh>
    <rPh sb="2" eb="4">
      <t>セイセイ</t>
    </rPh>
    <rPh sb="6" eb="8">
      <t>デンリョク</t>
    </rPh>
    <rPh sb="9" eb="11">
      <t>キョウキュウ</t>
    </rPh>
    <phoneticPr fontId="22"/>
  </si>
  <si>
    <t>コールタール</t>
    <phoneticPr fontId="22"/>
  </si>
  <si>
    <t>電気の使用</t>
    <rPh sb="0" eb="2">
      <t>デンキ</t>
    </rPh>
    <rPh sb="3" eb="5">
      <t>シヨウ</t>
    </rPh>
    <phoneticPr fontId="22"/>
  </si>
  <si>
    <t>燃料の使用</t>
    <rPh sb="0" eb="2">
      <t>ネンリョウ</t>
    </rPh>
    <rPh sb="3" eb="5">
      <t>シヨウ</t>
    </rPh>
    <phoneticPr fontId="22"/>
  </si>
  <si>
    <t>熱の使用</t>
    <rPh sb="0" eb="1">
      <t>ネツ</t>
    </rPh>
    <rPh sb="2" eb="4">
      <t>シヨウ</t>
    </rPh>
    <phoneticPr fontId="22"/>
  </si>
  <si>
    <t>工事のためのエネルギー使用</t>
    <rPh sb="0" eb="2">
      <t>コウジ</t>
    </rPh>
    <rPh sb="11" eb="13">
      <t>シヨウ</t>
    </rPh>
    <phoneticPr fontId="22"/>
  </si>
  <si>
    <t>住宅用途への供給</t>
    <rPh sb="0" eb="4">
      <t>ジュウタクヨウト</t>
    </rPh>
    <rPh sb="6" eb="8">
      <t>キョウキュウ</t>
    </rPh>
    <phoneticPr fontId="22"/>
  </si>
  <si>
    <t>燃料・熱の種類</t>
    <phoneticPr fontId="22"/>
  </si>
  <si>
    <t>使 用 量 等</t>
    <rPh sb="0" eb="1">
      <t>ツカ</t>
    </rPh>
    <rPh sb="2" eb="3">
      <t>ヨウ</t>
    </rPh>
    <rPh sb="4" eb="5">
      <t>リョウ</t>
    </rPh>
    <rPh sb="6" eb="7">
      <t>トウ</t>
    </rPh>
    <phoneticPr fontId="22"/>
  </si>
  <si>
    <t>熱量
（GJ）</t>
    <rPh sb="0" eb="2">
      <t>ネツリョウ</t>
    </rPh>
    <phoneticPr fontId="22"/>
  </si>
  <si>
    <t>特定温室効果ガス排出量</t>
    <rPh sb="0" eb="2">
      <t>トクテイ</t>
    </rPh>
    <rPh sb="2" eb="4">
      <t>オンシツ</t>
    </rPh>
    <rPh sb="4" eb="6">
      <t>コウカ</t>
    </rPh>
    <rPh sb="8" eb="10">
      <t>ハイシュツ</t>
    </rPh>
    <rPh sb="10" eb="11">
      <t>リョウ</t>
    </rPh>
    <phoneticPr fontId="22"/>
  </si>
  <si>
    <r>
      <t xml:space="preserve">排出係数
</t>
    </r>
    <r>
      <rPr>
        <sz val="8"/>
        <rFont val="ＭＳ 明朝"/>
        <family val="1"/>
        <charset val="128"/>
      </rPr>
      <t>（t/GJ, 千kWh)</t>
    </r>
    <rPh sb="0" eb="2">
      <t>ハイシュツ</t>
    </rPh>
    <rPh sb="2" eb="4">
      <t>ケイスウ</t>
    </rPh>
    <rPh sb="12" eb="13">
      <t>セン</t>
    </rPh>
    <phoneticPr fontId="22"/>
  </si>
  <si>
    <r>
      <t xml:space="preserve">排出量
</t>
    </r>
    <r>
      <rPr>
        <sz val="8"/>
        <rFont val="ＭＳ 明朝"/>
        <family val="1"/>
        <charset val="128"/>
      </rPr>
      <t>（ｔ）</t>
    </r>
    <rPh sb="0" eb="2">
      <t>ハイシュツ</t>
    </rPh>
    <rPh sb="2" eb="3">
      <t>リョウ</t>
    </rPh>
    <phoneticPr fontId="22"/>
  </si>
  <si>
    <t>燃料及び熱</t>
    <rPh sb="0" eb="2">
      <t>ネンリョウ</t>
    </rPh>
    <rPh sb="2" eb="3">
      <t>オヨ</t>
    </rPh>
    <rPh sb="4" eb="5">
      <t>ネツ</t>
    </rPh>
    <phoneticPr fontId="22"/>
  </si>
  <si>
    <t>原油のうちコンデンセート（NGL）</t>
    <rPh sb="0" eb="2">
      <t>ゲンユ</t>
    </rPh>
    <phoneticPr fontId="22"/>
  </si>
  <si>
    <t>揮発油（ガソリン）</t>
    <rPh sb="0" eb="3">
      <t>キハツユ</t>
    </rPh>
    <phoneticPr fontId="22"/>
  </si>
  <si>
    <t>Ａ重油</t>
    <rPh sb="1" eb="3">
      <t>ジュウユ</t>
    </rPh>
    <phoneticPr fontId="22"/>
  </si>
  <si>
    <t>ｔ</t>
    <phoneticPr fontId="22"/>
  </si>
  <si>
    <t>石油ガス</t>
    <rPh sb="0" eb="2">
      <t>セキユ</t>
    </rPh>
    <phoneticPr fontId="22"/>
  </si>
  <si>
    <t>液化石油ガス（LPG)</t>
    <rPh sb="0" eb="2">
      <t>エキカ</t>
    </rPh>
    <rPh sb="2" eb="4">
      <t>セキユ</t>
    </rPh>
    <phoneticPr fontId="22"/>
  </si>
  <si>
    <r>
      <t>千N</t>
    </r>
    <r>
      <rPr>
        <sz val="12"/>
        <rFont val="ＭＳ 明朝"/>
        <family val="1"/>
        <charset val="128"/>
      </rPr>
      <t>m</t>
    </r>
    <r>
      <rPr>
        <vertAlign val="superscript"/>
        <sz val="12"/>
        <rFont val="ＭＳ 明朝"/>
        <family val="1"/>
        <charset val="128"/>
      </rPr>
      <t>3</t>
    </r>
    <rPh sb="0" eb="1">
      <t>セン</t>
    </rPh>
    <phoneticPr fontId="22"/>
  </si>
  <si>
    <t>可燃性天然ガス</t>
    <rPh sb="0" eb="3">
      <t>カネンセイ</t>
    </rPh>
    <rPh sb="3" eb="5">
      <t>テンネン</t>
    </rPh>
    <phoneticPr fontId="22"/>
  </si>
  <si>
    <t>液化天然ガス（LNG)</t>
    <rPh sb="0" eb="2">
      <t>エキカ</t>
    </rPh>
    <rPh sb="2" eb="4">
      <t>テンネン</t>
    </rPh>
    <phoneticPr fontId="22"/>
  </si>
  <si>
    <t>石炭</t>
    <rPh sb="0" eb="2">
      <t>セキタン</t>
    </rPh>
    <phoneticPr fontId="22"/>
  </si>
  <si>
    <t>その他の燃料</t>
    <rPh sb="2" eb="3">
      <t>タ</t>
    </rPh>
    <rPh sb="4" eb="6">
      <t>ネンリョウ</t>
    </rPh>
    <phoneticPr fontId="22"/>
  </si>
  <si>
    <t>GJ</t>
    <phoneticPr fontId="22"/>
  </si>
  <si>
    <t>小　　計</t>
    <rPh sb="0" eb="1">
      <t>ショウ</t>
    </rPh>
    <rPh sb="3" eb="4">
      <t>ケイ</t>
    </rPh>
    <phoneticPr fontId="22"/>
  </si>
  <si>
    <t>電気</t>
    <rPh sb="0" eb="2">
      <t>デンキ</t>
    </rPh>
    <phoneticPr fontId="22"/>
  </si>
  <si>
    <r>
      <t>千</t>
    </r>
    <r>
      <rPr>
        <sz val="12"/>
        <rFont val="ＭＳ 明朝"/>
        <family val="1"/>
        <charset val="128"/>
      </rPr>
      <t>kWh</t>
    </r>
    <rPh sb="0" eb="1">
      <t>セン</t>
    </rPh>
    <phoneticPr fontId="22"/>
  </si>
  <si>
    <t>再生可能エネルギーの環境価値を移転した電気</t>
    <rPh sb="10" eb="14">
      <t>カンキョウカチ</t>
    </rPh>
    <rPh sb="15" eb="17">
      <t>イテン</t>
    </rPh>
    <rPh sb="19" eb="21">
      <t>デンキ</t>
    </rPh>
    <phoneticPr fontId="22"/>
  </si>
  <si>
    <t>千kWh</t>
    <rPh sb="0" eb="1">
      <t>セン</t>
    </rPh>
    <phoneticPr fontId="22"/>
  </si>
  <si>
    <t>外部供給</t>
    <rPh sb="0" eb="2">
      <t>ガイブ</t>
    </rPh>
    <rPh sb="2" eb="4">
      <t>キョウキュウ</t>
    </rPh>
    <phoneticPr fontId="22"/>
  </si>
  <si>
    <t>合　　計</t>
    <phoneticPr fontId="22"/>
  </si>
  <si>
    <t>原油換算</t>
    <phoneticPr fontId="22"/>
  </si>
  <si>
    <t>■その他燃料に関する情報</t>
    <phoneticPr fontId="22"/>
  </si>
  <si>
    <t>具体的燃料の種類</t>
    <phoneticPr fontId="22"/>
  </si>
  <si>
    <t>千kWh</t>
    <phoneticPr fontId="22"/>
  </si>
  <si>
    <t>自動</t>
    <rPh sb="0" eb="2">
      <t>ジドウ</t>
    </rPh>
    <phoneticPr fontId="22"/>
  </si>
  <si>
    <t>昼夜不明またはその他からの買電</t>
  </si>
  <si>
    <t>他事業所への燃料等の直接供給</t>
    <phoneticPr fontId="22"/>
  </si>
  <si>
    <t>第６号様式　その１</t>
    <phoneticPr fontId="22"/>
  </si>
  <si>
    <t>液化天然ガス_LNG</t>
  </si>
  <si>
    <t>都市ガス13A</t>
  </si>
  <si>
    <t>産業用蒸気</t>
  </si>
  <si>
    <t>産業用以外の蒸気</t>
  </si>
  <si>
    <t>温水</t>
  </si>
  <si>
    <t>冷水</t>
  </si>
  <si>
    <t>年間</t>
    <rPh sb="0" eb="2">
      <t>ネンカン</t>
    </rPh>
    <phoneticPr fontId="22"/>
  </si>
  <si>
    <t>エネルギー種別</t>
    <rPh sb="5" eb="7">
      <t>シュベツ</t>
    </rPh>
    <phoneticPr fontId="22"/>
  </si>
  <si>
    <t>熱合計(GJ)</t>
    <rPh sb="0" eb="1">
      <t>ネツ</t>
    </rPh>
    <rPh sb="1" eb="3">
      <t>ゴウケイ</t>
    </rPh>
    <phoneticPr fontId="22"/>
  </si>
  <si>
    <t>電気合計(千kWh)</t>
    <rPh sb="0" eb="2">
      <t>デンキ</t>
    </rPh>
    <rPh sb="2" eb="4">
      <t>ゴウケイ</t>
    </rPh>
    <rPh sb="5" eb="6">
      <t>セン</t>
    </rPh>
    <phoneticPr fontId="22"/>
  </si>
  <si>
    <t>燃料合計(GJ)</t>
    <rPh sb="0" eb="2">
      <t>ネンリョウ</t>
    </rPh>
    <rPh sb="2" eb="4">
      <t>ゴウケイ</t>
    </rPh>
    <phoneticPr fontId="22"/>
  </si>
  <si>
    <t>使用量の計算（燃料）</t>
    <rPh sb="0" eb="3">
      <t>シヨウリョウ</t>
    </rPh>
    <rPh sb="4" eb="6">
      <t>ケイサン</t>
    </rPh>
    <rPh sb="7" eb="9">
      <t>ネンリョウ</t>
    </rPh>
    <phoneticPr fontId="22"/>
  </si>
  <si>
    <t>排出係数</t>
    <rPh sb="0" eb="2">
      <t>ハイシュツ</t>
    </rPh>
    <rPh sb="2" eb="4">
      <t>ケイスウ</t>
    </rPh>
    <phoneticPr fontId="22"/>
  </si>
  <si>
    <t>排出量の計算</t>
    <rPh sb="0" eb="2">
      <t>ハイシュツ</t>
    </rPh>
    <rPh sb="2" eb="3">
      <t>リョウ</t>
    </rPh>
    <rPh sb="4" eb="6">
      <t>ケイサン</t>
    </rPh>
    <phoneticPr fontId="22"/>
  </si>
  <si>
    <t>使用量の計算（燃料を除く）</t>
    <phoneticPr fontId="22"/>
  </si>
  <si>
    <r>
      <t>燃料合計(tCO</t>
    </r>
    <r>
      <rPr>
        <b/>
        <vertAlign val="subscript"/>
        <sz val="11"/>
        <rFont val="ＭＳ Ｐゴシック"/>
        <family val="3"/>
        <charset val="128"/>
      </rPr>
      <t>2</t>
    </r>
    <r>
      <rPr>
        <b/>
        <sz val="11"/>
        <rFont val="ＭＳ Ｐゴシック"/>
        <family val="3"/>
        <charset val="128"/>
      </rPr>
      <t>)</t>
    </r>
    <rPh sb="0" eb="2">
      <t>ネンリョウ</t>
    </rPh>
    <rPh sb="2" eb="4">
      <t>ゴウケイ</t>
    </rPh>
    <phoneticPr fontId="22"/>
  </si>
  <si>
    <r>
      <t>熱合計(tCO</t>
    </r>
    <r>
      <rPr>
        <b/>
        <vertAlign val="subscript"/>
        <sz val="11"/>
        <rFont val="ＭＳ Ｐゴシック"/>
        <family val="3"/>
        <charset val="128"/>
      </rPr>
      <t>2</t>
    </r>
    <r>
      <rPr>
        <b/>
        <sz val="11"/>
        <rFont val="ＭＳ Ｐゴシック"/>
        <family val="3"/>
        <charset val="128"/>
      </rPr>
      <t>)</t>
    </r>
    <rPh sb="0" eb="1">
      <t>ネツ</t>
    </rPh>
    <rPh sb="1" eb="3">
      <t>ゴウケイ</t>
    </rPh>
    <phoneticPr fontId="22"/>
  </si>
  <si>
    <r>
      <t>電気合計(tCO</t>
    </r>
    <r>
      <rPr>
        <b/>
        <vertAlign val="subscript"/>
        <sz val="11"/>
        <rFont val="ＭＳ Ｐゴシック"/>
        <family val="3"/>
        <charset val="128"/>
      </rPr>
      <t>2</t>
    </r>
    <r>
      <rPr>
        <b/>
        <sz val="11"/>
        <rFont val="ＭＳ Ｐゴシック"/>
        <family val="3"/>
        <charset val="128"/>
      </rPr>
      <t>)</t>
    </r>
    <rPh sb="0" eb="2">
      <t>デンキ</t>
    </rPh>
    <rPh sb="2" eb="4">
      <t>ゴウケイ</t>
    </rPh>
    <phoneticPr fontId="22"/>
  </si>
  <si>
    <r>
      <t>自ら生成した熱の供給(CO</t>
    </r>
    <r>
      <rPr>
        <b/>
        <vertAlign val="subscript"/>
        <sz val="11"/>
        <rFont val="ＭＳ Ｐゴシック"/>
        <family val="3"/>
        <charset val="128"/>
      </rPr>
      <t>2</t>
    </r>
    <r>
      <rPr>
        <b/>
        <sz val="11"/>
        <rFont val="ＭＳ Ｐゴシック"/>
        <family val="3"/>
        <charset val="128"/>
      </rPr>
      <t>)</t>
    </r>
    <rPh sb="0" eb="1">
      <t>ミズカ</t>
    </rPh>
    <rPh sb="2" eb="4">
      <t>セイセイ</t>
    </rPh>
    <rPh sb="6" eb="7">
      <t>ネツ</t>
    </rPh>
    <rPh sb="8" eb="10">
      <t>キョウキュウ</t>
    </rPh>
    <phoneticPr fontId="22"/>
  </si>
  <si>
    <r>
      <t>自ら生成した電力の供給(tCO</t>
    </r>
    <r>
      <rPr>
        <b/>
        <vertAlign val="subscript"/>
        <sz val="11"/>
        <rFont val="ＭＳ Ｐゴシック"/>
        <family val="3"/>
        <charset val="128"/>
      </rPr>
      <t>2</t>
    </r>
    <r>
      <rPr>
        <b/>
        <sz val="11"/>
        <rFont val="ＭＳ Ｐゴシック"/>
        <family val="3"/>
        <charset val="128"/>
      </rPr>
      <t>)</t>
    </r>
    <rPh sb="0" eb="1">
      <t>ミズカ</t>
    </rPh>
    <rPh sb="2" eb="4">
      <t>セイセイ</t>
    </rPh>
    <rPh sb="6" eb="8">
      <t>デンリョク</t>
    </rPh>
    <rPh sb="9" eb="11">
      <t>キョウキュウ</t>
    </rPh>
    <phoneticPr fontId="22"/>
  </si>
  <si>
    <t>様式ID</t>
    <rPh sb="0" eb="2">
      <t>ヨウシキ</t>
    </rPh>
    <phoneticPr fontId="22"/>
  </si>
  <si>
    <t>様式バージョン</t>
    <rPh sb="0" eb="2">
      <t>ヨウシキ</t>
    </rPh>
    <phoneticPr fontId="22"/>
  </si>
  <si>
    <t>YSK10001</t>
    <phoneticPr fontId="22"/>
  </si>
  <si>
    <t>単 位</t>
    <phoneticPr fontId="22"/>
  </si>
  <si>
    <t>kL</t>
    <phoneticPr fontId="22"/>
  </si>
  <si>
    <t>ナフサ</t>
    <phoneticPr fontId="22"/>
  </si>
  <si>
    <t>kL</t>
    <phoneticPr fontId="22"/>
  </si>
  <si>
    <t>Ｂ・Ｃ重油</t>
    <phoneticPr fontId="22"/>
  </si>
  <si>
    <t>ｔ</t>
    <phoneticPr fontId="22"/>
  </si>
  <si>
    <t>ｔ</t>
    <phoneticPr fontId="22"/>
  </si>
  <si>
    <t>ｔ</t>
    <phoneticPr fontId="22"/>
  </si>
  <si>
    <t>コールタール</t>
    <phoneticPr fontId="22"/>
  </si>
  <si>
    <t>産業用蒸気</t>
    <phoneticPr fontId="22"/>
  </si>
  <si>
    <t>GJ</t>
    <phoneticPr fontId="22"/>
  </si>
  <si>
    <t>産業用以外の蒸気</t>
    <phoneticPr fontId="22"/>
  </si>
  <si>
    <t>温水</t>
    <phoneticPr fontId="22"/>
  </si>
  <si>
    <t>冷水</t>
    <phoneticPr fontId="22"/>
  </si>
  <si>
    <t>乗率</t>
    <rPh sb="0" eb="1">
      <t>ジョウ</t>
    </rPh>
    <rPh sb="1" eb="2">
      <t>リツ</t>
    </rPh>
    <phoneticPr fontId="22"/>
  </si>
  <si>
    <t>一般送配電事業者の電線路を介した買電_昼間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ヒルマ</t>
    </rPh>
    <phoneticPr fontId="22"/>
  </si>
  <si>
    <t>一般送配電事業者の電線路を介した買電_夜間</t>
    <rPh sb="0" eb="2">
      <t>イッパン</t>
    </rPh>
    <rPh sb="2" eb="3">
      <t>ソウ</t>
    </rPh>
    <rPh sb="3" eb="5">
      <t>ハイデン</t>
    </rPh>
    <rPh sb="5" eb="7">
      <t>ジギョウ</t>
    </rPh>
    <rPh sb="7" eb="8">
      <t>シャ</t>
    </rPh>
    <rPh sb="9" eb="11">
      <t>デンセン</t>
    </rPh>
    <rPh sb="11" eb="12">
      <t>ロ</t>
    </rPh>
    <rPh sb="13" eb="14">
      <t>カイ</t>
    </rPh>
    <rPh sb="16" eb="18">
      <t>カイデン</t>
    </rPh>
    <rPh sb="19" eb="21">
      <t>ヤカン</t>
    </rPh>
    <phoneticPr fontId="22"/>
  </si>
  <si>
    <t>小原単位建物相当量</t>
    <rPh sb="0" eb="1">
      <t>ショウ</t>
    </rPh>
    <rPh sb="1" eb="4">
      <t>ゲンタンイ</t>
    </rPh>
    <rPh sb="4" eb="6">
      <t>タテモノ</t>
    </rPh>
    <rPh sb="6" eb="8">
      <t>ソウトウ</t>
    </rPh>
    <rPh sb="8" eb="9">
      <t>リョウ</t>
    </rPh>
    <phoneticPr fontId="22"/>
  </si>
  <si>
    <t>（GJ）</t>
  </si>
  <si>
    <t>(千kWh)</t>
  </si>
  <si>
    <t>7月</t>
    <phoneticPr fontId="22"/>
  </si>
  <si>
    <t>※「再生可能エネルギーの自家消費量」の把握方法が「実測」、かつ、検定等の有無が「無」と選択されております。</t>
    <rPh sb="2" eb="4">
      <t>サイセイ</t>
    </rPh>
    <rPh sb="4" eb="6">
      <t>カノウ</t>
    </rPh>
    <rPh sb="12" eb="14">
      <t>ジカ</t>
    </rPh>
    <rPh sb="14" eb="16">
      <t>ショウヒ</t>
    </rPh>
    <rPh sb="16" eb="17">
      <t>リョウ</t>
    </rPh>
    <rPh sb="19" eb="21">
      <t>ハアク</t>
    </rPh>
    <rPh sb="21" eb="23">
      <t>ホウホウ</t>
    </rPh>
    <rPh sb="25" eb="27">
      <t>ジッソク</t>
    </rPh>
    <rPh sb="32" eb="34">
      <t>ケンテイ</t>
    </rPh>
    <rPh sb="34" eb="35">
      <t>トウ</t>
    </rPh>
    <rPh sb="36" eb="38">
      <t>ウム</t>
    </rPh>
    <rPh sb="40" eb="41">
      <t>ナシ</t>
    </rPh>
    <rPh sb="43" eb="45">
      <t>センタク</t>
    </rPh>
    <phoneticPr fontId="22"/>
  </si>
  <si>
    <t>※検定等の有無が「無」と選択されております。</t>
    <rPh sb="1" eb="3">
      <t>ケンテイ</t>
    </rPh>
    <rPh sb="3" eb="4">
      <t>トウ</t>
    </rPh>
    <rPh sb="5" eb="7">
      <t>ウム</t>
    </rPh>
    <rPh sb="9" eb="10">
      <t>ナシ</t>
    </rPh>
    <rPh sb="12" eb="14">
      <t>センタク</t>
    </rPh>
    <phoneticPr fontId="22"/>
  </si>
  <si>
    <t>　特定計量器以外での実測は認められませんので、修正してください。</t>
    <rPh sb="1" eb="3">
      <t>トクテイ</t>
    </rPh>
    <rPh sb="3" eb="6">
      <t>ケイリョウキ</t>
    </rPh>
    <rPh sb="6" eb="8">
      <t>イガイ</t>
    </rPh>
    <rPh sb="10" eb="12">
      <t>ジッソク</t>
    </rPh>
    <rPh sb="13" eb="14">
      <t>ミト</t>
    </rPh>
    <rPh sb="23" eb="25">
      <t>シュウセイ</t>
    </rPh>
    <phoneticPr fontId="22"/>
  </si>
  <si>
    <t>　特定温室効果ガス排出量算定ガイドライン56～58ページを参照し、適切な乗率を記入してください。</t>
    <rPh sb="1" eb="3">
      <t>トクテイ</t>
    </rPh>
    <rPh sb="3" eb="5">
      <t>オンシツ</t>
    </rPh>
    <rPh sb="5" eb="7">
      <t>コウカ</t>
    </rPh>
    <rPh sb="9" eb="11">
      <t>ハイシュツ</t>
    </rPh>
    <rPh sb="11" eb="12">
      <t>リョウ</t>
    </rPh>
    <rPh sb="12" eb="14">
      <t>サンテイ</t>
    </rPh>
    <rPh sb="29" eb="31">
      <t>サンショウ</t>
    </rPh>
    <rPh sb="33" eb="35">
      <t>テキセツ</t>
    </rPh>
    <rPh sb="36" eb="37">
      <t>ジョウ</t>
    </rPh>
    <rPh sb="37" eb="38">
      <t>リツ</t>
    </rPh>
    <rPh sb="39" eb="41">
      <t>キニュウ</t>
    </rPh>
    <phoneticPr fontId="22"/>
  </si>
  <si>
    <t>(日本産業規格Ａ列４番)</t>
    <rPh sb="1" eb="3">
      <t>ニホン</t>
    </rPh>
    <rPh sb="3" eb="5">
      <t>サンギョウ</t>
    </rPh>
    <rPh sb="5" eb="7">
      <t>キカク</t>
    </rPh>
    <rPh sb="8" eb="9">
      <t>レツ</t>
    </rPh>
    <rPh sb="10" eb="11">
      <t>バン</t>
    </rPh>
    <phoneticPr fontId="22"/>
  </si>
  <si>
    <t>(日本産業規格Ａ列４番)</t>
    <rPh sb="3" eb="5">
      <t>サンギョウ</t>
    </rPh>
    <phoneticPr fontId="22"/>
  </si>
  <si>
    <t>一般送配電事業者の電線路を介して供給された電気</t>
    <phoneticPr fontId="22"/>
  </si>
  <si>
    <t>排出係数</t>
    <rPh sb="0" eb="4">
      <t>ハイシュツケイスウ</t>
    </rPh>
    <phoneticPr fontId="22"/>
  </si>
  <si>
    <t>再エネの種類</t>
    <rPh sb="0" eb="1">
      <t>サイ</t>
    </rPh>
    <rPh sb="4" eb="6">
      <t>シュルイ</t>
    </rPh>
    <phoneticPr fontId="22"/>
  </si>
  <si>
    <t>（バイオマス燃料種）</t>
    <rPh sb="6" eb="9">
      <t>ネンリョウシュ</t>
    </rPh>
    <phoneticPr fontId="22"/>
  </si>
  <si>
    <t>再エネ導入方法</t>
    <rPh sb="0" eb="1">
      <t>サイ</t>
    </rPh>
    <rPh sb="3" eb="5">
      <t>ドウニュウ</t>
    </rPh>
    <rPh sb="5" eb="7">
      <t>ホウホウ</t>
    </rPh>
    <phoneticPr fontId="22"/>
  </si>
  <si>
    <t>ジェット燃料油</t>
    <rPh sb="4" eb="6">
      <t>ネンリョウ</t>
    </rPh>
    <rPh sb="6" eb="7">
      <t>アブラ</t>
    </rPh>
    <phoneticPr fontId="22"/>
  </si>
  <si>
    <t>輸入原料炭</t>
    <rPh sb="0" eb="2">
      <t>ユニュウ</t>
    </rPh>
    <rPh sb="2" eb="4">
      <t>ゲンリョウ</t>
    </rPh>
    <rPh sb="4" eb="5">
      <t>スミ</t>
    </rPh>
    <phoneticPr fontId="22"/>
  </si>
  <si>
    <t>コークス用原料炭</t>
    <phoneticPr fontId="22"/>
  </si>
  <si>
    <t>吹込用原料炭</t>
    <phoneticPr fontId="22"/>
  </si>
  <si>
    <t>輸入一般炭</t>
    <phoneticPr fontId="22"/>
  </si>
  <si>
    <t>国産一般炭</t>
    <rPh sb="0" eb="2">
      <t>コクサン</t>
    </rPh>
    <rPh sb="2" eb="4">
      <t>イッパン</t>
    </rPh>
    <rPh sb="4" eb="5">
      <t>スミ</t>
    </rPh>
    <phoneticPr fontId="22"/>
  </si>
  <si>
    <t>輸入無煙炭</t>
    <rPh sb="0" eb="2">
      <t>ユニュウ</t>
    </rPh>
    <rPh sb="2" eb="4">
      <t>ムエン</t>
    </rPh>
    <rPh sb="4" eb="5">
      <t>スミ</t>
    </rPh>
    <phoneticPr fontId="22"/>
  </si>
  <si>
    <t>持続可能性が担保されていないバイオマス由来の熱</t>
    <rPh sb="0" eb="5">
      <t>ジゾクカノウセイ</t>
    </rPh>
    <rPh sb="6" eb="8">
      <t>タンポ</t>
    </rPh>
    <rPh sb="19" eb="21">
      <t>ユライ</t>
    </rPh>
    <rPh sb="22" eb="23">
      <t>ネツ</t>
    </rPh>
    <phoneticPr fontId="22"/>
  </si>
  <si>
    <t>持続可能性が担保されていないバイオマス由来の電気</t>
    <rPh sb="0" eb="5">
      <t>ジゾクカノウセイ</t>
    </rPh>
    <rPh sb="6" eb="8">
      <t>タンポ</t>
    </rPh>
    <rPh sb="19" eb="21">
      <t>ユライ</t>
    </rPh>
    <rPh sb="22" eb="24">
      <t>デンキ</t>
    </rPh>
    <phoneticPr fontId="22"/>
  </si>
  <si>
    <t xml:space="preserve"> (6)－1　燃料等使用量及び特定温室効果ガス排出量</t>
    <phoneticPr fontId="22"/>
  </si>
  <si>
    <t>太陽熱</t>
    <rPh sb="0" eb="3">
      <t>タイヨウネツ</t>
    </rPh>
    <phoneticPr fontId="22"/>
  </si>
  <si>
    <t>地熱</t>
    <phoneticPr fontId="22"/>
  </si>
  <si>
    <t>温泉熱</t>
    <phoneticPr fontId="22"/>
  </si>
  <si>
    <t>雪氷熱</t>
    <phoneticPr fontId="22"/>
  </si>
  <si>
    <t>バイオマス</t>
    <phoneticPr fontId="22"/>
  </si>
  <si>
    <t>黒液</t>
    <rPh sb="0" eb="2">
      <t>コクエキ</t>
    </rPh>
    <phoneticPr fontId="22"/>
  </si>
  <si>
    <t>木材</t>
    <phoneticPr fontId="22"/>
  </si>
  <si>
    <t>木質廃材</t>
    <phoneticPr fontId="22"/>
  </si>
  <si>
    <t>バイオエタノール</t>
    <phoneticPr fontId="22"/>
  </si>
  <si>
    <t>バイオガス</t>
    <phoneticPr fontId="22"/>
  </si>
  <si>
    <t>代替排出量</t>
    <rPh sb="0" eb="2">
      <t>ダイタイ</t>
    </rPh>
    <rPh sb="2" eb="4">
      <t>ハイシュツ</t>
    </rPh>
    <rPh sb="4" eb="5">
      <t>リョウ</t>
    </rPh>
    <phoneticPr fontId="22"/>
  </si>
  <si>
    <t>風力</t>
    <rPh sb="0" eb="2">
      <t>フウリョク</t>
    </rPh>
    <phoneticPr fontId="22"/>
  </si>
  <si>
    <t>水力</t>
    <rPh sb="0" eb="2">
      <t>スイリョク</t>
    </rPh>
    <phoneticPr fontId="22"/>
  </si>
  <si>
    <t>事業所内（オンサイト）</t>
    <rPh sb="0" eb="4">
      <t>ジギョウショナイ</t>
    </rPh>
    <phoneticPr fontId="22"/>
  </si>
  <si>
    <t>事業所内（オンサイト）</t>
    <phoneticPr fontId="22"/>
  </si>
  <si>
    <t>再エネ熱・電気の種類</t>
    <rPh sb="0" eb="1">
      <t>サイ</t>
    </rPh>
    <rPh sb="3" eb="4">
      <t>ネツ</t>
    </rPh>
    <rPh sb="5" eb="7">
      <t>デンキ</t>
    </rPh>
    <rPh sb="8" eb="10">
      <t>シュルイ</t>
    </rPh>
    <phoneticPr fontId="22"/>
  </si>
  <si>
    <t>再エネ由来の証書</t>
    <rPh sb="0" eb="1">
      <t>サイ</t>
    </rPh>
    <rPh sb="3" eb="5">
      <t>ユライ</t>
    </rPh>
    <rPh sb="6" eb="8">
      <t>ショウショ</t>
    </rPh>
    <phoneticPr fontId="22"/>
  </si>
  <si>
    <t>グリーン電力証書</t>
    <rPh sb="4" eb="6">
      <t>デンリョク</t>
    </rPh>
    <rPh sb="6" eb="8">
      <t>ショウショ</t>
    </rPh>
    <phoneticPr fontId="22"/>
  </si>
  <si>
    <t>グリーン熱証書</t>
    <rPh sb="4" eb="7">
      <t>ネツショウショ</t>
    </rPh>
    <phoneticPr fontId="22"/>
  </si>
  <si>
    <t>非化石証書</t>
    <rPh sb="0" eb="5">
      <t>ヒカセキショウショ</t>
    </rPh>
    <phoneticPr fontId="22"/>
  </si>
  <si>
    <t>再エネ利用割合</t>
    <rPh sb="0" eb="1">
      <t>サイ</t>
    </rPh>
    <rPh sb="3" eb="7">
      <t>リヨウワリアイ</t>
    </rPh>
    <phoneticPr fontId="22"/>
  </si>
  <si>
    <t>オフサイトPPA（ヴァーチャル）</t>
    <phoneticPr fontId="22"/>
  </si>
  <si>
    <t>再エネ由来の証書</t>
    <phoneticPr fontId="22"/>
  </si>
  <si>
    <t>事業所外（オフサイト）</t>
    <rPh sb="0" eb="3">
      <t>ジギョウショ</t>
    </rPh>
    <rPh sb="3" eb="4">
      <t>ガイ</t>
    </rPh>
    <phoneticPr fontId="22"/>
  </si>
  <si>
    <t>事業所外（オフサイト）</t>
    <rPh sb="3" eb="4">
      <t>ガイ</t>
    </rPh>
    <phoneticPr fontId="22"/>
  </si>
  <si>
    <t>オンサイトPPA（ヴァーチャル）</t>
    <phoneticPr fontId="22"/>
  </si>
  <si>
    <t>その他バイオマス</t>
    <phoneticPr fontId="22"/>
  </si>
  <si>
    <t>メニュー別契約名称</t>
    <rPh sb="4" eb="5">
      <t>ベツ</t>
    </rPh>
    <rPh sb="5" eb="7">
      <t>ケイヤク</t>
    </rPh>
    <rPh sb="7" eb="9">
      <t>メイショウ</t>
    </rPh>
    <phoneticPr fontId="22"/>
  </si>
  <si>
    <t xml:space="preserve"> (5)-1　燃料等使用量</t>
    <rPh sb="7" eb="9">
      <t>ネンリョウ</t>
    </rPh>
    <rPh sb="10" eb="12">
      <t>シヨウ</t>
    </rPh>
    <rPh sb="12" eb="13">
      <t>リョウ</t>
    </rPh>
    <phoneticPr fontId="22"/>
  </si>
  <si>
    <t>大規模</t>
    <rPh sb="0" eb="3">
      <t>ダイキボ</t>
    </rPh>
    <phoneticPr fontId="22"/>
  </si>
  <si>
    <t>上記以外</t>
    <rPh sb="0" eb="4">
      <t>ジョウキイガイ</t>
    </rPh>
    <phoneticPr fontId="22"/>
  </si>
  <si>
    <t>⇐基準排出量に使用</t>
    <rPh sb="1" eb="6">
      <t>キジュンハイシュツリョウ</t>
    </rPh>
    <rPh sb="7" eb="9">
      <t>シヨウ</t>
    </rPh>
    <phoneticPr fontId="22"/>
  </si>
  <si>
    <t>コークス用原料炭</t>
  </si>
  <si>
    <t>吹込用原料炭</t>
  </si>
  <si>
    <t>輸入一般炭</t>
  </si>
  <si>
    <t>国産一般炭</t>
  </si>
  <si>
    <t>発電用高炉ガス</t>
  </si>
  <si>
    <t>燃料の種類</t>
  </si>
  <si>
    <t>第四計画期間</t>
    <rPh sb="1" eb="2">
      <t>ヨン</t>
    </rPh>
    <phoneticPr fontId="45"/>
  </si>
  <si>
    <t>(基準年度排出量算定用）</t>
    <phoneticPr fontId="45"/>
  </si>
  <si>
    <t>(年度排出量算定用）</t>
    <phoneticPr fontId="45"/>
  </si>
  <si>
    <t>原油</t>
  </si>
  <si>
    <t>［t-C/GJ］</t>
  </si>
  <si>
    <t>原油のうちコンデンセート（NGL）</t>
  </si>
  <si>
    <t>揮発油（ガソリン）</t>
  </si>
  <si>
    <t>灯油</t>
  </si>
  <si>
    <t>軽油</t>
  </si>
  <si>
    <t>A重油</t>
  </si>
  <si>
    <t>潤滑油</t>
    <rPh sb="0" eb="3">
      <t>ジュンカツユ</t>
    </rPh>
    <phoneticPr fontId="45"/>
  </si>
  <si>
    <t>石油アスファルト</t>
  </si>
  <si>
    <t>t</t>
  </si>
  <si>
    <t>石油コークス、FCCコークス</t>
    <phoneticPr fontId="45"/>
  </si>
  <si>
    <t>石油ガス</t>
  </si>
  <si>
    <t>液化石油ガス（LPG）</t>
  </si>
  <si>
    <t>石油系炭化水素ガス</t>
  </si>
  <si>
    <t>可燃性
天然ガス</t>
  </si>
  <si>
    <t>液化天然ガス（LNG）</t>
  </si>
  <si>
    <t>その他可燃性天然ガス</t>
  </si>
  <si>
    <t>石炭</t>
  </si>
  <si>
    <t>原料炭</t>
  </si>
  <si>
    <t>輸入原料炭</t>
    <rPh sb="0" eb="2">
      <t>ユニュウ</t>
    </rPh>
    <rPh sb="2" eb="4">
      <t>ゲンリョウ</t>
    </rPh>
    <rPh sb="4" eb="5">
      <t>スミ</t>
    </rPh>
    <phoneticPr fontId="45"/>
  </si>
  <si>
    <t>コークス用原料炭</t>
    <phoneticPr fontId="45"/>
  </si>
  <si>
    <t>吹込用原料炭</t>
    <phoneticPr fontId="45"/>
  </si>
  <si>
    <t>一般炭</t>
  </si>
  <si>
    <t>輸入一般炭</t>
    <phoneticPr fontId="45"/>
  </si>
  <si>
    <t>国産一般炭</t>
    <phoneticPr fontId="45"/>
  </si>
  <si>
    <t>輸入無煙炭</t>
    <rPh sb="0" eb="2">
      <t>ユニュウ</t>
    </rPh>
    <phoneticPr fontId="45"/>
  </si>
  <si>
    <t>石炭コークス</t>
  </si>
  <si>
    <t>コークス炉ガス</t>
  </si>
  <si>
    <t>高炉ガス</t>
  </si>
  <si>
    <t>発電用高炉ガス</t>
    <phoneticPr fontId="45"/>
  </si>
  <si>
    <t>転炉ガス</t>
  </si>
  <si>
    <t>［GJ/kL］</t>
  </si>
  <si>
    <t>［GJ/t］</t>
  </si>
  <si>
    <t>［GJ/千Nm3］</t>
  </si>
  <si>
    <t>一般送配電事業者の電線路を介して供給された電気</t>
  </si>
  <si>
    <t>発電用高炉ガス</t>
    <phoneticPr fontId="22"/>
  </si>
  <si>
    <t>単位発熱量/一次エネ換算係数</t>
    <rPh sb="0" eb="5">
      <t>タンイハツネツリョウ</t>
    </rPh>
    <rPh sb="6" eb="8">
      <t>イチジ</t>
    </rPh>
    <rPh sb="10" eb="12">
      <t>カンザン</t>
    </rPh>
    <rPh sb="12" eb="14">
      <t>ケイスウ</t>
    </rPh>
    <phoneticPr fontId="22"/>
  </si>
  <si>
    <t>[（GJ/千 Nm3]</t>
    <phoneticPr fontId="22"/>
  </si>
  <si>
    <t xml:space="preserve"> [GJ/千kWh]</t>
    <phoneticPr fontId="22"/>
  </si>
  <si>
    <t xml:space="preserve"> [GJ/GJ]</t>
    <phoneticPr fontId="22"/>
  </si>
  <si>
    <t>L</t>
  </si>
  <si>
    <t>kl</t>
  </si>
  <si>
    <t>kg</t>
  </si>
  <si>
    <t>MJ</t>
  </si>
  <si>
    <t>kWh</t>
  </si>
  <si>
    <t>単位（プルダウン選択用）</t>
    <rPh sb="8" eb="10">
      <t>センタク</t>
    </rPh>
    <rPh sb="10" eb="11">
      <t>ヨウ</t>
    </rPh>
    <phoneticPr fontId="22"/>
  </si>
  <si>
    <t>■その6-1シート</t>
    <phoneticPr fontId="22"/>
  </si>
  <si>
    <t>■その6－2シート</t>
    <phoneticPr fontId="22"/>
  </si>
  <si>
    <t>石油コークス、FCCコークス</t>
    <rPh sb="0" eb="2">
      <t>セキユ</t>
    </rPh>
    <phoneticPr fontId="22"/>
  </si>
  <si>
    <t>事業所外から供給された再エネ熱</t>
  </si>
  <si>
    <t>事業所外から供給された再エネ熱</t>
    <phoneticPr fontId="22"/>
  </si>
  <si>
    <t>事業所外から供給された電気</t>
    <rPh sb="11" eb="13">
      <t>デンキ</t>
    </rPh>
    <phoneticPr fontId="22"/>
  </si>
  <si>
    <t>潤滑油</t>
    <phoneticPr fontId="22"/>
  </si>
  <si>
    <t>地熱</t>
  </si>
  <si>
    <t>温泉熱</t>
  </si>
  <si>
    <t>雪氷熱</t>
  </si>
  <si>
    <t>バイオマス</t>
  </si>
  <si>
    <t>木材</t>
  </si>
  <si>
    <t>木質廃材</t>
  </si>
  <si>
    <t>バイオエタノール</t>
  </si>
  <si>
    <t>バイオガス</t>
  </si>
  <si>
    <t>その他バイオマス</t>
  </si>
  <si>
    <t>オンサイトPPA（フィジカル）</t>
  </si>
  <si>
    <t>オンサイトPPA（ヴァーチャル）</t>
  </si>
  <si>
    <t>オフサイトPPA（フィジカル）</t>
  </si>
  <si>
    <t>オフサイトPPA（ヴァーチャル）</t>
  </si>
  <si>
    <t>事業所内（オンサイト）</t>
  </si>
  <si>
    <t>事業所外から供給された再エネ電気</t>
    <rPh sb="11" eb="12">
      <t>サイ</t>
    </rPh>
    <rPh sb="14" eb="16">
      <t>デンキ</t>
    </rPh>
    <phoneticPr fontId="22"/>
  </si>
  <si>
    <t>他事業所への燃料等の直接供給</t>
  </si>
  <si>
    <t>その5（燃料）</t>
    <rPh sb="4" eb="6">
      <t>ネンリョウ</t>
    </rPh>
    <phoneticPr fontId="22"/>
  </si>
  <si>
    <t>その5（電気・熱・ガス）</t>
    <rPh sb="4" eb="6">
      <t>デンキ</t>
    </rPh>
    <rPh sb="7" eb="8">
      <t>ネツ</t>
    </rPh>
    <phoneticPr fontId="22"/>
  </si>
  <si>
    <t>燃料等の種類</t>
    <rPh sb="0" eb="2">
      <t>ネンリョウ</t>
    </rPh>
    <rPh sb="2" eb="3">
      <t>トウ</t>
    </rPh>
    <rPh sb="4" eb="6">
      <t>シュルイ</t>
    </rPh>
    <phoneticPr fontId="22"/>
  </si>
  <si>
    <t>排出活動</t>
    <rPh sb="0" eb="4">
      <t>ハイシュツカツドウ</t>
    </rPh>
    <phoneticPr fontId="22"/>
  </si>
  <si>
    <t>その5（燃料）</t>
    <phoneticPr fontId="22"/>
  </si>
  <si>
    <t>その他燃料１</t>
  </si>
  <si>
    <t>その他燃料１</t>
    <phoneticPr fontId="22"/>
  </si>
  <si>
    <t>その他燃料２</t>
  </si>
  <si>
    <t>その他燃料２</t>
    <phoneticPr fontId="22"/>
  </si>
  <si>
    <t>他事業所への熱や電気の供給</t>
    <rPh sb="0" eb="1">
      <t>ホカ</t>
    </rPh>
    <rPh sb="1" eb="4">
      <t>ジギョウショ</t>
    </rPh>
    <rPh sb="6" eb="7">
      <t>ネツ</t>
    </rPh>
    <rPh sb="8" eb="10">
      <t>デンキ</t>
    </rPh>
    <rPh sb="11" eb="13">
      <t>キョウキュウ</t>
    </rPh>
    <phoneticPr fontId="22"/>
  </si>
  <si>
    <t>把握方法</t>
    <rPh sb="0" eb="4">
      <t>ハアクホウホウ</t>
    </rPh>
    <phoneticPr fontId="22"/>
  </si>
  <si>
    <t>検定等の有無</t>
    <phoneticPr fontId="22"/>
  </si>
  <si>
    <t>都市ガスメータ種</t>
    <phoneticPr fontId="22"/>
  </si>
  <si>
    <t>入力方法</t>
    <rPh sb="0" eb="4">
      <t>ニュウリョクホウホウ</t>
    </rPh>
    <phoneticPr fontId="22"/>
  </si>
  <si>
    <t>その4</t>
    <phoneticPr fontId="22"/>
  </si>
  <si>
    <t>燃料等の種類のパターン</t>
    <rPh sb="0" eb="3">
      <t>ネンリョウトウ</t>
    </rPh>
    <rPh sb="4" eb="6">
      <t>シュルイ</t>
    </rPh>
    <phoneticPr fontId="22"/>
  </si>
  <si>
    <t>その4・その5（電気・熱・ガス）</t>
    <rPh sb="8" eb="10">
      <t>デンキ</t>
    </rPh>
    <rPh sb="11" eb="12">
      <t>ネツ</t>
    </rPh>
    <phoneticPr fontId="22"/>
  </si>
  <si>
    <t>その5（電気・熱・ガス）</t>
    <phoneticPr fontId="22"/>
  </si>
  <si>
    <t>使用するシート名</t>
    <rPh sb="0" eb="2">
      <t>シヨウ</t>
    </rPh>
    <rPh sb="7" eb="8">
      <t>メイ</t>
    </rPh>
    <phoneticPr fontId="22"/>
  </si>
  <si>
    <t>排出活動①</t>
    <rPh sb="0" eb="4">
      <t>ハイシュツカツドウ</t>
    </rPh>
    <phoneticPr fontId="22"/>
  </si>
  <si>
    <t>排出活動②</t>
    <rPh sb="0" eb="4">
      <t>ハイシュツカツドウ</t>
    </rPh>
    <phoneticPr fontId="22"/>
  </si>
  <si>
    <t>名前</t>
    <rPh sb="0" eb="2">
      <t>ナマエ</t>
    </rPh>
    <phoneticPr fontId="22"/>
  </si>
  <si>
    <t>燃料の使用①</t>
    <rPh sb="0" eb="2">
      <t>ネンリョウ</t>
    </rPh>
    <rPh sb="3" eb="5">
      <t>シヨウ</t>
    </rPh>
    <phoneticPr fontId="22"/>
  </si>
  <si>
    <t>燃料の使用②</t>
    <rPh sb="0" eb="2">
      <t>ネンリョウ</t>
    </rPh>
    <rPh sb="3" eb="5">
      <t>シヨウ</t>
    </rPh>
    <phoneticPr fontId="22"/>
  </si>
  <si>
    <t>その4</t>
    <phoneticPr fontId="22"/>
  </si>
  <si>
    <t>事業所外利用の移動体への供給①</t>
    <rPh sb="0" eb="3">
      <t>ジギョウショ</t>
    </rPh>
    <rPh sb="3" eb="4">
      <t>ガイ</t>
    </rPh>
    <rPh sb="4" eb="6">
      <t>リヨウ</t>
    </rPh>
    <rPh sb="7" eb="10">
      <t>イドウタイ</t>
    </rPh>
    <rPh sb="12" eb="14">
      <t>キョウキュウ</t>
    </rPh>
    <phoneticPr fontId="22"/>
  </si>
  <si>
    <t>事業所外利用の移動体への供給②</t>
    <rPh sb="0" eb="3">
      <t>ジギョウショ</t>
    </rPh>
    <rPh sb="3" eb="4">
      <t>ガイ</t>
    </rPh>
    <rPh sb="4" eb="6">
      <t>リヨウ</t>
    </rPh>
    <rPh sb="7" eb="10">
      <t>イドウタイ</t>
    </rPh>
    <rPh sb="12" eb="14">
      <t>キョウキュウ</t>
    </rPh>
    <phoneticPr fontId="22"/>
  </si>
  <si>
    <t>工事のためのエネルギー使用①</t>
    <rPh sb="0" eb="2">
      <t>コウジ</t>
    </rPh>
    <rPh sb="11" eb="13">
      <t>シヨウ</t>
    </rPh>
    <phoneticPr fontId="22"/>
  </si>
  <si>
    <t>工事のためのエネルギー使用②</t>
    <rPh sb="0" eb="2">
      <t>コウジ</t>
    </rPh>
    <rPh sb="11" eb="13">
      <t>シヨウ</t>
    </rPh>
    <phoneticPr fontId="22"/>
  </si>
  <si>
    <t>住宅用途への供給①</t>
    <rPh sb="0" eb="4">
      <t>ジュウタクヨウト</t>
    </rPh>
    <rPh sb="6" eb="8">
      <t>キョウキュウ</t>
    </rPh>
    <phoneticPr fontId="22"/>
  </si>
  <si>
    <t>住宅用途への供給②</t>
    <rPh sb="0" eb="4">
      <t>ジュウタクヨウト</t>
    </rPh>
    <rPh sb="6" eb="8">
      <t>キョウキュウ</t>
    </rPh>
    <phoneticPr fontId="22"/>
  </si>
  <si>
    <t>他事業所への燃料等の直接供給①</t>
    <phoneticPr fontId="22"/>
  </si>
  <si>
    <t>他事業所への燃料等の直接供給②</t>
    <phoneticPr fontId="22"/>
  </si>
  <si>
    <t>使用するシート</t>
    <rPh sb="0" eb="2">
      <t>シヨウ</t>
    </rPh>
    <phoneticPr fontId="22"/>
  </si>
  <si>
    <t>名前</t>
    <rPh sb="0" eb="2">
      <t>ナマエ</t>
    </rPh>
    <phoneticPr fontId="22"/>
  </si>
  <si>
    <t>リスト</t>
    <phoneticPr fontId="22"/>
  </si>
  <si>
    <t>【排出活動】</t>
    <rPh sb="1" eb="5">
      <t>ハイシュツカツドウ</t>
    </rPh>
    <phoneticPr fontId="22"/>
  </si>
  <si>
    <t>【燃料等の種類】</t>
    <phoneticPr fontId="22"/>
  </si>
  <si>
    <t>【その他】</t>
    <phoneticPr fontId="22"/>
  </si>
  <si>
    <t>潤滑油</t>
    <rPh sb="0" eb="3">
      <t>ジュンカツユ</t>
    </rPh>
    <phoneticPr fontId="22"/>
  </si>
  <si>
    <t>輸入無煙炭</t>
  </si>
  <si>
    <t>持続可能性が担保されていないバイオマス由来の熱</t>
    <rPh sb="0" eb="5">
      <t>ジゾクカノウセイ</t>
    </rPh>
    <rPh sb="6" eb="8">
      <t>タンポ</t>
    </rPh>
    <rPh sb="19" eb="21">
      <t>ユライ</t>
    </rPh>
    <rPh sb="22" eb="23">
      <t>ネツ</t>
    </rPh>
    <phoneticPr fontId="23"/>
  </si>
  <si>
    <t>再生可能エネルギーの環境価値を移転した電気</t>
    <rPh sb="10" eb="14">
      <t>カンキョウカチ</t>
    </rPh>
    <rPh sb="15" eb="17">
      <t>イテン</t>
    </rPh>
    <rPh sb="19" eb="21">
      <t>デンキ</t>
    </rPh>
    <phoneticPr fontId="23"/>
  </si>
  <si>
    <t>持続可能性が担保されていないバイオマス由来の電気</t>
    <rPh sb="0" eb="5">
      <t>ジゾクカノウセイ</t>
    </rPh>
    <rPh sb="6" eb="8">
      <t>タンポ</t>
    </rPh>
    <rPh sb="19" eb="21">
      <t>ユライ</t>
    </rPh>
    <rPh sb="22" eb="24">
      <t>デンキ</t>
    </rPh>
    <phoneticPr fontId="23"/>
  </si>
  <si>
    <t>自ら生成した熱の供給</t>
    <rPh sb="0" eb="1">
      <t>ミズカ</t>
    </rPh>
    <rPh sb="2" eb="4">
      <t>セイセイ</t>
    </rPh>
    <rPh sb="6" eb="7">
      <t>ネツ</t>
    </rPh>
    <rPh sb="8" eb="10">
      <t>キョウキュウ</t>
    </rPh>
    <phoneticPr fontId="23"/>
  </si>
  <si>
    <t>自ら生成した電力の供給</t>
    <rPh sb="0" eb="1">
      <t>ミズカ</t>
    </rPh>
    <rPh sb="2" eb="4">
      <t>セイセイ</t>
    </rPh>
    <rPh sb="6" eb="8">
      <t>デンリョク</t>
    </rPh>
    <rPh sb="9" eb="11">
      <t>キョウキュウ</t>
    </rPh>
    <phoneticPr fontId="23"/>
  </si>
  <si>
    <t>燃料の種類</t>
    <phoneticPr fontId="22"/>
  </si>
  <si>
    <t>無</t>
    <rPh sb="0" eb="1">
      <t>ナシ</t>
    </rPh>
    <phoneticPr fontId="22"/>
  </si>
  <si>
    <t>液化石油ガス_LPG</t>
    <phoneticPr fontId="22"/>
  </si>
  <si>
    <t>液化天然ガス_LNG</t>
    <phoneticPr fontId="22"/>
  </si>
  <si>
    <t>原油のうちコンデンセート</t>
  </si>
  <si>
    <t>その他燃料１</t>
    <rPh sb="2" eb="5">
      <t>タネンリョウ</t>
    </rPh>
    <phoneticPr fontId="22"/>
  </si>
  <si>
    <t>その他燃料２</t>
    <phoneticPr fontId="22"/>
  </si>
  <si>
    <t>Castleton Commodities Japan 合同会社</t>
  </si>
  <si>
    <t>ティーダッシュ合同会社</t>
  </si>
  <si>
    <t>公益財団法人東京都環境公社</t>
  </si>
  <si>
    <t>バンプーパワートレーディング合同会社</t>
  </si>
  <si>
    <t>フィンテックラボ協同組合</t>
  </si>
  <si>
    <t>供給会社区分</t>
    <rPh sb="0" eb="2">
      <t>キョウキュウ</t>
    </rPh>
    <rPh sb="2" eb="4">
      <t>ガイシャ</t>
    </rPh>
    <rPh sb="4" eb="6">
      <t>クブン</t>
    </rPh>
    <phoneticPr fontId="22"/>
  </si>
  <si>
    <t>←乗率</t>
    <rPh sb="1" eb="3">
      <t>ジョウリツ</t>
    </rPh>
    <phoneticPr fontId="22"/>
  </si>
  <si>
    <t>メニュー有無</t>
    <rPh sb="4" eb="6">
      <t>ウム</t>
    </rPh>
    <phoneticPr fontId="22"/>
  </si>
  <si>
    <t>その5（電気・熱・ガス）</t>
    <phoneticPr fontId="22"/>
  </si>
  <si>
    <t>有</t>
    <rPh sb="0" eb="1">
      <t>アリ</t>
    </rPh>
    <phoneticPr fontId="22"/>
  </si>
  <si>
    <t>無</t>
    <rPh sb="0" eb="1">
      <t>ナシ</t>
    </rPh>
    <phoneticPr fontId="22"/>
  </si>
  <si>
    <t>排出係数根拠</t>
    <rPh sb="0" eb="4">
      <t>ハイシュツケイスウ</t>
    </rPh>
    <rPh sb="4" eb="6">
      <t>コンキョ</t>
    </rPh>
    <phoneticPr fontId="22"/>
  </si>
  <si>
    <t>公表値</t>
    <rPh sb="0" eb="2">
      <t>コウヒョウ</t>
    </rPh>
    <rPh sb="2" eb="3">
      <t>アタイ</t>
    </rPh>
    <phoneticPr fontId="22"/>
  </si>
  <si>
    <t>自己算定</t>
    <rPh sb="0" eb="4">
      <t>ジコサンテイ</t>
    </rPh>
    <phoneticPr fontId="22"/>
  </si>
  <si>
    <t>再エネ率
（%）</t>
    <rPh sb="0" eb="1">
      <t>サイ</t>
    </rPh>
    <rPh sb="3" eb="4">
      <t>リツ</t>
    </rPh>
    <phoneticPr fontId="22"/>
  </si>
  <si>
    <t>一般送配電事業者の電線路を介して供給された電気</t>
    <phoneticPr fontId="22"/>
  </si>
  <si>
    <t>ガソリン</t>
    <phoneticPr fontId="22"/>
  </si>
  <si>
    <t>その5シートVLOOK検索用</t>
    <rPh sb="11" eb="14">
      <t>ケンサクヨウ</t>
    </rPh>
    <phoneticPr fontId="22"/>
  </si>
  <si>
    <t>ジェット燃料</t>
    <rPh sb="4" eb="6">
      <t>ネンリョウ</t>
    </rPh>
    <phoneticPr fontId="22"/>
  </si>
  <si>
    <t>ジェット燃料</t>
    <phoneticPr fontId="22"/>
  </si>
  <si>
    <t>都市ガスメーター種</t>
    <rPh sb="0" eb="2">
      <t>トシ</t>
    </rPh>
    <rPh sb="8" eb="9">
      <t>タネ</t>
    </rPh>
    <phoneticPr fontId="22"/>
  </si>
  <si>
    <t>排出係数
(t-CO2/固有単位)</t>
    <rPh sb="0" eb="4">
      <t>ハイシュツケイスウ</t>
    </rPh>
    <rPh sb="12" eb="16">
      <t>コユウタンイ</t>
    </rPh>
    <phoneticPr fontId="22"/>
  </si>
  <si>
    <t>メニュー
有無</t>
    <phoneticPr fontId="22"/>
  </si>
  <si>
    <t>排出係数
根拠</t>
    <phoneticPr fontId="22"/>
  </si>
  <si>
    <t>再エネ分</t>
    <rPh sb="0" eb="1">
      <t>サイ</t>
    </rPh>
    <rPh sb="3" eb="4">
      <t>ブン</t>
    </rPh>
    <phoneticPr fontId="22"/>
  </si>
  <si>
    <t>【再エネ導入方法】</t>
    <rPh sb="1" eb="2">
      <t>サイ</t>
    </rPh>
    <rPh sb="4" eb="8">
      <t>ドウニュウホウホウ</t>
    </rPh>
    <phoneticPr fontId="22"/>
  </si>
  <si>
    <t>名前</t>
    <rPh sb="0" eb="2">
      <t>ナマエ</t>
    </rPh>
    <phoneticPr fontId="22"/>
  </si>
  <si>
    <t>使用するシート</t>
    <rPh sb="0" eb="2">
      <t>シヨウ</t>
    </rPh>
    <phoneticPr fontId="22"/>
  </si>
  <si>
    <t>リスト</t>
    <phoneticPr fontId="22"/>
  </si>
  <si>
    <t>再エネ導入方法</t>
    <rPh sb="0" eb="1">
      <t>サイ</t>
    </rPh>
    <rPh sb="3" eb="7">
      <t>ドウニュウホウホウ</t>
    </rPh>
    <phoneticPr fontId="22"/>
  </si>
  <si>
    <t>その５（再エネ）</t>
    <phoneticPr fontId="22"/>
  </si>
  <si>
    <t>水力_大規模</t>
    <rPh sb="0" eb="2">
      <t>スイリョク</t>
    </rPh>
    <rPh sb="3" eb="6">
      <t>ダイキボ</t>
    </rPh>
    <phoneticPr fontId="22"/>
  </si>
  <si>
    <t>水力_大規模以外</t>
    <rPh sb="0" eb="2">
      <t>スイリョク</t>
    </rPh>
    <rPh sb="3" eb="6">
      <t>ダイキボ</t>
    </rPh>
    <rPh sb="6" eb="8">
      <t>イガイ</t>
    </rPh>
    <phoneticPr fontId="22"/>
  </si>
  <si>
    <t>単位</t>
    <rPh sb="0" eb="2">
      <t>タンイ</t>
    </rPh>
    <phoneticPr fontId="22"/>
  </si>
  <si>
    <t>乗率</t>
    <rPh sb="0" eb="2">
      <t>ジョウリツ</t>
    </rPh>
    <phoneticPr fontId="22"/>
  </si>
  <si>
    <t>オンサイトPPA_フィジカル_</t>
    <phoneticPr fontId="22"/>
  </si>
  <si>
    <t>オンサイトPPA_ヴァーチャル</t>
    <phoneticPr fontId="22"/>
  </si>
  <si>
    <t>オフサイトPPA_フィジカル</t>
    <phoneticPr fontId="22"/>
  </si>
  <si>
    <t>オフサイトPPA_ヴァーチャル</t>
    <phoneticPr fontId="22"/>
  </si>
  <si>
    <t>オンサイトPPA_ヴァーチャル</t>
  </si>
  <si>
    <t xml:space="preserve"> [t-CO2/千kWh]</t>
  </si>
  <si>
    <t xml:space="preserve"> [t-CO2/千kWh]</t>
    <phoneticPr fontId="22"/>
  </si>
  <si>
    <t xml:space="preserve"> [t-CO2/GJ]</t>
    <phoneticPr fontId="22"/>
  </si>
  <si>
    <t>再エネ導入方法,再エネの種類結合</t>
    <rPh sb="0" eb="1">
      <t>サイ</t>
    </rPh>
    <rPh sb="3" eb="5">
      <t>ドウニュウ</t>
    </rPh>
    <rPh sb="5" eb="7">
      <t>ホウホウ</t>
    </rPh>
    <rPh sb="8" eb="9">
      <t>サイ</t>
    </rPh>
    <rPh sb="12" eb="14">
      <t>シュルイ</t>
    </rPh>
    <rPh sb="14" eb="16">
      <t>ケツゴウ</t>
    </rPh>
    <phoneticPr fontId="22"/>
  </si>
  <si>
    <t>原油のうちコンデンセート</t>
    <phoneticPr fontId="22"/>
  </si>
  <si>
    <t>石油コークス・FCCコークス</t>
  </si>
  <si>
    <t>石油コークス・FCCコークス</t>
    <phoneticPr fontId="22"/>
  </si>
  <si>
    <t>石炭コークス</t>
    <phoneticPr fontId="22"/>
  </si>
  <si>
    <r>
      <t>千</t>
    </r>
    <r>
      <rPr>
        <sz val="12"/>
        <rFont val="ＭＳ 明朝"/>
        <family val="1"/>
        <charset val="128"/>
      </rPr>
      <t>m</t>
    </r>
    <r>
      <rPr>
        <vertAlign val="superscript"/>
        <sz val="12"/>
        <rFont val="ＭＳ 明朝"/>
        <family val="1"/>
        <charset val="128"/>
      </rPr>
      <t>3</t>
    </r>
    <phoneticPr fontId="22"/>
  </si>
  <si>
    <r>
      <t>千</t>
    </r>
    <r>
      <rPr>
        <sz val="12"/>
        <rFont val="ＭＳ 明朝"/>
        <family val="1"/>
        <charset val="128"/>
      </rPr>
      <t>m</t>
    </r>
    <r>
      <rPr>
        <vertAlign val="superscript"/>
        <sz val="12"/>
        <rFont val="ＭＳ 明朝"/>
        <family val="1"/>
        <charset val="128"/>
      </rPr>
      <t>3</t>
    </r>
    <rPh sb="0" eb="1">
      <t>セン</t>
    </rPh>
    <phoneticPr fontId="22"/>
  </si>
  <si>
    <t>千m3</t>
    <phoneticPr fontId="22"/>
  </si>
  <si>
    <r>
      <t>m</t>
    </r>
    <r>
      <rPr>
        <vertAlign val="superscript"/>
        <sz val="11"/>
        <rFont val="ＭＳ Ｐゴシック"/>
        <family val="3"/>
        <charset val="128"/>
      </rPr>
      <t>3</t>
    </r>
    <phoneticPr fontId="22"/>
  </si>
  <si>
    <t>[（GJ/千m3]</t>
    <phoneticPr fontId="22"/>
  </si>
  <si>
    <t>［GJ/千m3］</t>
    <phoneticPr fontId="22"/>
  </si>
  <si>
    <t>↓基準用</t>
    <rPh sb="1" eb="4">
      <t>キジュンヨウ</t>
    </rPh>
    <phoneticPr fontId="22"/>
  </si>
  <si>
    <t>↓基準用</t>
    <rPh sb="1" eb="3">
      <t>キジュン</t>
    </rPh>
    <rPh sb="3" eb="4">
      <t>ヨウ</t>
    </rPh>
    <phoneticPr fontId="22"/>
  </si>
  <si>
    <t>都市圧力補正</t>
    <rPh sb="0" eb="2">
      <t>トシ</t>
    </rPh>
    <rPh sb="2" eb="4">
      <t>アツリョク</t>
    </rPh>
    <rPh sb="4" eb="6">
      <t>ホセイ</t>
    </rPh>
    <phoneticPr fontId="22"/>
  </si>
  <si>
    <t>←石油系炭化水素ガスの単位を千Nm3 に換算する係数をご入力ください。</t>
    <rPh sb="11" eb="13">
      <t>タンイ</t>
    </rPh>
    <rPh sb="14" eb="15">
      <t>セン</t>
    </rPh>
    <rPh sb="20" eb="22">
      <t>カンザン</t>
    </rPh>
    <rPh sb="24" eb="26">
      <t>ケイスウ</t>
    </rPh>
    <rPh sb="28" eb="30">
      <t>ニュウリョク</t>
    </rPh>
    <phoneticPr fontId="22"/>
  </si>
  <si>
    <t>←その他可燃性天然ガスの単位を千Nm3 に換算する係数をご入力ください。</t>
    <rPh sb="12" eb="14">
      <t>タンイ</t>
    </rPh>
    <rPh sb="15" eb="16">
      <t>セン</t>
    </rPh>
    <rPh sb="21" eb="23">
      <t>カンザン</t>
    </rPh>
    <rPh sb="25" eb="27">
      <t>ケイスウ</t>
    </rPh>
    <rPh sb="29" eb="31">
      <t>ニュウリョク</t>
    </rPh>
    <phoneticPr fontId="22"/>
  </si>
  <si>
    <t>←高炉ガスの単位を千Nm3 に換算する係数をご入力ください。</t>
    <rPh sb="6" eb="8">
      <t>タンイ</t>
    </rPh>
    <rPh sb="9" eb="10">
      <t>セン</t>
    </rPh>
    <rPh sb="15" eb="17">
      <t>カンザン</t>
    </rPh>
    <rPh sb="19" eb="21">
      <t>ケイスウ</t>
    </rPh>
    <rPh sb="23" eb="25">
      <t>ニュウリョク</t>
    </rPh>
    <phoneticPr fontId="22"/>
  </si>
  <si>
    <t>←発電用高炉ガスの単位を千Nm3 に換算する係数をご入力ください。</t>
    <rPh sb="9" eb="11">
      <t>タンイ</t>
    </rPh>
    <rPh sb="12" eb="13">
      <t>セン</t>
    </rPh>
    <rPh sb="18" eb="20">
      <t>カンザン</t>
    </rPh>
    <rPh sb="22" eb="24">
      <t>ケイスウ</t>
    </rPh>
    <rPh sb="26" eb="28">
      <t>ニュウリョク</t>
    </rPh>
    <phoneticPr fontId="22"/>
  </si>
  <si>
    <t>←転炉ガスの単位を千Nm3 に換算する係数をご入力ください。</t>
    <rPh sb="6" eb="8">
      <t>タンイ</t>
    </rPh>
    <rPh sb="9" eb="10">
      <t>セン</t>
    </rPh>
    <rPh sb="15" eb="17">
      <t>カンザン</t>
    </rPh>
    <rPh sb="19" eb="21">
      <t>ケイスウ</t>
    </rPh>
    <rPh sb="23" eb="25">
      <t>ニュウリョク</t>
    </rPh>
    <phoneticPr fontId="22"/>
  </si>
  <si>
    <t>←コークス炉ガスの単位を千Nm3 に換算する係数をご入力ください。</t>
    <rPh sb="9" eb="11">
      <t>タンイ</t>
    </rPh>
    <rPh sb="12" eb="13">
      <t>セン</t>
    </rPh>
    <rPh sb="18" eb="20">
      <t>カンザン</t>
    </rPh>
    <rPh sb="22" eb="24">
      <t>ケイスウ</t>
    </rPh>
    <rPh sb="26" eb="28">
      <t>ニュウリョク</t>
    </rPh>
    <phoneticPr fontId="22"/>
  </si>
  <si>
    <t>都市ガスとLPG以外のガス</t>
    <rPh sb="0" eb="2">
      <t>トシ</t>
    </rPh>
    <rPh sb="8" eb="10">
      <t>イガイ</t>
    </rPh>
    <phoneticPr fontId="22"/>
  </si>
  <si>
    <t>石油系炭化水素ガス</t>
    <phoneticPr fontId="22"/>
  </si>
  <si>
    <t>その他可燃性天然ガス</t>
    <phoneticPr fontId="22"/>
  </si>
  <si>
    <t>コークス炉ガス</t>
    <phoneticPr fontId="22"/>
  </si>
  <si>
    <t>高炉ガス</t>
    <phoneticPr fontId="22"/>
  </si>
  <si>
    <t>転炉ガス</t>
    <phoneticPr fontId="22"/>
  </si>
  <si>
    <t>海水熱</t>
    <rPh sb="0" eb="3">
      <t>カイスイネツ</t>
    </rPh>
    <phoneticPr fontId="22"/>
  </si>
  <si>
    <t>地下水熱</t>
    <rPh sb="0" eb="4">
      <t>チカスイネツ</t>
    </rPh>
    <phoneticPr fontId="22"/>
  </si>
  <si>
    <t>地中熱</t>
    <rPh sb="0" eb="3">
      <t>チチュウネツ</t>
    </rPh>
    <phoneticPr fontId="22"/>
  </si>
  <si>
    <t>河川水熱</t>
    <rPh sb="0" eb="2">
      <t>カセン</t>
    </rPh>
    <rPh sb="2" eb="3">
      <t>スイ</t>
    </rPh>
    <rPh sb="3" eb="4">
      <t>ネツ</t>
    </rPh>
    <phoneticPr fontId="22"/>
  </si>
  <si>
    <t>大気熱（ヒートポンプを除く）</t>
    <rPh sb="0" eb="3">
      <t>タイキネツ</t>
    </rPh>
    <rPh sb="11" eb="12">
      <t>ノゾ</t>
    </rPh>
    <phoneticPr fontId="22"/>
  </si>
  <si>
    <t>大気熱_ヒートポンプを除く</t>
    <rPh sb="0" eb="3">
      <t>タイキネツ</t>
    </rPh>
    <rPh sb="11" eb="12">
      <t>ノゾ</t>
    </rPh>
    <phoneticPr fontId="22"/>
  </si>
  <si>
    <t>環境価値の
有無</t>
    <rPh sb="0" eb="4">
      <t>カンキョウカチ</t>
    </rPh>
    <rPh sb="6" eb="8">
      <t>ウム</t>
    </rPh>
    <phoneticPr fontId="22"/>
  </si>
  <si>
    <t>再生可能エネルギーの環境価値がない熱</t>
    <rPh sb="17" eb="18">
      <t>ネツ</t>
    </rPh>
    <phoneticPr fontId="22"/>
  </si>
  <si>
    <t>太陽光</t>
    <rPh sb="0" eb="3">
      <t>タイヨウコウ</t>
    </rPh>
    <phoneticPr fontId="22"/>
  </si>
  <si>
    <t>再生可能エネルギーの環境価値がない熱</t>
    <rPh sb="17" eb="18">
      <t>ネツ</t>
    </rPh>
    <phoneticPr fontId="23"/>
  </si>
  <si>
    <t>事業所外から供給された再エネ電気</t>
    <rPh sb="11" eb="12">
      <t>サイ</t>
    </rPh>
    <rPh sb="14" eb="16">
      <t>デンキ</t>
    </rPh>
    <phoneticPr fontId="23"/>
  </si>
  <si>
    <t>事業所外（オフサイト）</t>
    <phoneticPr fontId="22"/>
  </si>
  <si>
    <t>再生可能エネルギーの使用</t>
    <rPh sb="0" eb="4">
      <t>サイセイカノウ</t>
    </rPh>
    <rPh sb="10" eb="12">
      <t>シヨウ</t>
    </rPh>
    <phoneticPr fontId="22"/>
  </si>
  <si>
    <t>事業所内_燃料及び熱</t>
    <rPh sb="3" eb="4">
      <t>ナイ</t>
    </rPh>
    <rPh sb="5" eb="7">
      <t>ネンリョウ</t>
    </rPh>
    <rPh sb="7" eb="8">
      <t>オヨ</t>
    </rPh>
    <rPh sb="9" eb="10">
      <t>ネツ</t>
    </rPh>
    <phoneticPr fontId="22"/>
  </si>
  <si>
    <t>事業所外_燃料及び熱</t>
    <rPh sb="5" eb="8">
      <t>ネンリョウオヨ</t>
    </rPh>
    <rPh sb="9" eb="10">
      <t>ネツ</t>
    </rPh>
    <phoneticPr fontId="22"/>
  </si>
  <si>
    <t>事業所内_電気</t>
    <rPh sb="3" eb="4">
      <t>ナイ</t>
    </rPh>
    <rPh sb="5" eb="7">
      <t>デンキ</t>
    </rPh>
    <phoneticPr fontId="22"/>
  </si>
  <si>
    <t>事業所外_電気</t>
    <rPh sb="0" eb="4">
      <t>ジギョウショガイ</t>
    </rPh>
    <rPh sb="5" eb="7">
      <t>デンキ</t>
    </rPh>
    <phoneticPr fontId="22"/>
  </si>
  <si>
    <t>事業所内_燃料及び熱太陽熱</t>
  </si>
  <si>
    <t>事業所内_燃料及び熱地熱</t>
  </si>
  <si>
    <t>事業所内_燃料及び熱温泉熱</t>
  </si>
  <si>
    <t>事業所内_大気熱_ヒートポンプを除く</t>
  </si>
  <si>
    <t>事業所内_燃料及び熱黒液</t>
  </si>
  <si>
    <t>事業所内_燃料及び熱木材</t>
  </si>
  <si>
    <t>事業所内_燃料及び熱木質廃材</t>
  </si>
  <si>
    <t>事業所内_燃料及び熱バイオエタノール</t>
  </si>
  <si>
    <t>事業所内_燃料及び熱バイオガス</t>
  </si>
  <si>
    <t>事業所内_燃料及び熱その他バイオマス</t>
  </si>
  <si>
    <t>事業所外_燃料及び熱太陽熱</t>
  </si>
  <si>
    <t>事業所外_燃料及び熱地熱</t>
  </si>
  <si>
    <t>事業所外_燃料及び熱温泉熱</t>
  </si>
  <si>
    <t>事業所外_燃料及び熱雪氷熱</t>
  </si>
  <si>
    <t>事業所外_大気熱_ヒートポンプを除く</t>
    <rPh sb="3" eb="4">
      <t>ソト</t>
    </rPh>
    <phoneticPr fontId="22"/>
  </si>
  <si>
    <t>事業所外_燃料及び熱黒液</t>
  </si>
  <si>
    <t>事業所外_燃料及び熱木材</t>
  </si>
  <si>
    <t>事業所外_燃料及び熱木質廃材</t>
  </si>
  <si>
    <t>事業所外_燃料及び熱バイオエタノール</t>
  </si>
  <si>
    <t>事業所外_燃料及び熱バイオガス</t>
  </si>
  <si>
    <t>事業所外_燃料及び熱その他バイオマス</t>
  </si>
  <si>
    <t>事業所内_電気オンサイトPPA_フィジカル</t>
  </si>
  <si>
    <t>事業所内_電気オンサイトPPA_ヴァーチャル</t>
  </si>
  <si>
    <t>事業所内_電気風力</t>
  </si>
  <si>
    <t>事業所内_電気地熱</t>
  </si>
  <si>
    <t>事業所内_電気水力_大規模</t>
  </si>
  <si>
    <t>事業所内_電気水力_大規模以外</t>
  </si>
  <si>
    <t>事業所外_電気オフサイトPPA_フィジカル</t>
    <rPh sb="3" eb="4">
      <t>ソト</t>
    </rPh>
    <phoneticPr fontId="22"/>
  </si>
  <si>
    <t>事業所外_電気オフサイトPPA_ヴァーチャル</t>
    <rPh sb="3" eb="4">
      <t>ソト</t>
    </rPh>
    <phoneticPr fontId="22"/>
  </si>
  <si>
    <t>事業所外_電気風力</t>
  </si>
  <si>
    <t>事業所外_電気地熱</t>
  </si>
  <si>
    <t>事業所外_電気水力_大規模</t>
  </si>
  <si>
    <t>事業所外_電気水力_大規模以外</t>
  </si>
  <si>
    <t>事業所外_電気太陽光</t>
    <rPh sb="3" eb="4">
      <t>ソト</t>
    </rPh>
    <phoneticPr fontId="22"/>
  </si>
  <si>
    <t>事業所内_電気太陽光</t>
    <phoneticPr fontId="22"/>
  </si>
  <si>
    <t>再生可能エネルギーの使用</t>
    <rPh sb="0" eb="2">
      <t>サイセイ</t>
    </rPh>
    <rPh sb="2" eb="4">
      <t>カノウ</t>
    </rPh>
    <rPh sb="10" eb="12">
      <t>シヨウ</t>
    </rPh>
    <phoneticPr fontId="22"/>
  </si>
  <si>
    <t>その4（再エネ）</t>
    <phoneticPr fontId="22"/>
  </si>
  <si>
    <t>算定対象から除く排出活動の該当</t>
    <rPh sb="0" eb="2">
      <t>サンテイ</t>
    </rPh>
    <rPh sb="2" eb="4">
      <t>タイショウ</t>
    </rPh>
    <rPh sb="6" eb="7">
      <t>ノゾ</t>
    </rPh>
    <rPh sb="8" eb="12">
      <t>ハイシュツカツドウ</t>
    </rPh>
    <rPh sb="13" eb="15">
      <t>ガイトウ</t>
    </rPh>
    <phoneticPr fontId="22"/>
  </si>
  <si>
    <t>算定対象外の排出活動の該当</t>
    <rPh sb="0" eb="5">
      <t>サンテイタイショウガイ</t>
    </rPh>
    <rPh sb="6" eb="10">
      <t>ハイシュツカツドウ</t>
    </rPh>
    <rPh sb="11" eb="13">
      <t>ガイトウ</t>
    </rPh>
    <phoneticPr fontId="22"/>
  </si>
  <si>
    <t>その5（再エネ）</t>
    <rPh sb="4" eb="5">
      <t>サイ</t>
    </rPh>
    <phoneticPr fontId="22"/>
  </si>
  <si>
    <t>年度</t>
    <phoneticPr fontId="22"/>
  </si>
  <si>
    <t xml:space="preserve"> (6)－2　事業所内外の再生可能エネルギー設備からの電気、熱の使用実績</t>
    <rPh sb="7" eb="10">
      <t>ジギョウショ</t>
    </rPh>
    <rPh sb="10" eb="11">
      <t>ナイ</t>
    </rPh>
    <rPh sb="11" eb="12">
      <t>ガイ</t>
    </rPh>
    <rPh sb="13" eb="15">
      <t>サイセイ</t>
    </rPh>
    <rPh sb="15" eb="17">
      <t>カノウ</t>
    </rPh>
    <rPh sb="22" eb="24">
      <t>セツビ</t>
    </rPh>
    <rPh sb="27" eb="29">
      <t>デンキ</t>
    </rPh>
    <rPh sb="30" eb="31">
      <t>ネツ</t>
    </rPh>
    <rPh sb="32" eb="36">
      <t>シヨウジッセキ</t>
    </rPh>
    <phoneticPr fontId="22"/>
  </si>
  <si>
    <t>その他燃料の単位のプルダウンで使用</t>
    <rPh sb="2" eb="3">
      <t>タ</t>
    </rPh>
    <rPh sb="3" eb="5">
      <t>ネンリョウ</t>
    </rPh>
    <rPh sb="6" eb="8">
      <t>タンイ</t>
    </rPh>
    <rPh sb="15" eb="17">
      <t>シヨウ</t>
    </rPh>
    <phoneticPr fontId="22"/>
  </si>
  <si>
    <t>※地球温暖化対策計画書 その6シート  8(5) エネルギー使用量に占める再エネ利用割合等に転記</t>
    <rPh sb="1" eb="11">
      <t>チキュウオンダンカタイサクケイカクショ</t>
    </rPh>
    <rPh sb="30" eb="33">
      <t>シヨウリョウ</t>
    </rPh>
    <rPh sb="34" eb="35">
      <t>シ</t>
    </rPh>
    <rPh sb="37" eb="38">
      <t>サイ</t>
    </rPh>
    <rPh sb="40" eb="44">
      <t>リヨウワリアイ</t>
    </rPh>
    <rPh sb="44" eb="45">
      <t>ナド</t>
    </rPh>
    <rPh sb="46" eb="48">
      <t>テンキ</t>
    </rPh>
    <phoneticPr fontId="22"/>
  </si>
  <si>
    <t>その他燃料1</t>
    <rPh sb="2" eb="3">
      <t>タ</t>
    </rPh>
    <rPh sb="3" eb="5">
      <t>ネンリョウ</t>
    </rPh>
    <phoneticPr fontId="22"/>
  </si>
  <si>
    <t>その他燃料2</t>
    <phoneticPr fontId="22"/>
  </si>
  <si>
    <t>都市ガス</t>
    <rPh sb="0" eb="2">
      <t>トシ</t>
    </rPh>
    <phoneticPr fontId="22"/>
  </si>
  <si>
    <t>都市ガス</t>
    <rPh sb="0" eb="2">
      <t>トシ</t>
    </rPh>
    <phoneticPr fontId="23"/>
  </si>
  <si>
    <t>その他の燃料</t>
    <phoneticPr fontId="22"/>
  </si>
  <si>
    <t>都市ガス</t>
    <phoneticPr fontId="22"/>
  </si>
  <si>
    <t>計
（乗率1倍）</t>
    <rPh sb="0" eb="1">
      <t>ケイ</t>
    </rPh>
    <rPh sb="3" eb="5">
      <t>ジョウリツ</t>
    </rPh>
    <rPh sb="6" eb="7">
      <t>バイ</t>
    </rPh>
    <phoneticPr fontId="22"/>
  </si>
  <si>
    <t>kg→t等
補正
（乗率1倍）</t>
    <rPh sb="6" eb="8">
      <t>ホセイ</t>
    </rPh>
    <rPh sb="10" eb="11">
      <t>ジョウ</t>
    </rPh>
    <rPh sb="11" eb="12">
      <t>リツ</t>
    </rPh>
    <rPh sb="13" eb="14">
      <t>バイ</t>
    </rPh>
    <phoneticPr fontId="22"/>
  </si>
  <si>
    <t>事業所内_燃料及び熱雪氷熱</t>
    <phoneticPr fontId="22"/>
  </si>
  <si>
    <t>事業所内_燃料及び熱海水熱</t>
    <phoneticPr fontId="22"/>
  </si>
  <si>
    <t>事業所内_燃料及び熱河川水熱</t>
    <phoneticPr fontId="22"/>
  </si>
  <si>
    <t>事業所内_燃料及び熱地下水熱</t>
    <phoneticPr fontId="22"/>
  </si>
  <si>
    <t>事業所内_燃料及び熱地中熱</t>
    <phoneticPr fontId="22"/>
  </si>
  <si>
    <t>事業所外_燃料及び熱海水熱</t>
    <rPh sb="3" eb="4">
      <t>ソト</t>
    </rPh>
    <phoneticPr fontId="22"/>
  </si>
  <si>
    <t>事業所外_燃料及び熱河川水熱</t>
    <rPh sb="3" eb="4">
      <t>ソト</t>
    </rPh>
    <phoneticPr fontId="22"/>
  </si>
  <si>
    <t>事業所外_燃料及び熱地下水熱</t>
    <rPh sb="3" eb="4">
      <t>ソト</t>
    </rPh>
    <phoneticPr fontId="22"/>
  </si>
  <si>
    <t>事業所外_燃料及び熱地中熱</t>
    <rPh sb="3" eb="4">
      <t>ソト</t>
    </rPh>
    <phoneticPr fontId="22"/>
  </si>
  <si>
    <t>事業所内_電気黒液</t>
    <rPh sb="7" eb="9">
      <t>コクエキ</t>
    </rPh>
    <phoneticPr fontId="22"/>
  </si>
  <si>
    <t>事業所内_電気木材</t>
    <rPh sb="7" eb="9">
      <t>モクザイ</t>
    </rPh>
    <phoneticPr fontId="22"/>
  </si>
  <si>
    <t>事業所内_電気木質廃材</t>
    <rPh sb="7" eb="11">
      <t>モクシツハイザイ</t>
    </rPh>
    <phoneticPr fontId="22"/>
  </si>
  <si>
    <t>事業所内_電気バイオエタノール</t>
    <phoneticPr fontId="22"/>
  </si>
  <si>
    <t>事業所内_電気バイオガス</t>
    <phoneticPr fontId="22"/>
  </si>
  <si>
    <t>事業所内_電気その他バイオマス</t>
    <rPh sb="9" eb="10">
      <t>タ</t>
    </rPh>
    <phoneticPr fontId="22"/>
  </si>
  <si>
    <t>事業所外_電気黒液</t>
    <rPh sb="7" eb="9">
      <t>コクエキ</t>
    </rPh>
    <phoneticPr fontId="22"/>
  </si>
  <si>
    <t>事業所外_電気木材</t>
    <rPh sb="7" eb="9">
      <t>モクザイ</t>
    </rPh>
    <phoneticPr fontId="22"/>
  </si>
  <si>
    <t>事業所外_電気バイオエタノール</t>
    <phoneticPr fontId="22"/>
  </si>
  <si>
    <t>事業所外_電気バイオガス</t>
    <phoneticPr fontId="22"/>
  </si>
  <si>
    <t>事業所外_電気その他バイオマス</t>
    <rPh sb="9" eb="10">
      <t>タ</t>
    </rPh>
    <phoneticPr fontId="22"/>
  </si>
  <si>
    <t>事業所外_電気木質廃材</t>
    <rPh sb="7" eb="11">
      <t>モクシツハイザイ</t>
    </rPh>
    <phoneticPr fontId="22"/>
  </si>
  <si>
    <r>
      <t>千Nm</t>
    </r>
    <r>
      <rPr>
        <vertAlign val="superscript"/>
        <sz val="11"/>
        <rFont val="ＭＳ Ｐゴシック"/>
        <family val="3"/>
        <charset val="128"/>
      </rPr>
      <t>3</t>
    </r>
    <phoneticPr fontId="22"/>
  </si>
  <si>
    <r>
      <t>千m</t>
    </r>
    <r>
      <rPr>
        <vertAlign val="superscript"/>
        <sz val="10"/>
        <rFont val="ＭＳ 明朝"/>
        <family val="1"/>
        <charset val="128"/>
      </rPr>
      <t>3</t>
    </r>
    <phoneticPr fontId="22"/>
  </si>
  <si>
    <t>千Nm3</t>
    <rPh sb="0" eb="1">
      <t>セン</t>
    </rPh>
    <phoneticPr fontId="22"/>
  </si>
  <si>
    <r>
      <t>Nm</t>
    </r>
    <r>
      <rPr>
        <vertAlign val="superscript"/>
        <sz val="11"/>
        <rFont val="ＭＳ Ｐゴシック"/>
        <family val="3"/>
        <charset val="128"/>
      </rPr>
      <t>3</t>
    </r>
    <phoneticPr fontId="22"/>
  </si>
  <si>
    <t>Nm3</t>
    <phoneticPr fontId="22"/>
  </si>
  <si>
    <t>事業所外から供給された再エネ電気（環境価値有）</t>
    <rPh sb="11" eb="12">
      <t>サイ</t>
    </rPh>
    <rPh sb="14" eb="16">
      <t>デンキ</t>
    </rPh>
    <rPh sb="17" eb="21">
      <t>カンキョウカチ</t>
    </rPh>
    <rPh sb="21" eb="22">
      <t>アリ</t>
    </rPh>
    <phoneticPr fontId="22"/>
  </si>
  <si>
    <t>事業所外から供給された再エネ電気（環境価値無）</t>
    <rPh sb="11" eb="12">
      <t>サイ</t>
    </rPh>
    <rPh sb="14" eb="16">
      <t>デンキ</t>
    </rPh>
    <rPh sb="17" eb="21">
      <t>カンキョウカチ</t>
    </rPh>
    <rPh sb="21" eb="22">
      <t>ナシ</t>
    </rPh>
    <phoneticPr fontId="22"/>
  </si>
  <si>
    <t>事業所内で発電した再エネ電気（環境価値有）</t>
    <rPh sb="3" eb="4">
      <t>ナイ</t>
    </rPh>
    <rPh sb="5" eb="7">
      <t>ハツデン</t>
    </rPh>
    <rPh sb="9" eb="10">
      <t>サイ</t>
    </rPh>
    <rPh sb="12" eb="14">
      <t>デンキ</t>
    </rPh>
    <rPh sb="15" eb="19">
      <t>カンキョウカチ</t>
    </rPh>
    <rPh sb="19" eb="20">
      <t>アリ</t>
    </rPh>
    <phoneticPr fontId="22"/>
  </si>
  <si>
    <t>事業所内で発電した再エネ電気（環境価値無）</t>
    <rPh sb="3" eb="4">
      <t>ナイ</t>
    </rPh>
    <rPh sb="5" eb="7">
      <t>ハツデン</t>
    </rPh>
    <rPh sb="9" eb="10">
      <t>サイ</t>
    </rPh>
    <rPh sb="12" eb="14">
      <t>デンキ</t>
    </rPh>
    <rPh sb="15" eb="19">
      <t>カンキョウカチ</t>
    </rPh>
    <rPh sb="19" eb="20">
      <t>ナシ</t>
    </rPh>
    <phoneticPr fontId="22"/>
  </si>
  <si>
    <t>事業所外から供給された再エネ熱（環境価値有）</t>
    <rPh sb="11" eb="12">
      <t>サイ</t>
    </rPh>
    <rPh sb="14" eb="15">
      <t>ネツ</t>
    </rPh>
    <rPh sb="16" eb="20">
      <t>カンキョウカチ</t>
    </rPh>
    <rPh sb="20" eb="21">
      <t>アリ</t>
    </rPh>
    <phoneticPr fontId="22"/>
  </si>
  <si>
    <t>事業所外から供給された再エネ熱（環境価値無）</t>
    <rPh sb="11" eb="12">
      <t>サイ</t>
    </rPh>
    <rPh sb="14" eb="15">
      <t>ネツ</t>
    </rPh>
    <rPh sb="16" eb="20">
      <t>カンキョウカチ</t>
    </rPh>
    <rPh sb="20" eb="21">
      <t>ナシ</t>
    </rPh>
    <phoneticPr fontId="22"/>
  </si>
  <si>
    <t>事業所内で発電した再エネ熱（環境価値有）</t>
    <rPh sb="3" eb="4">
      <t>ナイ</t>
    </rPh>
    <rPh sb="5" eb="7">
      <t>ハツデン</t>
    </rPh>
    <rPh sb="9" eb="10">
      <t>サイ</t>
    </rPh>
    <rPh sb="12" eb="13">
      <t>ネツ</t>
    </rPh>
    <rPh sb="14" eb="18">
      <t>カンキョウカチ</t>
    </rPh>
    <rPh sb="18" eb="19">
      <t>アリ</t>
    </rPh>
    <phoneticPr fontId="22"/>
  </si>
  <si>
    <t>事業所内で発電した再エネ熱（環境価値無）</t>
    <rPh sb="3" eb="4">
      <t>ナイ</t>
    </rPh>
    <rPh sb="5" eb="7">
      <t>ハツデン</t>
    </rPh>
    <rPh sb="9" eb="10">
      <t>サイ</t>
    </rPh>
    <rPh sb="12" eb="13">
      <t>ネツ</t>
    </rPh>
    <rPh sb="14" eb="18">
      <t>カンキョウカチ</t>
    </rPh>
    <rPh sb="18" eb="19">
      <t>ナシ</t>
    </rPh>
    <phoneticPr fontId="22"/>
  </si>
  <si>
    <t>PPA契約（ヴァーチャル）</t>
    <rPh sb="3" eb="5">
      <t>ケイヤク</t>
    </rPh>
    <phoneticPr fontId="22"/>
  </si>
  <si>
    <t>PPA契約_ヴァーチャル_供給量</t>
    <rPh sb="3" eb="5">
      <t>ケイヤク</t>
    </rPh>
    <rPh sb="15" eb="16">
      <t>リョウ</t>
    </rPh>
    <phoneticPr fontId="23"/>
  </si>
  <si>
    <t>事業所内で生成した再エネ熱（環境価値有）</t>
    <rPh sb="3" eb="4">
      <t>ナイ</t>
    </rPh>
    <rPh sb="5" eb="7">
      <t>セイセイ</t>
    </rPh>
    <rPh sb="9" eb="10">
      <t>サイ</t>
    </rPh>
    <rPh sb="12" eb="13">
      <t>ネツ</t>
    </rPh>
    <rPh sb="14" eb="18">
      <t>カンキョウカチ</t>
    </rPh>
    <rPh sb="18" eb="19">
      <t>アリ</t>
    </rPh>
    <phoneticPr fontId="22"/>
  </si>
  <si>
    <t>事業所内で生成した再エネ熱（環境価値無）</t>
    <rPh sb="3" eb="4">
      <t>ナイ</t>
    </rPh>
    <rPh sb="5" eb="7">
      <t>セイセイ</t>
    </rPh>
    <rPh sb="9" eb="10">
      <t>サイ</t>
    </rPh>
    <rPh sb="12" eb="13">
      <t>ネツ</t>
    </rPh>
    <rPh sb="14" eb="18">
      <t>カンキョウカチ</t>
    </rPh>
    <rPh sb="18" eb="19">
      <t>ナシ</t>
    </rPh>
    <phoneticPr fontId="22"/>
  </si>
  <si>
    <t xml:space="preserve"> (参考)　燃料等使用量及び特定温室効果ガス排出量（基準年度の排出量算定用）</t>
    <rPh sb="2" eb="4">
      <t>サンコウ</t>
    </rPh>
    <rPh sb="26" eb="30">
      <t>キジュンネンド</t>
    </rPh>
    <rPh sb="31" eb="33">
      <t>ハイシュツ</t>
    </rPh>
    <rPh sb="33" eb="34">
      <t>リョウ</t>
    </rPh>
    <rPh sb="34" eb="37">
      <t>サンテイヨウ</t>
    </rPh>
    <phoneticPr fontId="22"/>
  </si>
  <si>
    <t>熱</t>
  </si>
  <si>
    <t>燃料</t>
    <rPh sb="0" eb="2">
      <t>ネンリョウ</t>
    </rPh>
    <phoneticPr fontId="22"/>
  </si>
  <si>
    <t>その２</t>
    <phoneticPr fontId="22"/>
  </si>
  <si>
    <t>その３</t>
    <phoneticPr fontId="22"/>
  </si>
  <si>
    <t>その４</t>
    <phoneticPr fontId="22"/>
  </si>
  <si>
    <t xml:space="preserve"> (5)-2　燃料等使用量(電気・熱・都市ガス）</t>
    <rPh sb="7" eb="9">
      <t>ネンリョウ</t>
    </rPh>
    <rPh sb="10" eb="12">
      <t>シヨウ</t>
    </rPh>
    <rPh sb="12" eb="13">
      <t>リョウ</t>
    </rPh>
    <rPh sb="14" eb="16">
      <t>デンキ</t>
    </rPh>
    <rPh sb="17" eb="18">
      <t>ネツ</t>
    </rPh>
    <rPh sb="19" eb="21">
      <t>トシ</t>
    </rPh>
    <phoneticPr fontId="22"/>
  </si>
  <si>
    <t>供給会社等</t>
    <rPh sb="0" eb="4">
      <t>キョウキュウガイシャ</t>
    </rPh>
    <phoneticPr fontId="22"/>
  </si>
  <si>
    <t>熱使用量に占める割合</t>
    <rPh sb="0" eb="1">
      <t>ネツ</t>
    </rPh>
    <rPh sb="1" eb="3">
      <t>シヨウ</t>
    </rPh>
    <rPh sb="3" eb="4">
      <t>リョウ</t>
    </rPh>
    <rPh sb="5" eb="6">
      <t>シ</t>
    </rPh>
    <rPh sb="8" eb="10">
      <t>ワリアイ</t>
    </rPh>
    <phoneticPr fontId="22"/>
  </si>
  <si>
    <t>都市ガス使用量に占める割合</t>
    <rPh sb="0" eb="2">
      <t>トシ</t>
    </rPh>
    <rPh sb="4" eb="6">
      <t>シヨウ</t>
    </rPh>
    <rPh sb="6" eb="7">
      <t>リョウ</t>
    </rPh>
    <rPh sb="8" eb="9">
      <t>シ</t>
    </rPh>
    <rPh sb="11" eb="13">
      <t>ワリアイ</t>
    </rPh>
    <phoneticPr fontId="22"/>
  </si>
  <si>
    <t>エネルギー使用量全体に占める割合
（事業所が直接充当した証書を除く）</t>
    <rPh sb="7" eb="8">
      <t>リョウ</t>
    </rPh>
    <rPh sb="8" eb="10">
      <t>ゼンタイ</t>
    </rPh>
    <rPh sb="14" eb="16">
      <t>ワリアイ</t>
    </rPh>
    <rPh sb="18" eb="21">
      <t>ジギョウショ</t>
    </rPh>
    <rPh sb="22" eb="24">
      <t>チョクセツ</t>
    </rPh>
    <rPh sb="24" eb="26">
      <t>ジュウトウ</t>
    </rPh>
    <rPh sb="28" eb="30">
      <t>ショウショ</t>
    </rPh>
    <rPh sb="31" eb="32">
      <t>ノゾ</t>
    </rPh>
    <phoneticPr fontId="22"/>
  </si>
  <si>
    <t>電気使用量に占める割合</t>
    <rPh sb="0" eb="2">
      <t>デンキ</t>
    </rPh>
    <rPh sb="2" eb="4">
      <t>シヨウ</t>
    </rPh>
    <rPh sb="4" eb="5">
      <t>リョウ</t>
    </rPh>
    <rPh sb="6" eb="7">
      <t>シ</t>
    </rPh>
    <rPh sb="9" eb="11">
      <t>ワリアイ</t>
    </rPh>
    <phoneticPr fontId="22"/>
  </si>
  <si>
    <t>エネルギー使用量全体に占める割合</t>
    <rPh sb="5" eb="7">
      <t>シヨウ</t>
    </rPh>
    <rPh sb="7" eb="8">
      <t>リョウ</t>
    </rPh>
    <rPh sb="8" eb="10">
      <t>ゼンタイ</t>
    </rPh>
    <rPh sb="11" eb="12">
      <t>シ</t>
    </rPh>
    <rPh sb="14" eb="16">
      <t>ワリアイ</t>
    </rPh>
    <phoneticPr fontId="22"/>
  </si>
  <si>
    <t xml:space="preserve"> (5)-3　事業所内外の再生可能エネルギー設備からの電気、熱の利用量</t>
    <rPh sb="7" eb="10">
      <t>ジギョウショ</t>
    </rPh>
    <rPh sb="10" eb="11">
      <t>ナイ</t>
    </rPh>
    <rPh sb="11" eb="12">
      <t>ガイ</t>
    </rPh>
    <rPh sb="13" eb="15">
      <t>サイセイ</t>
    </rPh>
    <rPh sb="15" eb="17">
      <t>カノウ</t>
    </rPh>
    <rPh sb="22" eb="24">
      <t>セツビ</t>
    </rPh>
    <rPh sb="27" eb="29">
      <t>デンキ</t>
    </rPh>
    <rPh sb="30" eb="31">
      <t>ネツ</t>
    </rPh>
    <rPh sb="32" eb="35">
      <t>リヨウリョウ</t>
    </rPh>
    <phoneticPr fontId="22"/>
  </si>
  <si>
    <t>排出係数の改善と再エネ由来の証書の直接充当による削減効果（t）</t>
    <rPh sb="17" eb="19">
      <t>チョクセツ</t>
    </rPh>
    <rPh sb="19" eb="21">
      <t>ジュウトウ</t>
    </rPh>
    <phoneticPr fontId="22"/>
  </si>
  <si>
    <r>
      <t xml:space="preserve">排出係数
</t>
    </r>
    <r>
      <rPr>
        <sz val="6"/>
        <rFont val="ＭＳ 明朝"/>
        <family val="1"/>
        <charset val="128"/>
      </rPr>
      <t>（t/GJ, 千kWh,千m</t>
    </r>
    <r>
      <rPr>
        <vertAlign val="superscript"/>
        <sz val="6"/>
        <rFont val="ＭＳ 明朝"/>
        <family val="1"/>
        <charset val="128"/>
      </rPr>
      <t>3</t>
    </r>
    <r>
      <rPr>
        <sz val="6"/>
        <rFont val="ＭＳ 明朝"/>
        <family val="1"/>
        <charset val="128"/>
      </rPr>
      <t>)</t>
    </r>
    <rPh sb="0" eb="2">
      <t>ハイシュツ</t>
    </rPh>
    <rPh sb="2" eb="4">
      <t>ケイスウ</t>
    </rPh>
    <rPh sb="12" eb="13">
      <t>セン</t>
    </rPh>
    <rPh sb="17" eb="18">
      <t>セン</t>
    </rPh>
    <phoneticPr fontId="22"/>
  </si>
  <si>
    <t>小原単位建物相当量</t>
  </si>
  <si>
    <t>係数</t>
    <rPh sb="0" eb="2">
      <t>ケイスウ</t>
    </rPh>
    <phoneticPr fontId="22"/>
  </si>
  <si>
    <t>自己託送</t>
    <rPh sb="0" eb="4">
      <t>ジコタクソウ</t>
    </rPh>
    <phoneticPr fontId="22"/>
  </si>
  <si>
    <t>その他</t>
    <rPh sb="2" eb="3">
      <t>タ</t>
    </rPh>
    <phoneticPr fontId="22"/>
  </si>
  <si>
    <t>熱供給区域</t>
    <rPh sb="0" eb="1">
      <t>ネツ</t>
    </rPh>
    <rPh sb="1" eb="5">
      <t>キョウキュウクイキ</t>
    </rPh>
    <phoneticPr fontId="8"/>
  </si>
  <si>
    <t>ガス事業者</t>
    <rPh sb="2" eb="5">
      <t>ジギョウシャ</t>
    </rPh>
    <phoneticPr fontId="8"/>
  </si>
  <si>
    <t>電気事業者</t>
    <rPh sb="0" eb="5">
      <t>デンキジギョウシャ</t>
    </rPh>
    <phoneticPr fontId="8"/>
  </si>
  <si>
    <t>都市ガスの使用</t>
    <rPh sb="0" eb="2">
      <t>トシ</t>
    </rPh>
    <rPh sb="5" eb="7">
      <t>シヨウ</t>
    </rPh>
    <phoneticPr fontId="22"/>
  </si>
  <si>
    <t>エネルギーの使用</t>
    <rPh sb="6" eb="8">
      <t>シヨウ</t>
    </rPh>
    <phoneticPr fontId="22"/>
  </si>
  <si>
    <t>再エネ率</t>
    <rPh sb="0" eb="1">
      <t>サイ</t>
    </rPh>
    <rPh sb="3" eb="4">
      <t>リツ</t>
    </rPh>
    <phoneticPr fontId="22"/>
  </si>
  <si>
    <t>青山</t>
  </si>
  <si>
    <t>報告書兼同意書</t>
    <rPh sb="0" eb="3">
      <t>ホウコクショ</t>
    </rPh>
    <rPh sb="3" eb="4">
      <t>ケン</t>
    </rPh>
    <rPh sb="4" eb="7">
      <t>ドウイショ</t>
    </rPh>
    <phoneticPr fontId="22"/>
  </si>
  <si>
    <t>その５の２</t>
    <phoneticPr fontId="22"/>
  </si>
  <si>
    <t>その５の３</t>
    <phoneticPr fontId="22"/>
  </si>
  <si>
    <t>その６の２</t>
    <phoneticPr fontId="22"/>
  </si>
  <si>
    <t>その６</t>
    <phoneticPr fontId="22"/>
  </si>
  <si>
    <t>その５</t>
    <phoneticPr fontId="22"/>
  </si>
  <si>
    <t>丸の内二丁目</t>
  </si>
  <si>
    <t>東池袋</t>
  </si>
  <si>
    <t>内幸町</t>
  </si>
  <si>
    <t>西新宿六丁目</t>
  </si>
  <si>
    <t>銀座二・三丁目</t>
  </si>
  <si>
    <t>丸の内一丁目</t>
  </si>
  <si>
    <t>西池袋</t>
  </si>
  <si>
    <t>新川</t>
  </si>
  <si>
    <t>日比谷</t>
  </si>
  <si>
    <t>神田駿河台</t>
  </si>
  <si>
    <t>芝浦四丁目</t>
  </si>
  <si>
    <t>銀座五・六丁目</t>
  </si>
  <si>
    <t>霞が関三丁目</t>
  </si>
  <si>
    <t>箱崎</t>
  </si>
  <si>
    <t>南大井六丁目</t>
  </si>
  <si>
    <t>東品川二丁目</t>
  </si>
  <si>
    <t>府中日鋼町</t>
  </si>
  <si>
    <t>銀座四丁目</t>
  </si>
  <si>
    <t>有楽町</t>
  </si>
  <si>
    <t>歌舞伎町</t>
  </si>
  <si>
    <t>赤坂五丁目</t>
  </si>
  <si>
    <t>初台淀橋</t>
  </si>
  <si>
    <t>立川曙町</t>
  </si>
  <si>
    <t>錦糸町駅北口</t>
  </si>
  <si>
    <t>京橋二丁目</t>
  </si>
  <si>
    <t>後楽一丁目</t>
  </si>
  <si>
    <t>新宿南口西</t>
  </si>
  <si>
    <t>本駒込二丁目</t>
  </si>
  <si>
    <t>八王子旭町</t>
  </si>
  <si>
    <t>田町駅東口</t>
  </si>
  <si>
    <t>大崎一丁目</t>
  </si>
  <si>
    <t>虎ノ門二丁目</t>
  </si>
  <si>
    <t>永田町二丁目</t>
  </si>
  <si>
    <t>晴海一丁目</t>
  </si>
  <si>
    <t>品川駅東口</t>
  </si>
  <si>
    <t>新砂三丁目</t>
  </si>
  <si>
    <t>豊洲三丁目</t>
  </si>
  <si>
    <t>押上・業平橋</t>
  </si>
  <si>
    <t>渋谷駅街区・駅南街区</t>
  </si>
  <si>
    <t>日本橋室町西</t>
  </si>
  <si>
    <t>八重洲二丁目</t>
  </si>
  <si>
    <t>株式会社アースインフィニティ</t>
  </si>
  <si>
    <t>アーバンエナジー株式会社</t>
  </si>
  <si>
    <t>アイエスジー株式会社</t>
  </si>
  <si>
    <t>株式会社アイ・グリッド・ソリューションズ</t>
  </si>
  <si>
    <t>旭化成株式会社</t>
  </si>
  <si>
    <t>アストマックス株式会社</t>
  </si>
  <si>
    <t>アストマックス・エネルギー株式会社</t>
  </si>
  <si>
    <t>アストモスエネルギー株式会社</t>
  </si>
  <si>
    <t>株式会社UPDATER</t>
  </si>
  <si>
    <t>有明エナジー株式会社</t>
  </si>
  <si>
    <t>アルカナエナジー株式会社</t>
  </si>
  <si>
    <t>株式会社イーセル</t>
  </si>
  <si>
    <t>株式会社イーネットワーク</t>
  </si>
  <si>
    <t>株式会社イーネットワークシステムズ</t>
  </si>
  <si>
    <t>出光興産株式会社</t>
  </si>
  <si>
    <t>伊藤忠エネクス株式会社</t>
  </si>
  <si>
    <t>伊藤忠商事株式会社</t>
  </si>
  <si>
    <t>入間ガス株式会社</t>
  </si>
  <si>
    <t>イワタニ関東株式会社</t>
  </si>
  <si>
    <t>イワタニ首都圏株式会社</t>
  </si>
  <si>
    <t>ヴィジョナリーパワー株式会社</t>
  </si>
  <si>
    <t>ＨＴＢエナジー株式会社</t>
  </si>
  <si>
    <t>auエネルギー＆ライフ株式会社</t>
  </si>
  <si>
    <t>株式会社エコスタイル</t>
  </si>
  <si>
    <t>株式会社エコログ</t>
  </si>
  <si>
    <t>株式会社エスエナジー</t>
  </si>
  <si>
    <t>株式会社エスコ</t>
  </si>
  <si>
    <t>SBパワー株式会社</t>
  </si>
  <si>
    <t>エッセンシャルエナジー株式会社</t>
  </si>
  <si>
    <t>株式会社エナリス・パワー・マーケティング</t>
  </si>
  <si>
    <t>NTTアノードエナジー株式会社</t>
  </si>
  <si>
    <t>NFパワーサービス株式会社</t>
  </si>
  <si>
    <t>株式会社エネ・ビジョン</t>
  </si>
  <si>
    <t>株式会社エネアーク関東</t>
  </si>
  <si>
    <t>株式会社エネウィル</t>
  </si>
  <si>
    <t>株式会社エネクスライフサービス</t>
  </si>
  <si>
    <t>株式会社エネクル</t>
  </si>
  <si>
    <t>エネサーブ株式会社</t>
  </si>
  <si>
    <t>株式会社エネサンス関東</t>
  </si>
  <si>
    <t>エネックス株式会社</t>
  </si>
  <si>
    <t>株式会社エネット</t>
  </si>
  <si>
    <t>エネトレード株式会社</t>
  </si>
  <si>
    <t>エネラボ株式会社</t>
  </si>
  <si>
    <t>株式会社エネルギア・ソリューション・アンド・サービス</t>
  </si>
  <si>
    <t>エネルギーパワー株式会社</t>
  </si>
  <si>
    <t>株式会社エネワンでんき</t>
  </si>
  <si>
    <t>エバーグリーン・マーケティング株式会社</t>
  </si>
  <si>
    <t>エバーグリーン・リテイリング株式会社</t>
  </si>
  <si>
    <t>荏原環境プラント株式会社</t>
  </si>
  <si>
    <t>エフィシエント株式会社</t>
  </si>
  <si>
    <t>株式会社エフエネ</t>
  </si>
  <si>
    <t>株式会社エフオン</t>
  </si>
  <si>
    <t>株式会社ＦＰＳ</t>
  </si>
  <si>
    <t>エフビットコミュニケーションズ株式会社</t>
  </si>
  <si>
    <t>MKステーションズ株式会社</t>
  </si>
  <si>
    <t>MCリテールエナジー株式会社</t>
  </si>
  <si>
    <t>株式会社ＭＴエナジー</t>
  </si>
  <si>
    <t>株式会社エルピオ</t>
  </si>
  <si>
    <t>エルメック株式会社</t>
  </si>
  <si>
    <t>株式会社縁人</t>
  </si>
  <si>
    <t>青梅ガス株式会社</t>
  </si>
  <si>
    <t>大多喜ガス株式会社</t>
  </si>
  <si>
    <t>大塚ビジネスサポート株式会社</t>
  </si>
  <si>
    <t>株式会社オカモト</t>
  </si>
  <si>
    <t>株式会社オズエナジー</t>
  </si>
  <si>
    <t>オリックス株式会社</t>
  </si>
  <si>
    <t>株式会社織戸組</t>
  </si>
  <si>
    <t>株式会社カーボンニュートラル</t>
  </si>
  <si>
    <t>香川電力株式会社</t>
  </si>
  <si>
    <t>角栄ガス株式会社</t>
  </si>
  <si>
    <t>歌舞伎エナジー株式会社</t>
  </si>
  <si>
    <t>株式会社エクスゲート</t>
  </si>
  <si>
    <t>カワサキグリーンエナジー株式会社</t>
  </si>
  <si>
    <t>河原実業株式会社</t>
  </si>
  <si>
    <t>関西電力株式会社</t>
  </si>
  <si>
    <t>株式会社関電エネルギーソリューション</t>
  </si>
  <si>
    <t>キヤノンマーケティングジャパン株式会社</t>
  </si>
  <si>
    <t>Ｑ．ＥＮＥＳＴでんき株式会社</t>
  </si>
  <si>
    <t>九州電力株式会社</t>
  </si>
  <si>
    <t>株式会社Qvou</t>
  </si>
  <si>
    <t>株式会社球磨村森電力</t>
  </si>
  <si>
    <t>株式会社クリーンエネルギー総合研究所</t>
  </si>
  <si>
    <t>グリーンピープルズパワー株式会社</t>
  </si>
  <si>
    <t>株式会社グリムスパワー</t>
  </si>
  <si>
    <t>株式会社グローアップ</t>
  </si>
  <si>
    <t>株式会社グローバルエンジニアリング</t>
  </si>
  <si>
    <t>ゲーテハウス株式会社</t>
  </si>
  <si>
    <t>気仙沼グリーンエナジー株式会社</t>
  </si>
  <si>
    <t>株式会社工営エナジー</t>
  </si>
  <si>
    <t>神戸電力株式会社</t>
  </si>
  <si>
    <t>国際航業株式会社</t>
  </si>
  <si>
    <t>コスモエネルギーソリューションズ株式会社</t>
  </si>
  <si>
    <t>サーラeエナジー株式会社</t>
  </si>
  <si>
    <t>株式会社再エネ思考電力</t>
  </si>
  <si>
    <t>株式会社彩の国でんき</t>
  </si>
  <si>
    <t>SustainableEnergy株式会社</t>
  </si>
  <si>
    <t>サミットエナジー株式会社</t>
  </si>
  <si>
    <t>株式会社シーエナジー</t>
  </si>
  <si>
    <t>株式会社CDエナジーダイレクト</t>
  </si>
  <si>
    <t>株式会社シーラソーラー</t>
  </si>
  <si>
    <t>株式会社JTBコミュニケーションデザイン</t>
  </si>
  <si>
    <t>JPエネルギー株式会社</t>
  </si>
  <si>
    <t>シェルジャパン株式会社</t>
  </si>
  <si>
    <t>株式会社しおさい電力</t>
  </si>
  <si>
    <t>株式会社シグナストラスト</t>
  </si>
  <si>
    <t>四国電力株式会社</t>
  </si>
  <si>
    <t>静岡ガス＆パワー株式会社</t>
  </si>
  <si>
    <t>シナネン株式会社</t>
  </si>
  <si>
    <t>芝浦電力株式会社</t>
  </si>
  <si>
    <t>株式会社ジャパネットサービスイノベーション</t>
  </si>
  <si>
    <t>Japan電力株式会社</t>
  </si>
  <si>
    <t>株式会社ジョヴィ</t>
  </si>
  <si>
    <t>しろくま電力株式会社</t>
  </si>
  <si>
    <t>株式会社新出光</t>
  </si>
  <si>
    <t>シン・エナジー株式会社</t>
  </si>
  <si>
    <t>須賀川瓦斯株式会社</t>
  </si>
  <si>
    <t>鈴与商事株式会社</t>
  </si>
  <si>
    <t>鈴与電力株式会社</t>
  </si>
  <si>
    <t>スターティア株式会社</t>
  </si>
  <si>
    <t>スマートエコエナジー株式会社</t>
  </si>
  <si>
    <t>株式会社生活クラブエナジー</t>
  </si>
  <si>
    <t>ゼロワットパワー株式会社</t>
  </si>
  <si>
    <t>株式会社センカク</t>
  </si>
  <si>
    <t>セントラル石油瓦斯株式会社</t>
  </si>
  <si>
    <t>全農エネルギー株式会社</t>
  </si>
  <si>
    <t>大一ガス株式会社</t>
  </si>
  <si>
    <t>大東ガス株式会社</t>
  </si>
  <si>
    <t>大東建託パートナーズ株式会社</t>
  </si>
  <si>
    <t>ダイヤモンドパワー株式会社</t>
  </si>
  <si>
    <t>太陽ガス株式会社</t>
  </si>
  <si>
    <t>大和エネルギー株式会社</t>
  </si>
  <si>
    <t>大和ハウス工業株式会社</t>
  </si>
  <si>
    <t>株式会社タクマエナジー</t>
  </si>
  <si>
    <t>株式会社タケエイでんき</t>
  </si>
  <si>
    <t>WSエナジー株式会社</t>
  </si>
  <si>
    <t>株式会社地域創生ホールディングス</t>
  </si>
  <si>
    <t>株式会社地球クラブ</t>
  </si>
  <si>
    <t>秩父新電力株式会社</t>
  </si>
  <si>
    <t>千葉電力株式会社</t>
  </si>
  <si>
    <t>株式会社チャームドライフ</t>
  </si>
  <si>
    <t>中央電力エナジー株式会社</t>
  </si>
  <si>
    <t>株式会社中京電力</t>
  </si>
  <si>
    <t>中国電力株式会社</t>
  </si>
  <si>
    <t>中小企業支援株式会社</t>
  </si>
  <si>
    <t>中部電力ミライズ株式会社</t>
  </si>
  <si>
    <t>TGオクトパスエナジー株式会社</t>
  </si>
  <si>
    <t>デジタルグリッド株式会社</t>
  </si>
  <si>
    <t>テス・エンジニアリング株式会社</t>
  </si>
  <si>
    <t>TERA Energy株式会社</t>
  </si>
  <si>
    <t>株式会社東急パワーサプライ</t>
  </si>
  <si>
    <t>東京エコサービス株式会社</t>
  </si>
  <si>
    <t>東京ガス株式会社</t>
  </si>
  <si>
    <t>東北電力株式会社</t>
  </si>
  <si>
    <t>株式会社東名</t>
  </si>
  <si>
    <t>株式会社ところざわ未来電力</t>
  </si>
  <si>
    <t>TOPPANホールディングス株式会社</t>
  </si>
  <si>
    <t>株式会社トヨタエナジーソリューションズ</t>
  </si>
  <si>
    <t>トリニティエナジー株式会社</t>
  </si>
  <si>
    <t>株式会社とんでんホールディングス</t>
  </si>
  <si>
    <t>株式会社中之条パワー</t>
  </si>
  <si>
    <t>日産トレーデイング株式会社</t>
  </si>
  <si>
    <t>日鉄エンジニアリング株式会社</t>
  </si>
  <si>
    <t>日本エネルギー総合システム株式会社</t>
  </si>
  <si>
    <t>日本瓦斯株式会社</t>
  </si>
  <si>
    <t>日本テクノ株式会社</t>
  </si>
  <si>
    <t>Ｎｅｘｔ　Ｐｏｗｅｒ株式会社</t>
  </si>
  <si>
    <t>ネクストパワーやまと株式会社</t>
  </si>
  <si>
    <t>株式会社NEXT ONE</t>
  </si>
  <si>
    <t>パシフィックパワー株式会社</t>
  </si>
  <si>
    <t>パナソニックオペレーショナルエクセレンス株式会社</t>
  </si>
  <si>
    <t>株式会社ハルエネ</t>
  </si>
  <si>
    <t>株式会社パルシステム電力</t>
  </si>
  <si>
    <t>株式会社パワー・オプティマイザー</t>
  </si>
  <si>
    <t>株式会社PinT</t>
  </si>
  <si>
    <t>日高都市ガス株式会社</t>
  </si>
  <si>
    <t>日田グリーン電力株式会社</t>
  </si>
  <si>
    <t>株式会社ファミリーネット・ジャパン</t>
  </si>
  <si>
    <t>株式会社ファラデー</t>
  </si>
  <si>
    <t>株式会社V-Power</t>
  </si>
  <si>
    <t>株式会社フォーバルテレコム</t>
  </si>
  <si>
    <t>株式会社フソウ・エナジー</t>
  </si>
  <si>
    <t>武陽ガス株式会社</t>
  </si>
  <si>
    <t>フラワーペイメント株式会社</t>
  </si>
  <si>
    <t>株式会社ボーダレス・ジャパン</t>
  </si>
  <si>
    <t>ホームタウンエナジー株式会社</t>
  </si>
  <si>
    <t>北陸電力株式会社</t>
  </si>
  <si>
    <t>北海道電力株式会社</t>
  </si>
  <si>
    <t>株式会社まち未来製作所</t>
  </si>
  <si>
    <t>株式会社マルイファシリティーズ</t>
  </si>
  <si>
    <t>丸紅新電力株式会社</t>
  </si>
  <si>
    <t>三井物産株式会社</t>
  </si>
  <si>
    <t>ミツウロコグリーンエネルギー株式会社</t>
  </si>
  <si>
    <t>株式会社みとや</t>
  </si>
  <si>
    <t>ミライフ株式会社</t>
  </si>
  <si>
    <t>森のエネルギー株式会社</t>
  </si>
  <si>
    <t>森の電力株式会社</t>
  </si>
  <si>
    <t>八千代エンジニヤリング株式会社</t>
  </si>
  <si>
    <t>八幡商事株式会社</t>
  </si>
  <si>
    <t>株式会社Ｕ－ＰＯＷＥＲ</t>
  </si>
  <si>
    <t>株式会社ユーラスグリーンエナジー</t>
  </si>
  <si>
    <t>ゆきぐに新電力株式会社</t>
  </si>
  <si>
    <t>UNIVERGY株式会社</t>
  </si>
  <si>
    <t>株式会社吉田石油店</t>
  </si>
  <si>
    <t>リエスパワー株式会社</t>
  </si>
  <si>
    <t>リエスパワーネクスト株式会社</t>
  </si>
  <si>
    <t>株式会社リエネ</t>
  </si>
  <si>
    <t>株式会社LIXIL TEPCO スマートパートナーズ</t>
  </si>
  <si>
    <t>陸前高田しみんエネルギー株式会社</t>
  </si>
  <si>
    <t>リコージャパン株式会社</t>
  </si>
  <si>
    <t>リストプロパティーズ株式会社</t>
  </si>
  <si>
    <t>リニューアブル・ジャパン株式会社</t>
  </si>
  <si>
    <t>株式会社リミックスポイント</t>
  </si>
  <si>
    <t>株式会社Link Life</t>
  </si>
  <si>
    <t>株式会社ルーク</t>
  </si>
  <si>
    <t>株式会社Looop</t>
  </si>
  <si>
    <t>株式会社レクスポート</t>
  </si>
  <si>
    <t>レジル株式会社</t>
  </si>
  <si>
    <t>株式会社LENETS</t>
  </si>
  <si>
    <t>レモンガス株式会社</t>
  </si>
  <si>
    <t>ローカルでんき株式会社</t>
  </si>
  <si>
    <t>Y.W.C.株式会社</t>
  </si>
  <si>
    <t>綿半パートナーズ株式会社</t>
  </si>
  <si>
    <t>ワタミエナジー株式会社</t>
  </si>
  <si>
    <t>渋谷道玄坂</t>
  </si>
  <si>
    <t>東京電力エナジーパートナー株式会社</t>
    <rPh sb="13" eb="17">
      <t>カブシキカイシャ</t>
    </rPh>
    <phoneticPr fontId="22"/>
  </si>
  <si>
    <t>※地球温暖化対策計画書 その8シート  11(4) 各年度の削減義務履行状況 （K）に転記</t>
    <rPh sb="1" eb="11">
      <t>チキュウオンダンカタイサクケイカクショ</t>
    </rPh>
    <rPh sb="43" eb="45">
      <t>テンキ</t>
    </rPh>
    <phoneticPr fontId="22"/>
  </si>
  <si>
    <r>
      <t>千m</t>
    </r>
    <r>
      <rPr>
        <vertAlign val="superscript"/>
        <sz val="11"/>
        <rFont val="ＭＳ Ｐゴシック"/>
        <family val="3"/>
        <charset val="128"/>
      </rPr>
      <t>3</t>
    </r>
    <phoneticPr fontId="22"/>
  </si>
  <si>
    <t>令和８年４月版</t>
    <rPh sb="0" eb="2">
      <t>レイワ</t>
    </rPh>
    <rPh sb="3" eb="4">
      <t>ネン</t>
    </rPh>
    <rPh sb="4" eb="5">
      <t>ヘイネン</t>
    </rPh>
    <rPh sb="5" eb="6">
      <t>ガツ</t>
    </rPh>
    <rPh sb="6" eb="7">
      <t>バン</t>
    </rPh>
    <phoneticPr fontId="22"/>
  </si>
  <si>
    <t>Apaman Property株式会社</t>
  </si>
  <si>
    <t>アースシグナルソリューションズ株式会社</t>
  </si>
  <si>
    <t>青山株式会社</t>
  </si>
  <si>
    <t>株式会社アット東京</t>
  </si>
  <si>
    <t>株式会社ＥＦでんき</t>
  </si>
  <si>
    <t>Ｖａｌｈａｌｌ合同会社</t>
  </si>
  <si>
    <t>ＥＮＥＯＳ　Ｐｏｗｅｒ株式会社</t>
  </si>
  <si>
    <t>株式会社かづのパワー</t>
  </si>
  <si>
    <t>カナデビア株式会社</t>
  </si>
  <si>
    <t>川重商事株式会社</t>
  </si>
  <si>
    <t>九電ネクスト株式会社</t>
  </si>
  <si>
    <t>株式会社クローバー・テクノロジーズ</t>
  </si>
  <si>
    <t>京葉瓦斯株式会社</t>
  </si>
  <si>
    <t>最適でんき株式会社</t>
  </si>
  <si>
    <t>株式会社サニックス資源開発グループ</t>
  </si>
  <si>
    <t>株式会社ＪＲ東日本商事</t>
  </si>
  <si>
    <t>株式会社ＪＥＲＡ　Ｃｒｏｓｓ</t>
  </si>
  <si>
    <t>ジケイ・スペース株式会社</t>
  </si>
  <si>
    <t>シントウエナジー株式会社</t>
  </si>
  <si>
    <t>株式会社ストエネ</t>
  </si>
  <si>
    <t>住友商事株式会社</t>
  </si>
  <si>
    <t>つばさでんき株式会社</t>
  </si>
  <si>
    <t>株式会社テラス</t>
  </si>
  <si>
    <t>テレ・マーカーグループ株式会社</t>
  </si>
  <si>
    <t>株式会社パワーエックス</t>
  </si>
  <si>
    <t>ヒューリックエナジーソリューション株式会社</t>
  </si>
  <si>
    <t>富士山エナジー株式会社</t>
  </si>
  <si>
    <t>株式会社明治産業</t>
  </si>
  <si>
    <t>株式会社U-POWER GREEN MARKETING</t>
  </si>
  <si>
    <t>株式会社ＵＰＸ</t>
  </si>
  <si>
    <t>楽天モバイル株式会社</t>
  </si>
  <si>
    <t>株式会社リージョン</t>
  </si>
  <si>
    <t>リニューアブルトレード株式会社</t>
  </si>
  <si>
    <t>株式会社リボンエナジー</t>
  </si>
  <si>
    <t>東京電力パワーグリッド株式会社</t>
    <phoneticPr fontId="22"/>
  </si>
  <si>
    <t>西新宿</t>
  </si>
  <si>
    <t>赤坂</t>
  </si>
  <si>
    <t>光が丘</t>
  </si>
  <si>
    <t>芝浦</t>
  </si>
  <si>
    <t>八重洲日本橋</t>
  </si>
  <si>
    <t>西新宿一丁目</t>
  </si>
  <si>
    <t>紀尾井町</t>
  </si>
  <si>
    <t>竹芝</t>
  </si>
  <si>
    <t>明石町</t>
  </si>
  <si>
    <t>恵比寿</t>
  </si>
  <si>
    <t>広尾一丁目</t>
  </si>
  <si>
    <t>新宿南口東</t>
  </si>
  <si>
    <t>品川東口南</t>
  </si>
  <si>
    <t>蒲田五丁目東</t>
  </si>
  <si>
    <t>汐留北</t>
  </si>
  <si>
    <t>東品川四丁目</t>
  </si>
  <si>
    <t>田町駅東口北</t>
  </si>
  <si>
    <t>豊洲六丁目</t>
  </si>
  <si>
    <t>日本橋二丁目南</t>
  </si>
  <si>
    <t>渋谷駅桜丘口</t>
  </si>
  <si>
    <t>羽田空港３丁目</t>
  </si>
  <si>
    <t>東京ガスエンジニアリングソリューションズ株式会社(西新宿地域冷暖房区域)</t>
    <phoneticPr fontId="22"/>
  </si>
  <si>
    <t>東京ガスエンジニアリングソリューションズ株式会社(芝浦地域冷暖房区域)</t>
  </si>
  <si>
    <t>東京ガスエンジニアリングソリューションズ株式会社(恵比寿地域冷暖房区域)</t>
  </si>
  <si>
    <t>東京ガスエンジニアリングソリューションズ株式会社(蒲田五丁目東地域冷暖房区域)</t>
  </si>
  <si>
    <t>東京ガスエンジニアリングソリューションズ株式会社(田町駅東口北地域冷暖房区域)</t>
  </si>
  <si>
    <t>東京ガスエンジニアリングソリューションズ株式会社(豊洲六丁目地域冷暖房区域)</t>
  </si>
  <si>
    <t>東京電力エナジーパートナー株式会社</t>
    <rPh sb="0" eb="2">
      <t>トウキョウ</t>
    </rPh>
    <rPh sb="2" eb="4">
      <t>デンリョク</t>
    </rPh>
    <rPh sb="13" eb="17">
      <t>カブシキガイシャ</t>
    </rPh>
    <phoneticPr fontId="1"/>
  </si>
  <si>
    <t>レモンガス株式会社</t>
    <rPh sb="5" eb="9">
      <t>カブシキガイシャ</t>
    </rPh>
    <phoneticPr fontId="1"/>
  </si>
  <si>
    <t>東京瓦斯株式会社</t>
  </si>
  <si>
    <t>株式会社サイサン</t>
  </si>
  <si>
    <t>大阪ガス株式会社</t>
  </si>
  <si>
    <t>東邦ガス株式会社</t>
  </si>
  <si>
    <t>京葉瓦斯株式会社</t>
    <rPh sb="0" eb="2">
      <t>ケイヨウ</t>
    </rPh>
    <rPh sb="2" eb="4">
      <t>ガス</t>
    </rPh>
    <rPh sb="4" eb="8">
      <t>カブシキガイシャ</t>
    </rPh>
    <phoneticPr fontId="1"/>
  </si>
  <si>
    <t>にかほガス株式会社</t>
  </si>
  <si>
    <t>東海ガス株式会社</t>
  </si>
  <si>
    <t>大多喜ガス株式会社</t>
    <rPh sb="0" eb="5">
      <t>オオタ</t>
    </rPh>
    <rPh sb="5" eb="9">
      <t>カブシキガイシャ</t>
    </rPh>
    <phoneticPr fontId="1"/>
  </si>
  <si>
    <t>金沢エナジー株式会社</t>
  </si>
  <si>
    <t>広島ガス株式会社</t>
  </si>
  <si>
    <t>山口合同ガス株式会社</t>
  </si>
  <si>
    <t xml:space="preserve"> </t>
    <phoneticPr fontId="22"/>
  </si>
  <si>
    <t>西新宿六丁目西部</t>
    <phoneticPr fontId="22"/>
  </si>
  <si>
    <t>虎ノ門一・二丁目</t>
    <rPh sb="0" eb="1">
      <t>トラ</t>
    </rPh>
    <rPh sb="2" eb="3">
      <t>モン</t>
    </rPh>
    <rPh sb="3" eb="4">
      <t>イチ</t>
    </rPh>
    <rPh sb="5" eb="6">
      <t>ニ</t>
    </rPh>
    <phoneticPr fontId="22"/>
  </si>
  <si>
    <t>豊洲二・三丁目</t>
    <phoneticPr fontId="22"/>
  </si>
  <si>
    <t>虎ノ門・麻布台</t>
    <rPh sb="0" eb="1">
      <t>トラ</t>
    </rPh>
    <rPh sb="2" eb="3">
      <t>モン</t>
    </rPh>
    <rPh sb="4" eb="7">
      <t>アザブダイ</t>
    </rPh>
    <phoneticPr fontId="22"/>
  </si>
  <si>
    <t>大手町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</si>
</sst>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176" formatCode="#,##0_ "/>
    <numFmt numFmtId="177" formatCode="0_);[Red]\(0\)"/>
    <numFmt numFmtId="178" formatCode="0_ "/>
    <numFmt numFmtId="179" formatCode="#,##0_);[Red]\(#,##0\)"/>
    <numFmt numFmtId="180" formatCode="#,##0.000;[Red]\-#,##0.000"/>
    <numFmt numFmtId="181" formatCode="#,##0.0000;[Red]\-#,##0.0000"/>
    <numFmt numFmtId="182" formatCode="#,##0.000_);[Red]\(#,##0.000\)"/>
    <numFmt numFmtId="183" formatCode="0.0000_);[Red]\(0.0000\)"/>
    <numFmt numFmtId="184" formatCode="yyyy&quot;年&quot;m&quot;月&quot;;@"/>
    <numFmt numFmtId="185" formatCode="##&quot;年度&quot;"/>
    <numFmt numFmtId="186" formatCode="#,##0.0000_ ;[Red]\-#,##0.0000\ "/>
    <numFmt numFmtId="187" formatCode="#,##0;\-#,##0;#"/>
    <numFmt numFmtId="188" formatCode="0.000_);[Red]\(0.000\)"/>
    <numFmt numFmtId="189" formatCode="#,##0.00_ "/>
    <numFmt numFmtId="190" formatCode="0000"/>
    <numFmt numFmtId="191" formatCode="0.0000"/>
    <numFmt numFmtId="192" formatCode="0.0"/>
    <numFmt numFmtId="193" formatCode="#,##0.0"/>
    <numFmt numFmtId="194" formatCode="#,##0.0;[Red]\-#,##0.0"/>
    <numFmt numFmtId="195" formatCode="[$-411]ggge&quot;年&quot;m&quot;月&quot;d&quot;日&quot;;@"/>
    <numFmt numFmtId="196" formatCode="0.000_ "/>
    <numFmt numFmtId="197" formatCode="0.00_ "/>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indexed="36"/>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20"/>
      <name val="ＭＳ 明朝"/>
      <family val="1"/>
      <charset val="128"/>
    </font>
    <font>
      <sz val="10"/>
      <name val="ＭＳ Ｐ明朝"/>
      <family val="1"/>
      <charset val="128"/>
    </font>
    <font>
      <sz val="9"/>
      <name val="ＭＳ 明朝"/>
      <family val="1"/>
      <charset val="128"/>
    </font>
    <font>
      <sz val="11"/>
      <name val="ＭＳ 明朝"/>
      <family val="1"/>
      <charset val="128"/>
    </font>
    <font>
      <sz val="14"/>
      <name val="ＭＳ 明朝"/>
      <family val="1"/>
      <charset val="128"/>
    </font>
    <font>
      <vertAlign val="subscript"/>
      <sz val="10"/>
      <name val="ＭＳ 明朝"/>
      <family val="1"/>
      <charset val="128"/>
    </font>
    <font>
      <vertAlign val="superscript"/>
      <sz val="10"/>
      <name val="ＭＳ 明朝"/>
      <family val="1"/>
      <charset val="128"/>
    </font>
    <font>
      <sz val="8"/>
      <name val="ＭＳ 明朝"/>
      <family val="1"/>
      <charset val="128"/>
    </font>
    <font>
      <vertAlign val="superscript"/>
      <sz val="12"/>
      <name val="ＭＳ 明朝"/>
      <family val="1"/>
      <charset val="128"/>
    </font>
    <font>
      <b/>
      <sz val="10"/>
      <name val="ＭＳ 明朝"/>
      <family val="1"/>
      <charset val="128"/>
    </font>
    <font>
      <b/>
      <sz val="9"/>
      <color indexed="81"/>
      <name val="ＭＳ Ｐゴシック"/>
      <family val="3"/>
      <charset val="128"/>
    </font>
    <font>
      <b/>
      <sz val="12"/>
      <color indexed="60"/>
      <name val="HG丸ｺﾞｼｯｸM-PRO"/>
      <family val="3"/>
      <charset val="128"/>
    </font>
    <font>
      <b/>
      <sz val="9"/>
      <color indexed="10"/>
      <name val="ＭＳ Ｐゴシック"/>
      <family val="3"/>
      <charset val="128"/>
    </font>
    <font>
      <b/>
      <sz val="11"/>
      <name val="ＭＳ Ｐゴシック"/>
      <family val="3"/>
      <charset val="128"/>
    </font>
    <font>
      <b/>
      <vertAlign val="subscript"/>
      <sz val="11"/>
      <name val="ＭＳ Ｐゴシック"/>
      <family val="3"/>
      <charset val="128"/>
    </font>
    <font>
      <sz val="10"/>
      <color rgb="FFFF0000"/>
      <name val="ＭＳ 明朝"/>
      <family val="1"/>
      <charset val="128"/>
    </font>
    <font>
      <sz val="11"/>
      <color rgb="FFFF0000"/>
      <name val="ＭＳ Ｐゴシック"/>
      <family val="3"/>
      <charset val="128"/>
    </font>
    <font>
      <b/>
      <sz val="11"/>
      <color rgb="FFFF0000"/>
      <name val="ＭＳ Ｐゴシック"/>
      <family val="3"/>
      <charset val="128"/>
    </font>
    <font>
      <sz val="11"/>
      <color theme="0"/>
      <name val="ＭＳ 明朝"/>
      <family val="1"/>
      <charset val="128"/>
    </font>
    <font>
      <sz val="10"/>
      <color theme="1"/>
      <name val="ＭＳ 明朝"/>
      <family val="1"/>
      <charset val="128"/>
    </font>
    <font>
      <sz val="6"/>
      <name val="ＭＳ Ｐゴシック"/>
      <family val="3"/>
      <charset val="128"/>
      <scheme val="minor"/>
    </font>
    <font>
      <sz val="11"/>
      <color theme="1"/>
      <name val="ＭＳ Ｐゴシック"/>
      <family val="3"/>
      <charset val="128"/>
    </font>
    <font>
      <sz val="10"/>
      <name val="Meiryo UI"/>
      <family val="3"/>
      <charset val="128"/>
    </font>
    <font>
      <sz val="11"/>
      <name val="Meiryo UI"/>
      <family val="3"/>
      <charset val="128"/>
    </font>
    <font>
      <vertAlign val="superscript"/>
      <sz val="11"/>
      <name val="ＭＳ Ｐゴシック"/>
      <family val="3"/>
      <charset val="128"/>
    </font>
    <font>
      <sz val="9"/>
      <color rgb="FFFF0000"/>
      <name val="ＭＳ 明朝"/>
      <family val="1"/>
      <charset val="128"/>
    </font>
    <font>
      <sz val="12"/>
      <color rgb="FFFF0000"/>
      <name val="ＭＳ 明朝"/>
      <family val="1"/>
      <charset val="128"/>
    </font>
    <font>
      <sz val="10"/>
      <color theme="0"/>
      <name val="ＭＳ 明朝"/>
      <family val="1"/>
      <charset val="128"/>
    </font>
    <font>
      <sz val="6"/>
      <name val="ＭＳ 明朝"/>
      <family val="1"/>
      <charset val="128"/>
    </font>
    <font>
      <vertAlign val="superscript"/>
      <sz val="6"/>
      <name val="ＭＳ 明朝"/>
      <family val="1"/>
      <charset val="128"/>
    </font>
    <font>
      <u/>
      <sz val="11"/>
      <color theme="10"/>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u/>
      <sz val="12"/>
      <color theme="10"/>
      <name val="ＭＳ Ｐゴシック"/>
      <family val="2"/>
      <charset val="128"/>
      <scheme val="minor"/>
    </font>
    <font>
      <sz val="12"/>
      <color theme="1"/>
      <name val="ＭＳ Ｐゴシック"/>
      <family val="3"/>
      <charset val="128"/>
      <scheme val="minor"/>
    </font>
    <font>
      <u/>
      <sz val="11"/>
      <color theme="10"/>
      <name val="ＭＳ Ｐゴシック"/>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b/>
      <sz val="9"/>
      <color indexed="81"/>
      <name val="MS P ゴシック"/>
      <family val="3"/>
      <charset val="128"/>
    </font>
    <font>
      <sz val="9"/>
      <color indexed="81"/>
      <name val="MS P ゴシック"/>
      <family val="3"/>
      <charset val="128"/>
    </font>
    <font>
      <b/>
      <sz val="9"/>
      <color indexed="10"/>
      <name val="MS P 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CFFCC"/>
        <bgColor indexed="64"/>
      </patternFill>
    </fill>
    <fill>
      <patternFill patternType="solid">
        <fgColor theme="0" tint="-0.499984740745262"/>
        <bgColor indexed="64"/>
      </patternFill>
    </fill>
    <fill>
      <patternFill patternType="solid">
        <fgColor theme="4" tint="0.79998168889431442"/>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double">
        <color indexed="64"/>
      </top>
      <bottom style="double">
        <color indexed="64"/>
      </bottom>
      <diagonal/>
    </border>
    <border>
      <left style="double">
        <color indexed="64"/>
      </left>
      <right style="thin">
        <color indexed="64"/>
      </right>
      <top/>
      <bottom/>
      <diagonal/>
    </border>
    <border>
      <left style="double">
        <color indexed="64"/>
      </left>
      <right/>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double">
        <color indexed="64"/>
      </left>
      <right style="thin">
        <color indexed="64"/>
      </right>
      <top style="medium">
        <color indexed="64"/>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right/>
      <top style="double">
        <color indexed="64"/>
      </top>
      <bottom style="double">
        <color indexed="64"/>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style="thin">
        <color indexed="64"/>
      </bottom>
      <diagonal/>
    </border>
    <border diagonalUp="1">
      <left style="thin">
        <color indexed="64"/>
      </left>
      <right style="medium">
        <color indexed="64"/>
      </right>
      <top style="thin">
        <color indexed="64"/>
      </top>
      <bottom style="double">
        <color indexed="64"/>
      </bottom>
      <diagonal style="thin">
        <color indexed="64"/>
      </diagonal>
    </border>
    <border>
      <left style="double">
        <color indexed="64"/>
      </left>
      <right/>
      <top style="double">
        <color indexed="64"/>
      </top>
      <bottom/>
      <diagonal/>
    </border>
    <border>
      <left/>
      <right style="medium">
        <color indexed="64"/>
      </right>
      <top style="double">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double">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bottom/>
      <diagonal/>
    </border>
    <border diagonalUp="1">
      <left style="thin">
        <color indexed="64"/>
      </left>
      <right style="double">
        <color indexed="64"/>
      </right>
      <top/>
      <bottom style="thin">
        <color indexed="64"/>
      </bottom>
      <diagonal style="thin">
        <color indexed="64"/>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double">
        <color indexed="64"/>
      </top>
      <bottom style="medium">
        <color indexed="64"/>
      </bottom>
      <diagonal style="thin">
        <color indexed="64"/>
      </diagonal>
    </border>
    <border diagonalUp="1">
      <left style="double">
        <color indexed="64"/>
      </left>
      <right style="thin">
        <color indexed="64"/>
      </right>
      <top style="double">
        <color indexed="64"/>
      </top>
      <bottom style="medium">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ck">
        <color indexed="64"/>
      </top>
      <bottom style="thin">
        <color indexed="64"/>
      </bottom>
      <diagonal/>
    </border>
  </borders>
  <cellStyleXfs count="306">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xf numFmtId="0" fontId="8" fillId="0" borderId="0"/>
    <xf numFmtId="0" fontId="8" fillId="0" borderId="0">
      <alignment vertical="center"/>
    </xf>
    <xf numFmtId="0" fontId="21" fillId="4" borderId="0" applyNumberFormat="0" applyBorder="0" applyAlignment="0" applyProtection="0">
      <alignment vertical="center"/>
    </xf>
    <xf numFmtId="0" fontId="2" fillId="0" borderId="0">
      <alignment vertical="center"/>
    </xf>
    <xf numFmtId="9" fontId="8"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56" fillId="0" borderId="0">
      <alignment vertical="center"/>
    </xf>
    <xf numFmtId="0" fontId="8" fillId="0" borderId="0">
      <alignment vertical="center"/>
    </xf>
    <xf numFmtId="0" fontId="1" fillId="0" borderId="0">
      <alignment vertical="center"/>
    </xf>
    <xf numFmtId="0" fontId="1" fillId="0" borderId="0">
      <alignment vertical="center"/>
    </xf>
    <xf numFmtId="0" fontId="57" fillId="0" borderId="0">
      <alignment vertical="center"/>
    </xf>
    <xf numFmtId="0" fontId="58" fillId="0" borderId="0" applyNumberFormat="0" applyFill="0" applyBorder="0" applyAlignment="0" applyProtection="0">
      <alignment vertical="center"/>
    </xf>
    <xf numFmtId="0" fontId="1" fillId="0" borderId="0">
      <alignment vertical="center"/>
    </xf>
    <xf numFmtId="0" fontId="57"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59" fillId="0" borderId="0">
      <alignment vertical="center"/>
    </xf>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195" fontId="3" fillId="2" borderId="0" applyNumberFormat="0" applyBorder="0" applyAlignment="0" applyProtection="0">
      <alignment vertical="center"/>
    </xf>
    <xf numFmtId="195" fontId="3" fillId="3" borderId="0" applyNumberFormat="0" applyBorder="0" applyAlignment="0" applyProtection="0">
      <alignment vertical="center"/>
    </xf>
    <xf numFmtId="195" fontId="3" fillId="4" borderId="0" applyNumberFormat="0" applyBorder="0" applyAlignment="0" applyProtection="0">
      <alignment vertical="center"/>
    </xf>
    <xf numFmtId="195" fontId="3" fillId="5" borderId="0" applyNumberFormat="0" applyBorder="0" applyAlignment="0" applyProtection="0">
      <alignment vertical="center"/>
    </xf>
    <xf numFmtId="195" fontId="3" fillId="6" borderId="0" applyNumberFormat="0" applyBorder="0" applyAlignment="0" applyProtection="0">
      <alignment vertical="center"/>
    </xf>
    <xf numFmtId="195" fontId="3" fillId="7" borderId="0" applyNumberFormat="0" applyBorder="0" applyAlignment="0" applyProtection="0">
      <alignment vertical="center"/>
    </xf>
    <xf numFmtId="195" fontId="3" fillId="8" borderId="0" applyNumberFormat="0" applyBorder="0" applyAlignment="0" applyProtection="0">
      <alignment vertical="center"/>
    </xf>
    <xf numFmtId="195" fontId="3" fillId="9" borderId="0" applyNumberFormat="0" applyBorder="0" applyAlignment="0" applyProtection="0">
      <alignment vertical="center"/>
    </xf>
    <xf numFmtId="195" fontId="3" fillId="10" borderId="0" applyNumberFormat="0" applyBorder="0" applyAlignment="0" applyProtection="0">
      <alignment vertical="center"/>
    </xf>
    <xf numFmtId="195" fontId="3" fillId="5" borderId="0" applyNumberFormat="0" applyBorder="0" applyAlignment="0" applyProtection="0">
      <alignment vertical="center"/>
    </xf>
    <xf numFmtId="195" fontId="3" fillId="8" borderId="0" applyNumberFormat="0" applyBorder="0" applyAlignment="0" applyProtection="0">
      <alignment vertical="center"/>
    </xf>
    <xf numFmtId="195" fontId="3" fillId="11" borderId="0" applyNumberFormat="0" applyBorder="0" applyAlignment="0" applyProtection="0">
      <alignment vertical="center"/>
    </xf>
    <xf numFmtId="195" fontId="4" fillId="12" borderId="0" applyNumberFormat="0" applyBorder="0" applyAlignment="0" applyProtection="0">
      <alignment vertical="center"/>
    </xf>
    <xf numFmtId="195" fontId="4" fillId="9" borderId="0" applyNumberFormat="0" applyBorder="0" applyAlignment="0" applyProtection="0">
      <alignment vertical="center"/>
    </xf>
    <xf numFmtId="195" fontId="4" fillId="10" borderId="0" applyNumberFormat="0" applyBorder="0" applyAlignment="0" applyProtection="0">
      <alignment vertical="center"/>
    </xf>
    <xf numFmtId="195" fontId="4" fillId="13" borderId="0" applyNumberFormat="0" applyBorder="0" applyAlignment="0" applyProtection="0">
      <alignment vertical="center"/>
    </xf>
    <xf numFmtId="195" fontId="4" fillId="14" borderId="0" applyNumberFormat="0" applyBorder="0" applyAlignment="0" applyProtection="0">
      <alignment vertical="center"/>
    </xf>
    <xf numFmtId="195" fontId="4" fillId="15" borderId="0" applyNumberFormat="0" applyBorder="0" applyAlignment="0" applyProtection="0">
      <alignment vertical="center"/>
    </xf>
    <xf numFmtId="195" fontId="4" fillId="16" borderId="0" applyNumberFormat="0" applyBorder="0" applyAlignment="0" applyProtection="0">
      <alignment vertical="center"/>
    </xf>
    <xf numFmtId="195" fontId="4" fillId="17" borderId="0" applyNumberFormat="0" applyBorder="0" applyAlignment="0" applyProtection="0">
      <alignment vertical="center"/>
    </xf>
    <xf numFmtId="195" fontId="4" fillId="18" borderId="0" applyNumberFormat="0" applyBorder="0" applyAlignment="0" applyProtection="0">
      <alignment vertical="center"/>
    </xf>
    <xf numFmtId="195" fontId="4" fillId="13" borderId="0" applyNumberFormat="0" applyBorder="0" applyAlignment="0" applyProtection="0">
      <alignment vertical="center"/>
    </xf>
    <xf numFmtId="195" fontId="4" fillId="14" borderId="0" applyNumberFormat="0" applyBorder="0" applyAlignment="0" applyProtection="0">
      <alignment vertical="center"/>
    </xf>
    <xf numFmtId="195" fontId="4" fillId="19" borderId="0" applyNumberFormat="0" applyBorder="0" applyAlignment="0" applyProtection="0">
      <alignment vertical="center"/>
    </xf>
    <xf numFmtId="195" fontId="5" fillId="0" borderId="0" applyNumberFormat="0" applyFill="0" applyBorder="0" applyAlignment="0" applyProtection="0">
      <alignment vertical="center"/>
    </xf>
    <xf numFmtId="195" fontId="6" fillId="20" borderId="1" applyNumberFormat="0" applyAlignment="0" applyProtection="0">
      <alignment vertical="center"/>
    </xf>
    <xf numFmtId="195" fontId="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56" fillId="0" borderId="0" applyFont="0" applyFill="0" applyBorder="0" applyAlignment="0" applyProtection="0">
      <alignment vertical="center"/>
    </xf>
    <xf numFmtId="195" fontId="3" fillId="22" borderId="2" applyNumberFormat="0" applyFont="0" applyAlignment="0" applyProtection="0">
      <alignment vertical="center"/>
    </xf>
    <xf numFmtId="195" fontId="9" fillId="0" borderId="3" applyNumberFormat="0" applyFill="0" applyAlignment="0" applyProtection="0">
      <alignment vertical="center"/>
    </xf>
    <xf numFmtId="195" fontId="10" fillId="3" borderId="0" applyNumberFormat="0" applyBorder="0" applyAlignment="0" applyProtection="0">
      <alignment vertical="center"/>
    </xf>
    <xf numFmtId="195" fontId="11" fillId="23" borderId="4" applyNumberFormat="0" applyAlignment="0" applyProtection="0">
      <alignment vertical="center"/>
    </xf>
    <xf numFmtId="195"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195" fontId="13" fillId="0" borderId="5" applyNumberFormat="0" applyFill="0" applyAlignment="0" applyProtection="0">
      <alignment vertical="center"/>
    </xf>
    <xf numFmtId="195" fontId="14" fillId="0" borderId="6" applyNumberFormat="0" applyFill="0" applyAlignment="0" applyProtection="0">
      <alignment vertical="center"/>
    </xf>
    <xf numFmtId="195" fontId="15" fillId="0" borderId="7" applyNumberFormat="0" applyFill="0" applyAlignment="0" applyProtection="0">
      <alignment vertical="center"/>
    </xf>
    <xf numFmtId="195" fontId="15" fillId="0" borderId="0" applyNumberFormat="0" applyFill="0" applyBorder="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195" fontId="18" fillId="0" borderId="0" applyNumberFormat="0" applyFill="0" applyBorder="0" applyAlignment="0" applyProtection="0">
      <alignment vertical="center"/>
    </xf>
    <xf numFmtId="6" fontId="8" fillId="0" borderId="0" applyFont="0" applyFill="0" applyBorder="0" applyAlignment="0" applyProtection="0"/>
    <xf numFmtId="6" fontId="8" fillId="0" borderId="0" applyFont="0" applyFill="0" applyBorder="0" applyAlignment="0" applyProtection="0"/>
    <xf numFmtId="195" fontId="19" fillId="7" borderId="4" applyNumberFormat="0" applyAlignment="0" applyProtection="0">
      <alignment vertical="center"/>
    </xf>
    <xf numFmtId="0" fontId="8" fillId="0" borderId="0">
      <alignment vertical="center"/>
    </xf>
    <xf numFmtId="195" fontId="1" fillId="0" borderId="0">
      <alignment vertical="center"/>
    </xf>
    <xf numFmtId="195" fontId="1" fillId="0" borderId="0">
      <alignment vertical="center"/>
    </xf>
    <xf numFmtId="195" fontId="1" fillId="0" borderId="0">
      <alignment vertical="center"/>
    </xf>
    <xf numFmtId="0"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195" fontId="1" fillId="0" borderId="0">
      <alignment vertical="center"/>
    </xf>
    <xf numFmtId="0" fontId="57" fillId="0" borderId="0">
      <alignment vertical="center"/>
    </xf>
    <xf numFmtId="195" fontId="56" fillId="0" borderId="0">
      <alignment vertical="center"/>
    </xf>
    <xf numFmtId="195" fontId="1" fillId="0" borderId="0">
      <alignment vertical="center"/>
    </xf>
    <xf numFmtId="195" fontId="1" fillId="0" borderId="0">
      <alignment vertical="center"/>
    </xf>
    <xf numFmtId="195" fontId="1" fillId="0" borderId="0">
      <alignment vertical="center"/>
    </xf>
    <xf numFmtId="0" fontId="1" fillId="0" borderId="0">
      <alignment vertical="center"/>
    </xf>
    <xf numFmtId="0" fontId="8" fillId="0" borderId="0">
      <alignment vertical="center"/>
    </xf>
    <xf numFmtId="195" fontId="21" fillId="4"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8" fillId="0" borderId="0"/>
    <xf numFmtId="9" fontId="8" fillId="0" borderId="0" applyFont="0" applyFill="0" applyBorder="0" applyAlignment="0" applyProtection="0"/>
    <xf numFmtId="0" fontId="8" fillId="0" borderId="0">
      <alignment vertical="center"/>
    </xf>
    <xf numFmtId="9" fontId="8" fillId="0" borderId="0" applyFont="0" applyFill="0" applyBorder="0" applyAlignment="0" applyProtection="0">
      <alignment vertical="center"/>
    </xf>
    <xf numFmtId="0" fontId="6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9"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8" fillId="0" borderId="0" applyFont="0" applyFill="0" applyBorder="0" applyAlignment="0" applyProtection="0"/>
    <xf numFmtId="38" fontId="56" fillId="0" borderId="0" applyFont="0" applyFill="0" applyBorder="0" applyAlignment="0" applyProtection="0">
      <alignment vertical="center"/>
    </xf>
    <xf numFmtId="0" fontId="56" fillId="0" borderId="0">
      <alignment vertical="center"/>
    </xf>
    <xf numFmtId="0" fontId="62" fillId="0" borderId="0" applyNumberFormat="0" applyFill="0" applyBorder="0" applyAlignment="0" applyProtection="0">
      <alignment vertical="top"/>
      <protection locked="0"/>
    </xf>
    <xf numFmtId="0" fontId="8" fillId="0" borderId="0"/>
    <xf numFmtId="0" fontId="8" fillId="0" borderId="0"/>
    <xf numFmtId="6" fontId="8" fillId="0" borderId="0" applyFont="0" applyFill="0" applyBorder="0" applyAlignment="0" applyProtection="0"/>
    <xf numFmtId="9" fontId="57" fillId="0" borderId="0" applyFont="0" applyFill="0" applyBorder="0" applyAlignment="0" applyProtection="0">
      <alignment vertical="center"/>
    </xf>
    <xf numFmtId="38" fontId="57" fillId="0" borderId="0" applyFont="0" applyFill="0" applyBorder="0" applyAlignment="0" applyProtection="0">
      <alignment vertical="center"/>
    </xf>
    <xf numFmtId="38" fontId="8" fillId="0" borderId="0" applyFont="0" applyFill="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6" fontId="8" fillId="0" borderId="0" applyFont="0" applyFill="0" applyBorder="0" applyAlignment="0" applyProtection="0"/>
    <xf numFmtId="0" fontId="19"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63" fillId="0" borderId="0">
      <alignment vertical="center"/>
    </xf>
    <xf numFmtId="0" fontId="56" fillId="0" borderId="0">
      <alignment vertical="center"/>
    </xf>
    <xf numFmtId="1" fontId="63" fillId="0" borderId="0">
      <alignment vertical="center"/>
    </xf>
    <xf numFmtId="1" fontId="63" fillId="0" borderId="0">
      <alignment vertical="center"/>
    </xf>
    <xf numFmtId="1" fontId="29" fillId="0" borderId="0">
      <alignment vertical="center"/>
    </xf>
    <xf numFmtId="0" fontId="55" fillId="0" borderId="0" applyNumberFormat="0" applyFill="0" applyBorder="0" applyAlignment="0" applyProtection="0">
      <alignment vertical="center"/>
    </xf>
    <xf numFmtId="195" fontId="3" fillId="22" borderId="2" applyNumberFormat="0" applyFont="0" applyAlignment="0" applyProtection="0">
      <alignment vertical="center"/>
    </xf>
    <xf numFmtId="195" fontId="11" fillId="23" borderId="4" applyNumberFormat="0" applyAlignment="0" applyProtection="0">
      <alignment vertical="center"/>
    </xf>
    <xf numFmtId="0" fontId="11" fillId="23" borderId="4" applyNumberFormat="0" applyAlignment="0" applyProtection="0">
      <alignment vertical="center"/>
    </xf>
    <xf numFmtId="195" fontId="11" fillId="23" borderId="4" applyNumberFormat="0" applyAlignment="0" applyProtection="0">
      <alignment vertical="center"/>
    </xf>
    <xf numFmtId="195" fontId="16" fillId="0" borderId="8" applyNumberFormat="0" applyFill="0" applyAlignment="0" applyProtection="0">
      <alignment vertical="center"/>
    </xf>
    <xf numFmtId="0" fontId="19" fillId="7" borderId="4" applyNumberFormat="0" applyAlignment="0" applyProtection="0">
      <alignment vertical="center"/>
    </xf>
    <xf numFmtId="0" fontId="16" fillId="0" borderId="8" applyNumberFormat="0" applyFill="0" applyAlignment="0" applyProtection="0">
      <alignment vertical="center"/>
    </xf>
    <xf numFmtId="0" fontId="3" fillId="22" borderId="2" applyNumberFormat="0" applyFont="0" applyAlignment="0" applyProtection="0">
      <alignment vertical="center"/>
    </xf>
    <xf numFmtId="0" fontId="16" fillId="0" borderId="8" applyNumberFormat="0" applyFill="0" applyAlignment="0" applyProtection="0">
      <alignment vertical="center"/>
    </xf>
    <xf numFmtId="195" fontId="3" fillId="22" borderId="2" applyNumberFormat="0" applyFont="0" applyAlignment="0" applyProtection="0">
      <alignment vertical="center"/>
    </xf>
    <xf numFmtId="195" fontId="11" fillId="23" borderId="4" applyNumberFormat="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195" fontId="3" fillId="22" borderId="2" applyNumberFormat="0" applyFont="0" applyAlignment="0" applyProtection="0">
      <alignment vertical="center"/>
    </xf>
    <xf numFmtId="6" fontId="8" fillId="0" borderId="0" applyFont="0" applyFill="0" applyBorder="0" applyAlignment="0" applyProtection="0"/>
    <xf numFmtId="6" fontId="8" fillId="0" borderId="0" applyFont="0" applyFill="0" applyBorder="0" applyAlignment="0" applyProtection="0"/>
    <xf numFmtId="195" fontId="19" fillId="7" borderId="4" applyNumberFormat="0" applyAlignment="0" applyProtection="0">
      <alignment vertical="center"/>
    </xf>
    <xf numFmtId="195" fontId="3" fillId="22" borderId="2" applyNumberFormat="0" applyFont="0" applyAlignment="0" applyProtection="0">
      <alignment vertical="center"/>
    </xf>
    <xf numFmtId="0" fontId="3" fillId="22" borderId="2" applyNumberFormat="0" applyFont="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195" fontId="17" fillId="23" borderId="9" applyNumberFormat="0" applyAlignment="0" applyProtection="0">
      <alignment vertical="center"/>
    </xf>
    <xf numFmtId="195" fontId="19" fillId="7" borderId="4" applyNumberFormat="0" applyAlignment="0" applyProtection="0">
      <alignment vertical="center"/>
    </xf>
    <xf numFmtId="0" fontId="17" fillId="23" borderId="9" applyNumberFormat="0" applyAlignment="0" applyProtection="0">
      <alignment vertical="center"/>
    </xf>
    <xf numFmtId="0" fontId="11" fillId="23" borderId="4" applyNumberFormat="0" applyAlignment="0" applyProtection="0">
      <alignment vertical="center"/>
    </xf>
    <xf numFmtId="195" fontId="11" fillId="23" borderId="4" applyNumberFormat="0" applyAlignment="0" applyProtection="0">
      <alignment vertical="center"/>
    </xf>
    <xf numFmtId="0" fontId="3" fillId="22" borderId="2" applyNumberFormat="0" applyFont="0" applyAlignment="0" applyProtection="0">
      <alignment vertical="center"/>
    </xf>
    <xf numFmtId="0" fontId="11" fillId="23" borderId="4" applyNumberFormat="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6" fontId="8" fillId="0" borderId="0" applyFont="0" applyFill="0" applyBorder="0" applyAlignment="0" applyProtection="0"/>
    <xf numFmtId="0" fontId="19" fillId="7" borderId="4" applyNumberFormat="0" applyAlignment="0" applyProtection="0">
      <alignment vertical="center"/>
    </xf>
    <xf numFmtId="195" fontId="19" fillId="7" borderId="4" applyNumberFormat="0" applyAlignment="0" applyProtection="0">
      <alignment vertical="center"/>
    </xf>
    <xf numFmtId="195" fontId="17" fillId="23" borderId="9" applyNumberFormat="0" applyAlignment="0" applyProtection="0">
      <alignment vertical="center"/>
    </xf>
    <xf numFmtId="195" fontId="16" fillId="0" borderId="8" applyNumberFormat="0" applyFill="0" applyAlignment="0" applyProtection="0">
      <alignment vertical="center"/>
    </xf>
    <xf numFmtId="195" fontId="19" fillId="7" borderId="4" applyNumberFormat="0" applyAlignment="0" applyProtection="0">
      <alignment vertical="center"/>
    </xf>
    <xf numFmtId="0" fontId="19" fillId="7" borderId="4" applyNumberFormat="0" applyAlignment="0" applyProtection="0">
      <alignment vertical="center"/>
    </xf>
    <xf numFmtId="0" fontId="17" fillId="23" borderId="9" applyNumberFormat="0" applyAlignment="0" applyProtection="0">
      <alignment vertical="center"/>
    </xf>
    <xf numFmtId="195" fontId="16" fillId="0" borderId="8" applyNumberFormat="0" applyFill="0" applyAlignment="0" applyProtection="0">
      <alignment vertical="center"/>
    </xf>
    <xf numFmtId="195" fontId="17" fillId="23" borderId="9" applyNumberFormat="0" applyAlignment="0" applyProtection="0">
      <alignment vertical="center"/>
    </xf>
    <xf numFmtId="0" fontId="3" fillId="22" borderId="2" applyNumberFormat="0" applyFont="0" applyAlignment="0" applyProtection="0">
      <alignment vertical="center"/>
    </xf>
    <xf numFmtId="0" fontId="11" fillId="23" borderId="4" applyNumberFormat="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9" fillId="7" borderId="4" applyNumberFormat="0" applyAlignment="0" applyProtection="0">
      <alignment vertical="center"/>
    </xf>
  </cellStyleXfs>
  <cellXfs count="1140">
    <xf numFmtId="0" fontId="0" fillId="0" borderId="0" xfId="0"/>
    <xf numFmtId="0" fontId="26" fillId="0" borderId="0" xfId="0" applyFont="1" applyAlignment="1">
      <alignment horizontal="right" vertical="center"/>
    </xf>
    <xf numFmtId="0" fontId="23"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12"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3" fillId="24" borderId="0" xfId="0" applyFont="1" applyFill="1" applyAlignment="1">
      <alignment horizontal="center"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22" xfId="0" applyFont="1" applyBorder="1" applyAlignment="1">
      <alignment horizontal="center" vertical="center"/>
    </xf>
    <xf numFmtId="0" fontId="23" fillId="0" borderId="23" xfId="0" applyFont="1" applyBorder="1" applyAlignment="1">
      <alignment vertical="center"/>
    </xf>
    <xf numFmtId="0" fontId="23" fillId="0" borderId="24" xfId="0" applyFont="1" applyBorder="1" applyAlignment="1">
      <alignment horizontal="distributed" vertical="center" wrapText="1"/>
    </xf>
    <xf numFmtId="0" fontId="23" fillId="0" borderId="25" xfId="0" applyFont="1" applyBorder="1" applyAlignment="1">
      <alignment horizontal="distributed" vertical="center" wrapText="1"/>
    </xf>
    <xf numFmtId="0" fontId="27" fillId="0" borderId="26" xfId="0" applyFont="1" applyBorder="1" applyAlignment="1">
      <alignment horizontal="distributed" vertical="center" shrinkToFit="1"/>
    </xf>
    <xf numFmtId="0" fontId="23" fillId="0" borderId="16" xfId="0" applyFont="1" applyBorder="1" applyAlignment="1">
      <alignment horizontal="center" vertical="center"/>
    </xf>
    <xf numFmtId="0" fontId="23" fillId="24" borderId="0" xfId="0" applyFont="1" applyFill="1" applyAlignment="1">
      <alignment vertical="center"/>
    </xf>
    <xf numFmtId="0" fontId="23" fillId="0" borderId="23" xfId="0" applyFont="1" applyBorder="1" applyAlignment="1">
      <alignment horizontal="distributed" vertical="center" wrapText="1"/>
    </xf>
    <xf numFmtId="0" fontId="23" fillId="0" borderId="27" xfId="0" applyFont="1" applyBorder="1" applyAlignment="1">
      <alignment horizontal="distributed" vertical="center" wrapText="1"/>
    </xf>
    <xf numFmtId="0" fontId="27" fillId="0" borderId="28" xfId="0" applyFont="1" applyBorder="1" applyAlignment="1">
      <alignment horizontal="distributed" vertical="center" shrinkToFit="1"/>
    </xf>
    <xf numFmtId="0" fontId="23" fillId="0" borderId="18" xfId="0" applyFont="1" applyBorder="1" applyAlignment="1">
      <alignment horizontal="center" vertical="center"/>
    </xf>
    <xf numFmtId="0" fontId="23" fillId="0" borderId="12" xfId="0" applyFont="1" applyBorder="1" applyAlignment="1">
      <alignment horizontal="distributed" vertical="center" wrapText="1"/>
    </xf>
    <xf numFmtId="0" fontId="27" fillId="0" borderId="0" xfId="0" applyFont="1" applyAlignment="1">
      <alignment horizontal="distributed" vertical="center" wrapText="1"/>
    </xf>
    <xf numFmtId="0" fontId="23" fillId="0" borderId="14" xfId="0" applyFont="1" applyBorder="1" applyAlignment="1">
      <alignment horizontal="distributed" vertical="center" wrapText="1"/>
    </xf>
    <xf numFmtId="0" fontId="23" fillId="0" borderId="18" xfId="0" applyFont="1" applyBorder="1" applyAlignment="1">
      <alignment horizontal="center" vertical="center" shrinkToFit="1"/>
    </xf>
    <xf numFmtId="0" fontId="23" fillId="0" borderId="12" xfId="0" applyFont="1" applyBorder="1" applyAlignment="1">
      <alignment vertical="center" wrapText="1"/>
    </xf>
    <xf numFmtId="0" fontId="23" fillId="0" borderId="29" xfId="0" applyFont="1" applyBorder="1" applyAlignment="1">
      <alignment vertical="center" wrapText="1"/>
    </xf>
    <xf numFmtId="0" fontId="23" fillId="24" borderId="0" xfId="0" applyFont="1" applyFill="1" applyAlignment="1">
      <alignment horizontal="center" vertical="center" wrapText="1"/>
    </xf>
    <xf numFmtId="0" fontId="23" fillId="0" borderId="0" xfId="0" applyFont="1" applyAlignment="1">
      <alignment horizontal="distributed" vertical="center" wrapText="1"/>
    </xf>
    <xf numFmtId="0" fontId="23" fillId="0" borderId="22" xfId="0" applyFont="1" applyBorder="1" applyAlignment="1">
      <alignment vertical="center" wrapText="1"/>
    </xf>
    <xf numFmtId="0" fontId="23" fillId="0" borderId="0" xfId="0" applyFont="1" applyAlignment="1">
      <alignment vertical="center" wrapText="1"/>
    </xf>
    <xf numFmtId="0" fontId="23" fillId="25" borderId="30" xfId="43" applyFont="1" applyFill="1" applyBorder="1" applyAlignment="1" applyProtection="1">
      <alignment vertical="center" shrinkToFit="1"/>
      <protection locked="0"/>
    </xf>
    <xf numFmtId="0" fontId="23" fillId="0" borderId="0" xfId="43" applyFont="1" applyAlignment="1">
      <alignment vertical="center"/>
    </xf>
    <xf numFmtId="0" fontId="23" fillId="0" borderId="0" xfId="42" applyFont="1" applyAlignment="1">
      <alignment vertical="center"/>
    </xf>
    <xf numFmtId="0" fontId="28" fillId="0" borderId="0" xfId="43" applyFont="1" applyAlignment="1">
      <alignment vertical="center"/>
    </xf>
    <xf numFmtId="0" fontId="23" fillId="0" borderId="0" xfId="42" applyFont="1" applyAlignment="1">
      <alignment horizontal="right" vertical="center"/>
    </xf>
    <xf numFmtId="0" fontId="23" fillId="0" borderId="11" xfId="43" applyFont="1" applyBorder="1" applyAlignment="1">
      <alignment vertical="center"/>
    </xf>
    <xf numFmtId="0" fontId="28" fillId="0" borderId="11" xfId="43" applyFont="1" applyBorder="1" applyAlignment="1">
      <alignment vertical="center"/>
    </xf>
    <xf numFmtId="0" fontId="23" fillId="0" borderId="12" xfId="43" applyFont="1" applyBorder="1" applyAlignment="1">
      <alignment vertical="center"/>
    </xf>
    <xf numFmtId="0" fontId="23" fillId="0" borderId="13" xfId="43" applyFont="1" applyBorder="1" applyAlignment="1">
      <alignment vertical="center"/>
    </xf>
    <xf numFmtId="0" fontId="29" fillId="0" borderId="0" xfId="43" applyFont="1" applyAlignment="1">
      <alignment vertical="center"/>
    </xf>
    <xf numFmtId="0" fontId="28" fillId="0" borderId="0" xfId="43" applyFont="1" applyAlignment="1">
      <alignment horizontal="right" vertical="center"/>
    </xf>
    <xf numFmtId="0" fontId="24" fillId="0" borderId="0" xfId="43" applyFont="1" applyAlignment="1">
      <alignment horizontal="center" vertical="center"/>
    </xf>
    <xf numFmtId="0" fontId="23" fillId="0" borderId="14" xfId="43" applyFont="1" applyBorder="1" applyAlignment="1">
      <alignment vertical="center"/>
    </xf>
    <xf numFmtId="0" fontId="23" fillId="0" borderId="0" xfId="43" applyFont="1" applyAlignment="1">
      <alignment horizontal="left" vertical="center" wrapText="1"/>
    </xf>
    <xf numFmtId="0" fontId="23" fillId="0" borderId="32" xfId="43" applyFont="1" applyBorder="1" applyAlignment="1">
      <alignment horizontal="center" vertical="center" shrinkToFit="1"/>
    </xf>
    <xf numFmtId="177" fontId="23" fillId="0" borderId="33" xfId="43" applyNumberFormat="1" applyFont="1" applyBorder="1" applyAlignment="1">
      <alignment horizontal="center" vertical="center" shrinkToFit="1"/>
    </xf>
    <xf numFmtId="0" fontId="23" fillId="0" borderId="13" xfId="43" applyFont="1" applyBorder="1" applyAlignment="1">
      <alignment vertical="center" shrinkToFit="1"/>
    </xf>
    <xf numFmtId="0" fontId="23" fillId="25" borderId="28" xfId="43" applyFont="1" applyFill="1" applyBorder="1" applyAlignment="1" applyProtection="1">
      <alignment vertical="center" shrinkToFit="1"/>
      <protection locked="0"/>
    </xf>
    <xf numFmtId="0" fontId="23" fillId="25" borderId="30" xfId="43" applyFont="1" applyFill="1" applyBorder="1" applyAlignment="1" applyProtection="1">
      <alignment horizontal="center" vertical="center" shrinkToFit="1"/>
      <protection locked="0"/>
    </xf>
    <xf numFmtId="0" fontId="23" fillId="25" borderId="27" xfId="43" applyFont="1" applyFill="1" applyBorder="1" applyAlignment="1" applyProtection="1">
      <alignment horizontal="center" vertical="center" shrinkToFit="1"/>
      <protection locked="0"/>
    </xf>
    <xf numFmtId="0" fontId="23" fillId="0" borderId="14" xfId="43" applyFont="1" applyBorder="1" applyAlignment="1">
      <alignment vertical="center" shrinkToFit="1"/>
    </xf>
    <xf numFmtId="0" fontId="23" fillId="0" borderId="0" xfId="43" applyFont="1" applyAlignment="1">
      <alignment vertical="center" shrinkToFit="1"/>
    </xf>
    <xf numFmtId="0" fontId="23" fillId="0" borderId="39" xfId="43" applyFont="1" applyBorder="1" applyAlignment="1">
      <alignment vertical="center"/>
    </xf>
    <xf numFmtId="0" fontId="23" fillId="0" borderId="40" xfId="43" applyFont="1" applyBorder="1" applyAlignment="1">
      <alignment vertical="center" shrinkToFit="1"/>
    </xf>
    <xf numFmtId="0" fontId="23" fillId="0" borderId="43" xfId="43" applyFont="1" applyBorder="1" applyAlignment="1">
      <alignment vertical="center"/>
    </xf>
    <xf numFmtId="0" fontId="23" fillId="0" borderId="44" xfId="43" applyFont="1" applyBorder="1" applyAlignment="1">
      <alignment vertical="center" shrinkToFit="1"/>
    </xf>
    <xf numFmtId="0" fontId="23" fillId="0" borderId="43" xfId="43" applyFont="1" applyBorder="1" applyAlignment="1">
      <alignment vertical="center" shrinkToFit="1"/>
    </xf>
    <xf numFmtId="0" fontId="23" fillId="0" borderId="46" xfId="43" applyFont="1" applyBorder="1" applyAlignment="1">
      <alignment vertical="center" shrinkToFit="1"/>
    </xf>
    <xf numFmtId="0" fontId="23" fillId="0" borderId="48" xfId="43" applyFont="1" applyBorder="1" applyAlignment="1">
      <alignment vertical="center"/>
    </xf>
    <xf numFmtId="0" fontId="23" fillId="0" borderId="49" xfId="43" applyFont="1" applyBorder="1" applyAlignment="1">
      <alignment vertical="center" shrinkToFit="1"/>
    </xf>
    <xf numFmtId="0" fontId="23" fillId="0" borderId="40" xfId="43" applyFont="1" applyBorder="1" applyAlignment="1">
      <alignment vertical="center"/>
    </xf>
    <xf numFmtId="0" fontId="23" fillId="0" borderId="49" xfId="43" applyFont="1" applyBorder="1" applyAlignment="1">
      <alignment vertical="center"/>
    </xf>
    <xf numFmtId="0" fontId="23" fillId="25" borderId="51" xfId="43" applyFont="1" applyFill="1" applyBorder="1" applyAlignment="1" applyProtection="1">
      <alignment horizontal="center" vertical="center" shrinkToFit="1"/>
      <protection locked="0"/>
    </xf>
    <xf numFmtId="0" fontId="23" fillId="25" borderId="51" xfId="43" applyFont="1" applyFill="1" applyBorder="1" applyAlignment="1" applyProtection="1">
      <alignment vertical="center" shrinkToFit="1"/>
      <protection locked="0"/>
    </xf>
    <xf numFmtId="0" fontId="23" fillId="25" borderId="52" xfId="43" applyFont="1" applyFill="1" applyBorder="1" applyAlignment="1" applyProtection="1">
      <alignment horizontal="center" vertical="center" shrinkToFit="1"/>
      <protection locked="0"/>
    </xf>
    <xf numFmtId="0" fontId="23" fillId="0" borderId="56" xfId="43" applyFont="1" applyBorder="1" applyAlignment="1">
      <alignment vertical="center" shrinkToFit="1"/>
    </xf>
    <xf numFmtId="0" fontId="23" fillId="0" borderId="57" xfId="43" applyFont="1" applyBorder="1" applyAlignment="1">
      <alignment horizontal="center" vertical="center" shrinkToFit="1"/>
    </xf>
    <xf numFmtId="0" fontId="23" fillId="0" borderId="58" xfId="43" applyFont="1" applyBorder="1" applyAlignment="1">
      <alignment horizontal="center" vertical="center" shrinkToFit="1"/>
    </xf>
    <xf numFmtId="38" fontId="23" fillId="0" borderId="59" xfId="33" applyFont="1" applyFill="1" applyBorder="1" applyAlignment="1" applyProtection="1">
      <alignment horizontal="center" vertical="center" shrinkToFit="1"/>
    </xf>
    <xf numFmtId="38" fontId="23" fillId="0" borderId="57" xfId="33" applyFont="1" applyFill="1" applyBorder="1" applyAlignment="1" applyProtection="1">
      <alignment horizontal="center" vertical="center" shrinkToFit="1"/>
    </xf>
    <xf numFmtId="38" fontId="23" fillId="0" borderId="58" xfId="33" applyFont="1" applyFill="1" applyBorder="1" applyAlignment="1" applyProtection="1">
      <alignment horizontal="center" vertical="center" shrinkToFit="1"/>
    </xf>
    <xf numFmtId="179" fontId="23" fillId="0" borderId="46" xfId="43" applyNumberFormat="1" applyFont="1" applyBorder="1" applyAlignment="1">
      <alignment horizontal="center" vertical="center" shrinkToFit="1"/>
    </xf>
    <xf numFmtId="38" fontId="23" fillId="0" borderId="46" xfId="33" applyFont="1" applyFill="1" applyBorder="1" applyAlignment="1" applyProtection="1">
      <alignment horizontal="center" vertical="center" shrinkToFit="1"/>
    </xf>
    <xf numFmtId="3" fontId="23" fillId="0" borderId="60" xfId="33" applyNumberFormat="1" applyFont="1" applyFill="1" applyBorder="1" applyAlignment="1" applyProtection="1">
      <alignment vertical="center" shrinkToFit="1"/>
    </xf>
    <xf numFmtId="0" fontId="23" fillId="0" borderId="0" xfId="43" applyFont="1" applyAlignment="1">
      <alignment horizontal="right" vertical="center"/>
    </xf>
    <xf numFmtId="0" fontId="23" fillId="0" borderId="0" xfId="43" applyFont="1" applyAlignment="1">
      <alignment horizontal="left" vertical="center"/>
    </xf>
    <xf numFmtId="0" fontId="23" fillId="0" borderId="0" xfId="42" applyFont="1" applyAlignment="1">
      <alignment horizontal="center" vertical="center"/>
    </xf>
    <xf numFmtId="38" fontId="23" fillId="0" borderId="0" xfId="33" applyFont="1" applyFill="1" applyBorder="1" applyAlignment="1" applyProtection="1">
      <alignment vertical="center"/>
    </xf>
    <xf numFmtId="0" fontId="23" fillId="0" borderId="0" xfId="42" applyFont="1" applyAlignment="1">
      <alignment horizontal="distributed" vertical="center"/>
    </xf>
    <xf numFmtId="0" fontId="23" fillId="0" borderId="0" xfId="43" applyFont="1" applyAlignment="1">
      <alignment horizontal="center" vertical="center"/>
    </xf>
    <xf numFmtId="0" fontId="23" fillId="0" borderId="21" xfId="43" applyFont="1" applyBorder="1" applyAlignment="1">
      <alignment vertical="center"/>
    </xf>
    <xf numFmtId="0" fontId="23" fillId="0" borderId="22" xfId="43" applyFont="1" applyBorder="1" applyAlignment="1">
      <alignment vertical="center"/>
    </xf>
    <xf numFmtId="0" fontId="28" fillId="0" borderId="22" xfId="43" applyFont="1" applyBorder="1" applyAlignment="1">
      <alignment vertical="center"/>
    </xf>
    <xf numFmtId="0" fontId="23" fillId="0" borderId="23" xfId="43" applyFont="1" applyBorder="1" applyAlignment="1">
      <alignment vertical="center"/>
    </xf>
    <xf numFmtId="0" fontId="23" fillId="0" borderId="0" xfId="43" applyFont="1" applyAlignment="1">
      <alignment horizontal="center" vertical="center" shrinkToFit="1"/>
    </xf>
    <xf numFmtId="181" fontId="28" fillId="0" borderId="0" xfId="33" applyNumberFormat="1" applyFont="1" applyFill="1" applyProtection="1"/>
    <xf numFmtId="181" fontId="28" fillId="0" borderId="0" xfId="33" applyNumberFormat="1" applyFont="1" applyFill="1" applyAlignment="1" applyProtection="1">
      <alignment wrapText="1"/>
    </xf>
    <xf numFmtId="0" fontId="23" fillId="0" borderId="13" xfId="42" applyFont="1" applyBorder="1" applyAlignment="1">
      <alignment vertical="center"/>
    </xf>
    <xf numFmtId="181" fontId="23" fillId="0" borderId="0" xfId="33" applyNumberFormat="1" applyFont="1" applyFill="1" applyAlignment="1" applyProtection="1">
      <alignment vertical="center"/>
    </xf>
    <xf numFmtId="0" fontId="23" fillId="25" borderId="95" xfId="43" applyFont="1" applyFill="1" applyBorder="1" applyAlignment="1" applyProtection="1">
      <alignment horizontal="center" vertical="center"/>
      <protection locked="0"/>
    </xf>
    <xf numFmtId="177" fontId="23" fillId="0" borderId="0" xfId="43" applyNumberFormat="1" applyFont="1" applyAlignment="1">
      <alignment horizontal="center" vertical="center" shrinkToFit="1"/>
    </xf>
    <xf numFmtId="3" fontId="23" fillId="0" borderId="0" xfId="33" applyNumberFormat="1" applyFont="1" applyFill="1" applyBorder="1" applyAlignment="1" applyProtection="1">
      <alignment vertical="center" shrinkToFit="1"/>
    </xf>
    <xf numFmtId="0" fontId="23" fillId="25" borderId="30" xfId="0" applyFont="1" applyFill="1" applyBorder="1" applyAlignment="1" applyProtection="1">
      <alignment vertical="center" shrinkToFit="1"/>
      <protection locked="0"/>
    </xf>
    <xf numFmtId="0" fontId="23" fillId="0" borderId="26" xfId="43" applyFont="1" applyBorder="1" applyAlignment="1">
      <alignment horizontal="center" vertical="center"/>
    </xf>
    <xf numFmtId="0" fontId="23" fillId="0" borderId="31" xfId="43" applyFont="1" applyBorder="1" applyAlignment="1">
      <alignment horizontal="center" vertical="center"/>
    </xf>
    <xf numFmtId="0" fontId="23" fillId="0" borderId="102" xfId="43" applyFont="1" applyBorder="1" applyAlignment="1">
      <alignment horizontal="center" vertical="center"/>
    </xf>
    <xf numFmtId="0" fontId="23" fillId="0" borderId="103" xfId="43" applyFont="1" applyBorder="1" applyAlignment="1">
      <alignment horizontal="center" vertical="center"/>
    </xf>
    <xf numFmtId="0" fontId="23" fillId="0" borderId="26" xfId="43" applyFont="1" applyBorder="1" applyAlignment="1">
      <alignment horizontal="left" vertical="center"/>
    </xf>
    <xf numFmtId="0" fontId="23" fillId="0" borderId="10" xfId="42" applyFont="1" applyBorder="1" applyAlignment="1">
      <alignment vertical="center"/>
    </xf>
    <xf numFmtId="0" fontId="23" fillId="0" borderId="11" xfId="42" applyFont="1" applyBorder="1" applyAlignment="1">
      <alignment vertical="center"/>
    </xf>
    <xf numFmtId="0" fontId="23" fillId="0" borderId="0" xfId="0" applyFont="1" applyAlignment="1">
      <alignment horizontal="right" vertical="top" wrapText="1"/>
    </xf>
    <xf numFmtId="0" fontId="23" fillId="0" borderId="0" xfId="0" applyFont="1" applyAlignment="1">
      <alignment horizontal="justify" vertical="top" wrapText="1"/>
    </xf>
    <xf numFmtId="0" fontId="23" fillId="0" borderId="0" xfId="0" applyFont="1" applyAlignment="1">
      <alignment horizontal="right" wrapText="1"/>
    </xf>
    <xf numFmtId="0" fontId="23" fillId="0" borderId="0" xfId="0" applyFont="1" applyAlignment="1">
      <alignment horizontal="justify" vertical="top"/>
    </xf>
    <xf numFmtId="0" fontId="28" fillId="0" borderId="0" xfId="0" applyFont="1"/>
    <xf numFmtId="0" fontId="23" fillId="0" borderId="0" xfId="0" applyFont="1" applyAlignment="1">
      <alignment horizontal="center" vertical="top" wrapText="1"/>
    </xf>
    <xf numFmtId="40" fontId="23" fillId="0" borderId="0" xfId="33" applyNumberFormat="1" applyFont="1" applyFill="1" applyBorder="1" applyAlignment="1" applyProtection="1">
      <alignment vertical="center"/>
    </xf>
    <xf numFmtId="0" fontId="27" fillId="0" borderId="0" xfId="0" applyFont="1"/>
    <xf numFmtId="0" fontId="23" fillId="0" borderId="0" xfId="0" applyFont="1" applyAlignment="1">
      <alignment horizontal="center"/>
    </xf>
    <xf numFmtId="0" fontId="23" fillId="0" borderId="0" xfId="0" applyFont="1" applyAlignment="1">
      <alignment horizontal="center" vertical="top"/>
    </xf>
    <xf numFmtId="0" fontId="27" fillId="0" borderId="0" xfId="0" applyFont="1" applyAlignment="1">
      <alignment horizontal="right" vertical="top"/>
    </xf>
    <xf numFmtId="0" fontId="23" fillId="0" borderId="0" xfId="0" applyFont="1"/>
    <xf numFmtId="0" fontId="23" fillId="0" borderId="10" xfId="0" applyFont="1" applyBorder="1"/>
    <xf numFmtId="0" fontId="23" fillId="0" borderId="11" xfId="0" applyFont="1" applyBorder="1"/>
    <xf numFmtId="0" fontId="23" fillId="0" borderId="12" xfId="0" applyFont="1" applyBorder="1"/>
    <xf numFmtId="0" fontId="23" fillId="0" borderId="13" xfId="0" applyFont="1" applyBorder="1"/>
    <xf numFmtId="0" fontId="23" fillId="0" borderId="14" xfId="0" applyFont="1" applyBorder="1"/>
    <xf numFmtId="0" fontId="23" fillId="0" borderId="0" xfId="0" applyFont="1" applyAlignment="1">
      <alignment horizontal="center" vertical="center"/>
    </xf>
    <xf numFmtId="0" fontId="23" fillId="0" borderId="21" xfId="0" applyFont="1" applyBorder="1"/>
    <xf numFmtId="0" fontId="23" fillId="0" borderId="22" xfId="0" applyFont="1" applyBorder="1"/>
    <xf numFmtId="0" fontId="23" fillId="0" borderId="23" xfId="0" applyFont="1" applyBorder="1"/>
    <xf numFmtId="0" fontId="23" fillId="0" borderId="0" xfId="0" applyFont="1" applyAlignment="1">
      <alignment horizontal="right"/>
    </xf>
    <xf numFmtId="0" fontId="26" fillId="0" borderId="14" xfId="0" applyFont="1" applyBorder="1" applyAlignment="1">
      <alignment horizontal="right" vertical="center"/>
    </xf>
    <xf numFmtId="178" fontId="23" fillId="25" borderId="22" xfId="0" applyNumberFormat="1" applyFont="1" applyFill="1" applyBorder="1" applyAlignment="1">
      <alignment vertical="center"/>
    </xf>
    <xf numFmtId="0" fontId="23" fillId="25" borderId="22" xfId="0" applyFont="1" applyFill="1" applyBorder="1" applyAlignment="1">
      <alignment vertical="center" shrinkToFit="1"/>
    </xf>
    <xf numFmtId="0" fontId="23" fillId="25" borderId="22" xfId="43" applyFont="1" applyFill="1" applyBorder="1" applyAlignment="1">
      <alignment vertical="center" shrinkToFit="1"/>
    </xf>
    <xf numFmtId="0" fontId="23" fillId="25" borderId="22" xfId="0" applyFont="1" applyFill="1" applyBorder="1" applyAlignment="1">
      <alignment shrinkToFit="1"/>
    </xf>
    <xf numFmtId="178" fontId="23" fillId="25" borderId="11" xfId="0" applyNumberFormat="1" applyFont="1" applyFill="1" applyBorder="1" applyAlignment="1" applyProtection="1">
      <alignment vertical="center"/>
      <protection locked="0"/>
    </xf>
    <xf numFmtId="0" fontId="23" fillId="25" borderId="11" xfId="0" applyFont="1" applyFill="1" applyBorder="1" applyAlignment="1" applyProtection="1">
      <alignment vertical="center" shrinkToFit="1"/>
      <protection locked="0"/>
    </xf>
    <xf numFmtId="0" fontId="23" fillId="25" borderId="11" xfId="43" applyFont="1" applyFill="1" applyBorder="1" applyAlignment="1" applyProtection="1">
      <alignment vertical="center" shrinkToFit="1"/>
      <protection locked="0"/>
    </xf>
    <xf numFmtId="0" fontId="23" fillId="25" borderId="11" xfId="0" applyFont="1" applyFill="1" applyBorder="1" applyAlignment="1" applyProtection="1">
      <alignment shrinkToFit="1"/>
      <protection locked="0"/>
    </xf>
    <xf numFmtId="4" fontId="23" fillId="0" borderId="35" xfId="33" applyNumberFormat="1" applyFont="1" applyFill="1" applyBorder="1" applyAlignment="1" applyProtection="1">
      <alignment horizontal="right" vertical="center" shrinkToFit="1"/>
    </xf>
    <xf numFmtId="4" fontId="23" fillId="0" borderId="108" xfId="33" applyNumberFormat="1" applyFont="1" applyFill="1" applyBorder="1" applyAlignment="1" applyProtection="1">
      <alignment horizontal="right" vertical="center" shrinkToFit="1"/>
    </xf>
    <xf numFmtId="0" fontId="0" fillId="0" borderId="41" xfId="0" applyBorder="1"/>
    <xf numFmtId="0" fontId="38" fillId="0" borderId="41" xfId="0" applyFont="1" applyBorder="1" applyAlignment="1">
      <alignment horizontal="center"/>
    </xf>
    <xf numFmtId="0" fontId="0" fillId="0" borderId="46" xfId="0" applyBorder="1"/>
    <xf numFmtId="0" fontId="0" fillId="0" borderId="109" xfId="0" applyBorder="1"/>
    <xf numFmtId="0" fontId="0" fillId="0" borderId="110" xfId="0" applyBorder="1"/>
    <xf numFmtId="0" fontId="0" fillId="0" borderId="111" xfId="0" applyBorder="1"/>
    <xf numFmtId="3" fontId="0" fillId="0" borderId="112" xfId="0" applyNumberFormat="1" applyBorder="1"/>
    <xf numFmtId="3" fontId="0" fillId="0" borderId="113" xfId="0" applyNumberFormat="1" applyBorder="1"/>
    <xf numFmtId="3" fontId="0" fillId="0" borderId="114" xfId="0" applyNumberFormat="1" applyBorder="1"/>
    <xf numFmtId="3" fontId="0" fillId="0" borderId="115" xfId="0" applyNumberFormat="1" applyBorder="1"/>
    <xf numFmtId="3" fontId="0" fillId="0" borderId="0" xfId="0" applyNumberFormat="1"/>
    <xf numFmtId="3" fontId="0" fillId="0" borderId="42" xfId="0" applyNumberFormat="1" applyBorder="1"/>
    <xf numFmtId="3" fontId="0" fillId="0" borderId="116" xfId="0" applyNumberFormat="1" applyBorder="1"/>
    <xf numFmtId="3" fontId="0" fillId="0" borderId="117" xfId="0" applyNumberFormat="1" applyBorder="1"/>
    <xf numFmtId="0" fontId="0" fillId="0" borderId="0" xfId="0" applyAlignment="1">
      <alignment horizontal="center"/>
    </xf>
    <xf numFmtId="3" fontId="0" fillId="27" borderId="118" xfId="0" applyNumberFormat="1" applyFill="1" applyBorder="1"/>
    <xf numFmtId="3" fontId="0" fillId="27" borderId="119" xfId="0" applyNumberFormat="1" applyFill="1" applyBorder="1"/>
    <xf numFmtId="3" fontId="0" fillId="27" borderId="120" xfId="0" applyNumberFormat="1" applyFill="1" applyBorder="1"/>
    <xf numFmtId="3" fontId="0" fillId="27" borderId="121" xfId="0" applyNumberFormat="1" applyFill="1" applyBorder="1"/>
    <xf numFmtId="3" fontId="0" fillId="0" borderId="56" xfId="0" applyNumberFormat="1" applyBorder="1"/>
    <xf numFmtId="3" fontId="0" fillId="0" borderId="61" xfId="0" applyNumberFormat="1" applyBorder="1"/>
    <xf numFmtId="3" fontId="0" fillId="0" borderId="122" xfId="0" applyNumberFormat="1" applyBorder="1"/>
    <xf numFmtId="0" fontId="0" fillId="0" borderId="123" xfId="0"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18" xfId="0" applyNumberFormat="1" applyBorder="1"/>
    <xf numFmtId="0" fontId="38" fillId="0" borderId="127" xfId="0" applyFont="1" applyBorder="1"/>
    <xf numFmtId="0" fontId="38" fillId="0" borderId="0" xfId="0" applyFont="1"/>
    <xf numFmtId="0" fontId="38" fillId="0" borderId="127" xfId="0" applyFont="1" applyBorder="1" applyAlignment="1">
      <alignment horizontal="center"/>
    </xf>
    <xf numFmtId="0" fontId="0" fillId="0" borderId="128" xfId="0" applyBorder="1" applyAlignment="1">
      <alignment horizontal="center"/>
    </xf>
    <xf numFmtId="183" fontId="0" fillId="0" borderId="36" xfId="0" applyNumberFormat="1" applyBorder="1"/>
    <xf numFmtId="188" fontId="0" fillId="0" borderId="35" xfId="0" applyNumberFormat="1" applyBorder="1"/>
    <xf numFmtId="188" fontId="0" fillId="0" borderId="132" xfId="0" applyNumberFormat="1" applyBorder="1"/>
    <xf numFmtId="179" fontId="0" fillId="0" borderId="109" xfId="0" applyNumberFormat="1" applyBorder="1"/>
    <xf numFmtId="179" fontId="0" fillId="0" borderId="123" xfId="0" applyNumberFormat="1" applyBorder="1"/>
    <xf numFmtId="179" fontId="38" fillId="0" borderId="127" xfId="0" applyNumberFormat="1" applyFont="1" applyBorder="1"/>
    <xf numFmtId="179" fontId="0" fillId="0" borderId="41" xfId="0" applyNumberFormat="1" applyBorder="1"/>
    <xf numFmtId="179" fontId="0" fillId="0" borderId="111" xfId="0" applyNumberFormat="1" applyBorder="1"/>
    <xf numFmtId="179" fontId="38" fillId="0" borderId="134" xfId="0" applyNumberFormat="1" applyFont="1" applyBorder="1"/>
    <xf numFmtId="179" fontId="0" fillId="0" borderId="0" xfId="0" applyNumberFormat="1"/>
    <xf numFmtId="0" fontId="8" fillId="0" borderId="127" xfId="0" applyFont="1" applyBorder="1"/>
    <xf numFmtId="0" fontId="8" fillId="0" borderId="134" xfId="0" applyFont="1" applyBorder="1"/>
    <xf numFmtId="0" fontId="0" fillId="0" borderId="135" xfId="0" applyBorder="1"/>
    <xf numFmtId="3" fontId="0" fillId="0" borderId="136" xfId="0" applyNumberFormat="1" applyBorder="1"/>
    <xf numFmtId="3" fontId="0" fillId="0" borderId="137" xfId="0" applyNumberFormat="1" applyBorder="1"/>
    <xf numFmtId="0" fontId="0" fillId="0" borderId="138"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3" fontId="0" fillId="0" borderId="141" xfId="0" applyNumberFormat="1" applyBorder="1"/>
    <xf numFmtId="0" fontId="0" fillId="0" borderId="138" xfId="0" applyBorder="1"/>
    <xf numFmtId="0" fontId="0" fillId="0" borderId="142" xfId="0" applyBorder="1" applyAlignment="1">
      <alignment horizontal="center"/>
    </xf>
    <xf numFmtId="179" fontId="0" fillId="0" borderId="135" xfId="0" applyNumberFormat="1" applyBorder="1"/>
    <xf numFmtId="3" fontId="0" fillId="0" borderId="139" xfId="0" applyNumberFormat="1" applyBorder="1" applyAlignment="1">
      <alignment horizontal="center"/>
    </xf>
    <xf numFmtId="3" fontId="0" fillId="0" borderId="140" xfId="0" applyNumberFormat="1" applyBorder="1" applyAlignment="1">
      <alignment horizontal="center"/>
    </xf>
    <xf numFmtId="0" fontId="0" fillId="28" borderId="30" xfId="0" applyFill="1" applyBorder="1"/>
    <xf numFmtId="0" fontId="0" fillId="0" borderId="30" xfId="0" applyBorder="1"/>
    <xf numFmtId="0" fontId="23" fillId="0" borderId="31" xfId="43" applyFont="1" applyBorder="1" applyAlignment="1">
      <alignment horizontal="left" vertical="center"/>
    </xf>
    <xf numFmtId="38" fontId="23" fillId="0" borderId="60" xfId="33" applyFont="1" applyFill="1" applyBorder="1" applyAlignment="1" applyProtection="1">
      <alignment horizontal="center" vertical="center" shrinkToFit="1"/>
    </xf>
    <xf numFmtId="38" fontId="23" fillId="25" borderId="0" xfId="33" applyFont="1" applyFill="1" applyBorder="1" applyAlignment="1" applyProtection="1">
      <alignment vertical="center" shrinkToFit="1"/>
      <protection locked="0"/>
    </xf>
    <xf numFmtId="38" fontId="23" fillId="26" borderId="0" xfId="33" applyFont="1" applyFill="1" applyBorder="1" applyAlignment="1" applyProtection="1">
      <alignment vertical="center" shrinkToFit="1"/>
    </xf>
    <xf numFmtId="187" fontId="23" fillId="0" borderId="0" xfId="33" applyNumberFormat="1" applyFont="1" applyFill="1" applyBorder="1" applyAlignment="1" applyProtection="1">
      <alignment vertical="center" shrinkToFit="1"/>
    </xf>
    <xf numFmtId="38" fontId="23" fillId="0" borderId="0" xfId="33" applyFont="1" applyFill="1" applyBorder="1" applyAlignment="1" applyProtection="1">
      <alignment vertical="center" shrinkToFit="1"/>
    </xf>
    <xf numFmtId="4" fontId="23" fillId="0" borderId="0" xfId="43" applyNumberFormat="1" applyFont="1" applyAlignment="1">
      <alignment vertical="center" shrinkToFit="1"/>
    </xf>
    <xf numFmtId="180" fontId="23" fillId="0" borderId="0" xfId="33" applyNumberFormat="1" applyFont="1" applyFill="1" applyBorder="1" applyAlignment="1" applyProtection="1">
      <alignment vertical="center" shrinkToFit="1"/>
    </xf>
    <xf numFmtId="0" fontId="41" fillId="0" borderId="111" xfId="0" applyFont="1" applyBorder="1"/>
    <xf numFmtId="0" fontId="41" fillId="0" borderId="109" xfId="0" applyFont="1" applyBorder="1"/>
    <xf numFmtId="3" fontId="41" fillId="0" borderId="116" xfId="0" applyNumberFormat="1" applyFont="1" applyBorder="1"/>
    <xf numFmtId="3" fontId="41" fillId="0" borderId="112" xfId="0" applyNumberFormat="1" applyFont="1" applyBorder="1"/>
    <xf numFmtId="3" fontId="41" fillId="0" borderId="125" xfId="0" applyNumberFormat="1" applyFont="1" applyBorder="1"/>
    <xf numFmtId="3" fontId="42" fillId="0" borderId="0" xfId="0" applyNumberFormat="1" applyFont="1"/>
    <xf numFmtId="3" fontId="41" fillId="30" borderId="118" xfId="0" applyNumberFormat="1" applyFont="1" applyFill="1" applyBorder="1"/>
    <xf numFmtId="3" fontId="41" fillId="30" borderId="120" xfId="0" applyNumberFormat="1" applyFont="1" applyFill="1" applyBorder="1"/>
    <xf numFmtId="183" fontId="41" fillId="0" borderId="129" xfId="0" applyNumberFormat="1" applyFont="1" applyBorder="1"/>
    <xf numFmtId="183" fontId="41" fillId="0" borderId="130" xfId="0" applyNumberFormat="1" applyFont="1" applyBorder="1"/>
    <xf numFmtId="188" fontId="41" fillId="0" borderId="131" xfId="0" applyNumberFormat="1" applyFont="1" applyBorder="1"/>
    <xf numFmtId="188" fontId="41" fillId="0" borderId="129" xfId="0" applyNumberFormat="1" applyFont="1" applyBorder="1"/>
    <xf numFmtId="188" fontId="41" fillId="0" borderId="130" xfId="0" applyNumberFormat="1" applyFont="1" applyBorder="1"/>
    <xf numFmtId="188" fontId="41" fillId="0" borderId="108" xfId="0" applyNumberFormat="1" applyFont="1" applyBorder="1"/>
    <xf numFmtId="188" fontId="41" fillId="0" borderId="133" xfId="0" applyNumberFormat="1" applyFont="1" applyBorder="1"/>
    <xf numFmtId="0" fontId="41" fillId="0" borderId="30" xfId="0" applyFont="1" applyBorder="1"/>
    <xf numFmtId="0" fontId="23" fillId="25" borderId="73" xfId="43" applyFont="1" applyFill="1" applyBorder="1" applyAlignment="1" applyProtection="1">
      <alignment vertical="center" shrinkToFit="1"/>
      <protection locked="0"/>
    </xf>
    <xf numFmtId="0" fontId="23" fillId="25" borderId="73" xfId="0" applyFont="1" applyFill="1" applyBorder="1" applyAlignment="1" applyProtection="1">
      <alignment vertical="center" shrinkToFit="1"/>
      <protection locked="0"/>
    </xf>
    <xf numFmtId="0" fontId="23" fillId="25" borderId="95" xfId="0" applyFont="1" applyFill="1" applyBorder="1" applyAlignment="1" applyProtection="1">
      <alignment vertical="center" shrinkToFit="1"/>
      <protection locked="0"/>
    </xf>
    <xf numFmtId="4" fontId="23" fillId="0" borderId="54" xfId="33" applyNumberFormat="1" applyFont="1" applyFill="1" applyBorder="1" applyAlignment="1" applyProtection="1">
      <alignment horizontal="right" vertical="center" shrinkToFit="1"/>
    </xf>
    <xf numFmtId="0" fontId="23" fillId="0" borderId="30" xfId="43" applyFont="1" applyBorder="1" applyAlignment="1">
      <alignment vertical="center" shrinkToFit="1"/>
    </xf>
    <xf numFmtId="0" fontId="23" fillId="0" borderId="30" xfId="43" applyFont="1" applyBorder="1" applyAlignment="1">
      <alignment vertical="center"/>
    </xf>
    <xf numFmtId="0" fontId="23" fillId="0" borderId="18" xfId="43" applyFont="1" applyBorder="1" applyAlignment="1">
      <alignment vertical="center"/>
    </xf>
    <xf numFmtId="0" fontId="43" fillId="0" borderId="0" xfId="43" applyFont="1" applyAlignment="1">
      <alignment vertical="center"/>
    </xf>
    <xf numFmtId="4" fontId="23" fillId="0" borderId="133" xfId="33" applyNumberFormat="1" applyFont="1" applyFill="1" applyBorder="1" applyAlignment="1" applyProtection="1">
      <alignment horizontal="right" vertical="center" shrinkToFit="1"/>
    </xf>
    <xf numFmtId="0" fontId="23" fillId="25" borderId="18" xfId="43" applyFont="1" applyFill="1" applyBorder="1" applyAlignment="1" applyProtection="1">
      <alignment horizontal="center" vertical="center" shrinkToFit="1"/>
      <protection locked="0"/>
    </xf>
    <xf numFmtId="0" fontId="23" fillId="25" borderId="77" xfId="43" applyFont="1" applyFill="1" applyBorder="1" applyAlignment="1" applyProtection="1">
      <alignment horizontal="center" vertical="center" shrinkToFit="1"/>
      <protection locked="0"/>
    </xf>
    <xf numFmtId="0" fontId="23" fillId="29" borderId="73" xfId="43" applyFont="1" applyFill="1" applyBorder="1" applyAlignment="1" applyProtection="1">
      <alignment vertical="center" shrinkToFit="1"/>
      <protection locked="0"/>
    </xf>
    <xf numFmtId="0" fontId="0" fillId="31" borderId="174" xfId="0" applyFill="1" applyBorder="1" applyAlignment="1">
      <alignment vertical="center"/>
    </xf>
    <xf numFmtId="0" fontId="0" fillId="0" borderId="73" xfId="0" applyBorder="1" applyAlignment="1">
      <alignment vertical="center"/>
    </xf>
    <xf numFmtId="191" fontId="0" fillId="0" borderId="73" xfId="0" applyNumberFormat="1" applyBorder="1" applyAlignment="1">
      <alignment vertical="center"/>
    </xf>
    <xf numFmtId="0" fontId="0" fillId="0" borderId="30" xfId="0" applyBorder="1" applyAlignment="1">
      <alignment vertical="center"/>
    </xf>
    <xf numFmtId="0" fontId="0" fillId="0" borderId="30" xfId="0" applyBorder="1" applyAlignment="1">
      <alignment vertical="top"/>
    </xf>
    <xf numFmtId="0" fontId="0" fillId="0" borderId="18" xfId="0" applyBorder="1" applyAlignment="1">
      <alignment vertical="center"/>
    </xf>
    <xf numFmtId="0" fontId="0" fillId="0" borderId="21" xfId="0" applyBorder="1" applyAlignment="1">
      <alignment horizontal="left" vertical="center"/>
    </xf>
    <xf numFmtId="0" fontId="0" fillId="0" borderId="27" xfId="0" applyBorder="1" applyAlignment="1">
      <alignment horizontal="left" vertical="center"/>
    </xf>
    <xf numFmtId="0" fontId="0" fillId="0" borderId="18" xfId="0" applyBorder="1" applyAlignment="1">
      <alignment horizontal="left" vertical="center"/>
    </xf>
    <xf numFmtId="0" fontId="0" fillId="31" borderId="177" xfId="0" applyFill="1" applyBorder="1" applyAlignment="1">
      <alignment vertical="center"/>
    </xf>
    <xf numFmtId="0" fontId="0" fillId="31" borderId="178" xfId="0" applyFill="1" applyBorder="1" applyAlignment="1">
      <alignment vertical="center"/>
    </xf>
    <xf numFmtId="0" fontId="0" fillId="31" borderId="179" xfId="0" applyFill="1" applyBorder="1" applyAlignment="1">
      <alignment vertical="center"/>
    </xf>
    <xf numFmtId="192" fontId="0" fillId="31" borderId="174" xfId="0" applyNumberFormat="1" applyFill="1" applyBorder="1" applyAlignment="1">
      <alignment vertical="center"/>
    </xf>
    <xf numFmtId="0" fontId="0" fillId="0" borderId="174" xfId="0" applyBorder="1" applyAlignment="1">
      <alignment vertical="center"/>
    </xf>
    <xf numFmtId="0" fontId="0" fillId="0" borderId="179" xfId="0" applyBorder="1" applyAlignment="1">
      <alignment vertical="center"/>
    </xf>
    <xf numFmtId="0" fontId="0" fillId="0" borderId="0" xfId="0" applyAlignment="1">
      <alignment vertical="center"/>
    </xf>
    <xf numFmtId="0" fontId="0" fillId="32" borderId="30" xfId="0" applyFill="1" applyBorder="1" applyAlignment="1">
      <alignment vertical="center"/>
    </xf>
    <xf numFmtId="0" fontId="0" fillId="0" borderId="30" xfId="0" applyBorder="1" applyAlignment="1">
      <alignment horizontal="left" vertical="center"/>
    </xf>
    <xf numFmtId="0" fontId="0" fillId="0" borderId="30" xfId="0" applyBorder="1" applyAlignment="1">
      <alignment horizontal="left"/>
    </xf>
    <xf numFmtId="0" fontId="0" fillId="0" borderId="0" xfId="0" applyAlignment="1">
      <alignment horizontal="left"/>
    </xf>
    <xf numFmtId="0" fontId="46" fillId="0" borderId="30" xfId="0" applyFont="1" applyBorder="1" applyAlignment="1">
      <alignment vertical="center"/>
    </xf>
    <xf numFmtId="0" fontId="46" fillId="0" borderId="30" xfId="0" applyFont="1" applyBorder="1"/>
    <xf numFmtId="0" fontId="0" fillId="0" borderId="30" xfId="0" applyBorder="1" applyAlignment="1">
      <alignment vertical="center" wrapText="1"/>
    </xf>
    <xf numFmtId="0" fontId="0" fillId="0" borderId="80" xfId="0" applyBorder="1"/>
    <xf numFmtId="0" fontId="44" fillId="0" borderId="30" xfId="43" applyFont="1" applyBorder="1" applyAlignment="1">
      <alignment vertical="center"/>
    </xf>
    <xf numFmtId="0" fontId="44" fillId="0" borderId="30" xfId="43" applyFont="1" applyBorder="1" applyAlignment="1">
      <alignment horizontal="left" vertical="center"/>
    </xf>
    <xf numFmtId="0" fontId="0" fillId="36" borderId="30" xfId="0" applyFill="1" applyBorder="1" applyAlignment="1">
      <alignment horizontal="center" vertical="center"/>
    </xf>
    <xf numFmtId="0" fontId="0" fillId="0" borderId="30" xfId="0" applyBorder="1" applyAlignment="1">
      <alignment horizontal="center" vertical="center"/>
    </xf>
    <xf numFmtId="0" fontId="0" fillId="0" borderId="13" xfId="0" applyBorder="1"/>
    <xf numFmtId="0" fontId="0" fillId="0" borderId="18" xfId="0" applyBorder="1"/>
    <xf numFmtId="0" fontId="0" fillId="0" borderId="27" xfId="0" applyBorder="1" applyAlignment="1">
      <alignment vertical="center"/>
    </xf>
    <xf numFmtId="0" fontId="0" fillId="0" borderId="73" xfId="0" applyBorder="1" applyAlignment="1">
      <alignment vertical="center" wrapText="1"/>
    </xf>
    <xf numFmtId="0" fontId="0" fillId="0" borderId="23" xfId="0" applyBorder="1" applyAlignment="1">
      <alignment horizontal="left" vertical="center"/>
    </xf>
    <xf numFmtId="4" fontId="0" fillId="32" borderId="30" xfId="0" applyNumberFormat="1" applyFill="1" applyBorder="1" applyAlignment="1">
      <alignment vertical="center"/>
    </xf>
    <xf numFmtId="0" fontId="0" fillId="32" borderId="30" xfId="0" applyFill="1" applyBorder="1" applyAlignment="1">
      <alignment horizontal="right" vertical="center"/>
    </xf>
    <xf numFmtId="0" fontId="23" fillId="25" borderId="18" xfId="43" applyFont="1" applyFill="1" applyBorder="1" applyAlignment="1" applyProtection="1">
      <alignment vertical="center" shrinkToFit="1"/>
      <protection locked="0"/>
    </xf>
    <xf numFmtId="0" fontId="23" fillId="25" borderId="77" xfId="43" applyFont="1" applyFill="1" applyBorder="1" applyAlignment="1" applyProtection="1">
      <alignment vertical="center" shrinkToFit="1"/>
      <protection locked="0"/>
    </xf>
    <xf numFmtId="0" fontId="48" fillId="0" borderId="30" xfId="46" applyFont="1" applyBorder="1" applyAlignment="1">
      <alignment horizontal="left" vertical="center"/>
    </xf>
    <xf numFmtId="0" fontId="47" fillId="0" borderId="30" xfId="0" applyFont="1" applyBorder="1" applyAlignment="1" applyProtection="1">
      <alignment horizontal="left" vertical="center" wrapText="1"/>
      <protection locked="0"/>
    </xf>
    <xf numFmtId="0" fontId="23" fillId="0" borderId="11" xfId="43" applyFont="1" applyBorder="1" applyAlignment="1">
      <alignment horizontal="center" vertical="center"/>
    </xf>
    <xf numFmtId="0" fontId="28" fillId="0" borderId="0" xfId="43" applyFont="1" applyAlignment="1">
      <alignment horizontal="center" vertical="center"/>
    </xf>
    <xf numFmtId="0" fontId="23" fillId="0" borderId="56" xfId="43" applyFont="1" applyBorder="1" applyAlignment="1">
      <alignment horizontal="center" vertical="center" shrinkToFit="1"/>
    </xf>
    <xf numFmtId="0" fontId="23" fillId="0" borderId="22" xfId="43" applyFont="1" applyBorder="1" applyAlignment="1">
      <alignment horizontal="center" vertical="center"/>
    </xf>
    <xf numFmtId="0" fontId="0" fillId="0" borderId="0" xfId="0" applyAlignment="1">
      <alignment horizontal="left" vertical="center"/>
    </xf>
    <xf numFmtId="0" fontId="23" fillId="25" borderId="13" xfId="43" applyFont="1" applyFill="1" applyBorder="1" applyAlignment="1" applyProtection="1">
      <alignment horizontal="center" vertical="center" shrinkToFit="1"/>
      <protection locked="0"/>
    </xf>
    <xf numFmtId="0" fontId="23" fillId="25" borderId="10" xfId="43" applyFont="1" applyFill="1" applyBorder="1" applyAlignment="1" applyProtection="1">
      <alignment horizontal="center" vertical="center" shrinkToFit="1"/>
      <protection locked="0"/>
    </xf>
    <xf numFmtId="0" fontId="0" fillId="0" borderId="27" xfId="0" applyBorder="1"/>
    <xf numFmtId="0" fontId="44" fillId="0" borderId="0" xfId="43" applyFont="1" applyAlignment="1">
      <alignment vertical="center"/>
    </xf>
    <xf numFmtId="0" fontId="23" fillId="25" borderId="0" xfId="43" applyFont="1" applyFill="1" applyAlignment="1" applyProtection="1">
      <alignment vertical="center" shrinkToFit="1"/>
      <protection locked="0"/>
    </xf>
    <xf numFmtId="0" fontId="23" fillId="25" borderId="95" xfId="43" applyFont="1" applyFill="1" applyBorder="1" applyAlignment="1" applyProtection="1">
      <alignment vertical="center" shrinkToFit="1"/>
      <protection locked="0"/>
    </xf>
    <xf numFmtId="0" fontId="23" fillId="25" borderId="95" xfId="43" applyFont="1" applyFill="1" applyBorder="1" applyAlignment="1" applyProtection="1">
      <alignment horizontal="center" vertical="center" shrinkToFit="1"/>
      <protection locked="0"/>
    </xf>
    <xf numFmtId="0" fontId="23" fillId="25" borderId="92" xfId="43" applyFont="1" applyFill="1" applyBorder="1" applyAlignment="1" applyProtection="1">
      <alignment horizontal="center" vertical="center" shrinkToFit="1"/>
      <protection locked="0"/>
    </xf>
    <xf numFmtId="0" fontId="29" fillId="0" borderId="0" xfId="43" applyFont="1" applyAlignment="1">
      <alignment horizontal="center" vertical="center"/>
    </xf>
    <xf numFmtId="0" fontId="44" fillId="0" borderId="0" xfId="43" applyFont="1" applyAlignment="1">
      <alignment vertical="center" wrapText="1"/>
    </xf>
    <xf numFmtId="0" fontId="44" fillId="0" borderId="0" xfId="43" applyFont="1" applyAlignment="1">
      <alignment horizontal="left" vertical="center"/>
    </xf>
    <xf numFmtId="0" fontId="44" fillId="0" borderId="0" xfId="42" applyFont="1" applyAlignment="1">
      <alignment vertical="center"/>
    </xf>
    <xf numFmtId="4" fontId="23" fillId="37" borderId="35" xfId="33" applyNumberFormat="1" applyFont="1" applyFill="1" applyBorder="1" applyAlignment="1" applyProtection="1">
      <alignment horizontal="right" vertical="center" shrinkToFit="1"/>
    </xf>
    <xf numFmtId="4" fontId="23" fillId="37" borderId="54" xfId="33" applyNumberFormat="1" applyFont="1" applyFill="1" applyBorder="1" applyAlignment="1" applyProtection="1">
      <alignment horizontal="right" vertical="center" shrinkToFit="1"/>
    </xf>
    <xf numFmtId="4" fontId="23" fillId="37" borderId="108" xfId="33" applyNumberFormat="1" applyFont="1" applyFill="1" applyBorder="1" applyAlignment="1" applyProtection="1">
      <alignment horizontal="right" vertical="center" shrinkToFit="1"/>
    </xf>
    <xf numFmtId="4" fontId="23" fillId="37" borderId="132" xfId="33" applyNumberFormat="1" applyFont="1" applyFill="1" applyBorder="1" applyAlignment="1" applyProtection="1">
      <alignment horizontal="right" vertical="center" shrinkToFit="1"/>
    </xf>
    <xf numFmtId="4" fontId="23" fillId="37" borderId="133" xfId="33" applyNumberFormat="1" applyFont="1" applyFill="1" applyBorder="1" applyAlignment="1" applyProtection="1">
      <alignment horizontal="right" vertical="center" shrinkToFit="1"/>
    </xf>
    <xf numFmtId="3" fontId="23" fillId="37" borderId="35" xfId="33" applyNumberFormat="1" applyFont="1" applyFill="1" applyBorder="1" applyAlignment="1" applyProtection="1">
      <alignment vertical="center" shrinkToFit="1"/>
    </xf>
    <xf numFmtId="3" fontId="23" fillId="37" borderId="54" xfId="33" applyNumberFormat="1" applyFont="1" applyFill="1" applyBorder="1" applyAlignment="1" applyProtection="1">
      <alignment vertical="center" shrinkToFit="1"/>
    </xf>
    <xf numFmtId="3" fontId="23" fillId="37" borderId="108" xfId="33" applyNumberFormat="1" applyFont="1" applyFill="1" applyBorder="1" applyAlignment="1" applyProtection="1">
      <alignment vertical="center" shrinkToFit="1"/>
    </xf>
    <xf numFmtId="0" fontId="40" fillId="0" borderId="102" xfId="43" applyFont="1" applyBorder="1" applyAlignment="1">
      <alignment horizontal="center" vertical="center"/>
    </xf>
    <xf numFmtId="0" fontId="40" fillId="0" borderId="66" xfId="43" applyFont="1" applyBorder="1" applyAlignment="1">
      <alignment horizontal="center" vertical="center"/>
    </xf>
    <xf numFmtId="3" fontId="23" fillId="37" borderId="133" xfId="33" applyNumberFormat="1" applyFont="1" applyFill="1" applyBorder="1" applyAlignment="1" applyProtection="1">
      <alignment vertical="center" shrinkToFit="1"/>
    </xf>
    <xf numFmtId="0" fontId="44" fillId="0" borderId="30" xfId="43" applyFont="1" applyBorder="1" applyAlignment="1">
      <alignment vertical="center" wrapText="1"/>
    </xf>
    <xf numFmtId="0" fontId="44" fillId="0" borderId="96" xfId="43" applyFont="1" applyBorder="1" applyAlignment="1">
      <alignment vertical="center" wrapText="1"/>
    </xf>
    <xf numFmtId="0" fontId="44" fillId="0" borderId="96" xfId="43" applyFont="1" applyBorder="1" applyAlignment="1">
      <alignment horizontal="left" vertical="center"/>
    </xf>
    <xf numFmtId="0" fontId="44" fillId="0" borderId="96" xfId="43" applyFont="1" applyBorder="1" applyAlignment="1">
      <alignment vertical="center"/>
    </xf>
    <xf numFmtId="0" fontId="0" fillId="0" borderId="96" xfId="0" applyBorder="1" applyAlignment="1">
      <alignment horizontal="left"/>
    </xf>
    <xf numFmtId="0" fontId="46" fillId="0" borderId="96" xfId="0" applyFont="1" applyBorder="1"/>
    <xf numFmtId="0" fontId="0" fillId="0" borderId="96" xfId="0" applyBorder="1"/>
    <xf numFmtId="0" fontId="44" fillId="0" borderId="73" xfId="43" applyFont="1" applyBorder="1" applyAlignment="1">
      <alignment vertical="center" wrapText="1"/>
    </xf>
    <xf numFmtId="0" fontId="44" fillId="0" borderId="73" xfId="43" applyFont="1" applyBorder="1" applyAlignment="1">
      <alignment horizontal="left" vertical="center"/>
    </xf>
    <xf numFmtId="0" fontId="44" fillId="0" borderId="73" xfId="43" applyFont="1" applyBorder="1" applyAlignment="1">
      <alignment vertical="center"/>
    </xf>
    <xf numFmtId="0" fontId="0" fillId="0" borderId="73" xfId="0" applyBorder="1" applyAlignment="1">
      <alignment horizontal="left"/>
    </xf>
    <xf numFmtId="0" fontId="46" fillId="0" borderId="73" xfId="0" applyFont="1" applyBorder="1"/>
    <xf numFmtId="0" fontId="0" fillId="0" borderId="73" xfId="0" applyBorder="1"/>
    <xf numFmtId="0" fontId="44" fillId="0" borderId="186" xfId="43" applyFont="1" applyBorder="1" applyAlignment="1">
      <alignment vertical="center" wrapText="1"/>
    </xf>
    <xf numFmtId="0" fontId="44" fillId="0" borderId="186" xfId="43" applyFont="1" applyBorder="1" applyAlignment="1">
      <alignment horizontal="left" vertical="center"/>
    </xf>
    <xf numFmtId="0" fontId="44" fillId="0" borderId="186" xfId="43" applyFont="1" applyBorder="1" applyAlignment="1">
      <alignment vertical="center"/>
    </xf>
    <xf numFmtId="0" fontId="0" fillId="0" borderId="186" xfId="0" applyBorder="1" applyAlignment="1">
      <alignment horizontal="left"/>
    </xf>
    <xf numFmtId="0" fontId="0" fillId="0" borderId="186" xfId="0" applyBorder="1" applyAlignment="1">
      <alignment vertical="center"/>
    </xf>
    <xf numFmtId="0" fontId="46" fillId="0" borderId="186" xfId="0" applyFont="1" applyBorder="1"/>
    <xf numFmtId="0" fontId="0" fillId="0" borderId="186" xfId="0" applyBorder="1"/>
    <xf numFmtId="0" fontId="0" fillId="0" borderId="96" xfId="0" applyBorder="1" applyAlignment="1">
      <alignment horizontal="left" vertical="center"/>
    </xf>
    <xf numFmtId="0" fontId="44" fillId="0" borderId="186" xfId="42" applyFont="1" applyBorder="1" applyAlignment="1">
      <alignment vertical="center" wrapText="1"/>
    </xf>
    <xf numFmtId="0" fontId="44" fillId="0" borderId="186" xfId="42" applyFont="1" applyBorder="1" applyAlignment="1">
      <alignment vertical="center"/>
    </xf>
    <xf numFmtId="0" fontId="44" fillId="0" borderId="96" xfId="42" applyFont="1" applyBorder="1" applyAlignment="1">
      <alignment vertical="center"/>
    </xf>
    <xf numFmtId="0" fontId="40" fillId="0" borderId="32" xfId="43" applyFont="1" applyBorder="1" applyAlignment="1">
      <alignment horizontal="center" vertical="center"/>
    </xf>
    <xf numFmtId="0" fontId="40" fillId="0" borderId="30" xfId="43" applyFont="1" applyBorder="1" applyAlignment="1">
      <alignment vertical="center" shrinkToFit="1"/>
    </xf>
    <xf numFmtId="0" fontId="23" fillId="29" borderId="73" xfId="43" applyFont="1" applyFill="1" applyBorder="1" applyAlignment="1" applyProtection="1">
      <alignment horizontal="center" vertical="center" shrinkToFit="1"/>
      <protection locked="0"/>
    </xf>
    <xf numFmtId="0" fontId="23" fillId="25" borderId="93" xfId="43" applyFont="1" applyFill="1" applyBorder="1" applyAlignment="1" applyProtection="1">
      <alignment vertical="center" shrinkToFit="1"/>
      <protection locked="0"/>
    </xf>
    <xf numFmtId="0" fontId="23" fillId="29" borderId="93" xfId="43" applyFont="1" applyFill="1" applyBorder="1" applyAlignment="1" applyProtection="1">
      <alignment vertical="center" shrinkToFit="1"/>
      <protection locked="0"/>
    </xf>
    <xf numFmtId="0" fontId="23" fillId="29" borderId="93" xfId="43" applyFont="1" applyFill="1" applyBorder="1" applyAlignment="1" applyProtection="1">
      <alignment horizontal="center" vertical="center" shrinkToFit="1"/>
      <protection locked="0"/>
    </xf>
    <xf numFmtId="0" fontId="23" fillId="25" borderId="93" xfId="43" applyFont="1" applyFill="1" applyBorder="1" applyAlignment="1" applyProtection="1">
      <alignment horizontal="center" vertical="center" shrinkToFit="1"/>
      <protection locked="0"/>
    </xf>
    <xf numFmtId="0" fontId="23" fillId="25" borderId="16" xfId="43" applyFont="1" applyFill="1" applyBorder="1" applyAlignment="1" applyProtection="1">
      <alignment horizontal="center" vertical="center" shrinkToFit="1"/>
      <protection locked="0"/>
    </xf>
    <xf numFmtId="0" fontId="23" fillId="25" borderId="25" xfId="43" applyFont="1" applyFill="1" applyBorder="1" applyAlignment="1" applyProtection="1">
      <alignment horizontal="center" vertical="center" shrinkToFit="1"/>
      <protection locked="0"/>
    </xf>
    <xf numFmtId="0" fontId="23" fillId="25" borderId="57" xfId="43" applyFont="1" applyFill="1" applyBorder="1" applyAlignment="1" applyProtection="1">
      <alignment vertical="center" shrinkToFit="1"/>
      <protection locked="0"/>
    </xf>
    <xf numFmtId="0" fontId="0" fillId="38" borderId="18" xfId="0" applyFill="1" applyBorder="1"/>
    <xf numFmtId="0" fontId="0" fillId="38" borderId="30" xfId="0" applyFill="1" applyBorder="1"/>
    <xf numFmtId="0" fontId="0" fillId="38" borderId="30" xfId="0" applyFill="1" applyBorder="1" applyAlignment="1">
      <alignment horizontal="left" vertical="center"/>
    </xf>
    <xf numFmtId="0" fontId="0" fillId="38" borderId="30" xfId="0" applyFill="1" applyBorder="1" applyAlignment="1">
      <alignment vertical="center"/>
    </xf>
    <xf numFmtId="0" fontId="46" fillId="38" borderId="30" xfId="0" applyFont="1" applyFill="1" applyBorder="1" applyAlignment="1">
      <alignment vertical="center"/>
    </xf>
    <xf numFmtId="0" fontId="0" fillId="38" borderId="30" xfId="0" applyFill="1" applyBorder="1" applyAlignment="1">
      <alignment vertical="center" wrapText="1"/>
    </xf>
    <xf numFmtId="0" fontId="23" fillId="25" borderId="27" xfId="0" applyFont="1" applyFill="1" applyBorder="1" applyAlignment="1" applyProtection="1">
      <alignment vertical="center" shrinkToFit="1"/>
      <protection locked="0"/>
    </xf>
    <xf numFmtId="0" fontId="23" fillId="0" borderId="11" xfId="43" applyFont="1" applyBorder="1" applyAlignment="1">
      <alignment horizontal="left" vertical="center"/>
    </xf>
    <xf numFmtId="0" fontId="23" fillId="0" borderId="56" xfId="43" applyFont="1" applyBorder="1" applyAlignment="1">
      <alignment horizontal="left" vertical="center" shrinkToFit="1"/>
    </xf>
    <xf numFmtId="49" fontId="23" fillId="29" borderId="25" xfId="43" applyNumberFormat="1" applyFont="1" applyFill="1" applyBorder="1" applyAlignment="1" applyProtection="1">
      <alignment horizontal="left" vertical="center" shrinkToFit="1"/>
      <protection locked="0"/>
    </xf>
    <xf numFmtId="49" fontId="23" fillId="29" borderId="28" xfId="43" applyNumberFormat="1" applyFont="1" applyFill="1" applyBorder="1" applyAlignment="1" applyProtection="1">
      <alignment horizontal="left" vertical="center" shrinkToFit="1"/>
      <protection locked="0"/>
    </xf>
    <xf numFmtId="49" fontId="23" fillId="29" borderId="50" xfId="43" applyNumberFormat="1" applyFont="1" applyFill="1" applyBorder="1" applyAlignment="1" applyProtection="1">
      <alignment horizontal="left" vertical="center" shrinkToFit="1"/>
      <protection locked="0"/>
    </xf>
    <xf numFmtId="0" fontId="23" fillId="25" borderId="30" xfId="43" applyFont="1" applyFill="1" applyBorder="1" applyAlignment="1" applyProtection="1">
      <alignment horizontal="center" vertical="center"/>
      <protection locked="0"/>
    </xf>
    <xf numFmtId="0" fontId="23" fillId="0" borderId="39" xfId="42" applyFont="1" applyBorder="1" applyAlignment="1">
      <alignment horizontal="center" vertical="center"/>
    </xf>
    <xf numFmtId="0" fontId="23" fillId="0" borderId="43" xfId="42" applyFont="1" applyBorder="1" applyAlignment="1">
      <alignment horizontal="distributed" vertical="center"/>
    </xf>
    <xf numFmtId="0" fontId="23" fillId="0" borderId="48" xfId="42" applyFont="1" applyBorder="1" applyAlignment="1">
      <alignment horizontal="distributed" vertical="center"/>
    </xf>
    <xf numFmtId="194" fontId="23" fillId="26" borderId="47" xfId="33" applyNumberFormat="1" applyFont="1" applyFill="1" applyBorder="1" applyAlignment="1" applyProtection="1">
      <alignment horizontal="right" vertical="center" shrinkToFit="1"/>
    </xf>
    <xf numFmtId="0" fontId="0" fillId="38" borderId="27" xfId="0" applyFill="1" applyBorder="1" applyAlignment="1">
      <alignment horizontal="left" vertical="center"/>
    </xf>
    <xf numFmtId="49" fontId="23" fillId="25" borderId="0" xfId="43" applyNumberFormat="1" applyFont="1" applyFill="1" applyAlignment="1" applyProtection="1">
      <alignment vertical="center" shrinkToFit="1"/>
      <protection locked="0"/>
    </xf>
    <xf numFmtId="0" fontId="23" fillId="25" borderId="0" xfId="43" applyFont="1" applyFill="1" applyAlignment="1" applyProtection="1">
      <alignment horizontal="center" vertical="center" shrinkToFit="1"/>
      <protection locked="0"/>
    </xf>
    <xf numFmtId="0" fontId="23" fillId="25" borderId="26" xfId="43" applyFont="1" applyFill="1" applyBorder="1" applyAlignment="1" applyProtection="1">
      <alignment vertical="center" shrinkToFit="1"/>
      <protection locked="0"/>
    </xf>
    <xf numFmtId="0" fontId="23" fillId="25" borderId="16" xfId="43" applyFont="1" applyFill="1" applyBorder="1" applyAlignment="1" applyProtection="1">
      <alignment vertical="center" shrinkToFit="1"/>
      <protection locked="0"/>
    </xf>
    <xf numFmtId="4" fontId="23" fillId="0" borderId="32" xfId="33" applyNumberFormat="1" applyFont="1" applyFill="1" applyBorder="1" applyAlignment="1" applyProtection="1">
      <alignment horizontal="right" vertical="center" shrinkToFit="1"/>
    </xf>
    <xf numFmtId="4" fontId="23" fillId="37" borderId="32" xfId="33" applyNumberFormat="1" applyFont="1" applyFill="1" applyBorder="1" applyAlignment="1" applyProtection="1">
      <alignment horizontal="right" vertical="center" shrinkToFit="1"/>
    </xf>
    <xf numFmtId="3" fontId="23" fillId="37" borderId="32" xfId="33" applyNumberFormat="1" applyFont="1" applyFill="1" applyBorder="1" applyAlignment="1" applyProtection="1">
      <alignment vertical="center" shrinkToFit="1"/>
    </xf>
    <xf numFmtId="0" fontId="23" fillId="25" borderId="94" xfId="43" applyFont="1" applyFill="1" applyBorder="1" applyAlignment="1" applyProtection="1">
      <alignment vertical="center" shrinkToFit="1"/>
      <protection locked="0"/>
    </xf>
    <xf numFmtId="0" fontId="23" fillId="25" borderId="20" xfId="43" applyFont="1" applyFill="1" applyBorder="1" applyAlignment="1" applyProtection="1">
      <alignment horizontal="center" vertical="center" shrinkToFit="1"/>
      <protection locked="0"/>
    </xf>
    <xf numFmtId="0" fontId="24" fillId="0" borderId="0" xfId="43" applyFont="1" applyAlignment="1">
      <alignment horizontal="right" vertical="center"/>
    </xf>
    <xf numFmtId="0" fontId="28" fillId="0" borderId="0" xfId="43" applyFont="1" applyAlignment="1">
      <alignment horizontal="left" vertical="center"/>
    </xf>
    <xf numFmtId="0" fontId="44" fillId="0" borderId="96" xfId="42" applyFont="1" applyBorder="1" applyAlignment="1">
      <alignment vertical="center" wrapText="1"/>
    </xf>
    <xf numFmtId="0" fontId="44" fillId="0" borderId="73" xfId="42" applyFont="1" applyBorder="1" applyAlignment="1">
      <alignment vertical="center" wrapText="1"/>
    </xf>
    <xf numFmtId="49" fontId="23" fillId="29" borderId="94" xfId="43" applyNumberFormat="1" applyFont="1" applyFill="1" applyBorder="1" applyAlignment="1" applyProtection="1">
      <alignment horizontal="left" vertical="center" shrinkToFit="1"/>
      <protection locked="0"/>
    </xf>
    <xf numFmtId="0" fontId="23" fillId="0" borderId="39" xfId="43" applyFont="1" applyBorder="1" applyAlignment="1">
      <alignment vertical="center" shrinkToFit="1"/>
    </xf>
    <xf numFmtId="0" fontId="44" fillId="0" borderId="40" xfId="43" applyFont="1" applyBorder="1" applyAlignment="1">
      <alignment vertical="center" shrinkToFit="1"/>
    </xf>
    <xf numFmtId="0" fontId="44" fillId="0" borderId="44" xfId="43" applyFont="1" applyBorder="1" applyAlignment="1">
      <alignment vertical="center" shrinkToFit="1"/>
    </xf>
    <xf numFmtId="0" fontId="23" fillId="0" borderId="48" xfId="43" applyFont="1" applyBorder="1" applyAlignment="1">
      <alignment vertical="center" shrinkToFit="1"/>
    </xf>
    <xf numFmtId="0" fontId="44" fillId="0" borderId="49" xfId="43" applyFont="1" applyBorder="1" applyAlignment="1">
      <alignment vertical="center" shrinkToFit="1"/>
    </xf>
    <xf numFmtId="1" fontId="44" fillId="0" borderId="44" xfId="43" applyNumberFormat="1" applyFont="1" applyBorder="1" applyAlignment="1">
      <alignment vertical="center" shrinkToFit="1"/>
    </xf>
    <xf numFmtId="1" fontId="23" fillId="0" borderId="44" xfId="43" applyNumberFormat="1" applyFont="1" applyBorder="1" applyAlignment="1">
      <alignment vertical="center" shrinkToFit="1"/>
    </xf>
    <xf numFmtId="0" fontId="23" fillId="0" borderId="44" xfId="43" applyFont="1" applyBorder="1" applyAlignment="1">
      <alignment vertical="center"/>
    </xf>
    <xf numFmtId="0" fontId="23" fillId="0" borderId="95" xfId="43" applyFont="1" applyBorder="1" applyAlignment="1">
      <alignment vertical="center" shrinkToFit="1"/>
    </xf>
    <xf numFmtId="0" fontId="23" fillId="0" borderId="93" xfId="43" applyFont="1" applyBorder="1" applyAlignment="1">
      <alignment vertical="center" shrinkToFit="1"/>
    </xf>
    <xf numFmtId="1" fontId="44" fillId="0" borderId="40" xfId="43" applyNumberFormat="1" applyFont="1" applyBorder="1" applyAlignment="1">
      <alignment vertical="center" shrinkToFit="1"/>
    </xf>
    <xf numFmtId="1" fontId="23" fillId="0" borderId="44" xfId="43" applyNumberFormat="1" applyFont="1" applyBorder="1" applyAlignment="1">
      <alignment vertical="center"/>
    </xf>
    <xf numFmtId="1" fontId="23" fillId="0" borderId="49" xfId="43" applyNumberFormat="1" applyFont="1" applyBorder="1" applyAlignment="1">
      <alignment vertical="center"/>
    </xf>
    <xf numFmtId="0" fontId="44" fillId="0" borderId="191" xfId="43" applyFont="1" applyBorder="1" applyAlignment="1">
      <alignment vertical="center" shrinkToFit="1"/>
    </xf>
    <xf numFmtId="0" fontId="44" fillId="0" borderId="108" xfId="43" applyFont="1" applyBorder="1" applyAlignment="1">
      <alignment vertical="center" shrinkToFit="1"/>
    </xf>
    <xf numFmtId="0" fontId="44" fillId="0" borderId="133" xfId="43" applyFont="1" applyBorder="1" applyAlignment="1">
      <alignment vertical="center" shrinkToFit="1"/>
    </xf>
    <xf numFmtId="0" fontId="0" fillId="0" borderId="18" xfId="0" applyBorder="1" applyAlignment="1">
      <alignment horizontal="left"/>
    </xf>
    <xf numFmtId="0" fontId="0" fillId="33" borderId="180" xfId="0" applyFill="1" applyBorder="1" applyAlignment="1">
      <alignment vertical="center"/>
    </xf>
    <xf numFmtId="0" fontId="0" fillId="33" borderId="176" xfId="0" applyFill="1" applyBorder="1" applyAlignment="1">
      <alignment vertical="center"/>
    </xf>
    <xf numFmtId="0" fontId="0" fillId="33" borderId="176" xfId="0" applyFill="1" applyBorder="1"/>
    <xf numFmtId="0" fontId="46" fillId="33" borderId="176" xfId="0" applyFont="1" applyFill="1" applyBorder="1" applyAlignment="1">
      <alignment vertical="center"/>
    </xf>
    <xf numFmtId="0" fontId="0" fillId="38" borderId="176" xfId="0" applyFill="1" applyBorder="1" applyAlignment="1">
      <alignment vertical="center"/>
    </xf>
    <xf numFmtId="0" fontId="0" fillId="38" borderId="30" xfId="0" applyFill="1" applyBorder="1" applyAlignment="1">
      <alignment horizontal="left"/>
    </xf>
    <xf numFmtId="0" fontId="0" fillId="38" borderId="176" xfId="0" applyFill="1" applyBorder="1"/>
    <xf numFmtId="194" fontId="28" fillId="0" borderId="0" xfId="33" applyNumberFormat="1" applyFont="1" applyFill="1" applyAlignment="1" applyProtection="1">
      <alignment wrapText="1"/>
    </xf>
    <xf numFmtId="194" fontId="28" fillId="0" borderId="0" xfId="33" applyNumberFormat="1" applyFont="1" applyFill="1" applyProtection="1"/>
    <xf numFmtId="0" fontId="23" fillId="25" borderId="21" xfId="0" applyFont="1" applyFill="1" applyBorder="1" applyAlignment="1" applyProtection="1">
      <alignment vertical="center" shrinkToFit="1"/>
      <protection locked="0"/>
    </xf>
    <xf numFmtId="0" fontId="27" fillId="0" borderId="95" xfId="43" applyFont="1" applyBorder="1" applyAlignment="1">
      <alignment horizontal="distributed" vertical="center" wrapText="1" justifyLastLine="1"/>
    </xf>
    <xf numFmtId="0" fontId="23" fillId="0" borderId="32" xfId="43" applyFont="1" applyBorder="1" applyAlignment="1">
      <alignment horizontal="distributed" vertical="center" justifyLastLine="1" shrinkToFit="1"/>
    </xf>
    <xf numFmtId="4" fontId="23" fillId="0" borderId="36" xfId="33" applyNumberFormat="1" applyFont="1" applyFill="1" applyBorder="1" applyAlignment="1" applyProtection="1">
      <alignment horizontal="right" vertical="center" shrinkToFit="1"/>
    </xf>
    <xf numFmtId="177" fontId="23" fillId="0" borderId="211" xfId="43" applyNumberFormat="1" applyFont="1" applyBorder="1" applyAlignment="1">
      <alignment horizontal="center" vertical="center" shrinkToFit="1"/>
    </xf>
    <xf numFmtId="0" fontId="23" fillId="0" borderId="73"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23" fillId="0" borderId="93" xfId="43" applyFont="1" applyBorder="1" applyAlignment="1">
      <alignment horizontal="distributed" vertical="center" justifyLastLine="1"/>
    </xf>
    <xf numFmtId="0" fontId="23" fillId="29" borderId="30" xfId="43" applyFont="1" applyFill="1" applyBorder="1" applyAlignment="1" applyProtection="1">
      <alignment vertical="center" shrinkToFit="1"/>
      <protection locked="0"/>
    </xf>
    <xf numFmtId="0" fontId="48" fillId="36" borderId="30" xfId="46" applyFont="1" applyFill="1" applyBorder="1" applyAlignment="1">
      <alignment horizontal="center" vertical="center"/>
    </xf>
    <xf numFmtId="194" fontId="48" fillId="36" borderId="30" xfId="33" applyNumberFormat="1" applyFont="1" applyFill="1" applyBorder="1" applyAlignment="1">
      <alignment horizontal="center" vertical="center"/>
    </xf>
    <xf numFmtId="194" fontId="48" fillId="0" borderId="30" xfId="33" applyNumberFormat="1" applyFont="1" applyBorder="1" applyAlignment="1">
      <alignment horizontal="left" vertical="center"/>
    </xf>
    <xf numFmtId="0" fontId="0" fillId="0" borderId="144" xfId="0" applyBorder="1"/>
    <xf numFmtId="0" fontId="0" fillId="0" borderId="213" xfId="0" applyBorder="1"/>
    <xf numFmtId="0" fontId="23" fillId="0" borderId="144" xfId="43" applyFont="1" applyBorder="1" applyAlignment="1">
      <alignment vertical="center"/>
    </xf>
    <xf numFmtId="0" fontId="23" fillId="0" borderId="213" xfId="43" applyFont="1" applyBorder="1" applyAlignment="1">
      <alignment vertical="center"/>
    </xf>
    <xf numFmtId="0" fontId="0" fillId="0" borderId="17" xfId="0" applyBorder="1"/>
    <xf numFmtId="0" fontId="0" fillId="0" borderId="19" xfId="0" applyBorder="1"/>
    <xf numFmtId="0" fontId="0" fillId="0" borderId="15" xfId="0" applyBorder="1"/>
    <xf numFmtId="0" fontId="23" fillId="0" borderId="17" xfId="43" applyFont="1" applyBorder="1" applyAlignment="1">
      <alignment vertical="center"/>
    </xf>
    <xf numFmtId="0" fontId="23" fillId="0" borderId="19" xfId="43" applyFont="1" applyBorder="1" applyAlignment="1">
      <alignment vertical="center"/>
    </xf>
    <xf numFmtId="0" fontId="0" fillId="0" borderId="20" xfId="0" applyBorder="1"/>
    <xf numFmtId="0" fontId="0" fillId="0" borderId="92" xfId="0" applyBorder="1"/>
    <xf numFmtId="0" fontId="23" fillId="24" borderId="0" xfId="44" applyFont="1" applyFill="1">
      <alignment vertical="center"/>
    </xf>
    <xf numFmtId="0" fontId="23" fillId="0" borderId="0" xfId="44" applyFont="1">
      <alignment vertical="center"/>
    </xf>
    <xf numFmtId="0" fontId="23" fillId="24" borderId="10" xfId="44" applyFont="1" applyFill="1" applyBorder="1">
      <alignment vertical="center"/>
    </xf>
    <xf numFmtId="0" fontId="23" fillId="24" borderId="11" xfId="44" applyFont="1" applyFill="1" applyBorder="1">
      <alignment vertical="center"/>
    </xf>
    <xf numFmtId="0" fontId="23" fillId="0" borderId="11" xfId="44" applyFont="1" applyBorder="1">
      <alignment vertical="center"/>
    </xf>
    <xf numFmtId="0" fontId="23" fillId="24" borderId="12" xfId="44" applyFont="1" applyFill="1" applyBorder="1">
      <alignment vertical="center"/>
    </xf>
    <xf numFmtId="0" fontId="23" fillId="24" borderId="13" xfId="44" applyFont="1" applyFill="1" applyBorder="1">
      <alignment vertical="center"/>
    </xf>
    <xf numFmtId="0" fontId="23" fillId="24" borderId="14" xfId="44" applyFont="1" applyFill="1" applyBorder="1">
      <alignment vertical="center"/>
    </xf>
    <xf numFmtId="0" fontId="24" fillId="24" borderId="0" xfId="44" applyFont="1" applyFill="1" applyAlignment="1">
      <alignment horizontal="right" vertical="center"/>
    </xf>
    <xf numFmtId="0" fontId="24" fillId="0" borderId="0" xfId="44" applyFont="1" applyAlignment="1">
      <alignment horizontal="left" vertical="center"/>
    </xf>
    <xf numFmtId="0" fontId="25" fillId="24" borderId="0" xfId="44" applyFont="1" applyFill="1" applyAlignment="1">
      <alignment horizontal="center" vertical="center"/>
    </xf>
    <xf numFmtId="0" fontId="23" fillId="24" borderId="15" xfId="44" applyFont="1" applyFill="1" applyBorder="1">
      <alignment vertical="center"/>
    </xf>
    <xf numFmtId="0" fontId="23" fillId="24" borderId="16" xfId="44" applyFont="1" applyFill="1" applyBorder="1">
      <alignment vertical="center"/>
    </xf>
    <xf numFmtId="0" fontId="23" fillId="24" borderId="0" xfId="44" applyFont="1" applyFill="1" applyAlignment="1">
      <alignment horizontal="center" vertical="center"/>
    </xf>
    <xf numFmtId="0" fontId="23" fillId="24" borderId="17" xfId="44" applyFont="1" applyFill="1" applyBorder="1" applyAlignment="1">
      <alignment vertical="center" wrapText="1"/>
    </xf>
    <xf numFmtId="0" fontId="23" fillId="24" borderId="18" xfId="44" applyFont="1" applyFill="1" applyBorder="1" applyAlignment="1">
      <alignment vertical="center" wrapText="1"/>
    </xf>
    <xf numFmtId="0" fontId="0" fillId="24" borderId="0" xfId="0" applyFill="1" applyAlignment="1">
      <alignment horizontal="center" vertical="center"/>
    </xf>
    <xf numFmtId="0" fontId="23" fillId="24" borderId="19" xfId="44" applyFont="1" applyFill="1" applyBorder="1" applyAlignment="1">
      <alignment vertical="center" wrapText="1"/>
    </xf>
    <xf numFmtId="0" fontId="23" fillId="24" borderId="20" xfId="44" applyFont="1" applyFill="1" applyBorder="1" applyAlignment="1">
      <alignment vertical="center" wrapText="1"/>
    </xf>
    <xf numFmtId="0" fontId="24" fillId="24" borderId="0" xfId="0" applyFont="1" applyFill="1" applyAlignment="1">
      <alignment horizontal="center" vertical="center"/>
    </xf>
    <xf numFmtId="0" fontId="23" fillId="0" borderId="13" xfId="44" applyFont="1" applyBorder="1">
      <alignment vertical="center"/>
    </xf>
    <xf numFmtId="0" fontId="23" fillId="24" borderId="0" xfId="44" applyFont="1" applyFill="1" applyAlignment="1">
      <alignment horizontal="right" vertical="center"/>
    </xf>
    <xf numFmtId="0" fontId="23" fillId="0" borderId="14" xfId="44" applyFont="1" applyBorder="1">
      <alignment vertical="center"/>
    </xf>
    <xf numFmtId="0" fontId="23" fillId="24" borderId="21" xfId="44" applyFont="1" applyFill="1" applyBorder="1">
      <alignment vertical="center"/>
    </xf>
    <xf numFmtId="0" fontId="23" fillId="24" borderId="22" xfId="44" applyFont="1" applyFill="1" applyBorder="1">
      <alignment vertical="center"/>
    </xf>
    <xf numFmtId="0" fontId="23" fillId="0" borderId="22" xfId="44" applyFont="1" applyBorder="1">
      <alignment vertical="center"/>
    </xf>
    <xf numFmtId="0" fontId="23" fillId="24" borderId="23" xfId="44" applyFont="1" applyFill="1" applyBorder="1">
      <alignment vertical="center"/>
    </xf>
    <xf numFmtId="0" fontId="23" fillId="0" borderId="0" xfId="44" applyFont="1" applyAlignment="1">
      <alignment horizontal="right" vertical="center"/>
    </xf>
    <xf numFmtId="0" fontId="28" fillId="0" borderId="0" xfId="42" applyFont="1"/>
    <xf numFmtId="3" fontId="28" fillId="0" borderId="0" xfId="42" applyNumberFormat="1" applyFont="1"/>
    <xf numFmtId="0" fontId="23" fillId="0" borderId="10" xfId="42" applyFont="1" applyBorder="1"/>
    <xf numFmtId="0" fontId="23" fillId="0" borderId="11" xfId="42" applyFont="1" applyBorder="1"/>
    <xf numFmtId="0" fontId="28" fillId="0" borderId="11" xfId="42" applyFont="1" applyBorder="1"/>
    <xf numFmtId="3" fontId="28" fillId="0" borderId="11" xfId="42" applyNumberFormat="1" applyFont="1" applyBorder="1"/>
    <xf numFmtId="0" fontId="28" fillId="0" borderId="12" xfId="42" applyFont="1" applyBorder="1"/>
    <xf numFmtId="0" fontId="23" fillId="0" borderId="13" xfId="42" applyFont="1" applyBorder="1"/>
    <xf numFmtId="0" fontId="23" fillId="0" borderId="0" xfId="42" applyFont="1"/>
    <xf numFmtId="0" fontId="28" fillId="0" borderId="14" xfId="42" applyFont="1" applyBorder="1"/>
    <xf numFmtId="0" fontId="28" fillId="0" borderId="13" xfId="42" applyFont="1" applyBorder="1"/>
    <xf numFmtId="0" fontId="23" fillId="0" borderId="14" xfId="42" applyFont="1" applyBorder="1" applyAlignment="1">
      <alignment vertical="center"/>
    </xf>
    <xf numFmtId="0" fontId="23" fillId="0" borderId="37" xfId="42" applyFont="1" applyBorder="1" applyAlignment="1">
      <alignment vertical="center"/>
    </xf>
    <xf numFmtId="0" fontId="23" fillId="0" borderId="31" xfId="42" applyFont="1" applyBorder="1" applyAlignment="1">
      <alignment horizontal="center" vertical="center"/>
    </xf>
    <xf numFmtId="0" fontId="28" fillId="0" borderId="0" xfId="42" applyFont="1" applyAlignment="1">
      <alignment horizontal="center" wrapText="1"/>
    </xf>
    <xf numFmtId="0" fontId="23" fillId="0" borderId="67" xfId="42" applyFont="1" applyBorder="1" applyAlignment="1">
      <alignment vertical="center"/>
    </xf>
    <xf numFmtId="0" fontId="23" fillId="0" borderId="22" xfId="42" applyFont="1" applyBorder="1" applyAlignment="1">
      <alignment horizontal="center" vertical="center"/>
    </xf>
    <xf numFmtId="0" fontId="23" fillId="0" borderId="30" xfId="42" applyFont="1" applyBorder="1" applyAlignment="1">
      <alignment horizontal="center" vertical="center"/>
    </xf>
    <xf numFmtId="185" fontId="23" fillId="0" borderId="30" xfId="42" applyNumberFormat="1" applyFont="1" applyBorder="1" applyAlignment="1">
      <alignment horizontal="distributed" vertical="center" justifyLastLine="1"/>
    </xf>
    <xf numFmtId="0" fontId="23" fillId="0" borderId="28" xfId="42" applyFont="1" applyBorder="1" applyAlignment="1">
      <alignment horizontal="distributed" vertical="center" wrapText="1" justifyLastLine="1"/>
    </xf>
    <xf numFmtId="3" fontId="23" fillId="0" borderId="44" xfId="42" applyNumberFormat="1" applyFont="1" applyBorder="1" applyAlignment="1">
      <alignment horizontal="distributed" vertical="center" wrapText="1" justifyLastLine="1"/>
    </xf>
    <xf numFmtId="3" fontId="23" fillId="0" borderId="0" xfId="42" applyNumberFormat="1" applyFont="1" applyAlignment="1">
      <alignment horizontal="center" vertical="center" wrapText="1"/>
    </xf>
    <xf numFmtId="0" fontId="28" fillId="0" borderId="14" xfId="42" applyFont="1" applyBorder="1" applyAlignment="1">
      <alignment vertical="center"/>
    </xf>
    <xf numFmtId="0" fontId="28" fillId="0" borderId="0" xfId="42" applyFont="1" applyAlignment="1">
      <alignment vertical="center"/>
    </xf>
    <xf numFmtId="0" fontId="28" fillId="0" borderId="0" xfId="42" applyFont="1" applyAlignment="1">
      <alignment wrapText="1"/>
    </xf>
    <xf numFmtId="0" fontId="23" fillId="0" borderId="27" xfId="42" applyFont="1" applyBorder="1" applyAlignment="1">
      <alignment horizontal="center" vertical="center" textRotation="255"/>
    </xf>
    <xf numFmtId="0" fontId="23" fillId="0" borderId="18" xfId="42" applyFont="1" applyBorder="1" applyAlignment="1">
      <alignment vertical="center"/>
    </xf>
    <xf numFmtId="0" fontId="24" fillId="0" borderId="30" xfId="42" applyFont="1" applyBorder="1" applyAlignment="1">
      <alignment horizontal="center" vertical="center"/>
    </xf>
    <xf numFmtId="187" fontId="23" fillId="0" borderId="30" xfId="42" applyNumberFormat="1" applyFont="1" applyBorder="1" applyAlignment="1">
      <alignment horizontal="right" vertical="center"/>
    </xf>
    <xf numFmtId="187" fontId="23" fillId="0" borderId="0" xfId="42" applyNumberFormat="1" applyFont="1" applyAlignment="1">
      <alignment vertical="center"/>
    </xf>
    <xf numFmtId="0" fontId="23" fillId="0" borderId="18" xfId="42" applyFont="1" applyBorder="1" applyAlignment="1">
      <alignment horizontal="left" vertical="center"/>
    </xf>
    <xf numFmtId="0" fontId="23" fillId="0" borderId="10" xfId="42" applyFont="1" applyBorder="1" applyAlignment="1">
      <alignment horizontal="center" vertical="center" textRotation="255"/>
    </xf>
    <xf numFmtId="0" fontId="23" fillId="0" borderId="12" xfId="42" applyFont="1" applyBorder="1" applyAlignment="1">
      <alignment horizontal="distributed" vertical="center" justifyLastLine="1"/>
    </xf>
    <xf numFmtId="0" fontId="23" fillId="0" borderId="27" xfId="42" applyFont="1" applyBorder="1" applyAlignment="1">
      <alignment horizontal="distributed" vertical="center" justifyLastLine="1"/>
    </xf>
    <xf numFmtId="0" fontId="27" fillId="0" borderId="28" xfId="42" applyFont="1" applyBorder="1" applyAlignment="1">
      <alignment horizontal="distributed" vertical="center"/>
    </xf>
    <xf numFmtId="0" fontId="23" fillId="0" borderId="23" xfId="42" applyFont="1" applyBorder="1" applyAlignment="1">
      <alignment horizontal="distributed" vertical="center" justifyLastLine="1"/>
    </xf>
    <xf numFmtId="0" fontId="23" fillId="0" borderId="12" xfId="42" applyFont="1" applyBorder="1" applyAlignment="1">
      <alignment horizontal="distributed" vertical="center" wrapText="1" justifyLastLine="1"/>
    </xf>
    <xf numFmtId="0" fontId="23" fillId="0" borderId="27" xfId="42" applyFont="1" applyBorder="1" applyAlignment="1">
      <alignment horizontal="distributed" vertical="center" wrapText="1" justifyLastLine="1"/>
    </xf>
    <xf numFmtId="0" fontId="23" fillId="0" borderId="23" xfId="42" applyFont="1" applyBorder="1" applyAlignment="1">
      <alignment horizontal="distributed" vertical="center" wrapText="1" justifyLastLine="1"/>
    </xf>
    <xf numFmtId="0" fontId="23" fillId="0" borderId="28" xfId="42" applyFont="1" applyBorder="1" applyAlignment="1">
      <alignment horizontal="distributed" vertical="center"/>
    </xf>
    <xf numFmtId="0" fontId="23" fillId="0" borderId="14" xfId="42" applyFont="1" applyBorder="1" applyAlignment="1">
      <alignment horizontal="distributed" vertical="center" justifyLastLine="1"/>
    </xf>
    <xf numFmtId="0" fontId="23" fillId="0" borderId="10" xfId="42" applyFont="1" applyBorder="1" applyAlignment="1">
      <alignment vertical="center" textRotation="255"/>
    </xf>
    <xf numFmtId="183" fontId="23" fillId="0" borderId="68" xfId="42" applyNumberFormat="1" applyFont="1" applyBorder="1" applyAlignment="1">
      <alignment horizontal="right" vertical="center"/>
    </xf>
    <xf numFmtId="187" fontId="23" fillId="0" borderId="44" xfId="42" applyNumberFormat="1" applyFont="1" applyBorder="1" applyAlignment="1">
      <alignment horizontal="right" vertical="center"/>
    </xf>
    <xf numFmtId="187" fontId="23" fillId="0" borderId="28" xfId="42" applyNumberFormat="1" applyFont="1" applyBorder="1" applyAlignment="1">
      <alignment horizontal="distributed" vertical="center" justifyLastLine="1" shrinkToFit="1"/>
    </xf>
    <xf numFmtId="187" fontId="23" fillId="0" borderId="18" xfId="42" applyNumberFormat="1" applyFont="1" applyBorder="1" applyAlignment="1">
      <alignment vertical="center"/>
    </xf>
    <xf numFmtId="187" fontId="23" fillId="0" borderId="96" xfId="42" applyNumberFormat="1" applyFont="1" applyBorder="1" applyAlignment="1">
      <alignment horizontal="center" vertical="center"/>
    </xf>
    <xf numFmtId="0" fontId="23" fillId="0" borderId="21" xfId="42" applyFont="1" applyBorder="1" applyAlignment="1">
      <alignment vertical="center" textRotation="255"/>
    </xf>
    <xf numFmtId="0" fontId="23" fillId="0" borderId="175" xfId="42" applyFont="1" applyBorder="1" applyAlignment="1">
      <alignment vertical="center" textRotation="255"/>
    </xf>
    <xf numFmtId="187" fontId="23" fillId="0" borderId="77" xfId="42" applyNumberFormat="1" applyFont="1" applyBorder="1" applyAlignment="1">
      <alignment vertical="center"/>
    </xf>
    <xf numFmtId="187" fontId="23" fillId="0" borderId="51" xfId="42" applyNumberFormat="1" applyFont="1" applyBorder="1" applyAlignment="1">
      <alignment horizontal="center" vertical="center"/>
    </xf>
    <xf numFmtId="187" fontId="23" fillId="0" borderId="71" xfId="42" applyNumberFormat="1" applyFont="1" applyBorder="1" applyAlignment="1">
      <alignment horizontal="right" vertical="center"/>
    </xf>
    <xf numFmtId="187" fontId="23" fillId="0" borderId="51" xfId="42" applyNumberFormat="1" applyFont="1" applyBorder="1" applyAlignment="1">
      <alignment horizontal="right" vertical="center"/>
    </xf>
    <xf numFmtId="186" fontId="23" fillId="0" borderId="72" xfId="33" applyNumberFormat="1" applyFont="1" applyFill="1" applyBorder="1" applyAlignment="1" applyProtection="1">
      <alignment vertical="center"/>
    </xf>
    <xf numFmtId="0" fontId="23" fillId="0" borderId="21" xfId="42" applyFont="1" applyBorder="1" applyAlignment="1">
      <alignment horizontal="center" vertical="center" textRotation="255"/>
    </xf>
    <xf numFmtId="0" fontId="23" fillId="0" borderId="23" xfId="42" applyFont="1" applyBorder="1" applyAlignment="1">
      <alignment vertical="center"/>
    </xf>
    <xf numFmtId="0" fontId="24" fillId="0" borderId="73" xfId="42" applyFont="1" applyBorder="1" applyAlignment="1">
      <alignment horizontal="center" vertical="center"/>
    </xf>
    <xf numFmtId="187" fontId="23" fillId="0" borderId="73" xfId="42" applyNumberFormat="1" applyFont="1" applyBorder="1" applyAlignment="1">
      <alignment horizontal="right" vertical="center"/>
    </xf>
    <xf numFmtId="0" fontId="24" fillId="0" borderId="96" xfId="42" applyFont="1" applyBorder="1" applyAlignment="1">
      <alignment horizontal="center" vertical="center"/>
    </xf>
    <xf numFmtId="187" fontId="23" fillId="0" borderId="96" xfId="42" applyNumberFormat="1" applyFont="1" applyBorder="1" applyAlignment="1">
      <alignment horizontal="right" vertical="center"/>
    </xf>
    <xf numFmtId="187" fontId="23" fillId="0" borderId="209" xfId="42" applyNumberFormat="1" applyFont="1" applyBorder="1" applyAlignment="1">
      <alignment horizontal="right" vertical="center"/>
    </xf>
    <xf numFmtId="188" fontId="23" fillId="0" borderId="181" xfId="42" applyNumberFormat="1" applyFont="1" applyBorder="1" applyAlignment="1">
      <alignment horizontal="right" vertical="center"/>
    </xf>
    <xf numFmtId="187" fontId="23" fillId="0" borderId="182" xfId="42" applyNumberFormat="1" applyFont="1" applyBorder="1" applyAlignment="1">
      <alignment vertical="center"/>
    </xf>
    <xf numFmtId="187" fontId="23" fillId="0" borderId="75" xfId="42" applyNumberFormat="1" applyFont="1" applyBorder="1" applyAlignment="1">
      <alignment horizontal="right" vertical="center"/>
    </xf>
    <xf numFmtId="188" fontId="23" fillId="39" borderId="69" xfId="42" applyNumberFormat="1" applyFont="1" applyFill="1" applyBorder="1" applyAlignment="1">
      <alignment horizontal="right" vertical="center"/>
    </xf>
    <xf numFmtId="187" fontId="23" fillId="0" borderId="45" xfId="42" applyNumberFormat="1" applyFont="1" applyBorder="1" applyAlignment="1">
      <alignment horizontal="right" vertical="center"/>
    </xf>
    <xf numFmtId="188" fontId="23" fillId="39" borderId="68" xfId="42" applyNumberFormat="1" applyFont="1" applyFill="1" applyBorder="1" applyAlignment="1">
      <alignment horizontal="right" vertical="center"/>
    </xf>
    <xf numFmtId="0" fontId="23" fillId="0" borderId="13" xfId="42" applyFont="1" applyBorder="1" applyAlignment="1">
      <alignment horizontal="center" vertical="center" textRotation="255"/>
    </xf>
    <xf numFmtId="0" fontId="23" fillId="0" borderId="14" xfId="42" applyFont="1" applyBorder="1" applyAlignment="1">
      <alignment horizontal="center" vertical="center" wrapText="1"/>
    </xf>
    <xf numFmtId="0" fontId="24" fillId="0" borderId="51" xfId="42" applyFont="1" applyBorder="1" applyAlignment="1">
      <alignment horizontal="center" vertical="center"/>
    </xf>
    <xf numFmtId="3" fontId="23" fillId="0" borderId="0" xfId="42" applyNumberFormat="1" applyFont="1" applyAlignment="1">
      <alignment vertical="center"/>
    </xf>
    <xf numFmtId="0" fontId="34" fillId="0" borderId="78" xfId="42" applyFont="1" applyBorder="1" applyAlignment="1">
      <alignment horizontal="center" vertical="center" textRotation="255"/>
    </xf>
    <xf numFmtId="0" fontId="23" fillId="0" borderId="79" xfId="42" applyFont="1" applyBorder="1" applyAlignment="1">
      <alignment vertical="center" shrinkToFit="1"/>
    </xf>
    <xf numFmtId="0" fontId="28" fillId="0" borderId="80" xfId="42" applyFont="1" applyBorder="1" applyAlignment="1">
      <alignment horizontal="center" vertical="center"/>
    </xf>
    <xf numFmtId="188" fontId="23" fillId="0" borderId="68" xfId="42" applyNumberFormat="1" applyFont="1" applyBorder="1" applyAlignment="1">
      <alignment horizontal="right" vertical="center"/>
    </xf>
    <xf numFmtId="0" fontId="34" fillId="0" borderId="27" xfId="42" applyFont="1" applyBorder="1" applyAlignment="1">
      <alignment horizontal="center" vertical="center" textRotation="255"/>
    </xf>
    <xf numFmtId="0" fontId="23" fillId="0" borderId="18" xfId="42" applyFont="1" applyBorder="1" applyAlignment="1">
      <alignment vertical="center" shrinkToFit="1"/>
    </xf>
    <xf numFmtId="0" fontId="28" fillId="0" borderId="73" xfId="42" applyFont="1" applyBorder="1" applyAlignment="1">
      <alignment horizontal="center" vertical="center"/>
    </xf>
    <xf numFmtId="0" fontId="34" fillId="0" borderId="10" xfId="42" applyFont="1" applyBorder="1" applyAlignment="1">
      <alignment horizontal="center" vertical="center" textRotation="255"/>
    </xf>
    <xf numFmtId="0" fontId="28" fillId="0" borderId="30" xfId="42" applyFont="1" applyBorder="1" applyAlignment="1">
      <alignment horizontal="center" vertical="center"/>
    </xf>
    <xf numFmtId="0" fontId="34" fillId="0" borderId="21" xfId="42" applyFont="1" applyBorder="1" applyAlignment="1">
      <alignment horizontal="center" vertical="center" textRotation="255"/>
    </xf>
    <xf numFmtId="0" fontId="23" fillId="0" borderId="23" xfId="42" applyFont="1" applyBorder="1" applyAlignment="1">
      <alignment vertical="center" shrinkToFit="1"/>
    </xf>
    <xf numFmtId="182" fontId="23" fillId="0" borderId="181" xfId="42" applyNumberFormat="1" applyFont="1" applyBorder="1" applyAlignment="1">
      <alignment vertical="center"/>
    </xf>
    <xf numFmtId="0" fontId="34" fillId="0" borderId="52" xfId="42" applyFont="1" applyBorder="1" applyAlignment="1">
      <alignment horizontal="center" vertical="center" textRotation="255"/>
    </xf>
    <xf numFmtId="0" fontId="23" fillId="0" borderId="77" xfId="42" applyFont="1" applyBorder="1" applyAlignment="1">
      <alignment horizontal="center" vertical="center"/>
    </xf>
    <xf numFmtId="0" fontId="28" fillId="0" borderId="51" xfId="42" applyFont="1" applyBorder="1" applyAlignment="1">
      <alignment horizontal="center" vertical="center"/>
    </xf>
    <xf numFmtId="187" fontId="23" fillId="0" borderId="51" xfId="42" applyNumberFormat="1" applyFont="1" applyBorder="1" applyAlignment="1">
      <alignment vertical="center"/>
    </xf>
    <xf numFmtId="187" fontId="23" fillId="0" borderId="53" xfId="42" applyNumberFormat="1" applyFont="1" applyBorder="1" applyAlignment="1">
      <alignment vertical="center"/>
    </xf>
    <xf numFmtId="0" fontId="34" fillId="0" borderId="78" xfId="42" applyFont="1" applyBorder="1" applyAlignment="1">
      <alignment horizontal="center" vertical="center" textRotation="255" wrapText="1"/>
    </xf>
    <xf numFmtId="0" fontId="23" fillId="0" borderId="79" xfId="42" applyFont="1" applyBorder="1" applyAlignment="1">
      <alignment vertical="center"/>
    </xf>
    <xf numFmtId="0" fontId="34" fillId="0" borderId="27" xfId="42" applyFont="1" applyBorder="1" applyAlignment="1">
      <alignment horizontal="center" vertical="center" textRotation="255" wrapText="1"/>
    </xf>
    <xf numFmtId="0" fontId="34" fillId="0" borderId="52" xfId="42" applyFont="1" applyBorder="1" applyAlignment="1">
      <alignment horizontal="center" vertical="center" textRotation="255" wrapText="1"/>
    </xf>
    <xf numFmtId="0" fontId="28" fillId="0" borderId="83" xfId="42" applyFont="1" applyBorder="1" applyAlignment="1">
      <alignment horizontal="center" vertical="center"/>
    </xf>
    <xf numFmtId="0" fontId="27" fillId="0" borderId="161" xfId="42" applyFont="1" applyBorder="1" applyAlignment="1">
      <alignment horizontal="center" vertical="center" textRotation="255" wrapText="1"/>
    </xf>
    <xf numFmtId="0" fontId="23" fillId="0" borderId="86" xfId="42" applyFont="1" applyBorder="1" applyAlignment="1">
      <alignment horizontal="center" vertical="center"/>
    </xf>
    <xf numFmtId="0" fontId="28" fillId="0" borderId="87" xfId="42" applyFont="1" applyBorder="1" applyAlignment="1">
      <alignment horizontal="center" vertical="center"/>
    </xf>
    <xf numFmtId="0" fontId="23" fillId="0" borderId="154" xfId="42" applyFont="1" applyBorder="1" applyAlignment="1">
      <alignment vertical="center" wrapText="1"/>
    </xf>
    <xf numFmtId="0" fontId="23" fillId="0" borderId="23" xfId="42" applyFont="1" applyBorder="1" applyAlignment="1">
      <alignment horizontal="center" vertical="center" wrapText="1"/>
    </xf>
    <xf numFmtId="0" fontId="23" fillId="0" borderId="19" xfId="42" applyFont="1" applyBorder="1" applyAlignment="1">
      <alignment vertical="center" wrapText="1"/>
    </xf>
    <xf numFmtId="0" fontId="23" fillId="0" borderId="20" xfId="42" applyFont="1" applyBorder="1" applyAlignment="1">
      <alignment horizontal="center" vertical="center" wrapText="1"/>
    </xf>
    <xf numFmtId="0" fontId="28" fillId="0" borderId="201" xfId="42" applyFont="1" applyBorder="1" applyAlignment="1">
      <alignment horizontal="center" vertical="center"/>
    </xf>
    <xf numFmtId="176" fontId="23" fillId="0" borderId="32" xfId="42" applyNumberFormat="1" applyFont="1" applyBorder="1" applyAlignment="1">
      <alignment horizontal="center" vertical="center"/>
    </xf>
    <xf numFmtId="3" fontId="23" fillId="0" borderId="0" xfId="42" applyNumberFormat="1" applyFont="1" applyAlignment="1">
      <alignment horizontal="center" vertical="center"/>
    </xf>
    <xf numFmtId="0" fontId="23" fillId="0" borderId="0" xfId="42" applyFont="1" applyAlignment="1">
      <alignment horizontal="center" vertical="center" wrapText="1"/>
    </xf>
    <xf numFmtId="0" fontId="23" fillId="0" borderId="0" xfId="42" applyFont="1" applyAlignment="1">
      <alignment horizontal="distributed" vertical="center" wrapText="1"/>
    </xf>
    <xf numFmtId="0" fontId="23" fillId="0" borderId="0" xfId="42" applyFont="1" applyAlignment="1">
      <alignment vertical="center" shrinkToFit="1"/>
    </xf>
    <xf numFmtId="0" fontId="23" fillId="0" borderId="0" xfId="42" applyFont="1" applyAlignment="1">
      <alignment horizontal="center" vertical="center" shrinkToFit="1"/>
    </xf>
    <xf numFmtId="0" fontId="28" fillId="0" borderId="0" xfId="42" applyFont="1" applyAlignment="1">
      <alignment horizontal="center" vertical="center"/>
    </xf>
    <xf numFmtId="182" fontId="23" fillId="0" borderId="0" xfId="42" applyNumberFormat="1" applyFont="1" applyAlignment="1">
      <alignment horizontal="center" vertical="center"/>
    </xf>
    <xf numFmtId="0" fontId="23" fillId="0" borderId="21" xfId="42" applyFont="1" applyBorder="1" applyAlignment="1">
      <alignment vertical="center"/>
    </xf>
    <xf numFmtId="0" fontId="23" fillId="0" borderId="22" xfId="42" applyFont="1" applyBorder="1" applyAlignment="1">
      <alignment vertical="center"/>
    </xf>
    <xf numFmtId="0" fontId="23" fillId="0" borderId="22" xfId="42" applyFont="1" applyBorder="1" applyAlignment="1">
      <alignment horizontal="left" vertical="center"/>
    </xf>
    <xf numFmtId="0" fontId="27" fillId="0" borderId="22" xfId="42" applyFont="1" applyBorder="1" applyAlignment="1">
      <alignment horizontal="right" vertical="center"/>
    </xf>
    <xf numFmtId="176" fontId="27" fillId="0" borderId="22" xfId="42" applyNumberFormat="1" applyFont="1" applyBorder="1" applyAlignment="1">
      <alignment horizontal="left" vertical="center"/>
    </xf>
    <xf numFmtId="176" fontId="27" fillId="0" borderId="22" xfId="42" applyNumberFormat="1" applyFont="1" applyBorder="1" applyAlignment="1">
      <alignment vertical="center"/>
    </xf>
    <xf numFmtId="176" fontId="24" fillId="0" borderId="22" xfId="42" applyNumberFormat="1" applyFont="1" applyBorder="1" applyAlignment="1">
      <alignment horizontal="center" vertical="center"/>
    </xf>
    <xf numFmtId="3" fontId="24" fillId="0" borderId="22" xfId="42" applyNumberFormat="1" applyFont="1" applyBorder="1" applyAlignment="1">
      <alignment vertical="center"/>
    </xf>
    <xf numFmtId="0" fontId="23" fillId="0" borderId="0" xfId="42" applyFont="1" applyAlignment="1">
      <alignment horizontal="left" vertical="center"/>
    </xf>
    <xf numFmtId="0" fontId="27" fillId="0" borderId="0" xfId="42" applyFont="1" applyAlignment="1">
      <alignment horizontal="right" vertical="center"/>
    </xf>
    <xf numFmtId="179" fontId="27" fillId="0" borderId="0" xfId="42" applyNumberFormat="1" applyFont="1" applyAlignment="1">
      <alignment vertical="center"/>
    </xf>
    <xf numFmtId="3" fontId="23" fillId="0" borderId="0" xfId="42" applyNumberFormat="1" applyFont="1" applyAlignment="1">
      <alignment horizontal="right" vertical="center"/>
    </xf>
    <xf numFmtId="0" fontId="23" fillId="0" borderId="0" xfId="0" applyFont="1" applyAlignment="1">
      <alignment horizontal="right" vertical="center"/>
    </xf>
    <xf numFmtId="0" fontId="23" fillId="0" borderId="41" xfId="42" applyFont="1" applyBorder="1" applyAlignment="1">
      <alignment vertical="center"/>
    </xf>
    <xf numFmtId="0" fontId="23" fillId="0" borderId="96" xfId="42" applyFont="1" applyBorder="1" applyAlignment="1">
      <alignment horizontal="distributed" vertical="center" justifyLastLine="1"/>
    </xf>
    <xf numFmtId="185" fontId="23" fillId="0" borderId="96" xfId="42" applyNumberFormat="1" applyFont="1" applyBorder="1" applyAlignment="1">
      <alignment horizontal="distributed" vertical="center" justifyLastLine="1"/>
    </xf>
    <xf numFmtId="3" fontId="23" fillId="0" borderId="62" xfId="42" applyNumberFormat="1" applyFont="1" applyBorder="1" applyAlignment="1">
      <alignment horizontal="distributed" vertical="center" wrapText="1" justifyLastLine="1"/>
    </xf>
    <xf numFmtId="0" fontId="23" fillId="0" borderId="25" xfId="42" applyFont="1" applyBorder="1" applyAlignment="1">
      <alignment horizontal="center" vertical="center" textRotation="255"/>
    </xf>
    <xf numFmtId="0" fontId="23" fillId="0" borderId="16" xfId="42" applyFont="1" applyBorder="1" applyAlignment="1">
      <alignment vertical="center"/>
    </xf>
    <xf numFmtId="0" fontId="28" fillId="0" borderId="93" xfId="42" applyFont="1" applyBorder="1" applyAlignment="1">
      <alignment horizontal="center" vertical="center"/>
    </xf>
    <xf numFmtId="187" fontId="23" fillId="0" borderId="40" xfId="42" applyNumberFormat="1" applyFont="1" applyBorder="1" applyAlignment="1">
      <alignment horizontal="right" vertical="center"/>
    </xf>
    <xf numFmtId="187" fontId="23" fillId="0" borderId="93" xfId="42" applyNumberFormat="1" applyFont="1" applyBorder="1" applyAlignment="1">
      <alignment horizontal="right" vertical="center"/>
    </xf>
    <xf numFmtId="187" fontId="23" fillId="0" borderId="18" xfId="42" applyNumberFormat="1" applyFont="1" applyBorder="1" applyAlignment="1">
      <alignment horizontal="right" vertical="center"/>
    </xf>
    <xf numFmtId="0" fontId="23" fillId="0" borderId="12" xfId="42" applyFont="1" applyBorder="1" applyAlignment="1">
      <alignment vertical="center"/>
    </xf>
    <xf numFmtId="0" fontId="23" fillId="0" borderId="27" xfId="42" applyFont="1" applyBorder="1" applyAlignment="1">
      <alignment vertical="center"/>
    </xf>
    <xf numFmtId="0" fontId="23" fillId="0" borderId="14" xfId="42" applyFont="1" applyBorder="1" applyAlignment="1">
      <alignment vertical="center" wrapText="1"/>
    </xf>
    <xf numFmtId="0" fontId="23" fillId="0" borderId="27" xfId="42" applyFont="1" applyBorder="1" applyAlignment="1">
      <alignment vertical="center" wrapText="1"/>
    </xf>
    <xf numFmtId="0" fontId="23" fillId="0" borderId="11" xfId="42" applyFont="1" applyBorder="1" applyAlignment="1">
      <alignment horizontal="distributed" vertical="center" wrapText="1"/>
    </xf>
    <xf numFmtId="0" fontId="28" fillId="0" borderId="96" xfId="42" applyFont="1" applyBorder="1" applyAlignment="1">
      <alignment horizontal="center" vertical="center"/>
    </xf>
    <xf numFmtId="187" fontId="23" fillId="0" borderId="62" xfId="42" applyNumberFormat="1" applyFont="1" applyBorder="1" applyAlignment="1">
      <alignment horizontal="right" vertical="center"/>
    </xf>
    <xf numFmtId="0" fontId="23" fillId="0" borderId="12" xfId="42" applyFont="1" applyBorder="1" applyAlignment="1">
      <alignment horizontal="center" vertical="center" wrapText="1"/>
    </xf>
    <xf numFmtId="179" fontId="23" fillId="0" borderId="72" xfId="42" applyNumberFormat="1" applyFont="1" applyBorder="1" applyAlignment="1">
      <alignment vertical="center"/>
    </xf>
    <xf numFmtId="187" fontId="23" fillId="0" borderId="195" xfId="42" applyNumberFormat="1" applyFont="1" applyBorder="1" applyAlignment="1">
      <alignment vertical="center"/>
    </xf>
    <xf numFmtId="0" fontId="23" fillId="0" borderId="78" xfId="42" applyFont="1" applyBorder="1" applyAlignment="1">
      <alignment horizontal="center" vertical="center" textRotation="255"/>
    </xf>
    <xf numFmtId="187" fontId="23" fillId="0" borderId="82" xfId="42" applyNumberFormat="1" applyFont="1" applyBorder="1" applyAlignment="1">
      <alignment horizontal="right" vertical="center"/>
    </xf>
    <xf numFmtId="187" fontId="23" fillId="0" borderId="80" xfId="42" applyNumberFormat="1" applyFont="1" applyBorder="1" applyAlignment="1">
      <alignment horizontal="right" vertical="center"/>
    </xf>
    <xf numFmtId="0" fontId="23" fillId="0" borderId="92" xfId="42" applyFont="1" applyBorder="1" applyAlignment="1">
      <alignment horizontal="center" vertical="center" textRotation="255"/>
    </xf>
    <xf numFmtId="0" fontId="28" fillId="0" borderId="95" xfId="42" applyFont="1" applyBorder="1" applyAlignment="1">
      <alignment horizontal="center" vertical="center"/>
    </xf>
    <xf numFmtId="179" fontId="23" fillId="0" borderId="168" xfId="42" applyNumberFormat="1" applyFont="1" applyBorder="1" applyAlignment="1">
      <alignment vertical="center"/>
    </xf>
    <xf numFmtId="187" fontId="23" fillId="0" borderId="198" xfId="42" applyNumberFormat="1" applyFont="1" applyBorder="1" applyAlignment="1">
      <alignment vertical="center"/>
    </xf>
    <xf numFmtId="0" fontId="23" fillId="0" borderId="12" xfId="42" applyFont="1" applyBorder="1" applyAlignment="1">
      <alignment vertical="center" shrinkToFit="1"/>
    </xf>
    <xf numFmtId="0" fontId="34" fillId="0" borderId="10" xfId="42" applyFont="1" applyBorder="1" applyAlignment="1">
      <alignment horizontal="distributed" vertical="center" textRotation="255"/>
    </xf>
    <xf numFmtId="0" fontId="23" fillId="0" borderId="12" xfId="42" applyFont="1" applyBorder="1" applyAlignment="1">
      <alignment horizontal="distributed" vertical="center" shrinkToFit="1"/>
    </xf>
    <xf numFmtId="0" fontId="34" fillId="0" borderId="21" xfId="42" applyFont="1" applyBorder="1" applyAlignment="1">
      <alignment horizontal="distributed" vertical="center" textRotation="255"/>
    </xf>
    <xf numFmtId="0" fontId="23" fillId="0" borderId="23" xfId="42" applyFont="1" applyBorder="1" applyAlignment="1">
      <alignment horizontal="distributed" vertical="center" shrinkToFit="1"/>
    </xf>
    <xf numFmtId="182" fontId="23" fillId="0" borderId="42" xfId="42" applyNumberFormat="1" applyFont="1" applyBorder="1" applyAlignment="1">
      <alignment horizontal="center" vertical="center"/>
    </xf>
    <xf numFmtId="179" fontId="23" fillId="0" borderId="72" xfId="42" applyNumberFormat="1" applyFont="1" applyBorder="1" applyAlignment="1">
      <alignment horizontal="center" vertical="center"/>
    </xf>
    <xf numFmtId="0" fontId="34" fillId="0" borderId="92" xfId="42" applyFont="1" applyBorder="1" applyAlignment="1">
      <alignment horizontal="center" vertical="center" textRotation="255"/>
    </xf>
    <xf numFmtId="0" fontId="23" fillId="0" borderId="20" xfId="42" applyFont="1" applyBorder="1" applyAlignment="1">
      <alignment horizontal="center" vertical="center"/>
    </xf>
    <xf numFmtId="179" fontId="23" fillId="0" borderId="168" xfId="42" applyNumberFormat="1" applyFont="1" applyBorder="1" applyAlignment="1">
      <alignment horizontal="center" vertical="center"/>
    </xf>
    <xf numFmtId="193" fontId="23" fillId="0" borderId="0" xfId="42" applyNumberFormat="1" applyFont="1" applyAlignment="1">
      <alignment vertical="center"/>
    </xf>
    <xf numFmtId="0" fontId="23" fillId="0" borderId="101" xfId="42" applyFont="1" applyBorder="1" applyAlignment="1">
      <alignment vertical="center" wrapText="1"/>
    </xf>
    <xf numFmtId="0" fontId="23" fillId="0" borderId="147" xfId="42" applyFont="1" applyBorder="1" applyAlignment="1">
      <alignment horizontal="center" vertical="center" wrapText="1"/>
    </xf>
    <xf numFmtId="0" fontId="28" fillId="0" borderId="99" xfId="42" applyFont="1" applyBorder="1" applyAlignment="1">
      <alignment horizontal="center" vertical="center"/>
    </xf>
    <xf numFmtId="3" fontId="23" fillId="0" borderId="165" xfId="42" applyNumberFormat="1" applyFont="1" applyBorder="1" applyAlignment="1">
      <alignment vertical="center"/>
    </xf>
    <xf numFmtId="179" fontId="23" fillId="0" borderId="166" xfId="42" applyNumberFormat="1" applyFont="1" applyBorder="1" applyAlignment="1">
      <alignment horizontal="center" vertical="center"/>
    </xf>
    <xf numFmtId="3" fontId="23" fillId="0" borderId="199" xfId="42" applyNumberFormat="1" applyFont="1" applyBorder="1" applyAlignment="1">
      <alignment vertical="center"/>
    </xf>
    <xf numFmtId="0" fontId="23" fillId="0" borderId="0" xfId="42" applyFont="1" applyAlignment="1">
      <alignment vertical="center" wrapText="1"/>
    </xf>
    <xf numFmtId="0" fontId="27" fillId="0" borderId="0" xfId="42" applyFont="1" applyAlignment="1">
      <alignment horizontal="distributed" vertical="center" wrapText="1"/>
    </xf>
    <xf numFmtId="179" fontId="23" fillId="0" borderId="0" xfId="42" applyNumberFormat="1" applyFont="1" applyAlignment="1">
      <alignment horizontal="center" vertical="center"/>
    </xf>
    <xf numFmtId="0" fontId="23" fillId="0" borderId="25" xfId="42" applyFont="1" applyBorder="1" applyAlignment="1">
      <alignment vertical="center"/>
    </xf>
    <xf numFmtId="0" fontId="27" fillId="0" borderId="16" xfId="42" applyFont="1" applyBorder="1" applyAlignment="1">
      <alignment vertical="center" wrapText="1"/>
    </xf>
    <xf numFmtId="182" fontId="23" fillId="39" borderId="172" xfId="42" applyNumberFormat="1" applyFont="1" applyFill="1" applyBorder="1" applyAlignment="1">
      <alignment horizontal="right" vertical="center"/>
    </xf>
    <xf numFmtId="0" fontId="27" fillId="0" borderId="18" xfId="42" applyFont="1" applyBorder="1" applyAlignment="1">
      <alignment vertical="center" wrapText="1"/>
    </xf>
    <xf numFmtId="182" fontId="23" fillId="39" borderId="74" xfId="42" applyNumberFormat="1" applyFont="1" applyFill="1" applyBorder="1" applyAlignment="1">
      <alignment horizontal="right" vertical="center"/>
    </xf>
    <xf numFmtId="0" fontId="23" fillId="0" borderId="92" xfId="42" applyFont="1" applyBorder="1" applyAlignment="1">
      <alignment vertical="center"/>
    </xf>
    <xf numFmtId="0" fontId="27" fillId="0" borderId="20" xfId="42" applyFont="1" applyBorder="1" applyAlignment="1">
      <alignment vertical="center" wrapText="1"/>
    </xf>
    <xf numFmtId="182" fontId="23" fillId="39" borderId="173" xfId="42" applyNumberFormat="1" applyFont="1" applyFill="1" applyBorder="1" applyAlignment="1">
      <alignment horizontal="right" vertical="center"/>
    </xf>
    <xf numFmtId="0" fontId="27" fillId="0" borderId="0" xfId="42" applyFont="1" applyAlignment="1">
      <alignment horizontal="center" vertical="center" wrapText="1"/>
    </xf>
    <xf numFmtId="0" fontId="0" fillId="0" borderId="39" xfId="0" applyBorder="1" applyAlignment="1">
      <alignment vertical="center"/>
    </xf>
    <xf numFmtId="0" fontId="0" fillId="0" borderId="40" xfId="0" applyBorder="1" applyAlignment="1">
      <alignment horizontal="center" vertical="center"/>
    </xf>
    <xf numFmtId="0" fontId="0" fillId="0" borderId="43" xfId="0" applyBorder="1" applyAlignment="1">
      <alignment vertical="center"/>
    </xf>
    <xf numFmtId="0" fontId="0" fillId="0" borderId="44" xfId="0" applyBorder="1" applyAlignment="1">
      <alignment horizontal="center" vertical="center"/>
    </xf>
    <xf numFmtId="0" fontId="0" fillId="0" borderId="212" xfId="0" applyBorder="1" applyAlignment="1">
      <alignment vertical="center"/>
    </xf>
    <xf numFmtId="0" fontId="0" fillId="0" borderId="62" xfId="0" applyBorder="1" applyAlignment="1">
      <alignment horizontal="center" vertical="center"/>
    </xf>
    <xf numFmtId="0" fontId="0" fillId="0" borderId="48" xfId="0" applyBorder="1" applyAlignment="1">
      <alignment vertical="center"/>
    </xf>
    <xf numFmtId="0" fontId="0" fillId="0" borderId="49" xfId="0" applyBorder="1" applyAlignment="1">
      <alignment horizontal="center" vertical="center"/>
    </xf>
    <xf numFmtId="0" fontId="44" fillId="0" borderId="0" xfId="42" applyFont="1" applyAlignment="1">
      <alignment horizontal="left" vertical="center"/>
    </xf>
    <xf numFmtId="0" fontId="27" fillId="0" borderId="0" xfId="42" applyFont="1" applyAlignment="1">
      <alignment horizontal="center" vertical="center" shrinkToFit="1"/>
    </xf>
    <xf numFmtId="1" fontId="28" fillId="0" borderId="0" xfId="42" applyNumberFormat="1" applyFont="1" applyAlignment="1">
      <alignment horizontal="center" vertical="center"/>
    </xf>
    <xf numFmtId="0" fontId="50" fillId="0" borderId="0" xfId="42" applyFont="1" applyAlignment="1">
      <alignment horizontal="center" vertical="center" shrinkToFit="1"/>
    </xf>
    <xf numFmtId="1" fontId="28" fillId="0" borderId="0" xfId="42" applyNumberFormat="1" applyFont="1" applyAlignment="1">
      <alignment vertical="center"/>
    </xf>
    <xf numFmtId="0" fontId="40" fillId="0" borderId="0" xfId="42" applyFont="1" applyAlignment="1">
      <alignment horizontal="center" vertical="center"/>
    </xf>
    <xf numFmtId="3" fontId="51" fillId="0" borderId="0" xfId="42" applyNumberFormat="1" applyFont="1" applyAlignment="1">
      <alignment vertical="center"/>
    </xf>
    <xf numFmtId="3" fontId="24" fillId="0" borderId="0" xfId="42" applyNumberFormat="1" applyFont="1" applyAlignment="1">
      <alignment vertical="center"/>
    </xf>
    <xf numFmtId="187" fontId="28" fillId="0" borderId="0" xfId="42" applyNumberFormat="1" applyFont="1"/>
    <xf numFmtId="194" fontId="28" fillId="0" borderId="0" xfId="42" applyNumberFormat="1" applyFont="1"/>
    <xf numFmtId="0" fontId="28" fillId="0" borderId="14" xfId="42" applyFont="1" applyBorder="1" applyAlignment="1">
      <alignment horizontal="center" wrapText="1"/>
    </xf>
    <xf numFmtId="0" fontId="23" fillId="0" borderId="30" xfId="42" applyFont="1" applyBorder="1" applyAlignment="1">
      <alignment horizontal="distributed" vertical="center" justifyLastLine="1"/>
    </xf>
    <xf numFmtId="0" fontId="23" fillId="0" borderId="68" xfId="42" applyFont="1" applyBorder="1" applyAlignment="1">
      <alignment horizontal="distributed" vertical="center" wrapText="1" justifyLastLine="1"/>
    </xf>
    <xf numFmtId="0" fontId="32" fillId="0" borderId="28" xfId="42" applyFont="1" applyBorder="1" applyAlignment="1">
      <alignment horizontal="distributed" vertical="center"/>
    </xf>
    <xf numFmtId="0" fontId="23" fillId="0" borderId="12" xfId="42" applyFont="1" applyBorder="1" applyAlignment="1">
      <alignment vertical="center" wrapText="1"/>
    </xf>
    <xf numFmtId="0" fontId="23" fillId="0" borderId="23" xfId="42" applyFont="1" applyBorder="1" applyAlignment="1">
      <alignment vertical="center" wrapText="1"/>
    </xf>
    <xf numFmtId="0" fontId="0" fillId="0" borderId="14" xfId="0" applyBorder="1"/>
    <xf numFmtId="0" fontId="23" fillId="0" borderId="27" xfId="42" applyFont="1" applyBorder="1" applyAlignment="1">
      <alignment horizontal="center" vertical="center" wrapText="1"/>
    </xf>
    <xf numFmtId="187" fontId="23" fillId="0" borderId="28" xfId="42" applyNumberFormat="1" applyFont="1" applyBorder="1" applyAlignment="1">
      <alignment horizontal="center" vertical="center" shrinkToFit="1"/>
    </xf>
    <xf numFmtId="188" fontId="23" fillId="0" borderId="69" xfId="42" applyNumberFormat="1" applyFont="1" applyBorder="1" applyAlignment="1">
      <alignment horizontal="right" vertical="center"/>
    </xf>
    <xf numFmtId="194" fontId="23" fillId="0" borderId="0" xfId="42" applyNumberFormat="1" applyFont="1" applyAlignment="1">
      <alignment vertical="center"/>
    </xf>
    <xf numFmtId="187" fontId="23" fillId="0" borderId="105" xfId="42" applyNumberFormat="1" applyFont="1" applyBorder="1" applyAlignment="1">
      <alignment horizontal="right" vertical="center"/>
    </xf>
    <xf numFmtId="187" fontId="23" fillId="0" borderId="81" xfId="42" applyNumberFormat="1" applyFont="1" applyBorder="1" applyAlignment="1">
      <alignment horizontal="right" vertical="center"/>
    </xf>
    <xf numFmtId="0" fontId="23" fillId="0" borderId="205" xfId="42" applyFont="1" applyBorder="1" applyAlignment="1">
      <alignment horizontal="distributed" vertical="center"/>
    </xf>
    <xf numFmtId="0" fontId="23" fillId="0" borderId="190" xfId="42" applyFont="1" applyBorder="1" applyAlignment="1">
      <alignment horizontal="distributed" vertical="center"/>
    </xf>
    <xf numFmtId="0" fontId="28" fillId="0" borderId="206" xfId="42" applyFont="1" applyBorder="1" applyAlignment="1">
      <alignment horizontal="center" vertical="center"/>
    </xf>
    <xf numFmtId="176" fontId="27" fillId="0" borderId="0" xfId="42" applyNumberFormat="1" applyFont="1" applyAlignment="1">
      <alignment horizontal="left" vertical="center"/>
    </xf>
    <xf numFmtId="176" fontId="27" fillId="0" borderId="0" xfId="42" applyNumberFormat="1" applyFont="1" applyAlignment="1">
      <alignment vertical="center"/>
    </xf>
    <xf numFmtId="176" fontId="24" fillId="0" borderId="0" xfId="42" applyNumberFormat="1" applyFont="1" applyAlignment="1">
      <alignment horizontal="center" vertical="center"/>
    </xf>
    <xf numFmtId="0" fontId="23" fillId="0" borderId="22" xfId="42" applyFont="1" applyBorder="1" applyAlignment="1">
      <alignment horizontal="center" vertical="center" wrapText="1"/>
    </xf>
    <xf numFmtId="0" fontId="23" fillId="0" borderId="22" xfId="42" applyFont="1" applyBorder="1" applyAlignment="1">
      <alignment horizontal="distributed" vertical="center" wrapText="1"/>
    </xf>
    <xf numFmtId="0" fontId="23" fillId="0" borderId="22" xfId="42" applyFont="1" applyBorder="1" applyAlignment="1">
      <alignment vertical="center" shrinkToFit="1"/>
    </xf>
    <xf numFmtId="0" fontId="23" fillId="0" borderId="22" xfId="42" applyFont="1" applyBorder="1" applyAlignment="1">
      <alignment horizontal="center" vertical="center" shrinkToFit="1"/>
    </xf>
    <xf numFmtId="0" fontId="28" fillId="0" borderId="22" xfId="42" applyFont="1" applyBorder="1" applyAlignment="1">
      <alignment horizontal="center" vertical="center"/>
    </xf>
    <xf numFmtId="187" fontId="23" fillId="0" borderId="22" xfId="42" applyNumberFormat="1" applyFont="1" applyBorder="1" applyAlignment="1">
      <alignment vertical="center"/>
    </xf>
    <xf numFmtId="182" fontId="23" fillId="0" borderId="22" xfId="42" applyNumberFormat="1" applyFont="1" applyBorder="1" applyAlignment="1">
      <alignment horizontal="center" vertical="center"/>
    </xf>
    <xf numFmtId="3" fontId="23" fillId="0" borderId="22" xfId="42" applyNumberFormat="1" applyFont="1" applyBorder="1" applyAlignment="1">
      <alignment vertical="center"/>
    </xf>
    <xf numFmtId="0" fontId="28" fillId="29" borderId="66" xfId="42" applyFont="1" applyFill="1" applyBorder="1" applyProtection="1">
      <protection locked="0"/>
    </xf>
    <xf numFmtId="0" fontId="48" fillId="0" borderId="0" xfId="0" applyFont="1"/>
    <xf numFmtId="0" fontId="48" fillId="0" borderId="0" xfId="0" applyFont="1" applyAlignment="1">
      <alignment horizontal="center"/>
    </xf>
    <xf numFmtId="0" fontId="48" fillId="0" borderId="30" xfId="0" applyFont="1" applyBorder="1"/>
    <xf numFmtId="0" fontId="48" fillId="0" borderId="30" xfId="0" applyFont="1" applyBorder="1" applyAlignment="1">
      <alignment vertical="center"/>
    </xf>
    <xf numFmtId="194" fontId="48" fillId="0" borderId="0" xfId="33" applyNumberFormat="1" applyFont="1" applyAlignment="1"/>
    <xf numFmtId="2" fontId="48" fillId="0" borderId="30" xfId="0" applyNumberFormat="1" applyFont="1" applyBorder="1" applyAlignment="1">
      <alignment vertical="center"/>
    </xf>
    <xf numFmtId="2" fontId="48" fillId="0" borderId="30" xfId="0" applyNumberFormat="1" applyFont="1" applyBorder="1"/>
    <xf numFmtId="187" fontId="23" fillId="0" borderId="10" xfId="42" applyNumberFormat="1" applyFont="1" applyBorder="1" applyAlignment="1">
      <alignment horizontal="right" vertical="center"/>
    </xf>
    <xf numFmtId="187" fontId="23" fillId="0" borderId="92" xfId="42" applyNumberFormat="1" applyFont="1" applyBorder="1" applyAlignment="1">
      <alignment horizontal="right" vertical="center"/>
    </xf>
    <xf numFmtId="187" fontId="23" fillId="0" borderId="95" xfId="42" applyNumberFormat="1" applyFont="1" applyBorder="1" applyAlignment="1">
      <alignment horizontal="right" vertical="center"/>
    </xf>
    <xf numFmtId="187" fontId="23" fillId="0" borderId="164" xfId="42" applyNumberFormat="1" applyFont="1" applyBorder="1" applyAlignment="1">
      <alignment horizontal="right" vertical="center"/>
    </xf>
    <xf numFmtId="187" fontId="23" fillId="0" borderId="49" xfId="42" applyNumberFormat="1" applyFont="1" applyBorder="1" applyAlignment="1">
      <alignment horizontal="right" vertical="center"/>
    </xf>
    <xf numFmtId="187" fontId="23" fillId="0" borderId="63" xfId="42" applyNumberFormat="1" applyFont="1" applyBorder="1" applyAlignment="1">
      <alignment horizontal="right" vertical="center"/>
    </xf>
    <xf numFmtId="187" fontId="23" fillId="0" borderId="203" xfId="42" applyNumberFormat="1" applyFont="1" applyBorder="1" applyAlignment="1">
      <alignment horizontal="right" vertical="center"/>
    </xf>
    <xf numFmtId="3" fontId="23" fillId="29" borderId="93" xfId="42" applyNumberFormat="1" applyFont="1" applyFill="1" applyBorder="1" applyAlignment="1" applyProtection="1">
      <alignment horizontal="right" vertical="center"/>
      <protection locked="0"/>
    </xf>
    <xf numFmtId="3" fontId="23" fillId="29" borderId="30" xfId="42" applyNumberFormat="1" applyFont="1" applyFill="1" applyBorder="1" applyAlignment="1" applyProtection="1">
      <alignment horizontal="right" vertical="center"/>
      <protection locked="0"/>
    </xf>
    <xf numFmtId="3" fontId="23" fillId="29" borderId="95" xfId="42" applyNumberFormat="1" applyFont="1" applyFill="1" applyBorder="1" applyAlignment="1" applyProtection="1">
      <alignment horizontal="right" vertical="center"/>
      <protection locked="0"/>
    </xf>
    <xf numFmtId="187" fontId="23" fillId="0" borderId="160" xfId="42" applyNumberFormat="1" applyFont="1" applyBorder="1" applyAlignment="1">
      <alignment horizontal="right" vertical="center"/>
    </xf>
    <xf numFmtId="187" fontId="23" fillId="0" borderId="167" xfId="42" applyNumberFormat="1" applyFont="1" applyBorder="1" applyAlignment="1">
      <alignment horizontal="right" vertical="center"/>
    </xf>
    <xf numFmtId="187" fontId="23" fillId="0" borderId="66" xfId="42" applyNumberFormat="1" applyFont="1" applyBorder="1" applyAlignment="1">
      <alignment horizontal="right" vertical="center"/>
    </xf>
    <xf numFmtId="38" fontId="23" fillId="0" borderId="171" xfId="33" applyFont="1" applyBorder="1" applyAlignment="1">
      <alignment horizontal="right" vertical="center"/>
    </xf>
    <xf numFmtId="0" fontId="23" fillId="25" borderId="44" xfId="0" applyFont="1" applyFill="1" applyBorder="1" applyAlignment="1" applyProtection="1">
      <alignment vertical="center" shrinkToFit="1"/>
      <protection locked="0"/>
    </xf>
    <xf numFmtId="0" fontId="23" fillId="25" borderId="49" xfId="0" applyFont="1" applyFill="1" applyBorder="1" applyAlignment="1" applyProtection="1">
      <alignment vertical="center" shrinkToFit="1"/>
      <protection locked="0"/>
    </xf>
    <xf numFmtId="0" fontId="23" fillId="25" borderId="63" xfId="0" applyFont="1" applyFill="1" applyBorder="1" applyAlignment="1" applyProtection="1">
      <alignment vertical="center" shrinkToFit="1"/>
      <protection locked="0"/>
    </xf>
    <xf numFmtId="38" fontId="23" fillId="25" borderId="76" xfId="33" applyFont="1" applyFill="1" applyBorder="1" applyAlignment="1" applyProtection="1">
      <alignment horizontal="right" vertical="center" shrinkToFit="1"/>
      <protection locked="0"/>
    </xf>
    <xf numFmtId="38" fontId="23" fillId="25" borderId="96" xfId="33" applyFont="1" applyFill="1" applyBorder="1" applyAlignment="1" applyProtection="1">
      <alignment horizontal="right" vertical="center" shrinkToFit="1"/>
      <protection locked="0"/>
    </xf>
    <xf numFmtId="38" fontId="23" fillId="25" borderId="10" xfId="33" applyFont="1" applyFill="1" applyBorder="1" applyAlignment="1" applyProtection="1">
      <alignment horizontal="right" vertical="center" shrinkToFit="1"/>
      <protection locked="0"/>
    </xf>
    <xf numFmtId="38" fontId="23" fillId="25" borderId="97" xfId="33" applyFont="1" applyFill="1" applyBorder="1" applyAlignment="1" applyProtection="1">
      <alignment horizontal="right" vertical="center" shrinkToFit="1"/>
      <protection locked="0"/>
    </xf>
    <xf numFmtId="38" fontId="23" fillId="25" borderId="51" xfId="33" applyFont="1" applyFill="1" applyBorder="1" applyAlignment="1" applyProtection="1">
      <alignment horizontal="right" vertical="center" shrinkToFit="1"/>
      <protection locked="0"/>
    </xf>
    <xf numFmtId="38" fontId="23" fillId="25" borderId="52" xfId="33" applyFont="1" applyFill="1" applyBorder="1" applyAlignment="1" applyProtection="1">
      <alignment horizontal="right" vertical="center" shrinkToFit="1"/>
      <protection locked="0"/>
    </xf>
    <xf numFmtId="187" fontId="23" fillId="0" borderId="17" xfId="33" applyNumberFormat="1" applyFont="1" applyFill="1" applyBorder="1" applyAlignment="1" applyProtection="1">
      <alignment horizontal="right" vertical="center" shrinkToFit="1"/>
    </xf>
    <xf numFmtId="38" fontId="23" fillId="26" borderId="47" xfId="33" applyFont="1" applyFill="1" applyBorder="1" applyAlignment="1" applyProtection="1">
      <alignment horizontal="right" vertical="center" shrinkToFit="1"/>
    </xf>
    <xf numFmtId="180" fontId="23" fillId="26" borderId="35" xfId="33" applyNumberFormat="1" applyFont="1" applyFill="1" applyBorder="1" applyAlignment="1" applyProtection="1">
      <alignment horizontal="right" vertical="center" shrinkToFit="1"/>
    </xf>
    <xf numFmtId="3" fontId="23" fillId="0" borderId="35" xfId="33" applyNumberFormat="1" applyFont="1" applyFill="1" applyBorder="1" applyAlignment="1" applyProtection="1">
      <alignment horizontal="right" vertical="center" shrinkToFit="1"/>
    </xf>
    <xf numFmtId="3" fontId="23" fillId="37" borderId="35" xfId="33" applyNumberFormat="1" applyFont="1" applyFill="1" applyBorder="1" applyAlignment="1" applyProtection="1">
      <alignment horizontal="right" vertical="center" shrinkToFit="1"/>
    </xf>
    <xf numFmtId="187" fontId="23" fillId="0" borderId="47" xfId="33" applyNumberFormat="1" applyFont="1" applyFill="1" applyBorder="1" applyAlignment="1" applyProtection="1">
      <alignment horizontal="right" vertical="center" shrinkToFit="1"/>
    </xf>
    <xf numFmtId="187" fontId="23" fillId="0" borderId="55" xfId="33" applyNumberFormat="1" applyFont="1" applyFill="1" applyBorder="1" applyAlignment="1" applyProtection="1">
      <alignment horizontal="right" vertical="center" shrinkToFit="1"/>
    </xf>
    <xf numFmtId="38" fontId="23" fillId="26" borderId="55" xfId="33" applyFont="1" applyFill="1" applyBorder="1" applyAlignment="1" applyProtection="1">
      <alignment horizontal="right" vertical="center" shrinkToFit="1"/>
    </xf>
    <xf numFmtId="180" fontId="23" fillId="26" borderId="54" xfId="33" applyNumberFormat="1" applyFont="1" applyFill="1" applyBorder="1" applyAlignment="1" applyProtection="1">
      <alignment horizontal="right" vertical="center" shrinkToFit="1"/>
    </xf>
    <xf numFmtId="3" fontId="23" fillId="0" borderId="54" xfId="33" applyNumberFormat="1" applyFont="1" applyFill="1" applyBorder="1" applyAlignment="1" applyProtection="1">
      <alignment horizontal="right" vertical="center" shrinkToFit="1"/>
    </xf>
    <xf numFmtId="3" fontId="23" fillId="37" borderId="54" xfId="33" applyNumberFormat="1" applyFont="1" applyFill="1" applyBorder="1" applyAlignment="1" applyProtection="1">
      <alignment horizontal="right" vertical="center" shrinkToFit="1"/>
    </xf>
    <xf numFmtId="0" fontId="23" fillId="25" borderId="30" xfId="43" applyFont="1" applyFill="1" applyBorder="1" applyAlignment="1" applyProtection="1">
      <alignment horizontal="left" vertical="center"/>
      <protection locked="0"/>
    </xf>
    <xf numFmtId="0" fontId="23" fillId="25" borderId="95" xfId="43" applyFont="1" applyFill="1" applyBorder="1" applyAlignment="1" applyProtection="1">
      <alignment horizontal="left" vertical="center"/>
      <protection locked="0"/>
    </xf>
    <xf numFmtId="38" fontId="23" fillId="25" borderId="172" xfId="33" applyFont="1" applyFill="1" applyBorder="1" applyAlignment="1" applyProtection="1">
      <alignment horizontal="right" vertical="center" shrinkToFit="1"/>
      <protection locked="0"/>
    </xf>
    <xf numFmtId="38" fontId="23" fillId="25" borderId="93" xfId="33" applyFont="1" applyFill="1" applyBorder="1" applyAlignment="1" applyProtection="1">
      <alignment horizontal="right" vertical="center" shrinkToFit="1"/>
      <protection locked="0"/>
    </xf>
    <xf numFmtId="38" fontId="23" fillId="25" borderId="25" xfId="33" applyFont="1" applyFill="1" applyBorder="1" applyAlignment="1" applyProtection="1">
      <alignment horizontal="right" vertical="center" shrinkToFit="1"/>
      <protection locked="0"/>
    </xf>
    <xf numFmtId="38" fontId="23" fillId="25" borderId="74" xfId="33" applyFont="1" applyFill="1" applyBorder="1" applyAlignment="1" applyProtection="1">
      <alignment horizontal="right" vertical="center" shrinkToFit="1"/>
      <protection locked="0"/>
    </xf>
    <xf numFmtId="38" fontId="23" fillId="25" borderId="30" xfId="33" applyFont="1" applyFill="1" applyBorder="1" applyAlignment="1" applyProtection="1">
      <alignment horizontal="right" vertical="center" shrinkToFit="1"/>
      <protection locked="0"/>
    </xf>
    <xf numFmtId="38" fontId="23" fillId="25" borderId="27" xfId="33" applyFont="1" applyFill="1" applyBorder="1" applyAlignment="1" applyProtection="1">
      <alignment horizontal="right" vertical="center" shrinkToFit="1"/>
      <protection locked="0"/>
    </xf>
    <xf numFmtId="38" fontId="23" fillId="25" borderId="173" xfId="33" applyFont="1" applyFill="1" applyBorder="1" applyAlignment="1" applyProtection="1">
      <alignment horizontal="right" vertical="center" shrinkToFit="1"/>
      <protection locked="0"/>
    </xf>
    <xf numFmtId="38" fontId="23" fillId="25" borderId="95" xfId="33" applyFont="1" applyFill="1" applyBorder="1" applyAlignment="1" applyProtection="1">
      <alignment horizontal="right" vertical="center" shrinkToFit="1"/>
      <protection locked="0"/>
    </xf>
    <xf numFmtId="38" fontId="23" fillId="25" borderId="92" xfId="33" applyFont="1" applyFill="1" applyBorder="1" applyAlignment="1" applyProtection="1">
      <alignment horizontal="right" vertical="center" shrinkToFit="1"/>
      <protection locked="0"/>
    </xf>
    <xf numFmtId="38" fontId="23" fillId="0" borderId="46" xfId="33" applyFont="1" applyFill="1" applyBorder="1" applyAlignment="1" applyProtection="1">
      <alignment horizontal="right" vertical="center" shrinkToFit="1"/>
    </xf>
    <xf numFmtId="179" fontId="23" fillId="0" borderId="46" xfId="43" applyNumberFormat="1" applyFont="1" applyBorder="1" applyAlignment="1">
      <alignment horizontal="right" vertical="center" shrinkToFit="1"/>
    </xf>
    <xf numFmtId="3" fontId="23" fillId="0" borderId="60" xfId="33" applyNumberFormat="1" applyFont="1" applyFill="1" applyBorder="1" applyAlignment="1" applyProtection="1">
      <alignment horizontal="right" vertical="center" shrinkToFit="1"/>
    </xf>
    <xf numFmtId="187" fontId="23" fillId="0" borderId="15" xfId="33" applyNumberFormat="1" applyFont="1" applyFill="1" applyBorder="1" applyAlignment="1" applyProtection="1">
      <alignment horizontal="right" vertical="center" shrinkToFit="1"/>
    </xf>
    <xf numFmtId="38" fontId="23" fillId="26" borderId="37" xfId="33" applyFont="1" applyFill="1" applyBorder="1" applyAlignment="1" applyProtection="1">
      <alignment horizontal="right" vertical="center" shrinkToFit="1"/>
    </xf>
    <xf numFmtId="180" fontId="23" fillId="26" borderId="32" xfId="33" applyNumberFormat="1" applyFont="1" applyFill="1" applyBorder="1" applyAlignment="1" applyProtection="1">
      <alignment horizontal="right" vertical="center" shrinkToFit="1"/>
    </xf>
    <xf numFmtId="3" fontId="23" fillId="0" borderId="32" xfId="33" applyNumberFormat="1" applyFont="1" applyFill="1" applyBorder="1" applyAlignment="1" applyProtection="1">
      <alignment horizontal="right" vertical="center" shrinkToFit="1"/>
    </xf>
    <xf numFmtId="3" fontId="23" fillId="37" borderId="32" xfId="33" applyNumberFormat="1" applyFont="1" applyFill="1" applyBorder="1" applyAlignment="1" applyProtection="1">
      <alignment horizontal="right" vertical="center" shrinkToFit="1"/>
    </xf>
    <xf numFmtId="38" fontId="23" fillId="0" borderId="17" xfId="33" applyFont="1" applyFill="1" applyBorder="1" applyAlignment="1" applyProtection="1">
      <alignment horizontal="right" vertical="center" shrinkToFit="1"/>
    </xf>
    <xf numFmtId="180" fontId="23" fillId="0" borderId="108" xfId="33" applyNumberFormat="1" applyFont="1" applyFill="1" applyBorder="1" applyAlignment="1" applyProtection="1">
      <alignment horizontal="right" vertical="center" shrinkToFit="1"/>
    </xf>
    <xf numFmtId="3" fontId="23" fillId="0" borderId="108" xfId="33" applyNumberFormat="1" applyFont="1" applyFill="1" applyBorder="1" applyAlignment="1" applyProtection="1">
      <alignment horizontal="right" vertical="center" shrinkToFit="1"/>
    </xf>
    <xf numFmtId="187" fontId="23" fillId="0" borderId="19" xfId="33" applyNumberFormat="1" applyFont="1" applyFill="1" applyBorder="1" applyAlignment="1" applyProtection="1">
      <alignment horizontal="right" vertical="center" shrinkToFit="1"/>
    </xf>
    <xf numFmtId="38" fontId="23" fillId="0" borderId="19" xfId="33" applyFont="1" applyFill="1" applyBorder="1" applyAlignment="1" applyProtection="1">
      <alignment horizontal="right" vertical="center" shrinkToFit="1"/>
    </xf>
    <xf numFmtId="180" fontId="23" fillId="0" borderId="133" xfId="33" applyNumberFormat="1" applyFont="1" applyFill="1" applyBorder="1" applyAlignment="1" applyProtection="1">
      <alignment horizontal="right" vertical="center" shrinkToFit="1"/>
    </xf>
    <xf numFmtId="3" fontId="23" fillId="0" borderId="133" xfId="33" applyNumberFormat="1" applyFont="1" applyFill="1" applyBorder="1" applyAlignment="1" applyProtection="1">
      <alignment horizontal="right" vertical="center" shrinkToFit="1"/>
    </xf>
    <xf numFmtId="3" fontId="23" fillId="37" borderId="133" xfId="33" applyNumberFormat="1" applyFont="1" applyFill="1" applyBorder="1" applyAlignment="1" applyProtection="1">
      <alignment horizontal="right" vertical="center" shrinkToFit="1"/>
    </xf>
    <xf numFmtId="182" fontId="23" fillId="0" borderId="97" xfId="42" applyNumberFormat="1" applyFont="1" applyBorder="1" applyAlignment="1">
      <alignment horizontal="right" vertical="center"/>
    </xf>
    <xf numFmtId="194" fontId="48" fillId="0" borderId="30" xfId="33" applyNumberFormat="1" applyFont="1" applyBorder="1" applyAlignment="1"/>
    <xf numFmtId="10" fontId="23" fillId="0" borderId="40" xfId="47" applyNumberFormat="1" applyFont="1" applyBorder="1" applyAlignment="1" applyProtection="1">
      <alignment horizontal="center" vertical="center"/>
    </xf>
    <xf numFmtId="10" fontId="23" fillId="0" borderId="44" xfId="47" applyNumberFormat="1" applyFont="1" applyBorder="1" applyAlignment="1" applyProtection="1">
      <alignment horizontal="center" vertical="center"/>
    </xf>
    <xf numFmtId="10" fontId="23" fillId="0" borderId="62" xfId="47" applyNumberFormat="1" applyFont="1" applyBorder="1" applyAlignment="1" applyProtection="1">
      <alignment horizontal="center" vertical="center"/>
    </xf>
    <xf numFmtId="10" fontId="23" fillId="0" borderId="189" xfId="47" applyNumberFormat="1" applyFont="1" applyBorder="1" applyAlignment="1" applyProtection="1">
      <alignment horizontal="center" vertical="center"/>
    </xf>
    <xf numFmtId="40" fontId="23" fillId="25" borderId="35" xfId="33" applyNumberFormat="1" applyFont="1" applyFill="1" applyBorder="1" applyAlignment="1" applyProtection="1">
      <alignment horizontal="right" vertical="center" shrinkToFit="1"/>
      <protection locked="0"/>
    </xf>
    <xf numFmtId="38" fontId="23" fillId="26" borderId="35" xfId="33" applyFont="1" applyFill="1" applyBorder="1" applyAlignment="1" applyProtection="1">
      <alignment horizontal="right" vertical="center" shrinkToFit="1"/>
    </xf>
    <xf numFmtId="40" fontId="23" fillId="25" borderId="54" xfId="33" applyNumberFormat="1" applyFont="1" applyFill="1" applyBorder="1" applyAlignment="1" applyProtection="1">
      <alignment horizontal="right" vertical="center" shrinkToFit="1"/>
      <protection locked="0"/>
    </xf>
    <xf numFmtId="38" fontId="23" fillId="26" borderId="54" xfId="33" applyFont="1" applyFill="1" applyBorder="1" applyAlignment="1" applyProtection="1">
      <alignment horizontal="right" vertical="center" shrinkToFit="1"/>
    </xf>
    <xf numFmtId="40" fontId="23" fillId="25" borderId="191" xfId="33" applyNumberFormat="1" applyFont="1" applyFill="1" applyBorder="1" applyAlignment="1" applyProtection="1">
      <alignment horizontal="right" vertical="center" shrinkToFit="1"/>
      <protection locked="0"/>
    </xf>
    <xf numFmtId="38" fontId="23" fillId="26" borderId="32" xfId="33" applyFont="1" applyFill="1" applyBorder="1" applyAlignment="1" applyProtection="1">
      <alignment horizontal="right" vertical="center" shrinkToFit="1"/>
    </xf>
    <xf numFmtId="40" fontId="23" fillId="25" borderId="108" xfId="33" applyNumberFormat="1" applyFont="1" applyFill="1" applyBorder="1" applyAlignment="1" applyProtection="1">
      <alignment horizontal="right" vertical="center" shrinkToFit="1"/>
      <protection locked="0"/>
    </xf>
    <xf numFmtId="38" fontId="23" fillId="26" borderId="108" xfId="33" applyFont="1" applyFill="1" applyBorder="1" applyAlignment="1" applyProtection="1">
      <alignment horizontal="right" vertical="center" shrinkToFit="1"/>
    </xf>
    <xf numFmtId="40" fontId="23" fillId="25" borderId="133" xfId="33" applyNumberFormat="1" applyFont="1" applyFill="1" applyBorder="1" applyAlignment="1" applyProtection="1">
      <alignment horizontal="right" vertical="center" shrinkToFit="1"/>
      <protection locked="0"/>
    </xf>
    <xf numFmtId="38" fontId="23" fillId="26" borderId="133" xfId="33" applyFont="1" applyFill="1" applyBorder="1" applyAlignment="1" applyProtection="1">
      <alignment horizontal="right" vertical="center" shrinkToFit="1"/>
    </xf>
    <xf numFmtId="38" fontId="23" fillId="25" borderId="69" xfId="33" applyFont="1" applyFill="1" applyBorder="1" applyAlignment="1" applyProtection="1">
      <alignment horizontal="right" vertical="center" shrinkToFit="1"/>
      <protection locked="0"/>
    </xf>
    <xf numFmtId="38" fontId="23" fillId="25" borderId="12" xfId="33" applyFont="1" applyFill="1" applyBorder="1" applyAlignment="1" applyProtection="1">
      <alignment horizontal="right" vertical="center" shrinkToFit="1"/>
      <protection locked="0"/>
    </xf>
    <xf numFmtId="38" fontId="23" fillId="25" borderId="202" xfId="33" applyFont="1" applyFill="1" applyBorder="1" applyAlignment="1" applyProtection="1">
      <alignment horizontal="right" vertical="center" shrinkToFit="1"/>
      <protection locked="0"/>
    </xf>
    <xf numFmtId="3" fontId="23" fillId="37" borderId="191" xfId="33" applyNumberFormat="1" applyFont="1" applyFill="1" applyBorder="1" applyAlignment="1" applyProtection="1">
      <alignment horizontal="right" vertical="center" shrinkToFit="1"/>
    </xf>
    <xf numFmtId="3" fontId="23" fillId="37" borderId="108" xfId="33" applyNumberFormat="1" applyFont="1" applyFill="1" applyBorder="1" applyAlignment="1" applyProtection="1">
      <alignment horizontal="right" vertical="center" shrinkToFit="1"/>
    </xf>
    <xf numFmtId="180" fontId="23" fillId="0" borderId="46" xfId="43" applyNumberFormat="1" applyFont="1" applyBorder="1" applyAlignment="1">
      <alignment horizontal="right" vertical="center" shrinkToFit="1"/>
    </xf>
    <xf numFmtId="196" fontId="23" fillId="25" borderId="18" xfId="43" applyNumberFormat="1" applyFont="1" applyFill="1" applyBorder="1" applyAlignment="1" applyProtection="1">
      <alignment horizontal="right" vertical="center" shrinkToFit="1"/>
      <protection locked="0"/>
    </xf>
    <xf numFmtId="196" fontId="23" fillId="25" borderId="30" xfId="43" applyNumberFormat="1" applyFont="1" applyFill="1" applyBorder="1" applyAlignment="1" applyProtection="1">
      <alignment horizontal="right" vertical="center" shrinkToFit="1"/>
      <protection locked="0"/>
    </xf>
    <xf numFmtId="196" fontId="23" fillId="25" borderId="51" xfId="43" applyNumberFormat="1" applyFont="1" applyFill="1" applyBorder="1" applyAlignment="1" applyProtection="1">
      <alignment horizontal="right" vertical="center" shrinkToFit="1"/>
      <protection locked="0"/>
    </xf>
    <xf numFmtId="196" fontId="23" fillId="25" borderId="93" xfId="43" applyNumberFormat="1" applyFont="1" applyFill="1" applyBorder="1" applyAlignment="1" applyProtection="1">
      <alignment horizontal="right" vertical="center" shrinkToFit="1"/>
      <protection locked="0"/>
    </xf>
    <xf numFmtId="196" fontId="23" fillId="25" borderId="95" xfId="43" applyNumberFormat="1" applyFont="1" applyFill="1" applyBorder="1" applyAlignment="1" applyProtection="1">
      <alignment horizontal="right" vertical="center" shrinkToFit="1"/>
      <protection locked="0"/>
    </xf>
    <xf numFmtId="38" fontId="23" fillId="25" borderId="162" xfId="33" applyFont="1" applyFill="1" applyBorder="1" applyAlignment="1" applyProtection="1">
      <alignment horizontal="right" vertical="center" shrinkToFit="1"/>
      <protection locked="0"/>
    </xf>
    <xf numFmtId="38" fontId="23" fillId="25" borderId="104" xfId="33" applyFont="1" applyFill="1" applyBorder="1" applyAlignment="1" applyProtection="1">
      <alignment horizontal="right" vertical="center" shrinkToFit="1"/>
      <protection locked="0"/>
    </xf>
    <xf numFmtId="38" fontId="23" fillId="25" borderId="13" xfId="33" applyFont="1" applyFill="1" applyBorder="1" applyAlignment="1" applyProtection="1">
      <alignment horizontal="right" vertical="center" shrinkToFit="1"/>
      <protection locked="0"/>
    </xf>
    <xf numFmtId="40" fontId="23" fillId="25" borderId="36" xfId="33" applyNumberFormat="1" applyFont="1" applyFill="1" applyBorder="1" applyAlignment="1" applyProtection="1">
      <alignment horizontal="right" vertical="center" shrinkToFit="1"/>
      <protection locked="0"/>
    </xf>
    <xf numFmtId="187" fontId="23" fillId="0" borderId="132" xfId="33" applyNumberFormat="1" applyFont="1" applyFill="1" applyBorder="1" applyAlignment="1" applyProtection="1">
      <alignment horizontal="right" vertical="center" shrinkToFit="1"/>
    </xf>
    <xf numFmtId="187" fontId="23" fillId="37" borderId="41" xfId="33" applyNumberFormat="1" applyFont="1" applyFill="1" applyBorder="1" applyAlignment="1" applyProtection="1">
      <alignment horizontal="right" vertical="center" shrinkToFit="1"/>
    </xf>
    <xf numFmtId="38" fontId="23" fillId="0" borderId="36" xfId="33" applyFont="1" applyFill="1" applyBorder="1" applyAlignment="1" applyProtection="1">
      <alignment horizontal="right" vertical="center" shrinkToFit="1"/>
    </xf>
    <xf numFmtId="187" fontId="23" fillId="0" borderId="108" xfId="33" applyNumberFormat="1" applyFont="1" applyFill="1" applyBorder="1" applyAlignment="1" applyProtection="1">
      <alignment horizontal="right" vertical="center" shrinkToFit="1"/>
    </xf>
    <xf numFmtId="187" fontId="23" fillId="37" borderId="47" xfId="33" applyNumberFormat="1" applyFont="1" applyFill="1" applyBorder="1" applyAlignment="1" applyProtection="1">
      <alignment horizontal="right" vertical="center" shrinkToFit="1"/>
    </xf>
    <xf numFmtId="38" fontId="23" fillId="0" borderId="35" xfId="33" applyFont="1" applyFill="1" applyBorder="1" applyAlignment="1" applyProtection="1">
      <alignment horizontal="right" vertical="center" shrinkToFit="1"/>
    </xf>
    <xf numFmtId="187" fontId="23" fillId="0" borderId="54" xfId="33" applyNumberFormat="1" applyFont="1" applyFill="1" applyBorder="1" applyAlignment="1" applyProtection="1">
      <alignment horizontal="right" vertical="center" shrinkToFit="1"/>
    </xf>
    <xf numFmtId="187" fontId="23" fillId="37" borderId="55" xfId="33" applyNumberFormat="1" applyFont="1" applyFill="1" applyBorder="1" applyAlignment="1" applyProtection="1">
      <alignment horizontal="right" vertical="center" shrinkToFit="1"/>
    </xf>
    <xf numFmtId="38" fontId="23" fillId="0" borderId="54" xfId="33" applyFont="1" applyFill="1" applyBorder="1" applyAlignment="1" applyProtection="1">
      <alignment horizontal="right" vertical="center" shrinkToFit="1"/>
    </xf>
    <xf numFmtId="187" fontId="23" fillId="0" borderId="191" xfId="33" applyNumberFormat="1" applyFont="1" applyFill="1" applyBorder="1" applyAlignment="1" applyProtection="1">
      <alignment horizontal="right" vertical="center" shrinkToFit="1"/>
    </xf>
    <xf numFmtId="187" fontId="23" fillId="37" borderId="37" xfId="33" applyNumberFormat="1" applyFont="1" applyFill="1" applyBorder="1" applyAlignment="1" applyProtection="1">
      <alignment horizontal="right" vertical="center" shrinkToFit="1"/>
    </xf>
    <xf numFmtId="38" fontId="23" fillId="0" borderId="32" xfId="33" applyFont="1" applyFill="1" applyBorder="1" applyAlignment="1" applyProtection="1">
      <alignment horizontal="right" vertical="center" shrinkToFit="1"/>
    </xf>
    <xf numFmtId="187" fontId="23" fillId="0" borderId="60" xfId="33" applyNumberFormat="1" applyFont="1" applyFill="1" applyBorder="1" applyAlignment="1" applyProtection="1">
      <alignment horizontal="right" vertical="center" shrinkToFit="1"/>
    </xf>
    <xf numFmtId="187" fontId="23" fillId="37" borderId="46" xfId="33" applyNumberFormat="1" applyFont="1" applyFill="1" applyBorder="1" applyAlignment="1" applyProtection="1">
      <alignment horizontal="right" vertical="center" shrinkToFit="1"/>
    </xf>
    <xf numFmtId="38" fontId="23" fillId="26" borderId="19" xfId="33" applyFont="1" applyFill="1" applyBorder="1" applyAlignment="1" applyProtection="1">
      <alignment horizontal="right" vertical="center" shrinkToFit="1"/>
    </xf>
    <xf numFmtId="38" fontId="23" fillId="0" borderId="133" xfId="33" applyFont="1" applyFill="1" applyBorder="1" applyAlignment="1" applyProtection="1">
      <alignment horizontal="right" vertical="center" shrinkToFit="1"/>
    </xf>
    <xf numFmtId="186" fontId="23" fillId="29" borderId="68" xfId="33" applyNumberFormat="1" applyFont="1" applyFill="1" applyBorder="1" applyAlignment="1" applyProtection="1">
      <alignment horizontal="right" vertical="center"/>
      <protection locked="0"/>
    </xf>
    <xf numFmtId="187" fontId="23" fillId="0" borderId="52" xfId="42" applyNumberFormat="1" applyFont="1" applyBorder="1" applyAlignment="1">
      <alignment horizontal="right" vertical="center"/>
    </xf>
    <xf numFmtId="187" fontId="23" fillId="0" borderId="182" xfId="42" applyNumberFormat="1" applyFont="1" applyBorder="1" applyAlignment="1">
      <alignment horizontal="right" vertical="center"/>
    </xf>
    <xf numFmtId="187" fontId="23" fillId="0" borderId="21" xfId="42" applyNumberFormat="1" applyFont="1" applyBorder="1" applyAlignment="1">
      <alignment horizontal="right" vertical="center"/>
    </xf>
    <xf numFmtId="187" fontId="52" fillId="0" borderId="176" xfId="42" applyNumberFormat="1" applyFont="1" applyBorder="1" applyAlignment="1">
      <alignment horizontal="right" vertical="center"/>
    </xf>
    <xf numFmtId="187" fontId="23" fillId="0" borderId="183" xfId="42" applyNumberFormat="1" applyFont="1" applyBorder="1" applyAlignment="1">
      <alignment horizontal="right" vertical="center"/>
    </xf>
    <xf numFmtId="182" fontId="23" fillId="29" borderId="74" xfId="42" applyNumberFormat="1" applyFont="1" applyFill="1" applyBorder="1" applyAlignment="1" applyProtection="1">
      <alignment horizontal="right" vertical="center"/>
      <protection locked="0"/>
    </xf>
    <xf numFmtId="188" fontId="23" fillId="0" borderId="98" xfId="33" applyNumberFormat="1" applyFont="1" applyFill="1" applyBorder="1" applyAlignment="1" applyProtection="1">
      <alignment horizontal="right" vertical="center"/>
    </xf>
    <xf numFmtId="188" fontId="23" fillId="0" borderId="74" xfId="33" applyNumberFormat="1" applyFont="1" applyFill="1" applyBorder="1" applyAlignment="1" applyProtection="1">
      <alignment horizontal="right" vertical="center"/>
    </xf>
    <xf numFmtId="3" fontId="23" fillId="0" borderId="71" xfId="42" applyNumberFormat="1" applyFont="1" applyBorder="1" applyAlignment="1">
      <alignment horizontal="right" vertical="center"/>
    </xf>
    <xf numFmtId="3" fontId="23" fillId="0" borderId="84" xfId="42" applyNumberFormat="1" applyFont="1" applyBorder="1" applyAlignment="1">
      <alignment horizontal="right" vertical="center"/>
    </xf>
    <xf numFmtId="179" fontId="23" fillId="0" borderId="85" xfId="42" applyNumberFormat="1" applyFont="1" applyBorder="1" applyAlignment="1">
      <alignment horizontal="right" vertical="center"/>
    </xf>
    <xf numFmtId="187" fontId="23" fillId="0" borderId="106" xfId="42" applyNumberFormat="1" applyFont="1" applyBorder="1" applyAlignment="1">
      <alignment horizontal="right" vertical="center"/>
    </xf>
    <xf numFmtId="3" fontId="23" fillId="0" borderId="87" xfId="42" applyNumberFormat="1" applyFont="1" applyBorder="1" applyAlignment="1">
      <alignment horizontal="right" vertical="center"/>
    </xf>
    <xf numFmtId="3" fontId="23" fillId="0" borderId="88" xfId="42" applyNumberFormat="1" applyFont="1" applyBorder="1" applyAlignment="1">
      <alignment horizontal="right" vertical="center"/>
    </xf>
    <xf numFmtId="179" fontId="23" fillId="0" borderId="89" xfId="42" applyNumberFormat="1" applyFont="1" applyBorder="1" applyAlignment="1">
      <alignment horizontal="right" vertical="center"/>
    </xf>
    <xf numFmtId="187" fontId="23" fillId="29" borderId="107" xfId="42" applyNumberFormat="1" applyFont="1" applyFill="1" applyBorder="1" applyAlignment="1" applyProtection="1">
      <alignment horizontal="right" vertical="center"/>
      <protection locked="0"/>
    </xf>
    <xf numFmtId="3" fontId="23" fillId="0" borderId="90" xfId="42" applyNumberFormat="1" applyFont="1" applyBorder="1" applyAlignment="1">
      <alignment horizontal="right" vertical="center"/>
    </xf>
    <xf numFmtId="187" fontId="23" fillId="0" borderId="64" xfId="42" applyNumberFormat="1" applyFont="1" applyBorder="1" applyAlignment="1">
      <alignment horizontal="right" vertical="center"/>
    </xf>
    <xf numFmtId="179" fontId="23" fillId="0" borderId="91" xfId="42" applyNumberFormat="1" applyFont="1" applyBorder="1" applyAlignment="1">
      <alignment horizontal="right" vertical="center"/>
    </xf>
    <xf numFmtId="3" fontId="23" fillId="0" borderId="210" xfId="42" applyNumberFormat="1" applyFont="1" applyBorder="1" applyAlignment="1">
      <alignment horizontal="right" vertical="center"/>
    </xf>
    <xf numFmtId="179" fontId="23" fillId="0" borderId="200" xfId="42" applyNumberFormat="1" applyFont="1" applyBorder="1" applyAlignment="1">
      <alignment horizontal="right" vertical="center"/>
    </xf>
    <xf numFmtId="187" fontId="23" fillId="31" borderId="170" xfId="42" applyNumberFormat="1" applyFont="1" applyFill="1" applyBorder="1" applyAlignment="1">
      <alignment horizontal="right" vertical="center"/>
    </xf>
    <xf numFmtId="197" fontId="23" fillId="25" borderId="18" xfId="43" applyNumberFormat="1" applyFont="1" applyFill="1" applyBorder="1" applyAlignment="1" applyProtection="1">
      <alignment horizontal="center" vertical="center" shrinkToFit="1"/>
      <protection locked="0"/>
    </xf>
    <xf numFmtId="197" fontId="23" fillId="25" borderId="16" xfId="43" applyNumberFormat="1" applyFont="1" applyFill="1" applyBorder="1" applyAlignment="1" applyProtection="1">
      <alignment horizontal="center" vertical="center" shrinkToFit="1"/>
      <protection locked="0"/>
    </xf>
    <xf numFmtId="197" fontId="23" fillId="25" borderId="20" xfId="43" applyNumberFormat="1" applyFont="1" applyFill="1" applyBorder="1" applyAlignment="1" applyProtection="1">
      <alignment horizontal="center" vertical="center" shrinkToFit="1"/>
      <protection locked="0"/>
    </xf>
    <xf numFmtId="188" fontId="23" fillId="0" borderId="72" xfId="42" applyNumberFormat="1" applyFont="1" applyBorder="1" applyAlignment="1">
      <alignment horizontal="right" vertical="center"/>
    </xf>
    <xf numFmtId="182" fontId="23" fillId="0" borderId="68" xfId="42" applyNumberFormat="1" applyFont="1" applyBorder="1" applyAlignment="1">
      <alignment horizontal="right" vertical="center"/>
    </xf>
    <xf numFmtId="187" fontId="23" fillId="0" borderId="204" xfId="42" applyNumberFormat="1" applyFont="1" applyBorder="1" applyAlignment="1">
      <alignment horizontal="right" vertical="center"/>
    </xf>
    <xf numFmtId="187" fontId="23" fillId="0" borderId="84" xfId="42" applyNumberFormat="1" applyFont="1" applyBorder="1" applyAlignment="1">
      <alignment horizontal="right" vertical="center"/>
    </xf>
    <xf numFmtId="179" fontId="23" fillId="0" borderId="72" xfId="42" applyNumberFormat="1" applyFont="1" applyBorder="1" applyAlignment="1">
      <alignment horizontal="right" vertical="center"/>
    </xf>
    <xf numFmtId="3" fontId="23" fillId="0" borderId="206" xfId="42" applyNumberFormat="1" applyFont="1" applyBorder="1" applyAlignment="1">
      <alignment horizontal="right" vertical="center"/>
    </xf>
    <xf numFmtId="3" fontId="23" fillId="0" borderId="207" xfId="42" applyNumberFormat="1" applyFont="1" applyBorder="1" applyAlignment="1">
      <alignment horizontal="right" vertical="center"/>
    </xf>
    <xf numFmtId="179" fontId="23" fillId="0" borderId="208" xfId="42" applyNumberFormat="1" applyFont="1" applyBorder="1" applyAlignment="1">
      <alignment horizontal="right" vertical="center"/>
    </xf>
    <xf numFmtId="187" fontId="23" fillId="0" borderId="107" xfId="42" applyNumberFormat="1" applyFont="1" applyBorder="1" applyAlignment="1">
      <alignment horizontal="right" vertical="center"/>
    </xf>
    <xf numFmtId="187" fontId="23" fillId="0" borderId="60" xfId="42" applyNumberFormat="1" applyFont="1" applyBorder="1" applyAlignment="1">
      <alignment horizontal="right" vertical="center"/>
    </xf>
    <xf numFmtId="40" fontId="23" fillId="25" borderId="214" xfId="33" applyNumberFormat="1" applyFont="1" applyFill="1" applyBorder="1" applyAlignment="1" applyProtection="1">
      <alignment horizontal="right" vertical="center" shrinkToFit="1"/>
      <protection locked="0"/>
    </xf>
    <xf numFmtId="183" fontId="23" fillId="29" borderId="98" xfId="33" applyNumberFormat="1" applyFont="1" applyFill="1" applyBorder="1" applyAlignment="1" applyProtection="1">
      <alignment horizontal="right" vertical="center"/>
      <protection locked="0"/>
    </xf>
    <xf numFmtId="183" fontId="23" fillId="29" borderId="74" xfId="33" applyNumberFormat="1" applyFont="1" applyFill="1" applyBorder="1" applyAlignment="1" applyProtection="1">
      <alignment horizontal="right" vertical="center"/>
      <protection locked="0"/>
    </xf>
    <xf numFmtId="0" fontId="48" fillId="0" borderId="30" xfId="0" applyNumberFormat="1" applyFont="1" applyBorder="1"/>
    <xf numFmtId="0" fontId="48" fillId="0" borderId="30" xfId="0" applyNumberFormat="1" applyFont="1" applyBorder="1" applyAlignment="1">
      <alignment vertical="center"/>
    </xf>
    <xf numFmtId="49" fontId="23" fillId="25" borderId="17" xfId="0" applyNumberFormat="1" applyFont="1" applyFill="1" applyBorder="1" applyAlignment="1" applyProtection="1">
      <alignment horizontal="center" vertical="center" shrinkToFit="1"/>
      <protection locked="0"/>
    </xf>
    <xf numFmtId="49" fontId="23" fillId="25" borderId="43" xfId="0" applyNumberFormat="1" applyFont="1" applyFill="1" applyBorder="1" applyAlignment="1" applyProtection="1">
      <alignment horizontal="center" vertical="center" shrinkToFit="1"/>
      <protection locked="0"/>
    </xf>
    <xf numFmtId="49" fontId="23" fillId="25" borderId="19" xfId="0" applyNumberFormat="1" applyFont="1" applyFill="1" applyBorder="1" applyAlignment="1" applyProtection="1">
      <alignment horizontal="center" vertical="center" shrinkToFit="1"/>
      <protection locked="0"/>
    </xf>
    <xf numFmtId="49" fontId="23" fillId="25" borderId="67" xfId="0" applyNumberFormat="1" applyFont="1" applyFill="1" applyBorder="1" applyAlignment="1" applyProtection="1">
      <alignment horizontal="center" vertical="center" shrinkToFit="1"/>
      <protection locked="0"/>
    </xf>
    <xf numFmtId="49" fontId="23" fillId="29" borderId="43" xfId="43" applyNumberFormat="1" applyFont="1" applyFill="1" applyBorder="1" applyAlignment="1" applyProtection="1">
      <alignment horizontal="right" vertical="center" shrinkToFit="1"/>
      <protection locked="0"/>
    </xf>
    <xf numFmtId="49" fontId="23" fillId="29" borderId="143" xfId="43" applyNumberFormat="1" applyFont="1" applyFill="1" applyBorder="1" applyAlignment="1" applyProtection="1">
      <alignment horizontal="right" vertical="center" shrinkToFit="1"/>
      <protection locked="0"/>
    </xf>
    <xf numFmtId="49" fontId="23" fillId="29" borderId="39" xfId="43" applyNumberFormat="1" applyFont="1" applyFill="1" applyBorder="1" applyAlignment="1" applyProtection="1">
      <alignment horizontal="right" vertical="center" shrinkToFit="1"/>
      <protection locked="0"/>
    </xf>
    <xf numFmtId="49" fontId="23" fillId="29" borderId="48" xfId="43" applyNumberFormat="1" applyFont="1" applyFill="1" applyBorder="1" applyAlignment="1" applyProtection="1">
      <alignment horizontal="right" vertical="center" shrinkToFit="1"/>
      <protection locked="0"/>
    </xf>
    <xf numFmtId="49" fontId="23" fillId="29" borderId="43" xfId="43" applyNumberFormat="1" applyFont="1" applyFill="1" applyBorder="1" applyAlignment="1" applyProtection="1">
      <alignment vertical="center" shrinkToFit="1"/>
      <protection locked="0"/>
    </xf>
    <xf numFmtId="49" fontId="23" fillId="29" borderId="48" xfId="43" applyNumberFormat="1" applyFont="1" applyFill="1" applyBorder="1" applyAlignment="1" applyProtection="1">
      <alignment vertical="center" shrinkToFit="1"/>
      <protection locked="0"/>
    </xf>
    <xf numFmtId="49" fontId="23" fillId="29" borderId="150" xfId="43" applyNumberFormat="1" applyFont="1" applyFill="1" applyBorder="1" applyAlignment="1" applyProtection="1">
      <alignment horizontal="right" vertical="center" shrinkToFit="1"/>
      <protection locked="0"/>
    </xf>
    <xf numFmtId="0" fontId="23" fillId="24" borderId="28" xfId="44" applyFont="1" applyFill="1" applyBorder="1" applyAlignment="1">
      <alignment horizontal="distributed" vertical="center"/>
    </xf>
    <xf numFmtId="0" fontId="23" fillId="29" borderId="27" xfId="44" applyFont="1" applyFill="1" applyBorder="1" applyAlignment="1" applyProtection="1">
      <alignment vertical="center" shrinkToFit="1"/>
      <protection locked="0"/>
    </xf>
    <xf numFmtId="0" fontId="23" fillId="29" borderId="28" xfId="44" applyFont="1" applyFill="1" applyBorder="1" applyAlignment="1" applyProtection="1">
      <alignment vertical="center" shrinkToFit="1"/>
      <protection locked="0"/>
    </xf>
    <xf numFmtId="0" fontId="0" fillId="29" borderId="28" xfId="0" applyFill="1" applyBorder="1" applyAlignment="1" applyProtection="1">
      <alignment vertical="center" shrinkToFit="1"/>
      <protection locked="0"/>
    </xf>
    <xf numFmtId="0" fontId="0" fillId="29" borderId="144" xfId="0" applyFill="1" applyBorder="1" applyAlignment="1" applyProtection="1">
      <alignment vertical="center" shrinkToFit="1"/>
      <protection locked="0"/>
    </xf>
    <xf numFmtId="177" fontId="23" fillId="29" borderId="0" xfId="44" applyNumberFormat="1" applyFont="1" applyFill="1" applyAlignment="1" applyProtection="1">
      <alignment horizontal="center" vertical="center"/>
      <protection locked="0"/>
    </xf>
    <xf numFmtId="0" fontId="25" fillId="24" borderId="0" xfId="44" applyFont="1" applyFill="1" applyAlignment="1">
      <alignment horizontal="center" vertical="center"/>
    </xf>
    <xf numFmtId="0" fontId="23" fillId="29" borderId="25" xfId="44" applyFont="1" applyFill="1" applyBorder="1" applyAlignment="1" applyProtection="1">
      <alignment vertical="center" shrinkToFit="1"/>
      <protection locked="0"/>
    </xf>
    <xf numFmtId="0" fontId="23" fillId="29" borderId="26" xfId="44" applyFont="1" applyFill="1" applyBorder="1" applyAlignment="1" applyProtection="1">
      <alignment vertical="center" shrinkToFit="1"/>
      <protection locked="0"/>
    </xf>
    <xf numFmtId="0" fontId="23" fillId="29" borderId="145" xfId="44" applyFont="1" applyFill="1" applyBorder="1" applyAlignment="1" applyProtection="1">
      <alignment vertical="center" shrinkToFit="1"/>
      <protection locked="0"/>
    </xf>
    <xf numFmtId="0" fontId="23" fillId="24" borderId="26" xfId="44" applyFont="1" applyFill="1" applyBorder="1" applyAlignment="1">
      <alignment horizontal="distributed" vertical="center"/>
    </xf>
    <xf numFmtId="0" fontId="23" fillId="29" borderId="37" xfId="44" applyFont="1" applyFill="1" applyBorder="1" applyAlignment="1" applyProtection="1">
      <alignment horizontal="left" vertical="top"/>
      <protection locked="0"/>
    </xf>
    <xf numFmtId="0" fontId="23" fillId="29" borderId="31" xfId="44" applyFont="1" applyFill="1" applyBorder="1" applyAlignment="1" applyProtection="1">
      <alignment horizontal="left" vertical="top"/>
      <protection locked="0"/>
    </xf>
    <xf numFmtId="0" fontId="23" fillId="29" borderId="38" xfId="44" applyFont="1" applyFill="1" applyBorder="1" applyAlignment="1" applyProtection="1">
      <alignment horizontal="left" vertical="top"/>
      <protection locked="0"/>
    </xf>
    <xf numFmtId="0" fontId="23" fillId="29" borderId="41" xfId="44" applyFont="1" applyFill="1" applyBorder="1" applyAlignment="1" applyProtection="1">
      <alignment horizontal="left" vertical="top"/>
      <protection locked="0"/>
    </xf>
    <xf numFmtId="0" fontId="23" fillId="29" borderId="0" xfId="44" applyFont="1" applyFill="1" applyAlignment="1" applyProtection="1">
      <alignment horizontal="left" vertical="top"/>
      <protection locked="0"/>
    </xf>
    <xf numFmtId="0" fontId="23" fillId="29" borderId="42" xfId="44" applyFont="1" applyFill="1" applyBorder="1" applyAlignment="1" applyProtection="1">
      <alignment horizontal="left" vertical="top"/>
      <protection locked="0"/>
    </xf>
    <xf numFmtId="0" fontId="23" fillId="29" borderId="46" xfId="44" applyFont="1" applyFill="1" applyBorder="1" applyAlignment="1" applyProtection="1">
      <alignment horizontal="left" vertical="top"/>
      <protection locked="0"/>
    </xf>
    <xf numFmtId="0" fontId="23" fillId="29" borderId="56" xfId="44" applyFont="1" applyFill="1" applyBorder="1" applyAlignment="1" applyProtection="1">
      <alignment horizontal="left" vertical="top"/>
      <protection locked="0"/>
    </xf>
    <xf numFmtId="0" fontId="23" fillId="29" borderId="61" xfId="44" applyFont="1" applyFill="1" applyBorder="1" applyAlignment="1" applyProtection="1">
      <alignment horizontal="left" vertical="top"/>
      <protection locked="0"/>
    </xf>
    <xf numFmtId="190" fontId="29" fillId="29" borderId="27" xfId="44" applyNumberFormat="1" applyFont="1" applyFill="1" applyBorder="1" applyAlignment="1" applyProtection="1">
      <alignment horizontal="center" vertical="center"/>
      <protection locked="0"/>
    </xf>
    <xf numFmtId="190" fontId="29" fillId="29" borderId="28" xfId="44" applyNumberFormat="1" applyFont="1" applyFill="1" applyBorder="1" applyAlignment="1" applyProtection="1">
      <alignment horizontal="center" vertical="center"/>
      <protection locked="0"/>
    </xf>
    <xf numFmtId="190" fontId="29" fillId="29" borderId="144" xfId="44" applyNumberFormat="1" applyFont="1" applyFill="1" applyBorder="1" applyAlignment="1" applyProtection="1">
      <alignment horizontal="center" vertical="center"/>
      <protection locked="0"/>
    </xf>
    <xf numFmtId="0" fontId="24" fillId="0" borderId="20" xfId="0" applyFont="1" applyBorder="1" applyAlignment="1">
      <alignment horizontal="center" vertical="center"/>
    </xf>
    <xf numFmtId="0" fontId="24" fillId="0" borderId="49" xfId="0" applyFont="1" applyBorder="1" applyAlignment="1">
      <alignment horizontal="center" vertical="center"/>
    </xf>
    <xf numFmtId="189" fontId="29" fillId="29" borderId="92" xfId="44" applyNumberFormat="1" applyFont="1" applyFill="1" applyBorder="1" applyAlignment="1" applyProtection="1">
      <alignment horizontal="center" vertical="center"/>
      <protection locked="0"/>
    </xf>
    <xf numFmtId="189" fontId="29" fillId="29" borderId="94" xfId="44" applyNumberFormat="1" applyFont="1" applyFill="1" applyBorder="1" applyAlignment="1" applyProtection="1">
      <alignment horizontal="center" vertical="center"/>
      <protection locked="0"/>
    </xf>
    <xf numFmtId="0" fontId="23" fillId="24" borderId="94" xfId="44" applyFont="1" applyFill="1" applyBorder="1" applyAlignment="1">
      <alignment horizontal="distributed" vertical="center" wrapText="1"/>
    </xf>
    <xf numFmtId="0" fontId="23" fillId="29" borderId="37" xfId="0" applyFont="1" applyFill="1" applyBorder="1" applyAlignment="1" applyProtection="1">
      <alignment horizontal="left" vertical="top"/>
      <protection locked="0"/>
    </xf>
    <xf numFmtId="0" fontId="23" fillId="29" borderId="31" xfId="0" applyFont="1" applyFill="1" applyBorder="1" applyAlignment="1" applyProtection="1">
      <alignment horizontal="left" vertical="top"/>
      <protection locked="0"/>
    </xf>
    <xf numFmtId="0" fontId="23" fillId="29" borderId="38" xfId="0" applyFont="1" applyFill="1" applyBorder="1" applyAlignment="1" applyProtection="1">
      <alignment horizontal="left" vertical="top"/>
      <protection locked="0"/>
    </xf>
    <xf numFmtId="0" fontId="23" fillId="29" borderId="41" xfId="0" applyFont="1" applyFill="1" applyBorder="1" applyAlignment="1" applyProtection="1">
      <alignment horizontal="left" vertical="top"/>
      <protection locked="0"/>
    </xf>
    <xf numFmtId="0" fontId="23" fillId="29" borderId="0" xfId="0" applyFont="1" applyFill="1" applyAlignment="1" applyProtection="1">
      <alignment horizontal="left" vertical="top"/>
      <protection locked="0"/>
    </xf>
    <xf numFmtId="0" fontId="23" fillId="29" borderId="42" xfId="0" applyFont="1" applyFill="1" applyBorder="1" applyAlignment="1" applyProtection="1">
      <alignment horizontal="left" vertical="top"/>
      <protection locked="0"/>
    </xf>
    <xf numFmtId="0" fontId="23" fillId="29" borderId="46" xfId="0" applyFont="1" applyFill="1" applyBorder="1" applyAlignment="1" applyProtection="1">
      <alignment horizontal="left" vertical="top"/>
      <protection locked="0"/>
    </xf>
    <xf numFmtId="0" fontId="23" fillId="29" borderId="56" xfId="0" applyFont="1" applyFill="1" applyBorder="1" applyAlignment="1" applyProtection="1">
      <alignment horizontal="left" vertical="top"/>
      <protection locked="0"/>
    </xf>
    <xf numFmtId="0" fontId="23" fillId="29" borderId="61" xfId="0" applyFont="1" applyFill="1" applyBorder="1" applyAlignment="1" applyProtection="1">
      <alignment horizontal="left" vertical="top"/>
      <protection locked="0"/>
    </xf>
    <xf numFmtId="0" fontId="23" fillId="0" borderId="47" xfId="0" applyFont="1" applyBorder="1" applyAlignment="1">
      <alignment horizontal="center" vertical="center" wrapText="1"/>
    </xf>
    <xf numFmtId="0" fontId="23" fillId="0" borderId="46" xfId="0" applyFont="1" applyBorder="1" applyAlignment="1">
      <alignment horizontal="center" vertical="center" wrapText="1"/>
    </xf>
    <xf numFmtId="0" fontId="27" fillId="0" borderId="11" xfId="0" applyFont="1" applyBorder="1" applyAlignment="1">
      <alignment horizontal="distributed" vertical="center" wrapText="1" justifyLastLine="1"/>
    </xf>
    <xf numFmtId="0" fontId="27" fillId="0" borderId="56" xfId="0" applyFont="1" applyBorder="1" applyAlignment="1">
      <alignment horizontal="distributed" vertical="center" wrapText="1" justifyLastLine="1"/>
    </xf>
    <xf numFmtId="0" fontId="23" fillId="29" borderId="10" xfId="0" applyFont="1" applyFill="1" applyBorder="1" applyAlignment="1" applyProtection="1">
      <alignment horizontal="left" vertical="top" wrapText="1"/>
      <protection locked="0"/>
    </xf>
    <xf numFmtId="0" fontId="23" fillId="29" borderId="11" xfId="0" applyFont="1" applyFill="1" applyBorder="1" applyAlignment="1" applyProtection="1">
      <alignment horizontal="left" vertical="top" wrapText="1"/>
      <protection locked="0"/>
    </xf>
    <xf numFmtId="0" fontId="23" fillId="29" borderId="146" xfId="0" applyFont="1" applyFill="1" applyBorder="1" applyAlignment="1" applyProtection="1">
      <alignment horizontal="left" vertical="top" wrapText="1"/>
      <protection locked="0"/>
    </xf>
    <xf numFmtId="0" fontId="23" fillId="29" borderId="58" xfId="0" applyFont="1" applyFill="1" applyBorder="1" applyAlignment="1" applyProtection="1">
      <alignment horizontal="left" vertical="top" wrapText="1"/>
      <protection locked="0"/>
    </xf>
    <xf numFmtId="0" fontId="23" fillId="29" borderId="56" xfId="0" applyFont="1" applyFill="1" applyBorder="1" applyAlignment="1" applyProtection="1">
      <alignment horizontal="left" vertical="top" wrapText="1"/>
      <protection locked="0"/>
    </xf>
    <xf numFmtId="0" fontId="23" fillId="29" borderId="61" xfId="0" applyFont="1" applyFill="1" applyBorder="1" applyAlignment="1" applyProtection="1">
      <alignment horizontal="left" vertical="top" wrapText="1"/>
      <protection locked="0"/>
    </xf>
    <xf numFmtId="0" fontId="23" fillId="0" borderId="37" xfId="0" applyFont="1" applyBorder="1" applyAlignment="1">
      <alignment horizontal="distributed" vertical="center" wrapText="1"/>
    </xf>
    <xf numFmtId="0" fontId="23" fillId="0" borderId="67" xfId="0" applyFont="1" applyBorder="1" applyAlignment="1">
      <alignment horizontal="distributed" vertical="center" wrapText="1"/>
    </xf>
    <xf numFmtId="0" fontId="23" fillId="0" borderId="47" xfId="0" applyFont="1" applyBorder="1" applyAlignment="1">
      <alignment horizontal="distributed" vertical="center" wrapText="1"/>
    </xf>
    <xf numFmtId="0" fontId="23" fillId="0" borderId="41" xfId="0" applyFont="1" applyBorder="1" applyAlignment="1">
      <alignment horizontal="distributed" vertical="center" wrapText="1"/>
    </xf>
    <xf numFmtId="0" fontId="27" fillId="0" borderId="31" xfId="0" applyFont="1" applyBorder="1" applyAlignment="1">
      <alignment horizontal="distributed" vertical="center" wrapText="1" justifyLastLine="1"/>
    </xf>
    <xf numFmtId="0" fontId="27" fillId="0" borderId="22" xfId="0" applyFont="1" applyBorder="1" applyAlignment="1">
      <alignment horizontal="distributed" vertical="center" wrapText="1" justifyLastLine="1"/>
    </xf>
    <xf numFmtId="0" fontId="23" fillId="29" borderId="25" xfId="0" applyFont="1" applyFill="1" applyBorder="1" applyAlignment="1" applyProtection="1">
      <alignment vertical="center" wrapText="1"/>
      <protection locked="0"/>
    </xf>
    <xf numFmtId="0" fontId="23" fillId="29" borderId="26" xfId="0" applyFont="1" applyFill="1" applyBorder="1" applyAlignment="1" applyProtection="1">
      <alignment vertical="center" wrapText="1"/>
      <protection locked="0"/>
    </xf>
    <xf numFmtId="0" fontId="23" fillId="29" borderId="145" xfId="0" applyFont="1" applyFill="1" applyBorder="1" applyAlignment="1" applyProtection="1">
      <alignment vertical="center" wrapText="1"/>
      <protection locked="0"/>
    </xf>
    <xf numFmtId="0" fontId="23" fillId="29" borderId="27" xfId="0" applyFont="1" applyFill="1" applyBorder="1" applyAlignment="1" applyProtection="1">
      <alignment vertical="center" wrapText="1"/>
      <protection locked="0"/>
    </xf>
    <xf numFmtId="0" fontId="23" fillId="29" borderId="28" xfId="0" applyFont="1" applyFill="1" applyBorder="1" applyAlignment="1" applyProtection="1">
      <alignment vertical="center" wrapText="1"/>
      <protection locked="0"/>
    </xf>
    <xf numFmtId="0" fontId="23" fillId="29" borderId="144" xfId="0" applyFont="1" applyFill="1" applyBorder="1" applyAlignment="1" applyProtection="1">
      <alignment vertical="center" wrapText="1"/>
      <protection locked="0"/>
    </xf>
    <xf numFmtId="0" fontId="27" fillId="0" borderId="0" xfId="0" applyFont="1" applyAlignment="1">
      <alignment horizontal="distributed" vertical="center" wrapText="1" justifyLastLine="1"/>
    </xf>
    <xf numFmtId="0" fontId="23" fillId="0" borderId="65"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148" xfId="0" applyFont="1" applyBorder="1" applyAlignment="1">
      <alignment horizontal="distributed" vertical="center" justifyLastLine="1"/>
    </xf>
    <xf numFmtId="0" fontId="23" fillId="0" borderId="150" xfId="0" applyFont="1" applyBorder="1" applyAlignment="1">
      <alignment horizontal="distributed" vertical="center" justifyLastLine="1"/>
    </xf>
    <xf numFmtId="0" fontId="23" fillId="0" borderId="151" xfId="0" applyFont="1" applyBorder="1" applyAlignment="1">
      <alignment horizontal="distributed" vertical="center" justifyLastLine="1"/>
    </xf>
    <xf numFmtId="0" fontId="23" fillId="0" borderId="73" xfId="0" applyFont="1" applyBorder="1" applyAlignment="1">
      <alignment horizontal="distributed" vertical="center" justifyLastLine="1"/>
    </xf>
    <xf numFmtId="0" fontId="23" fillId="0" borderId="185" xfId="0" applyFont="1" applyBorder="1" applyAlignment="1">
      <alignment horizontal="distributed" vertical="center" justifyLastLine="1"/>
    </xf>
    <xf numFmtId="0" fontId="23" fillId="0" borderId="63" xfId="0" applyFont="1" applyBorder="1" applyAlignment="1">
      <alignment horizontal="distributed" vertical="center" justifyLastLine="1"/>
    </xf>
    <xf numFmtId="0" fontId="23" fillId="0" borderId="65" xfId="43" applyFont="1" applyBorder="1" applyAlignment="1">
      <alignment horizontal="distributed" vertical="center" justifyLastLine="1"/>
    </xf>
    <xf numFmtId="0" fontId="23" fillId="0" borderId="13" xfId="43" applyFont="1" applyBorder="1" applyAlignment="1">
      <alignment horizontal="distributed" vertical="center" justifyLastLine="1"/>
    </xf>
    <xf numFmtId="0" fontId="23" fillId="0" borderId="21" xfId="43" applyFont="1" applyBorder="1" applyAlignment="1">
      <alignment horizontal="distributed" vertical="center" justifyLastLine="1"/>
    </xf>
    <xf numFmtId="0" fontId="27" fillId="0" borderId="148" xfId="43" applyFont="1" applyBorder="1" applyAlignment="1">
      <alignment horizontal="distributed" vertical="center" wrapText="1" justifyLastLine="1"/>
    </xf>
    <xf numFmtId="0" fontId="27" fillId="0" borderId="149" xfId="43" applyFont="1" applyBorder="1" applyAlignment="1">
      <alignment horizontal="distributed" vertical="center" wrapText="1" justifyLastLine="1"/>
    </xf>
    <xf numFmtId="0" fontId="27" fillId="0" borderId="150" xfId="43" applyFont="1" applyBorder="1" applyAlignment="1">
      <alignment horizontal="distributed" vertical="center" wrapText="1" justifyLastLine="1"/>
    </xf>
    <xf numFmtId="0" fontId="27" fillId="0" borderId="31" xfId="43" applyFont="1" applyBorder="1" applyAlignment="1">
      <alignment horizontal="distributed" vertical="center" wrapText="1" justifyLastLine="1"/>
    </xf>
    <xf numFmtId="0" fontId="27" fillId="0" borderId="0" xfId="43" applyFont="1" applyAlignment="1">
      <alignment horizontal="distributed" vertical="center" wrapText="1" justifyLastLine="1"/>
    </xf>
    <xf numFmtId="0" fontId="27" fillId="0" borderId="22" xfId="43" applyFont="1" applyBorder="1" applyAlignment="1">
      <alignment horizontal="distributed" vertical="center" wrapText="1" justifyLastLine="1"/>
    </xf>
    <xf numFmtId="0" fontId="27" fillId="0" borderId="151" xfId="43" applyFont="1" applyBorder="1" applyAlignment="1">
      <alignment horizontal="distributed" vertical="center" wrapText="1" justifyLastLine="1"/>
    </xf>
    <xf numFmtId="0" fontId="27" fillId="0" borderId="104" xfId="43" applyFont="1" applyBorder="1" applyAlignment="1">
      <alignment horizontal="distributed" vertical="center" wrapText="1" justifyLastLine="1"/>
    </xf>
    <xf numFmtId="0" fontId="27" fillId="0" borderId="73" xfId="43" applyFont="1" applyBorder="1" applyAlignment="1">
      <alignment horizontal="distributed" vertical="center" wrapText="1" justifyLastLine="1"/>
    </xf>
    <xf numFmtId="0" fontId="27" fillId="0" borderId="65" xfId="43" applyFont="1" applyBorder="1" applyAlignment="1">
      <alignment horizontal="center" vertical="center" wrapText="1" shrinkToFit="1"/>
    </xf>
    <xf numFmtId="0" fontId="27" fillId="0" borderId="13" xfId="43" applyFont="1" applyBorder="1" applyAlignment="1">
      <alignment horizontal="center" vertical="center" wrapText="1" shrinkToFit="1"/>
    </xf>
    <xf numFmtId="0" fontId="27" fillId="0" borderId="21" xfId="43" applyFont="1" applyBorder="1" applyAlignment="1">
      <alignment horizontal="center" vertical="center" wrapText="1" shrinkToFit="1"/>
    </xf>
    <xf numFmtId="0" fontId="23" fillId="0" borderId="0" xfId="43" applyFont="1" applyAlignment="1">
      <alignment horizontal="center" vertical="center"/>
    </xf>
    <xf numFmtId="0" fontId="23" fillId="0" borderId="32" xfId="43" applyFont="1" applyBorder="1" applyAlignment="1">
      <alignment horizontal="distributed" vertical="center" wrapText="1" justifyLastLine="1" shrinkToFit="1"/>
    </xf>
    <xf numFmtId="0" fontId="23" fillId="0" borderId="132" xfId="43" applyFont="1" applyBorder="1" applyAlignment="1">
      <alignment horizontal="distributed" vertical="center" justifyLastLine="1" shrinkToFit="1"/>
    </xf>
    <xf numFmtId="0" fontId="23" fillId="0" borderId="32" xfId="43" applyFont="1" applyBorder="1" applyAlignment="1">
      <alignment horizontal="center" vertical="center" wrapText="1" shrinkToFit="1"/>
    </xf>
    <xf numFmtId="0" fontId="23" fillId="0" borderId="132" xfId="43" applyFont="1" applyBorder="1" applyAlignment="1">
      <alignment horizontal="center" vertical="center" shrinkToFit="1"/>
    </xf>
    <xf numFmtId="0" fontId="23" fillId="0" borderId="32" xfId="43" applyFont="1" applyBorder="1" applyAlignment="1">
      <alignment horizontal="center" vertical="center"/>
    </xf>
    <xf numFmtId="0" fontId="23" fillId="0" borderId="132" xfId="43" applyFont="1" applyBorder="1" applyAlignment="1">
      <alignment horizontal="center" vertical="center"/>
    </xf>
    <xf numFmtId="0" fontId="23" fillId="0" borderId="39" xfId="43" applyFont="1" applyBorder="1" applyAlignment="1">
      <alignment horizontal="center" vertical="center" wrapText="1"/>
    </xf>
    <xf numFmtId="0" fontId="23" fillId="0" borderId="43" xfId="43" applyFont="1" applyBorder="1" applyAlignment="1">
      <alignment horizontal="center" vertical="center" wrapText="1"/>
    </xf>
    <xf numFmtId="0" fontId="23" fillId="0" borderId="40" xfId="43" applyFont="1" applyBorder="1" applyAlignment="1">
      <alignment horizontal="center" vertical="center" wrapText="1"/>
    </xf>
    <xf numFmtId="0" fontId="0" fillId="0" borderId="44" xfId="0" applyBorder="1" applyAlignment="1">
      <alignment horizontal="center" vertical="center" wrapText="1"/>
    </xf>
    <xf numFmtId="0" fontId="23" fillId="0" borderId="0" xfId="0" applyFont="1" applyAlignment="1">
      <alignment horizontal="center"/>
    </xf>
    <xf numFmtId="4" fontId="23" fillId="25" borderId="95" xfId="33" applyNumberFormat="1" applyFont="1" applyFill="1" applyBorder="1" applyAlignment="1" applyProtection="1">
      <alignment horizontal="right" vertical="center"/>
      <protection locked="0"/>
    </xf>
    <xf numFmtId="4" fontId="23" fillId="25" borderId="49" xfId="33" applyNumberFormat="1" applyFont="1" applyFill="1" applyBorder="1" applyAlignment="1" applyProtection="1">
      <alignment horizontal="right" vertical="center"/>
      <protection locked="0"/>
    </xf>
    <xf numFmtId="4" fontId="23" fillId="25" borderId="30" xfId="33" applyNumberFormat="1" applyFont="1" applyFill="1" applyBorder="1" applyAlignment="1" applyProtection="1">
      <alignment horizontal="right" vertical="center"/>
      <protection locked="0"/>
    </xf>
    <xf numFmtId="4" fontId="23" fillId="25" borderId="44" xfId="33" applyNumberFormat="1" applyFont="1" applyFill="1" applyBorder="1" applyAlignment="1" applyProtection="1">
      <alignment horizontal="right" vertical="center"/>
      <protection locked="0"/>
    </xf>
    <xf numFmtId="0" fontId="23" fillId="0" borderId="93" xfId="42" applyFont="1" applyBorder="1" applyAlignment="1">
      <alignment horizontal="distributed" vertical="center" justifyLastLine="1"/>
    </xf>
    <xf numFmtId="0" fontId="23" fillId="0" borderId="40" xfId="42" applyFont="1" applyBorder="1" applyAlignment="1">
      <alignment horizontal="distributed" vertical="center" justifyLastLine="1"/>
    </xf>
    <xf numFmtId="0" fontId="23" fillId="0" borderId="0" xfId="0" applyFont="1" applyAlignment="1">
      <alignment horizontal="justify" vertical="top" wrapText="1"/>
    </xf>
    <xf numFmtId="0" fontId="23" fillId="0" borderId="10" xfId="43" applyFont="1" applyBorder="1" applyAlignment="1">
      <alignment horizontal="center" vertical="center"/>
    </xf>
    <xf numFmtId="0" fontId="23" fillId="0" borderId="21" xfId="43" applyFont="1" applyBorder="1" applyAlignment="1">
      <alignment horizontal="center" vertical="center"/>
    </xf>
    <xf numFmtId="0" fontId="23" fillId="0" borderId="153" xfId="43" applyFont="1" applyBorder="1" applyAlignment="1">
      <alignment horizontal="center" vertical="center"/>
    </xf>
    <xf numFmtId="0" fontId="23" fillId="0" borderId="26" xfId="43" applyFont="1" applyBorder="1" applyAlignment="1">
      <alignment horizontal="center" vertical="center"/>
    </xf>
    <xf numFmtId="184" fontId="23" fillId="0" borderId="26" xfId="43" applyNumberFormat="1" applyFont="1" applyBorder="1" applyAlignment="1">
      <alignment horizontal="center" vertical="center"/>
    </xf>
    <xf numFmtId="0" fontId="23" fillId="0" borderId="76" xfId="43" applyFont="1" applyBorder="1" applyAlignment="1">
      <alignment horizontal="center" vertical="center"/>
    </xf>
    <xf numFmtId="0" fontId="23" fillId="0" borderId="152" xfId="43" applyFont="1" applyBorder="1" applyAlignment="1">
      <alignment horizontal="center" vertical="center"/>
    </xf>
    <xf numFmtId="0" fontId="23" fillId="0" borderId="96" xfId="43" applyFont="1" applyBorder="1" applyAlignment="1">
      <alignment horizontal="center" vertical="center"/>
    </xf>
    <xf numFmtId="0" fontId="23" fillId="0" borderId="73" xfId="43" applyFont="1" applyBorder="1" applyAlignment="1">
      <alignment horizontal="center" vertical="center"/>
    </xf>
    <xf numFmtId="0" fontId="27" fillId="0" borderId="65" xfId="43" applyFont="1" applyBorder="1" applyAlignment="1">
      <alignment horizontal="distributed" vertical="center" wrapText="1" justifyLastLine="1"/>
    </xf>
    <xf numFmtId="0" fontId="27" fillId="0" borderId="13" xfId="43" applyFont="1" applyBorder="1" applyAlignment="1">
      <alignment horizontal="distributed" vertical="center" wrapText="1" justifyLastLine="1"/>
    </xf>
    <xf numFmtId="0" fontId="27" fillId="0" borderId="21" xfId="43" applyFont="1" applyBorder="1" applyAlignment="1">
      <alignment horizontal="distributed" vertical="center" wrapText="1" justifyLastLine="1"/>
    </xf>
    <xf numFmtId="0" fontId="23" fillId="0" borderId="151" xfId="43" applyFont="1" applyBorder="1" applyAlignment="1">
      <alignment horizontal="center" vertical="center" wrapText="1"/>
    </xf>
    <xf numFmtId="0" fontId="23" fillId="0" borderId="73" xfId="43" applyFont="1" applyBorder="1" applyAlignment="1">
      <alignment horizontal="center" vertical="center" wrapText="1"/>
    </xf>
    <xf numFmtId="0" fontId="23" fillId="0" borderId="44" xfId="43" applyFont="1" applyBorder="1" applyAlignment="1">
      <alignment horizontal="center" vertical="center" wrapText="1"/>
    </xf>
    <xf numFmtId="0" fontId="0" fillId="0" borderId="39" xfId="0" applyBorder="1" applyAlignment="1">
      <alignment horizontal="center" vertical="center"/>
    </xf>
    <xf numFmtId="0" fontId="0" fillId="0" borderId="93"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27" fillId="0" borderId="151" xfId="43" applyFont="1" applyBorder="1" applyAlignment="1">
      <alignment horizontal="distributed" vertical="center" wrapText="1" justifyLastLine="1" shrinkToFit="1"/>
    </xf>
    <xf numFmtId="0" fontId="27" fillId="0" borderId="104" xfId="43" applyFont="1" applyBorder="1" applyAlignment="1">
      <alignment horizontal="distributed" vertical="center" wrapText="1" justifyLastLine="1" shrinkToFit="1"/>
    </xf>
    <xf numFmtId="0" fontId="27" fillId="0" borderId="73" xfId="43" applyFont="1" applyBorder="1" applyAlignment="1">
      <alignment horizontal="distributed" vertical="center" wrapText="1" justifyLastLine="1" shrinkToFit="1"/>
    </xf>
    <xf numFmtId="0" fontId="27" fillId="0" borderId="65" xfId="43" applyFont="1" applyBorder="1" applyAlignment="1">
      <alignment horizontal="distributed" vertical="center" wrapText="1" justifyLastLine="1" shrinkToFit="1"/>
    </xf>
    <xf numFmtId="0" fontId="27" fillId="0" borderId="13" xfId="43" applyFont="1" applyBorder="1" applyAlignment="1">
      <alignment horizontal="distributed" vertical="center" wrapText="1" justifyLastLine="1" shrinkToFit="1"/>
    </xf>
    <xf numFmtId="0" fontId="27" fillId="0" borderId="21" xfId="43" applyFont="1" applyBorder="1" applyAlignment="1">
      <alignment horizontal="distributed" vertical="center" wrapText="1" justifyLastLine="1" shrinkToFit="1"/>
    </xf>
    <xf numFmtId="0" fontId="23" fillId="0" borderId="57" xfId="43" applyFont="1" applyBorder="1" applyAlignment="1">
      <alignment horizontal="center" vertical="center"/>
    </xf>
    <xf numFmtId="0" fontId="44" fillId="0" borderId="191" xfId="43" applyFont="1" applyBorder="1" applyAlignment="1">
      <alignment horizontal="center" vertical="center" wrapText="1"/>
    </xf>
    <xf numFmtId="0" fontId="44" fillId="0" borderId="108" xfId="43" applyFont="1" applyBorder="1" applyAlignment="1">
      <alignment horizontal="center" vertical="center" wrapText="1"/>
    </xf>
    <xf numFmtId="0" fontId="23" fillId="0" borderId="58" xfId="43" applyFont="1" applyBorder="1" applyAlignment="1">
      <alignment horizontal="center" vertical="center"/>
    </xf>
    <xf numFmtId="0" fontId="23" fillId="0" borderId="32" xfId="43" applyFont="1" applyBorder="1" applyAlignment="1">
      <alignment horizontal="distributed" vertical="center" justifyLastLine="1"/>
    </xf>
    <xf numFmtId="0" fontId="23" fillId="0" borderId="60" xfId="43" applyFont="1" applyBorder="1" applyAlignment="1">
      <alignment horizontal="distributed" vertical="center" justifyLastLine="1"/>
    </xf>
    <xf numFmtId="0" fontId="23" fillId="0" borderId="32" xfId="43" applyFont="1" applyBorder="1" applyAlignment="1">
      <alignment horizontal="distributed" vertical="center" wrapText="1" justifyLastLine="1"/>
    </xf>
    <xf numFmtId="0" fontId="23" fillId="0" borderId="36" xfId="43" applyFont="1" applyBorder="1" applyAlignment="1">
      <alignment horizontal="distributed" vertical="center" wrapText="1" justifyLastLine="1"/>
    </xf>
    <xf numFmtId="0" fontId="27" fillId="0" borderId="100" xfId="43" applyFont="1" applyBorder="1" applyAlignment="1">
      <alignment horizontal="distributed" vertical="center" wrapText="1" justifyLastLine="1"/>
    </xf>
    <xf numFmtId="0" fontId="27" fillId="0" borderId="57" xfId="43" applyFont="1" applyBorder="1" applyAlignment="1">
      <alignment horizontal="distributed" vertical="center" wrapText="1" justifyLastLine="1"/>
    </xf>
    <xf numFmtId="0" fontId="27" fillId="0" borderId="24" xfId="43" applyFont="1" applyBorder="1" applyAlignment="1">
      <alignment horizontal="distributed" vertical="center" wrapText="1" justifyLastLine="1"/>
    </xf>
    <xf numFmtId="0" fontId="27" fillId="0" borderId="14" xfId="43" applyFont="1" applyBorder="1" applyAlignment="1">
      <alignment horizontal="distributed" vertical="center" wrapText="1" justifyLastLine="1"/>
    </xf>
    <xf numFmtId="0" fontId="27" fillId="0" borderId="58" xfId="43" applyFont="1" applyBorder="1" applyAlignment="1">
      <alignment horizontal="distributed" vertical="center" wrapText="1" justifyLastLine="1"/>
    </xf>
    <xf numFmtId="0" fontId="27" fillId="0" borderId="57" xfId="43" applyFont="1" applyBorder="1" applyAlignment="1">
      <alignment horizontal="distributed" vertical="center" wrapText="1" justifyLastLine="1" shrinkToFit="1"/>
    </xf>
    <xf numFmtId="0" fontId="23" fillId="0" borderId="59" xfId="43" applyFont="1" applyBorder="1" applyAlignment="1">
      <alignment horizontal="center" vertical="center"/>
    </xf>
    <xf numFmtId="0" fontId="23" fillId="0" borderId="10" xfId="42" applyFont="1" applyBorder="1" applyAlignment="1">
      <alignment horizontal="center" vertical="center" textRotation="255"/>
    </xf>
    <xf numFmtId="0" fontId="23" fillId="0" borderId="21" xfId="42" applyFont="1" applyBorder="1" applyAlignment="1">
      <alignment horizontal="center" vertical="center" textRotation="255"/>
    </xf>
    <xf numFmtId="0" fontId="27" fillId="0" borderId="188" xfId="42" applyFont="1" applyBorder="1" applyAlignment="1">
      <alignment horizontal="distributed" vertical="center" wrapText="1"/>
    </xf>
    <xf numFmtId="0" fontId="23" fillId="0" borderId="154" xfId="42" applyFont="1" applyBorder="1" applyAlignment="1">
      <alignment horizontal="center" vertical="distributed" textRotation="255" justifyLastLine="1"/>
    </xf>
    <xf numFmtId="0" fontId="23" fillId="0" borderId="155" xfId="42" applyFont="1" applyBorder="1" applyAlignment="1">
      <alignment horizontal="center" vertical="distributed" textRotation="255" justifyLastLine="1"/>
    </xf>
    <xf numFmtId="0" fontId="23" fillId="0" borderId="156" xfId="42" applyFont="1" applyBorder="1" applyAlignment="1">
      <alignment horizontal="center" vertical="distributed" textRotation="255" justifyLastLine="1"/>
    </xf>
    <xf numFmtId="0" fontId="23" fillId="0" borderId="41" xfId="42" applyFont="1" applyBorder="1" applyAlignment="1">
      <alignment horizontal="center" vertical="distributed" textRotation="255" justifyLastLine="1"/>
    </xf>
    <xf numFmtId="0" fontId="23" fillId="0" borderId="0" xfId="42" applyFont="1" applyAlignment="1">
      <alignment horizontal="center" vertical="distributed" textRotation="255" justifyLastLine="1"/>
    </xf>
    <xf numFmtId="0" fontId="23" fillId="0" borderId="14" xfId="42" applyFont="1" applyBorder="1" applyAlignment="1">
      <alignment horizontal="center" vertical="distributed" textRotation="255" justifyLastLine="1"/>
    </xf>
    <xf numFmtId="0" fontId="23" fillId="0" borderId="157" xfId="42" applyFont="1" applyBorder="1" applyAlignment="1">
      <alignment horizontal="center" vertical="distributed" textRotation="255" justifyLastLine="1"/>
    </xf>
    <xf numFmtId="0" fontId="23" fillId="0" borderId="158" xfId="42" applyFont="1" applyBorder="1" applyAlignment="1">
      <alignment horizontal="center" vertical="distributed" textRotation="255" justifyLastLine="1"/>
    </xf>
    <xf numFmtId="0" fontId="23" fillId="0" borderId="70" xfId="42" applyFont="1" applyBorder="1" applyAlignment="1">
      <alignment horizontal="center" vertical="distributed" textRotation="255" justifyLastLine="1"/>
    </xf>
    <xf numFmtId="0" fontId="23" fillId="0" borderId="47" xfId="42" applyFont="1" applyBorder="1" applyAlignment="1">
      <alignment horizontal="center" vertical="distributed" textRotation="255" justifyLastLine="1"/>
    </xf>
    <xf numFmtId="0" fontId="23" fillId="0" borderId="11" xfId="42" applyFont="1" applyBorder="1" applyAlignment="1">
      <alignment horizontal="center" vertical="distributed" textRotation="255" justifyLastLine="1"/>
    </xf>
    <xf numFmtId="0" fontId="23" fillId="0" borderId="12" xfId="42" applyFont="1" applyBorder="1" applyAlignment="1">
      <alignment horizontal="center" vertical="distributed" textRotation="255" justifyLastLine="1"/>
    </xf>
    <xf numFmtId="0" fontId="23" fillId="0" borderId="169" xfId="42" applyFont="1" applyBorder="1" applyAlignment="1">
      <alignment horizontal="distributed" vertical="center" wrapText="1"/>
    </xf>
    <xf numFmtId="0" fontId="27" fillId="0" borderId="169" xfId="42" applyFont="1" applyBorder="1" applyAlignment="1">
      <alignment horizontal="distributed" vertical="center" wrapText="1"/>
    </xf>
    <xf numFmtId="0" fontId="23" fillId="0" borderId="50" xfId="42" applyFont="1" applyBorder="1" applyAlignment="1">
      <alignment horizontal="distributed" vertical="center"/>
    </xf>
    <xf numFmtId="0" fontId="27" fillId="0" borderId="154" xfId="42" applyFont="1" applyBorder="1" applyAlignment="1">
      <alignment horizontal="center" vertical="distributed" textRotation="255" wrapText="1" justifyLastLine="1"/>
    </xf>
    <xf numFmtId="0" fontId="27" fillId="0" borderId="155" xfId="42" applyFont="1" applyBorder="1" applyAlignment="1">
      <alignment horizontal="center" vertical="distributed" textRotation="255" wrapText="1" justifyLastLine="1"/>
    </xf>
    <xf numFmtId="0" fontId="27" fillId="0" borderId="156" xfId="42" applyFont="1" applyBorder="1" applyAlignment="1">
      <alignment horizontal="center" vertical="distributed" textRotation="255" wrapText="1" justifyLastLine="1"/>
    </xf>
    <xf numFmtId="0" fontId="27" fillId="0" borderId="41" xfId="42" applyFont="1" applyBorder="1" applyAlignment="1">
      <alignment horizontal="center" vertical="distributed" textRotation="255" wrapText="1" justifyLastLine="1"/>
    </xf>
    <xf numFmtId="0" fontId="27" fillId="0" borderId="0" xfId="42" applyFont="1" applyAlignment="1">
      <alignment horizontal="center" vertical="distributed" textRotation="255" wrapText="1" justifyLastLine="1"/>
    </xf>
    <xf numFmtId="0" fontId="27" fillId="0" borderId="14" xfId="42" applyFont="1" applyBorder="1" applyAlignment="1">
      <alignment horizontal="center" vertical="distributed" textRotation="255" wrapText="1" justifyLastLine="1"/>
    </xf>
    <xf numFmtId="0" fontId="27" fillId="0" borderId="157" xfId="42" applyFont="1" applyBorder="1" applyAlignment="1">
      <alignment horizontal="center" vertical="distributed" textRotation="255" wrapText="1" justifyLastLine="1"/>
    </xf>
    <xf numFmtId="0" fontId="27" fillId="0" borderId="158" xfId="42" applyFont="1" applyBorder="1" applyAlignment="1">
      <alignment horizontal="center" vertical="distributed" textRotation="255" wrapText="1" justifyLastLine="1"/>
    </xf>
    <xf numFmtId="0" fontId="27" fillId="0" borderId="70" xfId="42" applyFont="1" applyBorder="1" applyAlignment="1">
      <alignment horizontal="center" vertical="distributed" textRotation="255" wrapText="1" justifyLastLine="1"/>
    </xf>
    <xf numFmtId="0" fontId="23" fillId="0" borderId="28" xfId="42" applyFont="1" applyBorder="1" applyAlignment="1">
      <alignment horizontal="distributed" vertical="center"/>
    </xf>
    <xf numFmtId="0" fontId="23" fillId="0" borderId="159" xfId="42" applyFont="1" applyBorder="1" applyAlignment="1">
      <alignment horizontal="distributed" vertical="center"/>
    </xf>
    <xf numFmtId="0" fontId="44" fillId="0" borderId="28" xfId="42" applyFont="1" applyBorder="1" applyAlignment="1">
      <alignment horizontal="distributed" vertical="center" wrapText="1"/>
    </xf>
    <xf numFmtId="0" fontId="44" fillId="0" borderId="28" xfId="42" applyFont="1" applyBorder="1" applyAlignment="1">
      <alignment horizontal="distributed" vertical="center" shrinkToFit="1"/>
    </xf>
    <xf numFmtId="188" fontId="23" fillId="0" borderId="162" xfId="42" applyNumberFormat="1" applyFont="1" applyBorder="1" applyAlignment="1">
      <alignment horizontal="right" vertical="center"/>
    </xf>
    <xf numFmtId="188" fontId="23" fillId="0" borderId="152" xfId="42" applyNumberFormat="1" applyFont="1" applyBorder="1" applyAlignment="1">
      <alignment horizontal="right" vertical="center"/>
    </xf>
    <xf numFmtId="187" fontId="23" fillId="0" borderId="102" xfId="42" applyNumberFormat="1" applyFont="1" applyBorder="1" applyAlignment="1">
      <alignment horizontal="right" vertical="center"/>
    </xf>
    <xf numFmtId="187" fontId="23" fillId="0" borderId="103" xfId="42" applyNumberFormat="1" applyFont="1" applyBorder="1" applyAlignment="1">
      <alignment horizontal="right" vertical="center"/>
    </xf>
    <xf numFmtId="0" fontId="23" fillId="0" borderId="31" xfId="42" applyFont="1" applyBorder="1" applyAlignment="1">
      <alignment horizontal="distributed" vertical="center"/>
    </xf>
    <xf numFmtId="0" fontId="23" fillId="0" borderId="22" xfId="42" applyFont="1" applyBorder="1" applyAlignment="1">
      <alignment horizontal="distributed" vertical="center"/>
    </xf>
    <xf numFmtId="0" fontId="23" fillId="0" borderId="11" xfId="42" applyFont="1" applyBorder="1" applyAlignment="1">
      <alignment horizontal="distributed" vertical="center"/>
    </xf>
    <xf numFmtId="0" fontId="23" fillId="0" borderId="0" xfId="42" applyFont="1" applyAlignment="1">
      <alignment horizontal="distributed" vertical="center"/>
    </xf>
    <xf numFmtId="0" fontId="23" fillId="0" borderId="93" xfId="42" applyFont="1" applyBorder="1" applyAlignment="1">
      <alignment horizontal="center" vertical="center"/>
    </xf>
    <xf numFmtId="0" fontId="44" fillId="0" borderId="0" xfId="42" applyFont="1" applyAlignment="1">
      <alignment horizontal="distributed" vertical="center" wrapText="1"/>
    </xf>
    <xf numFmtId="0" fontId="23" fillId="0" borderId="28" xfId="42" applyFont="1" applyBorder="1" applyAlignment="1">
      <alignment horizontal="distributed" vertical="center" wrapText="1"/>
    </xf>
    <xf numFmtId="0" fontId="44" fillId="0" borderId="155" xfId="42" applyFont="1" applyBorder="1" applyAlignment="1">
      <alignment horizontal="distributed" vertical="center" wrapText="1"/>
    </xf>
    <xf numFmtId="0" fontId="44" fillId="0" borderId="28" xfId="42" applyFont="1" applyBorder="1" applyAlignment="1">
      <alignment horizontal="distributed" vertical="center"/>
    </xf>
    <xf numFmtId="0" fontId="23" fillId="0" borderId="26" xfId="42" applyFont="1" applyBorder="1" applyAlignment="1">
      <alignment horizontal="distributed" vertical="center" justifyLastLine="1"/>
    </xf>
    <xf numFmtId="0" fontId="23" fillId="0" borderId="145" xfId="42" applyFont="1" applyBorder="1" applyAlignment="1">
      <alignment horizontal="distributed" vertical="center" justifyLastLine="1"/>
    </xf>
    <xf numFmtId="0" fontId="23" fillId="0" borderId="160" xfId="42" applyFont="1" applyBorder="1" applyAlignment="1">
      <alignment horizontal="distributed" vertical="center" wrapText="1" justifyLastLine="1"/>
    </xf>
    <xf numFmtId="0" fontId="23" fillId="0" borderId="45" xfId="42" applyFont="1" applyBorder="1" applyAlignment="1">
      <alignment horizontal="distributed" vertical="center" justifyLastLine="1"/>
    </xf>
    <xf numFmtId="0" fontId="23" fillId="0" borderId="13" xfId="42" applyFont="1" applyBorder="1" applyAlignment="1">
      <alignment horizontal="center" vertical="center" textRotation="255"/>
    </xf>
    <xf numFmtId="0" fontId="23" fillId="0" borderId="11" xfId="42" applyFont="1" applyBorder="1" applyAlignment="1">
      <alignment horizontal="distributed" vertical="center" wrapText="1"/>
    </xf>
    <xf numFmtId="0" fontId="23" fillId="0" borderId="22" xfId="42" applyFont="1" applyBorder="1" applyAlignment="1">
      <alignment horizontal="distributed" vertical="center" wrapText="1"/>
    </xf>
    <xf numFmtId="0" fontId="44" fillId="0" borderId="158" xfId="42" applyFont="1" applyBorder="1" applyAlignment="1">
      <alignment horizontal="distributed" vertical="center" wrapText="1" justifyLastLine="1"/>
    </xf>
    <xf numFmtId="182" fontId="23" fillId="0" borderId="193" xfId="42" applyNumberFormat="1" applyFont="1" applyBorder="1" applyAlignment="1">
      <alignment horizontal="center" vertical="center"/>
    </xf>
    <xf numFmtId="182" fontId="23" fillId="0" borderId="42" xfId="42" applyNumberFormat="1" applyFont="1" applyBorder="1" applyAlignment="1">
      <alignment horizontal="center" vertical="center"/>
    </xf>
    <xf numFmtId="182" fontId="23" fillId="0" borderId="163" xfId="42" applyNumberFormat="1" applyFont="1" applyBorder="1" applyAlignment="1">
      <alignment horizontal="center" vertical="center"/>
    </xf>
    <xf numFmtId="182" fontId="23" fillId="0" borderId="194" xfId="42" applyNumberFormat="1" applyFont="1" applyBorder="1" applyAlignment="1">
      <alignment horizontal="center" vertical="center"/>
    </xf>
    <xf numFmtId="0" fontId="23" fillId="0" borderId="11" xfId="42" applyFont="1" applyBorder="1" applyAlignment="1">
      <alignment horizontal="distributed" vertical="center" shrinkToFit="1"/>
    </xf>
    <xf numFmtId="0" fontId="23" fillId="0" borderId="22" xfId="42" applyFont="1" applyBorder="1" applyAlignment="1">
      <alignment horizontal="distributed" vertical="center" shrinkToFit="1"/>
    </xf>
    <xf numFmtId="0" fontId="23" fillId="0" borderId="26" xfId="42" applyFont="1" applyBorder="1" applyAlignment="1">
      <alignment horizontal="distributed" vertical="center"/>
    </xf>
    <xf numFmtId="183" fontId="23" fillId="0" borderId="192" xfId="42" applyNumberFormat="1" applyFont="1" applyBorder="1" applyAlignment="1">
      <alignment horizontal="center" vertical="center"/>
    </xf>
    <xf numFmtId="183" fontId="23" fillId="0" borderId="38" xfId="42" applyNumberFormat="1" applyFont="1" applyBorder="1" applyAlignment="1">
      <alignment horizontal="center" vertical="center"/>
    </xf>
    <xf numFmtId="183" fontId="23" fillId="0" borderId="193" xfId="42" applyNumberFormat="1" applyFont="1" applyBorder="1" applyAlignment="1">
      <alignment horizontal="center" vertical="center"/>
    </xf>
    <xf numFmtId="183" fontId="23" fillId="0" borderId="42" xfId="42" applyNumberFormat="1" applyFont="1" applyBorder="1" applyAlignment="1">
      <alignment horizontal="center" vertical="center"/>
    </xf>
    <xf numFmtId="183" fontId="23" fillId="0" borderId="163" xfId="42" applyNumberFormat="1" applyFont="1" applyBorder="1" applyAlignment="1">
      <alignment horizontal="center" vertical="center"/>
    </xf>
    <xf numFmtId="183" fontId="23" fillId="0" borderId="194" xfId="42" applyNumberFormat="1" applyFont="1" applyBorder="1" applyAlignment="1">
      <alignment horizontal="center" vertical="center"/>
    </xf>
    <xf numFmtId="0" fontId="23" fillId="0" borderId="0" xfId="42" applyFont="1" applyAlignment="1">
      <alignment horizontal="center" vertical="center" textRotation="255" justifyLastLine="1"/>
    </xf>
    <xf numFmtId="0" fontId="23" fillId="0" borderId="14" xfId="42" applyFont="1" applyBorder="1" applyAlignment="1">
      <alignment horizontal="center" vertical="center" textRotation="255" justifyLastLine="1"/>
    </xf>
    <xf numFmtId="0" fontId="23" fillId="0" borderId="56" xfId="42" applyFont="1" applyBorder="1" applyAlignment="1">
      <alignment horizontal="center" vertical="center" textRotation="255" justifyLastLine="1"/>
    </xf>
    <xf numFmtId="0" fontId="23" fillId="0" borderId="29" xfId="42" applyFont="1" applyBorder="1" applyAlignment="1">
      <alignment horizontal="center" vertical="center" textRotation="255" justifyLastLine="1"/>
    </xf>
    <xf numFmtId="0" fontId="23" fillId="0" borderId="28" xfId="42" applyFont="1" applyBorder="1" applyAlignment="1">
      <alignment horizontal="distributed" vertical="center" wrapText="1" shrinkToFit="1"/>
    </xf>
    <xf numFmtId="0" fontId="23" fillId="0" borderId="28" xfId="42" applyFont="1" applyBorder="1" applyAlignment="1">
      <alignment horizontal="distributed" vertical="center" shrinkToFit="1"/>
    </xf>
    <xf numFmtId="0" fontId="23" fillId="0" borderId="94" xfId="42" applyFont="1" applyBorder="1" applyAlignment="1">
      <alignment horizontal="distributed" vertical="center"/>
    </xf>
    <xf numFmtId="0" fontId="23" fillId="0" borderId="34" xfId="42" applyFont="1" applyBorder="1" applyAlignment="1">
      <alignment horizontal="distributed" vertical="center" justifyLastLine="1"/>
    </xf>
    <xf numFmtId="0" fontId="23" fillId="0" borderId="93" xfId="42" applyFont="1" applyBorder="1" applyAlignment="1">
      <alignment horizontal="center" vertical="center" textRotation="255" justifyLastLine="1"/>
    </xf>
    <xf numFmtId="0" fontId="23" fillId="0" borderId="30" xfId="42" applyFont="1" applyBorder="1" applyAlignment="1">
      <alignment horizontal="center" vertical="center" textRotation="255" justifyLastLine="1"/>
    </xf>
    <xf numFmtId="0" fontId="23" fillId="0" borderId="96" xfId="42" applyFont="1" applyBorder="1" applyAlignment="1">
      <alignment horizontal="center" vertical="center" textRotation="255" justifyLastLine="1"/>
    </xf>
    <xf numFmtId="0" fontId="44" fillId="0" borderId="0" xfId="42" applyFont="1" applyAlignment="1">
      <alignment horizontal="center" vertical="center"/>
    </xf>
    <xf numFmtId="0" fontId="27" fillId="0" borderId="12" xfId="42" applyFont="1" applyBorder="1" applyAlignment="1">
      <alignment horizontal="distributed" vertical="center" justifyLastLine="1" shrinkToFit="1"/>
    </xf>
    <xf numFmtId="0" fontId="27" fillId="0" borderId="96" xfId="42" applyFont="1" applyBorder="1" applyAlignment="1">
      <alignment horizontal="distributed" vertical="center" justifyLastLine="1" shrinkToFit="1"/>
    </xf>
    <xf numFmtId="0" fontId="27" fillId="0" borderId="18" xfId="42" applyFont="1" applyBorder="1" applyAlignment="1">
      <alignment horizontal="distributed" vertical="center" wrapText="1" justifyLastLine="1"/>
    </xf>
    <xf numFmtId="0" fontId="27" fillId="0" borderId="30" xfId="42" applyFont="1" applyBorder="1" applyAlignment="1">
      <alignment horizontal="distributed" vertical="center" wrapText="1" justifyLastLine="1"/>
    </xf>
    <xf numFmtId="0" fontId="27" fillId="0" borderId="16" xfId="42" applyFont="1" applyBorder="1" applyAlignment="1">
      <alignment horizontal="distributed" vertical="center" wrapText="1" justifyLastLine="1"/>
    </xf>
    <xf numFmtId="0" fontId="27" fillId="0" borderId="93" xfId="42" applyFont="1" applyBorder="1" applyAlignment="1">
      <alignment horizontal="distributed" vertical="center" wrapText="1" justifyLastLine="1"/>
    </xf>
    <xf numFmtId="0" fontId="23" fillId="0" borderId="37" xfId="42" applyFont="1" applyBorder="1" applyAlignment="1">
      <alignment horizontal="distributed" vertical="center" wrapText="1" justifyLastLine="1"/>
    </xf>
    <xf numFmtId="0" fontId="23" fillId="0" borderId="31" xfId="42" applyFont="1" applyBorder="1" applyAlignment="1">
      <alignment horizontal="distributed" vertical="center" wrapText="1" justifyLastLine="1"/>
    </xf>
    <xf numFmtId="0" fontId="23" fillId="0" borderId="24" xfId="42" applyFont="1" applyBorder="1" applyAlignment="1">
      <alignment horizontal="distributed" vertical="center" wrapText="1" justifyLastLine="1"/>
    </xf>
    <xf numFmtId="0" fontId="23" fillId="0" borderId="41" xfId="42" applyFont="1" applyBorder="1" applyAlignment="1">
      <alignment horizontal="distributed" vertical="center" wrapText="1" justifyLastLine="1"/>
    </xf>
    <xf numFmtId="0" fontId="23" fillId="0" borderId="0" xfId="42" applyFont="1" applyAlignment="1">
      <alignment horizontal="distributed" vertical="center" wrapText="1" justifyLastLine="1"/>
    </xf>
    <xf numFmtId="0" fontId="23" fillId="0" borderId="14" xfId="42" applyFont="1" applyBorder="1" applyAlignment="1">
      <alignment horizontal="distributed" vertical="center" wrapText="1" justifyLastLine="1"/>
    </xf>
    <xf numFmtId="0" fontId="23" fillId="0" borderId="46" xfId="42" applyFont="1" applyBorder="1" applyAlignment="1">
      <alignment horizontal="distributed" vertical="center" wrapText="1" justifyLastLine="1"/>
    </xf>
    <xf numFmtId="0" fontId="23" fillId="0" borderId="56" xfId="42" applyFont="1" applyBorder="1" applyAlignment="1">
      <alignment horizontal="distributed" vertical="center" wrapText="1" justifyLastLine="1"/>
    </xf>
    <xf numFmtId="0" fontId="23" fillId="0" borderId="29" xfId="42" applyFont="1" applyBorder="1" applyAlignment="1">
      <alignment horizontal="distributed" vertical="center" wrapText="1" justifyLastLine="1"/>
    </xf>
    <xf numFmtId="0" fontId="27" fillId="0" borderId="187" xfId="42" applyFont="1" applyBorder="1" applyAlignment="1">
      <alignment horizontal="distributed" vertical="center" wrapText="1" justifyLastLine="1" shrinkToFit="1"/>
    </xf>
    <xf numFmtId="0" fontId="27" fillId="0" borderId="188" xfId="42" applyFont="1" applyBorder="1" applyAlignment="1">
      <alignment horizontal="distributed" vertical="center" justifyLastLine="1" shrinkToFit="1"/>
    </xf>
    <xf numFmtId="0" fontId="27" fillId="0" borderId="190" xfId="42" applyFont="1" applyBorder="1" applyAlignment="1">
      <alignment horizontal="distributed" vertical="center" justifyLastLine="1" shrinkToFit="1"/>
    </xf>
    <xf numFmtId="0" fontId="23" fillId="0" borderId="101" xfId="42" applyFont="1" applyBorder="1" applyAlignment="1">
      <alignment horizontal="distributed" vertical="center" justifyLastLine="1"/>
    </xf>
    <xf numFmtId="0" fontId="23" fillId="0" borderId="102" xfId="42" applyFont="1" applyBorder="1" applyAlignment="1">
      <alignment horizontal="distributed" vertical="center" justifyLastLine="1"/>
    </xf>
    <xf numFmtId="0" fontId="27" fillId="0" borderId="102" xfId="42" applyFont="1" applyBorder="1" applyAlignment="1">
      <alignment horizontal="distributed" vertical="center" wrapText="1"/>
    </xf>
    <xf numFmtId="0" fontId="27" fillId="0" borderId="94" xfId="42" applyFont="1" applyBorder="1" applyAlignment="1">
      <alignment horizontal="distributed" vertical="center" wrapText="1"/>
    </xf>
    <xf numFmtId="0" fontId="27" fillId="0" borderId="28" xfId="42" applyFont="1" applyBorder="1" applyAlignment="1">
      <alignment horizontal="distributed" vertical="center" wrapText="1"/>
    </xf>
    <xf numFmtId="0" fontId="27" fillId="0" borderId="26" xfId="42" applyFont="1" applyBorder="1" applyAlignment="1">
      <alignment horizontal="distributed" vertical="center" wrapText="1"/>
    </xf>
    <xf numFmtId="183" fontId="23" fillId="0" borderId="196" xfId="42" applyNumberFormat="1" applyFont="1" applyBorder="1" applyAlignment="1">
      <alignment horizontal="center" vertical="center"/>
    </xf>
    <xf numFmtId="183" fontId="23" fillId="0" borderId="197" xfId="42" applyNumberFormat="1" applyFont="1" applyBorder="1" applyAlignment="1">
      <alignment horizontal="center" vertical="center"/>
    </xf>
    <xf numFmtId="0" fontId="23" fillId="0" borderId="148" xfId="42" applyFont="1" applyBorder="1" applyAlignment="1">
      <alignment horizontal="center" vertical="distributed" textRotation="255" justifyLastLine="1"/>
    </xf>
    <xf numFmtId="0" fontId="23" fillId="0" borderId="149" xfId="42" applyFont="1" applyBorder="1" applyAlignment="1">
      <alignment horizontal="center" vertical="distributed" textRotation="255" justifyLastLine="1"/>
    </xf>
    <xf numFmtId="0" fontId="23" fillId="0" borderId="100" xfId="42" applyFont="1" applyBorder="1" applyAlignment="1">
      <alignment horizontal="center" vertical="distributed" textRotation="255" justifyLastLine="1"/>
    </xf>
    <xf numFmtId="0" fontId="23" fillId="0" borderId="158" xfId="42" applyFont="1" applyBorder="1" applyAlignment="1">
      <alignment horizontal="center" vertical="center" textRotation="255" justifyLastLine="1"/>
    </xf>
    <xf numFmtId="0" fontId="23" fillId="0" borderId="70" xfId="42" applyFont="1" applyBorder="1" applyAlignment="1">
      <alignment horizontal="center" vertical="center" textRotation="255" justifyLastLine="1"/>
    </xf>
    <xf numFmtId="0" fontId="23" fillId="0" borderId="94" xfId="42" applyFont="1" applyBorder="1" applyAlignment="1">
      <alignment horizontal="distributed" vertical="center" wrapText="1"/>
    </xf>
    <xf numFmtId="0" fontId="23" fillId="0" borderId="80" xfId="42" applyFont="1" applyBorder="1" applyAlignment="1">
      <alignment horizontal="center" vertical="center" textRotation="255" justifyLastLine="1"/>
    </xf>
    <xf numFmtId="0" fontId="23" fillId="0" borderId="95" xfId="42" applyFont="1" applyBorder="1" applyAlignment="1">
      <alignment horizontal="center" vertical="center" textRotation="255" justifyLastLine="1"/>
    </xf>
    <xf numFmtId="0" fontId="23" fillId="0" borderId="188" xfId="42" applyFont="1" applyBorder="1" applyAlignment="1">
      <alignment horizontal="distributed" vertical="center"/>
    </xf>
    <xf numFmtId="0" fontId="23" fillId="0" borderId="153" xfId="42" applyFont="1" applyBorder="1" applyAlignment="1">
      <alignment horizontal="distributed" vertical="center" justifyLastLine="1"/>
    </xf>
    <xf numFmtId="0" fontId="0" fillId="0" borderId="96" xfId="0" applyBorder="1" applyAlignment="1">
      <alignment horizontal="left" vertical="top"/>
    </xf>
    <xf numFmtId="0" fontId="0" fillId="0" borderId="73" xfId="0" applyBorder="1" applyAlignment="1">
      <alignment horizontal="left" vertical="top"/>
    </xf>
    <xf numFmtId="0" fontId="0" fillId="0" borderId="27" xfId="0" applyBorder="1" applyAlignment="1">
      <alignment horizontal="left" vertical="center"/>
    </xf>
    <xf numFmtId="0" fontId="0" fillId="0" borderId="28" xfId="0" applyBorder="1" applyAlignment="1">
      <alignment horizontal="left" vertical="center"/>
    </xf>
    <xf numFmtId="0" fontId="0" fillId="0" borderId="18" xfId="0" applyBorder="1" applyAlignment="1">
      <alignment horizontal="left" vertical="center"/>
    </xf>
    <xf numFmtId="0" fontId="0" fillId="34" borderId="51" xfId="0" applyFill="1" applyBorder="1" applyAlignment="1">
      <alignment horizontal="center" vertical="center" wrapText="1"/>
    </xf>
    <xf numFmtId="0" fontId="0" fillId="34" borderId="51" xfId="0" applyFill="1" applyBorder="1" applyAlignment="1">
      <alignment horizontal="center" vertical="center"/>
    </xf>
    <xf numFmtId="0" fontId="0" fillId="0" borderId="78" xfId="0" applyBorder="1" applyAlignment="1">
      <alignment horizontal="left" vertical="center"/>
    </xf>
    <xf numFmtId="0" fontId="0" fillId="0" borderId="159" xfId="0" applyBorder="1" applyAlignment="1">
      <alignment horizontal="left" vertical="center"/>
    </xf>
    <xf numFmtId="0" fontId="0" fillId="0" borderId="79" xfId="0" applyBorder="1" applyAlignment="1">
      <alignment horizontal="left" vertical="center"/>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0" xfId="0" applyFill="1" applyAlignment="1">
      <alignment horizontal="center" vertical="center"/>
    </xf>
    <xf numFmtId="0" fontId="0" fillId="33" borderId="14" xfId="0" applyFill="1" applyBorder="1" applyAlignment="1">
      <alignment horizontal="center" vertical="center"/>
    </xf>
    <xf numFmtId="0" fontId="0" fillId="33" borderId="175" xfId="0" applyFill="1" applyBorder="1" applyAlignment="1">
      <alignment horizontal="center" vertical="center"/>
    </xf>
    <xf numFmtId="0" fontId="0" fillId="33" borderId="158" xfId="0" applyFill="1" applyBorder="1" applyAlignment="1">
      <alignment horizontal="center" vertical="center"/>
    </xf>
    <xf numFmtId="0" fontId="0" fillId="33" borderId="70" xfId="0" applyFill="1" applyBorder="1" applyAlignment="1">
      <alignment horizontal="center" vertical="center"/>
    </xf>
    <xf numFmtId="0" fontId="0" fillId="33" borderId="96" xfId="0" applyFill="1" applyBorder="1" applyAlignment="1">
      <alignment horizontal="center" vertical="center"/>
    </xf>
    <xf numFmtId="0" fontId="0" fillId="33" borderId="104" xfId="0" applyFill="1" applyBorder="1" applyAlignment="1">
      <alignment horizontal="center" vertical="center"/>
    </xf>
    <xf numFmtId="0" fontId="0" fillId="33" borderId="83" xfId="0" applyFill="1" applyBorder="1" applyAlignment="1">
      <alignment horizontal="center" vertical="center"/>
    </xf>
    <xf numFmtId="0" fontId="0" fillId="34" borderId="30" xfId="0" applyFill="1" applyBorder="1" applyAlignment="1">
      <alignment horizontal="center" vertical="center"/>
    </xf>
    <xf numFmtId="0" fontId="0" fillId="34" borderId="30" xfId="0" applyFill="1" applyBorder="1" applyAlignment="1">
      <alignment horizontal="center" vertical="center" wrapText="1"/>
    </xf>
    <xf numFmtId="0" fontId="0" fillId="0" borderId="10" xfId="0" applyBorder="1" applyAlignment="1">
      <alignment horizontal="left" vertical="top"/>
    </xf>
    <xf numFmtId="0" fontId="0" fillId="0" borderId="104" xfId="0" applyBorder="1" applyAlignment="1">
      <alignment horizontal="left" vertical="top"/>
    </xf>
    <xf numFmtId="0" fontId="0" fillId="0" borderId="27" xfId="0" applyBorder="1"/>
    <xf numFmtId="0" fontId="0" fillId="0" borderId="28" xfId="0" applyBorder="1"/>
    <xf numFmtId="0" fontId="0" fillId="0" borderId="18" xfId="0" applyBorder="1"/>
    <xf numFmtId="0" fontId="0" fillId="0" borderId="30" xfId="0" applyBorder="1" applyAlignment="1">
      <alignment horizontal="left" vertical="center"/>
    </xf>
    <xf numFmtId="0" fontId="0" fillId="0" borderId="30" xfId="0" applyBorder="1"/>
    <xf numFmtId="0" fontId="0" fillId="38" borderId="30" xfId="0" applyFill="1" applyBorder="1"/>
    <xf numFmtId="0" fontId="0" fillId="0" borderId="27" xfId="0" applyBorder="1" applyAlignment="1">
      <alignment vertical="center"/>
    </xf>
    <xf numFmtId="0" fontId="0" fillId="0" borderId="18" xfId="0" applyBorder="1" applyAlignment="1">
      <alignment vertical="center"/>
    </xf>
    <xf numFmtId="0" fontId="0" fillId="0" borderId="27" xfId="0" applyBorder="1" applyAlignment="1">
      <alignment horizontal="left"/>
    </xf>
    <xf numFmtId="0" fontId="0" fillId="0" borderId="28" xfId="0" applyBorder="1" applyAlignment="1">
      <alignment horizontal="left"/>
    </xf>
    <xf numFmtId="0" fontId="0" fillId="0" borderId="18" xfId="0" applyBorder="1" applyAlignment="1">
      <alignment horizontal="left"/>
    </xf>
    <xf numFmtId="0" fontId="0" fillId="0" borderId="28" xfId="0" applyBorder="1" applyAlignment="1">
      <alignment vertical="center"/>
    </xf>
    <xf numFmtId="0" fontId="0" fillId="35" borderId="51" xfId="0" applyFill="1" applyBorder="1" applyAlignment="1">
      <alignment horizontal="center" vertical="center" wrapText="1"/>
    </xf>
    <xf numFmtId="0" fontId="0" fillId="0" borderId="30" xfId="0" applyBorder="1" applyAlignment="1">
      <alignment horizontal="left"/>
    </xf>
    <xf numFmtId="0" fontId="0" fillId="38" borderId="27" xfId="0" applyFill="1" applyBorder="1"/>
    <xf numFmtId="0" fontId="0" fillId="38" borderId="28" xfId="0" applyFill="1" applyBorder="1"/>
    <xf numFmtId="0" fontId="0" fillId="38" borderId="18" xfId="0" applyFill="1" applyBorder="1"/>
    <xf numFmtId="0" fontId="0" fillId="0" borderId="96" xfId="0" applyBorder="1" applyAlignment="1">
      <alignment horizontal="left" vertical="top" wrapText="1"/>
    </xf>
    <xf numFmtId="0" fontId="0" fillId="0" borderId="73" xfId="0" applyBorder="1" applyAlignment="1">
      <alignment horizontal="left" vertical="top" wrapText="1"/>
    </xf>
    <xf numFmtId="0" fontId="0" fillId="0" borderId="80" xfId="0" applyBorder="1"/>
    <xf numFmtId="0" fontId="0" fillId="35" borderId="30" xfId="0" applyFill="1" applyBorder="1" applyAlignment="1">
      <alignment horizontal="center" vertical="center"/>
    </xf>
    <xf numFmtId="0" fontId="0" fillId="0" borderId="184" xfId="0" applyBorder="1" applyAlignment="1">
      <alignment horizontal="center" vertical="center"/>
    </xf>
    <xf numFmtId="0" fontId="0" fillId="0" borderId="104" xfId="0" applyBorder="1" applyAlignment="1">
      <alignment horizontal="center" vertical="center"/>
    </xf>
    <xf numFmtId="0" fontId="0" fillId="0" borderId="73" xfId="0" applyBorder="1" applyAlignment="1">
      <alignment horizontal="center" vertical="center"/>
    </xf>
    <xf numFmtId="0" fontId="0" fillId="0" borderId="96" xfId="0" applyBorder="1" applyAlignment="1">
      <alignment horizontal="center" vertical="center"/>
    </xf>
    <xf numFmtId="0" fontId="0" fillId="35" borderId="51" xfId="0" applyFill="1" applyBorder="1" applyAlignment="1">
      <alignment horizontal="center" vertical="center"/>
    </xf>
    <xf numFmtId="0" fontId="0" fillId="35" borderId="30" xfId="0" applyFill="1" applyBorder="1" applyAlignment="1">
      <alignment horizontal="center" vertical="center" wrapText="1"/>
    </xf>
    <xf numFmtId="0" fontId="0" fillId="36" borderId="30" xfId="0" applyFill="1" applyBorder="1" applyAlignment="1">
      <alignment horizontal="center" vertical="center"/>
    </xf>
  </cellXfs>
  <cellStyles count="306">
    <cellStyle name="20% - アクセント 1" xfId="1" builtinId="30" customBuiltin="1"/>
    <cellStyle name="20% - アクセント 1 2" xfId="71" xr:uid="{00000000-0005-0000-0000-000001000000}"/>
    <cellStyle name="20% - アクセント 1 2 2" xfId="165" xr:uid="{00000000-0005-0000-0000-000002000000}"/>
    <cellStyle name="20% - アクセント 2" xfId="2" builtinId="34" customBuiltin="1"/>
    <cellStyle name="20% - アクセント 2 2" xfId="72" xr:uid="{00000000-0005-0000-0000-000004000000}"/>
    <cellStyle name="20% - アクセント 2 2 2" xfId="166" xr:uid="{00000000-0005-0000-0000-000005000000}"/>
    <cellStyle name="20% - アクセント 3" xfId="3" builtinId="38" customBuiltin="1"/>
    <cellStyle name="20% - アクセント 3 2" xfId="73" xr:uid="{00000000-0005-0000-0000-000007000000}"/>
    <cellStyle name="20% - アクセント 3 2 2" xfId="167" xr:uid="{00000000-0005-0000-0000-000008000000}"/>
    <cellStyle name="20% - アクセント 4" xfId="4" builtinId="42" customBuiltin="1"/>
    <cellStyle name="20% - アクセント 4 2" xfId="74" xr:uid="{00000000-0005-0000-0000-00000A000000}"/>
    <cellStyle name="20% - アクセント 4 2 2" xfId="168" xr:uid="{00000000-0005-0000-0000-00000B000000}"/>
    <cellStyle name="20% - アクセント 5" xfId="5" builtinId="46" customBuiltin="1"/>
    <cellStyle name="20% - アクセント 5 2" xfId="75" xr:uid="{00000000-0005-0000-0000-00000D000000}"/>
    <cellStyle name="20% - アクセント 5 2 2" xfId="169" xr:uid="{00000000-0005-0000-0000-00000E000000}"/>
    <cellStyle name="20% - アクセント 6" xfId="6" builtinId="50" customBuiltin="1"/>
    <cellStyle name="20% - アクセント 6 2" xfId="76" xr:uid="{00000000-0005-0000-0000-000010000000}"/>
    <cellStyle name="20% - アクセント 6 2 2" xfId="170" xr:uid="{00000000-0005-0000-0000-000011000000}"/>
    <cellStyle name="40% - アクセント 1" xfId="7" builtinId="31" customBuiltin="1"/>
    <cellStyle name="40% - アクセント 1 2" xfId="77" xr:uid="{00000000-0005-0000-0000-000013000000}"/>
    <cellStyle name="40% - アクセント 1 2 2" xfId="171" xr:uid="{00000000-0005-0000-0000-000014000000}"/>
    <cellStyle name="40% - アクセント 2" xfId="8" builtinId="35" customBuiltin="1"/>
    <cellStyle name="40% - アクセント 2 2" xfId="78" xr:uid="{00000000-0005-0000-0000-000016000000}"/>
    <cellStyle name="40% - アクセント 2 2 2" xfId="172" xr:uid="{00000000-0005-0000-0000-000017000000}"/>
    <cellStyle name="40% - アクセント 3" xfId="9" builtinId="39" customBuiltin="1"/>
    <cellStyle name="40% - アクセント 3 2" xfId="79" xr:uid="{00000000-0005-0000-0000-000019000000}"/>
    <cellStyle name="40% - アクセント 3 2 2" xfId="173" xr:uid="{00000000-0005-0000-0000-00001A000000}"/>
    <cellStyle name="40% - アクセント 4" xfId="10" builtinId="43" customBuiltin="1"/>
    <cellStyle name="40% - アクセント 4 2" xfId="80" xr:uid="{00000000-0005-0000-0000-00001C000000}"/>
    <cellStyle name="40% - アクセント 4 2 2" xfId="174" xr:uid="{00000000-0005-0000-0000-00001D000000}"/>
    <cellStyle name="40% - アクセント 5" xfId="11" builtinId="47" customBuiltin="1"/>
    <cellStyle name="40% - アクセント 5 2" xfId="81" xr:uid="{00000000-0005-0000-0000-00001F000000}"/>
    <cellStyle name="40% - アクセント 5 2 2" xfId="175" xr:uid="{00000000-0005-0000-0000-000020000000}"/>
    <cellStyle name="40% - アクセント 6" xfId="12" builtinId="51" customBuiltin="1"/>
    <cellStyle name="40% - アクセント 6 2" xfId="82" xr:uid="{00000000-0005-0000-0000-000022000000}"/>
    <cellStyle name="40% - アクセント 6 2 2" xfId="176" xr:uid="{00000000-0005-0000-0000-000023000000}"/>
    <cellStyle name="60% - アクセント 1" xfId="13" builtinId="32" customBuiltin="1"/>
    <cellStyle name="60% - アクセント 1 2" xfId="83" xr:uid="{00000000-0005-0000-0000-000025000000}"/>
    <cellStyle name="60% - アクセント 1 2 2" xfId="177" xr:uid="{00000000-0005-0000-0000-000026000000}"/>
    <cellStyle name="60% - アクセント 2" xfId="14" builtinId="36" customBuiltin="1"/>
    <cellStyle name="60% - アクセント 2 2" xfId="84" xr:uid="{00000000-0005-0000-0000-000028000000}"/>
    <cellStyle name="60% - アクセント 2 2 2" xfId="178" xr:uid="{00000000-0005-0000-0000-000029000000}"/>
    <cellStyle name="60% - アクセント 3" xfId="15" builtinId="40" customBuiltin="1"/>
    <cellStyle name="60% - アクセント 3 2" xfId="85" xr:uid="{00000000-0005-0000-0000-00002B000000}"/>
    <cellStyle name="60% - アクセント 3 2 2" xfId="179" xr:uid="{00000000-0005-0000-0000-00002C000000}"/>
    <cellStyle name="60% - アクセント 4" xfId="16" builtinId="44" customBuiltin="1"/>
    <cellStyle name="60% - アクセント 4 2" xfId="86" xr:uid="{00000000-0005-0000-0000-00002E000000}"/>
    <cellStyle name="60% - アクセント 4 2 2" xfId="180" xr:uid="{00000000-0005-0000-0000-00002F000000}"/>
    <cellStyle name="60% - アクセント 5" xfId="17" builtinId="48" customBuiltin="1"/>
    <cellStyle name="60% - アクセント 5 2" xfId="87" xr:uid="{00000000-0005-0000-0000-000031000000}"/>
    <cellStyle name="60% - アクセント 5 2 2" xfId="181" xr:uid="{00000000-0005-0000-0000-000032000000}"/>
    <cellStyle name="60% - アクセント 6" xfId="18" builtinId="52" customBuiltin="1"/>
    <cellStyle name="60% - アクセント 6 2" xfId="88" xr:uid="{00000000-0005-0000-0000-000034000000}"/>
    <cellStyle name="60% - アクセント 6 2 2" xfId="182" xr:uid="{00000000-0005-0000-0000-000035000000}"/>
    <cellStyle name="Hyperlink" xfId="260" xr:uid="{00000000-0005-0000-0000-000036000000}"/>
    <cellStyle name="アクセント 1" xfId="19" builtinId="29" customBuiltin="1"/>
    <cellStyle name="アクセント 1 2" xfId="89" xr:uid="{00000000-0005-0000-0000-000038000000}"/>
    <cellStyle name="アクセント 1 2 2" xfId="183" xr:uid="{00000000-0005-0000-0000-000039000000}"/>
    <cellStyle name="アクセント 2" xfId="20" builtinId="33" customBuiltin="1"/>
    <cellStyle name="アクセント 2 2" xfId="90" xr:uid="{00000000-0005-0000-0000-00003B000000}"/>
    <cellStyle name="アクセント 2 2 2" xfId="184" xr:uid="{00000000-0005-0000-0000-00003C000000}"/>
    <cellStyle name="アクセント 3" xfId="21" builtinId="37" customBuiltin="1"/>
    <cellStyle name="アクセント 3 2" xfId="91" xr:uid="{00000000-0005-0000-0000-00003E000000}"/>
    <cellStyle name="アクセント 3 2 2" xfId="185" xr:uid="{00000000-0005-0000-0000-00003F000000}"/>
    <cellStyle name="アクセント 4" xfId="22" builtinId="41" customBuiltin="1"/>
    <cellStyle name="アクセント 4 2" xfId="92" xr:uid="{00000000-0005-0000-0000-000041000000}"/>
    <cellStyle name="アクセント 4 2 2" xfId="186" xr:uid="{00000000-0005-0000-0000-000042000000}"/>
    <cellStyle name="アクセント 5" xfId="23" builtinId="45" customBuiltin="1"/>
    <cellStyle name="アクセント 5 2" xfId="93" xr:uid="{00000000-0005-0000-0000-000044000000}"/>
    <cellStyle name="アクセント 5 2 2" xfId="187" xr:uid="{00000000-0005-0000-0000-000045000000}"/>
    <cellStyle name="アクセント 6" xfId="24" builtinId="49" customBuiltin="1"/>
    <cellStyle name="アクセント 6 2" xfId="94" xr:uid="{00000000-0005-0000-0000-000047000000}"/>
    <cellStyle name="アクセント 6 2 2" xfId="188" xr:uid="{00000000-0005-0000-0000-000048000000}"/>
    <cellStyle name="タイトル" xfId="25" builtinId="15" customBuiltin="1"/>
    <cellStyle name="タイトル 2" xfId="95" xr:uid="{00000000-0005-0000-0000-00004A000000}"/>
    <cellStyle name="タイトル 2 2" xfId="189" xr:uid="{00000000-0005-0000-0000-00004B000000}"/>
    <cellStyle name="チェック セル" xfId="26" builtinId="23" customBuiltin="1"/>
    <cellStyle name="チェック セル 2" xfId="96" xr:uid="{00000000-0005-0000-0000-00004D000000}"/>
    <cellStyle name="チェック セル 2 2" xfId="190" xr:uid="{00000000-0005-0000-0000-00004E000000}"/>
    <cellStyle name="どちらでもない" xfId="27" builtinId="28" customBuiltin="1"/>
    <cellStyle name="どちらでもない 2" xfId="97" xr:uid="{00000000-0005-0000-0000-000050000000}"/>
    <cellStyle name="どちらでもない 2 2" xfId="191" xr:uid="{00000000-0005-0000-0000-000051000000}"/>
    <cellStyle name="パーセント" xfId="47" builtinId="5"/>
    <cellStyle name="パーセント 2" xfId="70" xr:uid="{00000000-0005-0000-0000-000053000000}"/>
    <cellStyle name="パーセント 2 2" xfId="98" xr:uid="{00000000-0005-0000-0000-000054000000}"/>
    <cellStyle name="パーセント 2 2 2" xfId="99" xr:uid="{00000000-0005-0000-0000-000055000000}"/>
    <cellStyle name="パーセント 2 2 2 2" xfId="192" xr:uid="{00000000-0005-0000-0000-000056000000}"/>
    <cellStyle name="パーセント 2 2 3" xfId="193" xr:uid="{00000000-0005-0000-0000-000057000000}"/>
    <cellStyle name="パーセント 2 2 4" xfId="153" xr:uid="{00000000-0005-0000-0000-000058000000}"/>
    <cellStyle name="パーセント 2 3" xfId="100" xr:uid="{00000000-0005-0000-0000-000059000000}"/>
    <cellStyle name="パーセント 2 3 2" xfId="194" xr:uid="{00000000-0005-0000-0000-00005A000000}"/>
    <cellStyle name="パーセント 2 4" xfId="195" xr:uid="{00000000-0005-0000-0000-00005B000000}"/>
    <cellStyle name="パーセント 2 5" xfId="151" xr:uid="{00000000-0005-0000-0000-00005C000000}"/>
    <cellStyle name="パーセント 3" xfId="101" xr:uid="{00000000-0005-0000-0000-00005D000000}"/>
    <cellStyle name="パーセント 3 2" xfId="147" xr:uid="{00000000-0005-0000-0000-00005E000000}"/>
    <cellStyle name="パーセント 3 3" xfId="162" xr:uid="{00000000-0005-0000-0000-00005F000000}"/>
    <cellStyle name="パーセント 4" xfId="66" xr:uid="{00000000-0005-0000-0000-000060000000}"/>
    <cellStyle name="パーセント 4 2" xfId="145" xr:uid="{00000000-0005-0000-0000-000061000000}"/>
    <cellStyle name="パーセント 5" xfId="49" xr:uid="{00000000-0005-0000-0000-000062000000}"/>
    <cellStyle name="パーセント 7" xfId="53" xr:uid="{00000000-0005-0000-0000-000063000000}"/>
    <cellStyle name="ハイパーリンク 2" xfId="62" xr:uid="{00000000-0005-0000-0000-000064000000}"/>
    <cellStyle name="ハイパーリンク 2 2" xfId="143" xr:uid="{00000000-0005-0000-0000-000065000000}"/>
    <cellStyle name="ハイパーリンク 3" xfId="158" xr:uid="{00000000-0005-0000-0000-000066000000}"/>
    <cellStyle name="メモ" xfId="28" builtinId="10" customBuiltin="1"/>
    <cellStyle name="メモ 2" xfId="102" xr:uid="{00000000-0005-0000-0000-000068000000}"/>
    <cellStyle name="メモ 2 2" xfId="196" xr:uid="{00000000-0005-0000-0000-000069000000}"/>
    <cellStyle name="メモ 2 2 2" xfId="287" xr:uid="{00000000-0005-0000-0000-00006A000000}"/>
    <cellStyle name="メモ 2 2 3" xfId="268" xr:uid="{00000000-0005-0000-0000-00006B000000}"/>
    <cellStyle name="メモ 2 2 4" xfId="279" xr:uid="{00000000-0005-0000-0000-00006C000000}"/>
    <cellStyle name="メモ 2 2 5" xfId="301" xr:uid="{00000000-0005-0000-0000-00006D000000}"/>
    <cellStyle name="メモ 2 3" xfId="270" xr:uid="{00000000-0005-0000-0000-00006E000000}"/>
    <cellStyle name="メモ 2 4" xfId="278" xr:uid="{00000000-0005-0000-0000-00006F000000}"/>
    <cellStyle name="メモ 2 5" xfId="274" xr:uid="{00000000-0005-0000-0000-000070000000}"/>
    <cellStyle name="メモ 2 6" xfId="261" xr:uid="{00000000-0005-0000-0000-000071000000}"/>
    <cellStyle name="リンク セル" xfId="29" builtinId="24" customBuiltin="1"/>
    <cellStyle name="リンク セル 2" xfId="103" xr:uid="{00000000-0005-0000-0000-000073000000}"/>
    <cellStyle name="リンク セル 2 2" xfId="197" xr:uid="{00000000-0005-0000-0000-000074000000}"/>
    <cellStyle name="悪い" xfId="30" builtinId="27" customBuiltin="1"/>
    <cellStyle name="悪い 2" xfId="104" xr:uid="{00000000-0005-0000-0000-000076000000}"/>
    <cellStyle name="悪い 2 2" xfId="198" xr:uid="{00000000-0005-0000-0000-000077000000}"/>
    <cellStyle name="計算" xfId="31" builtinId="22" customBuiltin="1"/>
    <cellStyle name="計算 2" xfId="105" xr:uid="{00000000-0005-0000-0000-000079000000}"/>
    <cellStyle name="計算 2 2" xfId="199" xr:uid="{00000000-0005-0000-0000-00007A000000}"/>
    <cellStyle name="計算 2 2 2" xfId="288" xr:uid="{00000000-0005-0000-0000-00007B000000}"/>
    <cellStyle name="計算 2 2 3" xfId="285" xr:uid="{00000000-0005-0000-0000-00007C000000}"/>
    <cellStyle name="計算 2 2 4" xfId="263" xr:uid="{00000000-0005-0000-0000-00007D000000}"/>
    <cellStyle name="計算 2 2 5" xfId="302" xr:uid="{00000000-0005-0000-0000-00007E000000}"/>
    <cellStyle name="計算 2 3" xfId="271" xr:uid="{00000000-0005-0000-0000-00007F000000}"/>
    <cellStyle name="計算 2 4" xfId="262" xr:uid="{00000000-0005-0000-0000-000080000000}"/>
    <cellStyle name="計算 2 5" xfId="264" xr:uid="{00000000-0005-0000-0000-000081000000}"/>
    <cellStyle name="計算 2 6" xfId="286" xr:uid="{00000000-0005-0000-0000-000082000000}"/>
    <cellStyle name="警告文" xfId="32" builtinId="11" customBuiltin="1"/>
    <cellStyle name="警告文 2" xfId="106" xr:uid="{00000000-0005-0000-0000-000084000000}"/>
    <cellStyle name="警告文 2 2" xfId="200" xr:uid="{00000000-0005-0000-0000-000085000000}"/>
    <cellStyle name="桁区切り" xfId="33" builtinId="6"/>
    <cellStyle name="桁区切り 2" xfId="69" xr:uid="{00000000-0005-0000-0000-000087000000}"/>
    <cellStyle name="桁区切り 2 2" xfId="107" xr:uid="{00000000-0005-0000-0000-000088000000}"/>
    <cellStyle name="桁区切り 2 2 2" xfId="108" xr:uid="{00000000-0005-0000-0000-000089000000}"/>
    <cellStyle name="桁区切り 2 2 2 2" xfId="201" xr:uid="{00000000-0005-0000-0000-00008A000000}"/>
    <cellStyle name="桁区切り 2 2 3" xfId="202" xr:uid="{00000000-0005-0000-0000-00008B000000}"/>
    <cellStyle name="桁区切り 2 2 4" xfId="154" xr:uid="{00000000-0005-0000-0000-00008C000000}"/>
    <cellStyle name="桁区切り 2 3" xfId="109" xr:uid="{00000000-0005-0000-0000-00008D000000}"/>
    <cellStyle name="桁区切り 2 3 2" xfId="110" xr:uid="{00000000-0005-0000-0000-00008E000000}"/>
    <cellStyle name="桁区切り 2 3 2 2" xfId="203" xr:uid="{00000000-0005-0000-0000-00008F000000}"/>
    <cellStyle name="桁区切り 2 3 3" xfId="204" xr:uid="{00000000-0005-0000-0000-000090000000}"/>
    <cellStyle name="桁区切り 2 3 4" xfId="111" xr:uid="{00000000-0005-0000-0000-000091000000}"/>
    <cellStyle name="桁区切り 2 3 5" xfId="253" xr:uid="{00000000-0005-0000-0000-000092000000}"/>
    <cellStyle name="桁区切り 2 4" xfId="112" xr:uid="{00000000-0005-0000-0000-000093000000}"/>
    <cellStyle name="桁区切り 2 4 2" xfId="205" xr:uid="{00000000-0005-0000-0000-000094000000}"/>
    <cellStyle name="桁区切り 2 5" xfId="206" xr:uid="{00000000-0005-0000-0000-000095000000}"/>
    <cellStyle name="桁区切り 3" xfId="67" xr:uid="{00000000-0005-0000-0000-000096000000}"/>
    <cellStyle name="桁区切り 3 2" xfId="164" xr:uid="{00000000-0005-0000-0000-000097000000}"/>
    <cellStyle name="桁区切り 3 2 2" xfId="254" xr:uid="{00000000-0005-0000-0000-000098000000}"/>
    <cellStyle name="桁区切り 3 3" xfId="155" xr:uid="{00000000-0005-0000-0000-000099000000}"/>
    <cellStyle name="桁区切り 4" xfId="156" xr:uid="{00000000-0005-0000-0000-00009A000000}"/>
    <cellStyle name="桁区切り 4 2" xfId="252" xr:uid="{00000000-0005-0000-0000-00009B000000}"/>
    <cellStyle name="桁区切り 5" xfId="163" xr:uid="{00000000-0005-0000-0000-00009C000000}"/>
    <cellStyle name="桁区切り 6" xfId="251" xr:uid="{00000000-0005-0000-0000-00009D000000}"/>
    <cellStyle name="桁区切り 64" xfId="52" xr:uid="{00000000-0005-0000-0000-00009E000000}"/>
    <cellStyle name="桁区切り 7" xfId="50" xr:uid="{00000000-0005-0000-0000-00009F000000}"/>
    <cellStyle name="見出し 1" xfId="34" builtinId="16" customBuiltin="1"/>
    <cellStyle name="見出し 1 2" xfId="113" xr:uid="{00000000-0005-0000-0000-0000A1000000}"/>
    <cellStyle name="見出し 1 2 2" xfId="207" xr:uid="{00000000-0005-0000-0000-0000A2000000}"/>
    <cellStyle name="見出し 2" xfId="35" builtinId="17" customBuiltin="1"/>
    <cellStyle name="見出し 2 2" xfId="114" xr:uid="{00000000-0005-0000-0000-0000A4000000}"/>
    <cellStyle name="見出し 2 2 2" xfId="208" xr:uid="{00000000-0005-0000-0000-0000A5000000}"/>
    <cellStyle name="見出し 3" xfId="36" builtinId="18" customBuiltin="1"/>
    <cellStyle name="見出し 3 2" xfId="115" xr:uid="{00000000-0005-0000-0000-0000A7000000}"/>
    <cellStyle name="見出し 3 2 2" xfId="209" xr:uid="{00000000-0005-0000-0000-0000A8000000}"/>
    <cellStyle name="見出し 4" xfId="37" builtinId="19" customBuiltin="1"/>
    <cellStyle name="見出し 4 2" xfId="116" xr:uid="{00000000-0005-0000-0000-0000AA000000}"/>
    <cellStyle name="見出し 4 2 2" xfId="210" xr:uid="{00000000-0005-0000-0000-0000AB000000}"/>
    <cellStyle name="集計" xfId="38" builtinId="25" customBuiltin="1"/>
    <cellStyle name="集計 2" xfId="117" xr:uid="{00000000-0005-0000-0000-0000AD000000}"/>
    <cellStyle name="集計 2 2" xfId="211" xr:uid="{00000000-0005-0000-0000-0000AE000000}"/>
    <cellStyle name="集計 2 2 2" xfId="289" xr:uid="{00000000-0005-0000-0000-0000AF000000}"/>
    <cellStyle name="集計 2 2 3" xfId="267" xr:uid="{00000000-0005-0000-0000-0000B0000000}"/>
    <cellStyle name="集計 2 2 4" xfId="269" xr:uid="{00000000-0005-0000-0000-0000B1000000}"/>
    <cellStyle name="集計 2 2 5" xfId="303" xr:uid="{00000000-0005-0000-0000-0000B2000000}"/>
    <cellStyle name="集計 2 3" xfId="272" xr:uid="{00000000-0005-0000-0000-0000B3000000}"/>
    <cellStyle name="集計 2 4" xfId="295" xr:uid="{00000000-0005-0000-0000-0000B4000000}"/>
    <cellStyle name="集計 2 5" xfId="265" xr:uid="{00000000-0005-0000-0000-0000B5000000}"/>
    <cellStyle name="集計 2 6" xfId="299" xr:uid="{00000000-0005-0000-0000-0000B6000000}"/>
    <cellStyle name="出力" xfId="39" builtinId="21" customBuiltin="1"/>
    <cellStyle name="出力 2" xfId="118" xr:uid="{00000000-0005-0000-0000-0000B8000000}"/>
    <cellStyle name="出力 2 2" xfId="212" xr:uid="{00000000-0005-0000-0000-0000B9000000}"/>
    <cellStyle name="出力 2 2 2" xfId="290" xr:uid="{00000000-0005-0000-0000-0000BA000000}"/>
    <cellStyle name="出力 2 2 3" xfId="284" xr:uid="{00000000-0005-0000-0000-0000BB000000}"/>
    <cellStyle name="出力 2 2 4" xfId="298" xr:uid="{00000000-0005-0000-0000-0000BC000000}"/>
    <cellStyle name="出力 2 2 5" xfId="304" xr:uid="{00000000-0005-0000-0000-0000BD000000}"/>
    <cellStyle name="出力 2 3" xfId="273" xr:uid="{00000000-0005-0000-0000-0000BE000000}"/>
    <cellStyle name="出力 2 4" xfId="294" xr:uid="{00000000-0005-0000-0000-0000BF000000}"/>
    <cellStyle name="出力 2 5" xfId="282" xr:uid="{00000000-0005-0000-0000-0000C0000000}"/>
    <cellStyle name="出力 2 6" xfId="300" xr:uid="{00000000-0005-0000-0000-0000C1000000}"/>
    <cellStyle name="説明文" xfId="40" builtinId="53" customBuiltin="1"/>
    <cellStyle name="説明文 2" xfId="119" xr:uid="{00000000-0005-0000-0000-0000C3000000}"/>
    <cellStyle name="説明文 2 2" xfId="213" xr:uid="{00000000-0005-0000-0000-0000C4000000}"/>
    <cellStyle name="通貨 2" xfId="120" xr:uid="{00000000-0005-0000-0000-0000C5000000}"/>
    <cellStyle name="通貨 2 2" xfId="121" xr:uid="{00000000-0005-0000-0000-0000C6000000}"/>
    <cellStyle name="通貨 2 2 2" xfId="214" xr:uid="{00000000-0005-0000-0000-0000C7000000}"/>
    <cellStyle name="通貨 2 2 2 2" xfId="291" xr:uid="{00000000-0005-0000-0000-0000C8000000}"/>
    <cellStyle name="通貨 2 2 3" xfId="276" xr:uid="{00000000-0005-0000-0000-0000C9000000}"/>
    <cellStyle name="通貨 2 3" xfId="152" xr:uid="{00000000-0005-0000-0000-0000CA000000}"/>
    <cellStyle name="通貨 2 3 2" xfId="280" xr:uid="{00000000-0005-0000-0000-0000CB000000}"/>
    <cellStyle name="通貨 2 4" xfId="275" xr:uid="{00000000-0005-0000-0000-0000CC000000}"/>
    <cellStyle name="通貨 3" xfId="161" xr:uid="{00000000-0005-0000-0000-0000CD000000}"/>
    <cellStyle name="通貨 3 2" xfId="281" xr:uid="{00000000-0005-0000-0000-0000CE000000}"/>
    <cellStyle name="入力" xfId="41" builtinId="20" customBuiltin="1"/>
    <cellStyle name="入力 2" xfId="122" xr:uid="{00000000-0005-0000-0000-0000D0000000}"/>
    <cellStyle name="入力 2 2" xfId="215" xr:uid="{00000000-0005-0000-0000-0000D1000000}"/>
    <cellStyle name="入力 2 2 2" xfId="292" xr:uid="{00000000-0005-0000-0000-0000D2000000}"/>
    <cellStyle name="入力 2 2 3" xfId="266" xr:uid="{00000000-0005-0000-0000-0000D3000000}"/>
    <cellStyle name="入力 2 2 4" xfId="297" xr:uid="{00000000-0005-0000-0000-0000D4000000}"/>
    <cellStyle name="入力 2 2 5" xfId="305" xr:uid="{00000000-0005-0000-0000-0000D5000000}"/>
    <cellStyle name="入力 2 3" xfId="277" xr:uid="{00000000-0005-0000-0000-0000D6000000}"/>
    <cellStyle name="入力 2 4" xfId="293" xr:uid="{00000000-0005-0000-0000-0000D7000000}"/>
    <cellStyle name="入力 2 5" xfId="283" xr:uid="{00000000-0005-0000-0000-0000D8000000}"/>
    <cellStyle name="入力 2 6" xfId="296" xr:uid="{00000000-0005-0000-0000-0000D9000000}"/>
    <cellStyle name="標準" xfId="0" builtinId="0"/>
    <cellStyle name="標準 15" xfId="123" xr:uid="{00000000-0005-0000-0000-0000DB000000}"/>
    <cellStyle name="標準 2" xfId="54" xr:uid="{00000000-0005-0000-0000-0000DC000000}"/>
    <cellStyle name="標準 2 2" xfId="57" xr:uid="{00000000-0005-0000-0000-0000DD000000}"/>
    <cellStyle name="標準 2 2 2" xfId="63" xr:uid="{00000000-0005-0000-0000-0000DE000000}"/>
    <cellStyle name="標準 2 2 2 2" xfId="216" xr:uid="{00000000-0005-0000-0000-0000DF000000}"/>
    <cellStyle name="標準 2 2 3" xfId="217" xr:uid="{00000000-0005-0000-0000-0000E0000000}"/>
    <cellStyle name="標準 2 3" xfId="124" xr:uid="{00000000-0005-0000-0000-0000E1000000}"/>
    <cellStyle name="標準 2 3 2" xfId="125" xr:uid="{00000000-0005-0000-0000-0000E2000000}"/>
    <cellStyle name="標準 2 3 2 2" xfId="220" xr:uid="{00000000-0005-0000-0000-0000E3000000}"/>
    <cellStyle name="標準 2 3 2 3" xfId="219" xr:uid="{00000000-0005-0000-0000-0000E4000000}"/>
    <cellStyle name="標準 2 3 3" xfId="221" xr:uid="{00000000-0005-0000-0000-0000E5000000}"/>
    <cellStyle name="標準 2 3 4" xfId="218" xr:uid="{00000000-0005-0000-0000-0000E6000000}"/>
    <cellStyle name="標準 2 3 5" xfId="255" xr:uid="{00000000-0005-0000-0000-0000E7000000}"/>
    <cellStyle name="標準 2 4" xfId="126" xr:uid="{00000000-0005-0000-0000-0000E8000000}"/>
    <cellStyle name="標準 2 4 2" xfId="223" xr:uid="{00000000-0005-0000-0000-0000E9000000}"/>
    <cellStyle name="標準 2 4 3" xfId="222" xr:uid="{00000000-0005-0000-0000-0000EA000000}"/>
    <cellStyle name="標準 2 5" xfId="127" xr:uid="{00000000-0005-0000-0000-0000EB000000}"/>
    <cellStyle name="標準 2 5 2" xfId="224" xr:uid="{00000000-0005-0000-0000-0000EC000000}"/>
    <cellStyle name="標準 2 6" xfId="128" xr:uid="{00000000-0005-0000-0000-0000ED000000}"/>
    <cellStyle name="標準 2 6 2" xfId="226" xr:uid="{00000000-0005-0000-0000-0000EE000000}"/>
    <cellStyle name="標準 2 6 3" xfId="225" xr:uid="{00000000-0005-0000-0000-0000EF000000}"/>
    <cellStyle name="標準 2 7" xfId="227" xr:uid="{00000000-0005-0000-0000-0000F0000000}"/>
    <cellStyle name="標準 3" xfId="46" xr:uid="{00000000-0005-0000-0000-0000F1000000}"/>
    <cellStyle name="標準 3 2" xfId="129" xr:uid="{00000000-0005-0000-0000-0000F2000000}"/>
    <cellStyle name="標準 3 2 2" xfId="130" xr:uid="{00000000-0005-0000-0000-0000F3000000}"/>
    <cellStyle name="標準 3 2 2 2" xfId="131" xr:uid="{00000000-0005-0000-0000-0000F4000000}"/>
    <cellStyle name="標準 3 2 2 2 2" xfId="231" xr:uid="{00000000-0005-0000-0000-0000F5000000}"/>
    <cellStyle name="標準 3 2 2 2 3" xfId="230" xr:uid="{00000000-0005-0000-0000-0000F6000000}"/>
    <cellStyle name="標準 3 2 2 3" xfId="232" xr:uid="{00000000-0005-0000-0000-0000F7000000}"/>
    <cellStyle name="標準 3 2 2 4" xfId="229" xr:uid="{00000000-0005-0000-0000-0000F8000000}"/>
    <cellStyle name="標準 3 2 3" xfId="132" xr:uid="{00000000-0005-0000-0000-0000F9000000}"/>
    <cellStyle name="標準 3 2 3 2" xfId="234" xr:uid="{00000000-0005-0000-0000-0000FA000000}"/>
    <cellStyle name="標準 3 2 3 3" xfId="233" xr:uid="{00000000-0005-0000-0000-0000FB000000}"/>
    <cellStyle name="標準 3 2 4" xfId="235" xr:uid="{00000000-0005-0000-0000-0000FC000000}"/>
    <cellStyle name="標準 3 2 5" xfId="228" xr:uid="{00000000-0005-0000-0000-0000FD000000}"/>
    <cellStyle name="標準 3 2 6" xfId="256" xr:uid="{00000000-0005-0000-0000-0000FE000000}"/>
    <cellStyle name="標準 3 3" xfId="133" xr:uid="{00000000-0005-0000-0000-0000FF000000}"/>
    <cellStyle name="標準 3 3 2" xfId="134" xr:uid="{00000000-0005-0000-0000-000000010000}"/>
    <cellStyle name="標準 3 3 2 2" xfId="238" xr:uid="{00000000-0005-0000-0000-000001010000}"/>
    <cellStyle name="標準 3 3 2 3" xfId="237" xr:uid="{00000000-0005-0000-0000-000002010000}"/>
    <cellStyle name="標準 3 3 3" xfId="239" xr:uid="{00000000-0005-0000-0000-000003010000}"/>
    <cellStyle name="標準 3 3 4" xfId="236" xr:uid="{00000000-0005-0000-0000-000004010000}"/>
    <cellStyle name="標準 3 4" xfId="135" xr:uid="{00000000-0005-0000-0000-000005010000}"/>
    <cellStyle name="標準 3 5" xfId="64" xr:uid="{00000000-0005-0000-0000-000006010000}"/>
    <cellStyle name="標準 3 6" xfId="144" xr:uid="{00000000-0005-0000-0000-000007010000}"/>
    <cellStyle name="標準 4" xfId="58" xr:uid="{00000000-0005-0000-0000-000008010000}"/>
    <cellStyle name="標準 4 2" xfId="136" xr:uid="{00000000-0005-0000-0000-000009010000}"/>
    <cellStyle name="標準 4 2 2" xfId="240" xr:uid="{00000000-0005-0000-0000-00000A010000}"/>
    <cellStyle name="標準 4 3" xfId="137" xr:uid="{00000000-0005-0000-0000-00000B010000}"/>
    <cellStyle name="標準 4 3 2" xfId="138" xr:uid="{00000000-0005-0000-0000-00000C010000}"/>
    <cellStyle name="標準 4 3 2 2" xfId="243" xr:uid="{00000000-0005-0000-0000-00000D010000}"/>
    <cellStyle name="標準 4 3 2 3" xfId="242" xr:uid="{00000000-0005-0000-0000-00000E010000}"/>
    <cellStyle name="標準 4 3 3" xfId="244" xr:uid="{00000000-0005-0000-0000-00000F010000}"/>
    <cellStyle name="標準 4 3 4" xfId="241" xr:uid="{00000000-0005-0000-0000-000010010000}"/>
    <cellStyle name="標準 4 4" xfId="139" xr:uid="{00000000-0005-0000-0000-000011010000}"/>
    <cellStyle name="標準 4 4 2" xfId="246" xr:uid="{00000000-0005-0000-0000-000012010000}"/>
    <cellStyle name="標準 4 4 3" xfId="245" xr:uid="{00000000-0005-0000-0000-000013010000}"/>
    <cellStyle name="標準 4 5" xfId="247" xr:uid="{00000000-0005-0000-0000-000014010000}"/>
    <cellStyle name="標準 4 6" xfId="157" xr:uid="{00000000-0005-0000-0000-000015010000}"/>
    <cellStyle name="標準 5" xfId="140" xr:uid="{00000000-0005-0000-0000-000016010000}"/>
    <cellStyle name="標準 5 2" xfId="248" xr:uid="{00000000-0005-0000-0000-000017010000}"/>
    <cellStyle name="標準 5 3" xfId="159" xr:uid="{00000000-0005-0000-0000-000018010000}"/>
    <cellStyle name="標準 6" xfId="65" xr:uid="{00000000-0005-0000-0000-000019010000}"/>
    <cellStyle name="標準 6 2" xfId="160" xr:uid="{00000000-0005-0000-0000-00001A010000}"/>
    <cellStyle name="標準 6 2 6" xfId="59" xr:uid="{00000000-0005-0000-0000-00001B010000}"/>
    <cellStyle name="標準 6 2 6 2" xfId="56" xr:uid="{00000000-0005-0000-0000-00001C010000}"/>
    <cellStyle name="標準 6 2 7" xfId="149" xr:uid="{00000000-0005-0000-0000-00001D010000}"/>
    <cellStyle name="標準 6 3" xfId="257" xr:uid="{00000000-0005-0000-0000-00001E010000}"/>
    <cellStyle name="標準 6 6" xfId="150" xr:uid="{00000000-0005-0000-0000-00001F010000}"/>
    <cellStyle name="標準 62" xfId="68" xr:uid="{00000000-0005-0000-0000-000020010000}"/>
    <cellStyle name="標準 7" xfId="61" xr:uid="{00000000-0005-0000-0000-000021010000}"/>
    <cellStyle name="標準 7 2" xfId="146" xr:uid="{00000000-0005-0000-0000-000022010000}"/>
    <cellStyle name="標準 7 6" xfId="60" xr:uid="{00000000-0005-0000-0000-000023010000}"/>
    <cellStyle name="標準 7 6 2" xfId="55" xr:uid="{00000000-0005-0000-0000-000024010000}"/>
    <cellStyle name="標準 76" xfId="141" xr:uid="{00000000-0005-0000-0000-000025010000}"/>
    <cellStyle name="標準 77" xfId="51" xr:uid="{00000000-0005-0000-0000-000026010000}"/>
    <cellStyle name="標準 8" xfId="148" xr:uid="{00000000-0005-0000-0000-000027010000}"/>
    <cellStyle name="標準 8 2" xfId="250" xr:uid="{00000000-0005-0000-0000-000028010000}"/>
    <cellStyle name="標準 8 3" xfId="258" xr:uid="{00000000-0005-0000-0000-000029010000}"/>
    <cellStyle name="標準 9" xfId="48" xr:uid="{00000000-0005-0000-0000-00002A010000}"/>
    <cellStyle name="標準_170125地球温暖化対策計画書(山内修正案）" xfId="42" xr:uid="{00000000-0005-0000-0000-00002B010000}"/>
    <cellStyle name="標準_170125地球温暖化対策計画書(山内修正案）_添付書類（概況確認書）" xfId="43" xr:uid="{00000000-0005-0000-0000-00002C010000}"/>
    <cellStyle name="標準_その他ガス算定報告書" xfId="44" xr:uid="{00000000-0005-0000-0000-00002D010000}"/>
    <cellStyle name="未定義" xfId="259" xr:uid="{00000000-0005-0000-0000-00002E010000}"/>
    <cellStyle name="良い" xfId="45" builtinId="26" customBuiltin="1"/>
    <cellStyle name="良い 2" xfId="142" xr:uid="{00000000-0005-0000-0000-000030010000}"/>
    <cellStyle name="良い 2 2" xfId="249" xr:uid="{00000000-0005-0000-0000-000031010000}"/>
  </cellStyles>
  <dxfs count="29">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numFmt numFmtId="1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34998626667073579"/>
        </patternFill>
      </fill>
    </dxf>
  </dxfs>
  <tableStyles count="0" defaultTableStyle="TableStyleMedium9" defaultPivotStyle="PivotStyleLight16"/>
  <colors>
    <mruColors>
      <color rgb="FFFFFF99"/>
      <color rgb="FFCCFFCC"/>
      <color rgb="FFFFFF66"/>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31750</xdr:colOff>
      <xdr:row>5</xdr:row>
      <xdr:rowOff>136526</xdr:rowOff>
    </xdr:from>
    <xdr:to>
      <xdr:col>25</xdr:col>
      <xdr:colOff>574675</xdr:colOff>
      <xdr:row>36</xdr:row>
      <xdr:rowOff>155575</xdr:rowOff>
    </xdr:to>
    <xdr:sp macro="" textlink="">
      <xdr:nvSpPr>
        <xdr:cNvPr id="2" name="正方形/長方形 1">
          <a:extLst>
            <a:ext uri="{FF2B5EF4-FFF2-40B4-BE49-F238E27FC236}">
              <a16:creationId xmlns:a16="http://schemas.microsoft.com/office/drawing/2014/main" id="{4ADDBDB2-DF49-1F70-406E-01AEB552E2A1}"/>
            </a:ext>
          </a:extLst>
        </xdr:cNvPr>
        <xdr:cNvSpPr/>
      </xdr:nvSpPr>
      <xdr:spPr>
        <a:xfrm>
          <a:off x="3409950" y="974726"/>
          <a:ext cx="14449425" cy="5213349"/>
        </a:xfrm>
        <a:prstGeom prst="rect">
          <a:avLst/>
        </a:prstGeom>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4000" kern="1200"/>
            <a:t>このシートは使われていませんが、システムへの登録等の都合上、このシートは残してください（シート名も変えないでください）。</a:t>
          </a:r>
          <a:endParaRPr kumimoji="1" lang="en-US" altLang="ja-JP" sz="4000" kern="1200"/>
        </a:p>
        <a:p>
          <a:pPr algn="l"/>
          <a:endParaRPr kumimoji="1" lang="en-US" altLang="ja-JP" sz="4000" kern="1200"/>
        </a:p>
        <a:p>
          <a:pPr algn="l"/>
          <a:r>
            <a:rPr kumimoji="1" lang="ja-JP" altLang="en-US" sz="2800" kern="1200"/>
            <a:t>このシートは第三計画期間まで、燃料種ごとの使用量、エネルギー使用量、排出量を月別に集計していたシートです。このシートのデータがシステムに取り込まれていました。</a:t>
          </a:r>
          <a:endParaRPr kumimoji="1" lang="en-US" altLang="ja-JP" sz="2800" kern="1200"/>
        </a:p>
        <a:p>
          <a:pPr algn="l"/>
          <a:r>
            <a:rPr kumimoji="1" lang="ja-JP" altLang="en-US" sz="2800" kern="1200"/>
            <a:t>現在は機能していません。また、システムもこのシートから情報を取り入れていません。</a:t>
          </a:r>
          <a:endParaRPr kumimoji="1" lang="en-US" altLang="ja-JP" sz="2800" kern="1200"/>
        </a:p>
        <a:p>
          <a:pPr algn="l"/>
          <a:r>
            <a:rPr kumimoji="1" lang="ja-JP" altLang="en-US" sz="2800" kern="1200"/>
            <a:t>なお、第四計画期間用に活用するには関数等を組み上げる必要があります。</a:t>
          </a:r>
          <a:endParaRPr kumimoji="1" lang="en-US" altLang="ja-JP" sz="2800" kern="1200"/>
        </a:p>
        <a:p>
          <a:pPr algn="r"/>
          <a:r>
            <a:rPr kumimoji="1" lang="en-US" altLang="ja-JP" sz="2800" kern="1200"/>
            <a:t>2026/4/22</a:t>
          </a:r>
          <a:r>
            <a:rPr kumimoji="1" lang="ja-JP" altLang="en-US" sz="2800" kern="1200"/>
            <a:t>時点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27"/>
  <sheetViews>
    <sheetView tabSelected="1" view="pageBreakPreview" zoomScale="70" zoomScaleNormal="75" zoomScaleSheetLayoutView="70" workbookViewId="0">
      <selection activeCell="P8" sqref="P8:AP8"/>
    </sheetView>
  </sheetViews>
  <sheetFormatPr defaultColWidth="9" defaultRowHeight="12"/>
  <cols>
    <col min="1" max="1" width="2.36328125" style="410" customWidth="1"/>
    <col min="2" max="2" width="0.453125" style="410" customWidth="1"/>
    <col min="3" max="42" width="2.36328125" style="410" customWidth="1"/>
    <col min="43" max="43" width="2.36328125" style="411" customWidth="1"/>
    <col min="44" max="44" width="0.453125" style="410" customWidth="1"/>
    <col min="45" max="45" width="2.36328125" style="410" customWidth="1"/>
    <col min="46" max="16384" width="9" style="410"/>
  </cols>
  <sheetData>
    <row r="1" spans="1:44">
      <c r="A1" s="410" t="s">
        <v>153</v>
      </c>
    </row>
    <row r="2" spans="1:44" ht="3" customHeight="1">
      <c r="B2" s="412"/>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4"/>
      <c r="AR2" s="415"/>
    </row>
    <row r="3" spans="1:44">
      <c r="B3" s="416"/>
      <c r="AQ3" s="410"/>
      <c r="AR3" s="417"/>
    </row>
    <row r="4" spans="1:44" ht="18" customHeight="1">
      <c r="B4" s="416"/>
      <c r="F4" s="418"/>
      <c r="G4" s="834">
        <v>2025</v>
      </c>
      <c r="H4" s="834"/>
      <c r="I4" s="834"/>
      <c r="J4" s="419" t="s">
        <v>22</v>
      </c>
      <c r="K4" s="411"/>
      <c r="AQ4" s="410"/>
      <c r="AR4" s="417"/>
    </row>
    <row r="5" spans="1:44" ht="48" customHeight="1">
      <c r="B5" s="416"/>
      <c r="D5" s="835" t="s">
        <v>23</v>
      </c>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835"/>
      <c r="AF5" s="835"/>
      <c r="AG5" s="835"/>
      <c r="AH5" s="835"/>
      <c r="AI5" s="835"/>
      <c r="AJ5" s="835"/>
      <c r="AK5" s="835"/>
      <c r="AL5" s="835"/>
      <c r="AM5" s="835"/>
      <c r="AN5" s="835"/>
      <c r="AO5" s="835"/>
      <c r="AP5" s="835"/>
      <c r="AQ5" s="420"/>
      <c r="AR5" s="417"/>
    </row>
    <row r="6" spans="1:44">
      <c r="B6" s="416"/>
      <c r="AQ6" s="410"/>
      <c r="AR6" s="417"/>
    </row>
    <row r="7" spans="1:44" ht="18.75" customHeight="1" thickBot="1">
      <c r="B7" s="416"/>
      <c r="D7" s="410" t="s">
        <v>24</v>
      </c>
      <c r="AQ7" s="410"/>
      <c r="AR7" s="417"/>
    </row>
    <row r="8" spans="1:44" ht="30" customHeight="1">
      <c r="B8" s="416"/>
      <c r="D8" s="421"/>
      <c r="E8" s="839" t="s">
        <v>25</v>
      </c>
      <c r="F8" s="839"/>
      <c r="G8" s="839"/>
      <c r="H8" s="839"/>
      <c r="I8" s="839"/>
      <c r="J8" s="839"/>
      <c r="K8" s="839"/>
      <c r="L8" s="839"/>
      <c r="M8" s="839"/>
      <c r="N8" s="839"/>
      <c r="O8" s="422"/>
      <c r="P8" s="836"/>
      <c r="Q8" s="837"/>
      <c r="R8" s="837"/>
      <c r="S8" s="837"/>
      <c r="T8" s="837"/>
      <c r="U8" s="837"/>
      <c r="V8" s="837"/>
      <c r="W8" s="837"/>
      <c r="X8" s="837"/>
      <c r="Y8" s="837"/>
      <c r="Z8" s="837"/>
      <c r="AA8" s="837"/>
      <c r="AB8" s="837"/>
      <c r="AC8" s="837"/>
      <c r="AD8" s="837"/>
      <c r="AE8" s="837"/>
      <c r="AF8" s="837"/>
      <c r="AG8" s="837"/>
      <c r="AH8" s="837"/>
      <c r="AI8" s="837"/>
      <c r="AJ8" s="837"/>
      <c r="AK8" s="837"/>
      <c r="AL8" s="837"/>
      <c r="AM8" s="837"/>
      <c r="AN8" s="837"/>
      <c r="AO8" s="837"/>
      <c r="AP8" s="838"/>
      <c r="AQ8" s="423"/>
      <c r="AR8" s="417"/>
    </row>
    <row r="9" spans="1:44" ht="30" customHeight="1">
      <c r="B9" s="416"/>
      <c r="D9" s="424"/>
      <c r="E9" s="829" t="s">
        <v>26</v>
      </c>
      <c r="F9" s="829"/>
      <c r="G9" s="829"/>
      <c r="H9" s="829"/>
      <c r="I9" s="829"/>
      <c r="J9" s="829"/>
      <c r="K9" s="829"/>
      <c r="L9" s="829"/>
      <c r="M9" s="829"/>
      <c r="N9" s="829"/>
      <c r="O9" s="425"/>
      <c r="P9" s="830"/>
      <c r="Q9" s="831"/>
      <c r="R9" s="831"/>
      <c r="S9" s="831"/>
      <c r="T9" s="832"/>
      <c r="U9" s="832"/>
      <c r="V9" s="832"/>
      <c r="W9" s="832"/>
      <c r="X9" s="832"/>
      <c r="Y9" s="832"/>
      <c r="Z9" s="832"/>
      <c r="AA9" s="832"/>
      <c r="AB9" s="832"/>
      <c r="AC9" s="832"/>
      <c r="AD9" s="832"/>
      <c r="AE9" s="832"/>
      <c r="AF9" s="832"/>
      <c r="AG9" s="832"/>
      <c r="AH9" s="832"/>
      <c r="AI9" s="832"/>
      <c r="AJ9" s="832"/>
      <c r="AK9" s="832"/>
      <c r="AL9" s="832"/>
      <c r="AM9" s="832"/>
      <c r="AN9" s="832"/>
      <c r="AO9" s="832"/>
      <c r="AP9" s="833"/>
      <c r="AQ9" s="426"/>
      <c r="AR9" s="417"/>
    </row>
    <row r="10" spans="1:44" ht="30" customHeight="1">
      <c r="B10" s="416"/>
      <c r="D10" s="424"/>
      <c r="E10" s="829" t="s">
        <v>27</v>
      </c>
      <c r="F10" s="829"/>
      <c r="G10" s="829"/>
      <c r="H10" s="829"/>
      <c r="I10" s="829"/>
      <c r="J10" s="829"/>
      <c r="K10" s="829"/>
      <c r="L10" s="829"/>
      <c r="M10" s="829"/>
      <c r="N10" s="829"/>
      <c r="O10" s="425"/>
      <c r="P10" s="849"/>
      <c r="Q10" s="850"/>
      <c r="R10" s="850"/>
      <c r="S10" s="850"/>
      <c r="T10" s="850"/>
      <c r="U10" s="850"/>
      <c r="V10" s="850"/>
      <c r="W10" s="850"/>
      <c r="X10" s="850"/>
      <c r="Y10" s="850"/>
      <c r="Z10" s="850"/>
      <c r="AA10" s="850"/>
      <c r="AB10" s="850"/>
      <c r="AC10" s="850"/>
      <c r="AD10" s="850"/>
      <c r="AE10" s="850"/>
      <c r="AF10" s="850"/>
      <c r="AG10" s="850"/>
      <c r="AH10" s="850"/>
      <c r="AI10" s="850"/>
      <c r="AJ10" s="850"/>
      <c r="AK10" s="850"/>
      <c r="AL10" s="850"/>
      <c r="AM10" s="850"/>
      <c r="AN10" s="850"/>
      <c r="AO10" s="850"/>
      <c r="AP10" s="851"/>
      <c r="AQ10" s="410"/>
      <c r="AR10" s="417"/>
    </row>
    <row r="11" spans="1:44" ht="30" customHeight="1" thickBot="1">
      <c r="B11" s="416"/>
      <c r="D11" s="427"/>
      <c r="E11" s="856" t="s">
        <v>28</v>
      </c>
      <c r="F11" s="856"/>
      <c r="G11" s="856"/>
      <c r="H11" s="856"/>
      <c r="I11" s="856"/>
      <c r="J11" s="856"/>
      <c r="K11" s="856"/>
      <c r="L11" s="856"/>
      <c r="M11" s="856"/>
      <c r="N11" s="856"/>
      <c r="O11" s="428"/>
      <c r="P11" s="854"/>
      <c r="Q11" s="855"/>
      <c r="R11" s="855"/>
      <c r="S11" s="855"/>
      <c r="T11" s="855"/>
      <c r="U11" s="855"/>
      <c r="V11" s="855"/>
      <c r="W11" s="855"/>
      <c r="X11" s="855"/>
      <c r="Y11" s="855"/>
      <c r="Z11" s="855"/>
      <c r="AA11" s="855"/>
      <c r="AB11" s="855"/>
      <c r="AC11" s="855"/>
      <c r="AD11" s="855"/>
      <c r="AE11" s="855"/>
      <c r="AF11" s="855"/>
      <c r="AG11" s="855"/>
      <c r="AH11" s="855"/>
      <c r="AI11" s="855"/>
      <c r="AJ11" s="855"/>
      <c r="AK11" s="855"/>
      <c r="AL11" s="855"/>
      <c r="AM11" s="855"/>
      <c r="AN11" s="855"/>
      <c r="AO11" s="852" t="s">
        <v>29</v>
      </c>
      <c r="AP11" s="853"/>
      <c r="AQ11" s="429"/>
      <c r="AR11" s="417"/>
    </row>
    <row r="12" spans="1:44">
      <c r="B12" s="416"/>
      <c r="AQ12" s="410"/>
      <c r="AR12" s="417"/>
    </row>
    <row r="13" spans="1:44">
      <c r="B13" s="416"/>
      <c r="D13" s="410" t="s">
        <v>30</v>
      </c>
      <c r="AQ13" s="410"/>
      <c r="AR13" s="417"/>
    </row>
    <row r="14" spans="1:44" ht="16.5" customHeight="1" thickBot="1">
      <c r="B14" s="416"/>
      <c r="D14" s="410" t="s">
        <v>31</v>
      </c>
      <c r="AQ14" s="410"/>
      <c r="AR14" s="417"/>
    </row>
    <row r="15" spans="1:44" ht="97.5" customHeight="1">
      <c r="B15" s="416"/>
      <c r="D15" s="840"/>
      <c r="E15" s="841"/>
      <c r="F15" s="841"/>
      <c r="G15" s="841"/>
      <c r="H15" s="841"/>
      <c r="I15" s="841"/>
      <c r="J15" s="841"/>
      <c r="K15" s="841"/>
      <c r="L15" s="841"/>
      <c r="M15" s="841"/>
      <c r="N15" s="841"/>
      <c r="O15" s="841"/>
      <c r="P15" s="841"/>
      <c r="Q15" s="841"/>
      <c r="R15" s="841"/>
      <c r="S15" s="841"/>
      <c r="T15" s="841"/>
      <c r="U15" s="841"/>
      <c r="V15" s="841"/>
      <c r="W15" s="841"/>
      <c r="X15" s="841"/>
      <c r="Y15" s="841"/>
      <c r="Z15" s="841"/>
      <c r="AA15" s="841"/>
      <c r="AB15" s="841"/>
      <c r="AC15" s="841"/>
      <c r="AD15" s="841"/>
      <c r="AE15" s="841"/>
      <c r="AF15" s="841"/>
      <c r="AG15" s="841"/>
      <c r="AH15" s="841"/>
      <c r="AI15" s="841"/>
      <c r="AJ15" s="841"/>
      <c r="AK15" s="841"/>
      <c r="AL15" s="841"/>
      <c r="AM15" s="841"/>
      <c r="AN15" s="841"/>
      <c r="AO15" s="841"/>
      <c r="AP15" s="842"/>
      <c r="AQ15" s="410"/>
      <c r="AR15" s="417"/>
    </row>
    <row r="16" spans="1:44" ht="97.5" customHeight="1">
      <c r="B16" s="416"/>
      <c r="D16" s="843"/>
      <c r="E16" s="844"/>
      <c r="F16" s="844"/>
      <c r="G16" s="844"/>
      <c r="H16" s="844"/>
      <c r="I16" s="844"/>
      <c r="J16" s="844"/>
      <c r="K16" s="844"/>
      <c r="L16" s="844"/>
      <c r="M16" s="844"/>
      <c r="N16" s="844"/>
      <c r="O16" s="844"/>
      <c r="P16" s="844"/>
      <c r="Q16" s="844"/>
      <c r="R16" s="844"/>
      <c r="S16" s="844"/>
      <c r="T16" s="844"/>
      <c r="U16" s="844"/>
      <c r="V16" s="844"/>
      <c r="W16" s="844"/>
      <c r="X16" s="844"/>
      <c r="Y16" s="844"/>
      <c r="Z16" s="844"/>
      <c r="AA16" s="844"/>
      <c r="AB16" s="844"/>
      <c r="AC16" s="844"/>
      <c r="AD16" s="844"/>
      <c r="AE16" s="844"/>
      <c r="AF16" s="844"/>
      <c r="AG16" s="844"/>
      <c r="AH16" s="844"/>
      <c r="AI16" s="844"/>
      <c r="AJ16" s="844"/>
      <c r="AK16" s="844"/>
      <c r="AL16" s="844"/>
      <c r="AM16" s="844"/>
      <c r="AN16" s="844"/>
      <c r="AO16" s="844"/>
      <c r="AP16" s="845"/>
      <c r="AQ16" s="410"/>
      <c r="AR16" s="417"/>
    </row>
    <row r="17" spans="2:44" ht="97.5" customHeight="1">
      <c r="B17" s="416"/>
      <c r="D17" s="843"/>
      <c r="E17" s="844"/>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4"/>
      <c r="AJ17" s="844"/>
      <c r="AK17" s="844"/>
      <c r="AL17" s="844"/>
      <c r="AM17" s="844"/>
      <c r="AN17" s="844"/>
      <c r="AO17" s="844"/>
      <c r="AP17" s="845"/>
      <c r="AQ17" s="410"/>
      <c r="AR17" s="417"/>
    </row>
    <row r="18" spans="2:44" ht="97.5" customHeight="1">
      <c r="B18" s="416"/>
      <c r="D18" s="843"/>
      <c r="E18" s="844"/>
      <c r="F18" s="844"/>
      <c r="G18" s="844"/>
      <c r="H18" s="844"/>
      <c r="I18" s="844"/>
      <c r="J18" s="844"/>
      <c r="K18" s="844"/>
      <c r="L18" s="844"/>
      <c r="M18" s="844"/>
      <c r="N18" s="844"/>
      <c r="O18" s="844"/>
      <c r="P18" s="844"/>
      <c r="Q18" s="844"/>
      <c r="R18" s="844"/>
      <c r="S18" s="844"/>
      <c r="T18" s="844"/>
      <c r="U18" s="844"/>
      <c r="V18" s="844"/>
      <c r="W18" s="844"/>
      <c r="X18" s="844"/>
      <c r="Y18" s="844"/>
      <c r="Z18" s="844"/>
      <c r="AA18" s="844"/>
      <c r="AB18" s="844"/>
      <c r="AC18" s="844"/>
      <c r="AD18" s="844"/>
      <c r="AE18" s="844"/>
      <c r="AF18" s="844"/>
      <c r="AG18" s="844"/>
      <c r="AH18" s="844"/>
      <c r="AI18" s="844"/>
      <c r="AJ18" s="844"/>
      <c r="AK18" s="844"/>
      <c r="AL18" s="844"/>
      <c r="AM18" s="844"/>
      <c r="AN18" s="844"/>
      <c r="AO18" s="844"/>
      <c r="AP18" s="845"/>
      <c r="AQ18" s="410"/>
      <c r="AR18" s="417"/>
    </row>
    <row r="19" spans="2:44" ht="97.5" customHeight="1">
      <c r="B19" s="416"/>
      <c r="D19" s="843"/>
      <c r="E19" s="844"/>
      <c r="F19" s="844"/>
      <c r="G19" s="844"/>
      <c r="H19" s="844"/>
      <c r="I19" s="844"/>
      <c r="J19" s="844"/>
      <c r="K19" s="844"/>
      <c r="L19" s="844"/>
      <c r="M19" s="844"/>
      <c r="N19" s="844"/>
      <c r="O19" s="844"/>
      <c r="P19" s="844"/>
      <c r="Q19" s="844"/>
      <c r="R19" s="844"/>
      <c r="S19" s="844"/>
      <c r="T19" s="844"/>
      <c r="U19" s="844"/>
      <c r="V19" s="844"/>
      <c r="W19" s="844"/>
      <c r="X19" s="844"/>
      <c r="Y19" s="844"/>
      <c r="Z19" s="844"/>
      <c r="AA19" s="844"/>
      <c r="AB19" s="844"/>
      <c r="AC19" s="844"/>
      <c r="AD19" s="844"/>
      <c r="AE19" s="844"/>
      <c r="AF19" s="844"/>
      <c r="AG19" s="844"/>
      <c r="AH19" s="844"/>
      <c r="AI19" s="844"/>
      <c r="AJ19" s="844"/>
      <c r="AK19" s="844"/>
      <c r="AL19" s="844"/>
      <c r="AM19" s="844"/>
      <c r="AN19" s="844"/>
      <c r="AO19" s="844"/>
      <c r="AP19" s="845"/>
      <c r="AQ19" s="410"/>
      <c r="AR19" s="417"/>
    </row>
    <row r="20" spans="2:44" ht="97.5" customHeight="1" thickBot="1">
      <c r="B20" s="416"/>
      <c r="D20" s="846"/>
      <c r="E20" s="847"/>
      <c r="F20" s="847"/>
      <c r="G20" s="847"/>
      <c r="H20" s="847"/>
      <c r="I20" s="847"/>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7"/>
      <c r="AN20" s="847"/>
      <c r="AO20" s="847"/>
      <c r="AP20" s="848"/>
      <c r="AQ20" s="410"/>
      <c r="AR20" s="417"/>
    </row>
    <row r="21" spans="2:44" s="411" customFormat="1" ht="12" customHeight="1">
      <c r="B21" s="43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31" t="s">
        <v>859</v>
      </c>
      <c r="AQ21" s="410"/>
      <c r="AR21" s="432"/>
    </row>
    <row r="22" spans="2:44" ht="3" customHeight="1">
      <c r="B22" s="433"/>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5"/>
      <c r="AR22" s="436"/>
    </row>
    <row r="23" spans="2:44" ht="12" customHeight="1">
      <c r="AR23" s="1" t="s">
        <v>202</v>
      </c>
    </row>
    <row r="24" spans="2:44" ht="15.75" customHeight="1">
      <c r="AQ24" s="437"/>
    </row>
    <row r="25" spans="2:44" ht="15.75" customHeight="1"/>
    <row r="26" spans="2:44" ht="15.75" customHeight="1"/>
    <row r="27" spans="2:44" ht="15.75" customHeight="1"/>
  </sheetData>
  <sheetProtection algorithmName="SHA-512" hashValue="aSRmuEPfSg1qC/l5PC6AXUz/Vftst9chS6+rhzOBfv+kaO4tllrdxU7FwojGgQuhEn7SJTtZ/2c5FDbmJqfx/A==" saltValue="z59KzTN/C8wXglnQX2pWWA==" spinCount="100000" sheet="1" scenarios="1"/>
  <mergeCells count="12">
    <mergeCell ref="D15:AP20"/>
    <mergeCell ref="P10:AP10"/>
    <mergeCell ref="AO11:AP11"/>
    <mergeCell ref="P11:AN11"/>
    <mergeCell ref="E10:N10"/>
    <mergeCell ref="E11:N11"/>
    <mergeCell ref="E9:N9"/>
    <mergeCell ref="P9:AP9"/>
    <mergeCell ref="G4:I4"/>
    <mergeCell ref="D5:AP5"/>
    <mergeCell ref="P8:AP8"/>
    <mergeCell ref="E8:N8"/>
  </mergeCells>
  <phoneticPr fontId="22"/>
  <dataValidations count="3">
    <dataValidation type="whole" allowBlank="1" showInputMessage="1" showErrorMessage="1" sqref="G4:I4" xr:uid="{00000000-0002-0000-0000-000000000000}">
      <formula1>2000</formula1>
      <formula2>2040</formula2>
    </dataValidation>
    <dataValidation type="whole" imeMode="disabled" allowBlank="1" showInputMessage="1" showErrorMessage="1" error="指定地球温暖化対策事業所指定通知書に記載のある「4桁の数字」を入力してください。" prompt="4桁の数字を入力してください。" sqref="P10:AP10" xr:uid="{00000000-0002-0000-0000-000001000000}">
      <formula1>0</formula1>
      <formula2>9999</formula2>
    </dataValidation>
    <dataValidation type="decimal" operator="greaterThanOrEqual" allowBlank="1" showInputMessage="1" showErrorMessage="1" error="延べ床面積は0以上の数値を入力してください" sqref="P11:AN11" xr:uid="{00000000-0002-0000-0000-000002000000}">
      <formula1>0</formula1>
    </dataValidation>
  </dataValidations>
  <pageMargins left="0.47244094488188981" right="0.19685039370078741" top="0.62992125984251968" bottom="0.31496062992125984" header="0.43307086614173229" footer="0.51181102362204722"/>
  <pageSetup paperSize="9" scale="94"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AB63"/>
  <sheetViews>
    <sheetView showGridLines="0" view="pageBreakPreview" zoomScaleNormal="100" zoomScaleSheetLayoutView="100" workbookViewId="0">
      <selection activeCell="P42" sqref="P42"/>
    </sheetView>
  </sheetViews>
  <sheetFormatPr defaultColWidth="9" defaultRowHeight="13"/>
  <cols>
    <col min="1" max="1" width="2.36328125" style="438" customWidth="1"/>
    <col min="2" max="2" width="0.453125" style="438" customWidth="1"/>
    <col min="3" max="3" width="2.08984375" style="438" customWidth="1"/>
    <col min="4" max="4" width="2.36328125" style="438" customWidth="1"/>
    <col min="5" max="5" width="2.6328125" style="438" customWidth="1"/>
    <col min="6" max="7" width="2.36328125" style="438" customWidth="1"/>
    <col min="8" max="8" width="24" style="438" customWidth="1"/>
    <col min="9" max="10" width="2.36328125" style="438" customWidth="1"/>
    <col min="11" max="11" width="18" style="438" customWidth="1"/>
    <col min="12" max="12" width="2.36328125" style="438" customWidth="1"/>
    <col min="13" max="13" width="7.08984375" style="438" customWidth="1"/>
    <col min="14" max="14" width="10.08984375" style="438" customWidth="1"/>
    <col min="15" max="15" width="9.90625" style="438" customWidth="1"/>
    <col min="16" max="16" width="12.08984375" style="438" customWidth="1"/>
    <col min="17" max="17" width="10.6328125" style="439" customWidth="1"/>
    <col min="18" max="18" width="2.08984375" style="439" customWidth="1"/>
    <col min="19" max="20" width="0.453125" style="438" customWidth="1"/>
    <col min="21" max="21" width="3.6328125" style="438" hidden="1" customWidth="1"/>
    <col min="22" max="22" width="9" style="438"/>
    <col min="23" max="23" width="1.08984375" style="438" customWidth="1"/>
    <col min="24" max="24" width="0.6328125" style="438" customWidth="1"/>
    <col min="25" max="25" width="2.36328125" style="438" customWidth="1"/>
    <col min="26" max="26" width="11.6328125" style="633" customWidth="1"/>
    <col min="27" max="27" width="9" style="87"/>
    <col min="28" max="28" width="11.36328125" style="438" customWidth="1"/>
    <col min="29" max="16384" width="9" style="438"/>
  </cols>
  <sheetData>
    <row r="1" spans="2:27" ht="12" customHeight="1"/>
    <row r="2" spans="2:27" ht="3" customHeight="1">
      <c r="B2" s="440"/>
      <c r="C2" s="441"/>
      <c r="D2" s="441"/>
      <c r="E2" s="442"/>
      <c r="F2" s="442"/>
      <c r="G2" s="442"/>
      <c r="H2" s="442"/>
      <c r="I2" s="442"/>
      <c r="J2" s="442"/>
      <c r="K2" s="442"/>
      <c r="L2" s="442"/>
      <c r="M2" s="442"/>
      <c r="N2" s="442"/>
      <c r="O2" s="442"/>
      <c r="P2" s="442"/>
      <c r="Q2" s="443"/>
      <c r="R2" s="443"/>
      <c r="S2" s="442"/>
      <c r="T2" s="442"/>
      <c r="U2" s="442"/>
      <c r="V2" s="442"/>
      <c r="W2" s="442"/>
      <c r="X2" s="444"/>
    </row>
    <row r="3" spans="2:27" ht="12" customHeight="1">
      <c r="B3" s="445"/>
      <c r="C3" s="446"/>
      <c r="D3" s="446"/>
      <c r="X3" s="447"/>
      <c r="Y3" s="87"/>
      <c r="AA3" s="438"/>
    </row>
    <row r="4" spans="2:27" ht="16.5" customHeight="1" thickBot="1">
      <c r="B4" s="448"/>
      <c r="D4" s="34" t="s">
        <v>558</v>
      </c>
      <c r="E4" s="34"/>
      <c r="F4" s="34"/>
      <c r="G4" s="34"/>
      <c r="K4" s="34"/>
      <c r="L4" s="34"/>
      <c r="M4" s="34"/>
      <c r="N4" s="34"/>
      <c r="S4" s="34"/>
      <c r="T4" s="34"/>
      <c r="U4" s="34"/>
      <c r="X4" s="447"/>
      <c r="Y4" s="87"/>
      <c r="AA4" s="438"/>
    </row>
    <row r="5" spans="2:27" ht="15.75" customHeight="1">
      <c r="B5" s="448"/>
      <c r="D5" s="450"/>
      <c r="E5" s="1008" t="s">
        <v>120</v>
      </c>
      <c r="F5" s="1008"/>
      <c r="G5" s="1008"/>
      <c r="H5" s="1008"/>
      <c r="I5" s="1008"/>
      <c r="J5" s="1008"/>
      <c r="K5" s="1008"/>
      <c r="L5" s="451"/>
      <c r="M5" s="928" t="s">
        <v>121</v>
      </c>
      <c r="N5" s="928"/>
      <c r="O5" s="1019" t="s">
        <v>122</v>
      </c>
      <c r="P5" s="1085" t="s">
        <v>123</v>
      </c>
      <c r="Q5" s="1018"/>
      <c r="R5" s="78"/>
      <c r="V5" s="452"/>
      <c r="W5" s="452"/>
      <c r="X5" s="634"/>
      <c r="Y5" s="87"/>
      <c r="AA5" s="438"/>
    </row>
    <row r="6" spans="2:27" ht="30" customHeight="1">
      <c r="B6" s="448"/>
      <c r="D6" s="453"/>
      <c r="E6" s="1009"/>
      <c r="F6" s="1009"/>
      <c r="G6" s="1009"/>
      <c r="H6" s="1009"/>
      <c r="I6" s="1009"/>
      <c r="J6" s="1009"/>
      <c r="K6" s="1009"/>
      <c r="L6" s="454"/>
      <c r="M6" s="635" t="s">
        <v>177</v>
      </c>
      <c r="N6" s="456">
        <v>2025</v>
      </c>
      <c r="O6" s="1020"/>
      <c r="P6" s="636" t="s">
        <v>124</v>
      </c>
      <c r="Q6" s="458" t="s">
        <v>125</v>
      </c>
      <c r="R6" s="459"/>
      <c r="S6" s="461"/>
      <c r="T6" s="461"/>
      <c r="U6" s="461"/>
      <c r="V6" s="452"/>
      <c r="W6" s="452"/>
      <c r="X6" s="634"/>
      <c r="Y6" s="462"/>
      <c r="Z6" s="385"/>
      <c r="AA6" s="438"/>
    </row>
    <row r="7" spans="2:27" ht="18" customHeight="1">
      <c r="B7" s="448"/>
      <c r="D7" s="985" t="s">
        <v>126</v>
      </c>
      <c r="E7" s="986"/>
      <c r="F7" s="987"/>
      <c r="G7" s="463"/>
      <c r="H7" s="1000" t="s">
        <v>69</v>
      </c>
      <c r="I7" s="1000"/>
      <c r="J7" s="1000"/>
      <c r="K7" s="1000"/>
      <c r="L7" s="464"/>
      <c r="M7" s="465" t="s">
        <v>178</v>
      </c>
      <c r="N7" s="466">
        <f>'その６（燃料、エネルギー）'!N7</f>
        <v>0</v>
      </c>
      <c r="O7" s="466">
        <f>SUMIF('その５（燃料）'!$F$8:$F$26,係数!$E6,'その５（燃料）'!$AD$8:$AD$26)+SUMIF('その５（燃料）'!$F$54:$F$278,係数!$E6,'その５（燃料）'!$AD$54:$AD$278)</f>
        <v>0</v>
      </c>
      <c r="P7" s="480">
        <f>係数!O6</f>
        <v>1.8700000000000001E-2</v>
      </c>
      <c r="Q7" s="481">
        <f>SUMIF('その５（燃料）'!$F$8:$F$26,係数!$E6,'その５（燃料）'!$AF$8:$AF$26)+SUMIF('その５（燃料）'!$F$54:$F$278,係数!$E6,'その５（燃料）'!$AF$54:$AF$278)</f>
        <v>0</v>
      </c>
      <c r="R7" s="467"/>
      <c r="S7" s="461"/>
      <c r="T7" s="461"/>
      <c r="U7" s="461"/>
      <c r="X7" s="447"/>
      <c r="Z7" s="386"/>
      <c r="AA7" s="438"/>
    </row>
    <row r="8" spans="2:27" ht="18" customHeight="1">
      <c r="B8" s="448"/>
      <c r="D8" s="979"/>
      <c r="E8" s="980"/>
      <c r="F8" s="981"/>
      <c r="G8" s="463"/>
      <c r="H8" s="1000" t="s">
        <v>127</v>
      </c>
      <c r="I8" s="1000"/>
      <c r="J8" s="1000"/>
      <c r="K8" s="1000"/>
      <c r="L8" s="468"/>
      <c r="M8" s="465" t="s">
        <v>178</v>
      </c>
      <c r="N8" s="466">
        <f>'その６（燃料、エネルギー）'!N8</f>
        <v>0</v>
      </c>
      <c r="O8" s="466">
        <f>SUMIF('その５（燃料）'!$F$8:$F$26,係数!$E7,'その５（燃料）'!$AD$8:$AD$26)+SUMIF('その５（燃料）'!$F$54:$F$278,係数!$E7,'その５（燃料）'!$AD$54:$AD$278)</f>
        <v>0</v>
      </c>
      <c r="P8" s="480">
        <f>係数!O7</f>
        <v>1.84E-2</v>
      </c>
      <c r="Q8" s="481">
        <f>SUMIF('その５（燃料）'!$F$8:$F$26,係数!$E7,'その５（燃料）'!$AF$8:$AF$26)+SUMIF('その５（燃料）'!$F$54:$F$278,係数!$E7,'その５（燃料）'!$AF$54:$AF$278)</f>
        <v>0</v>
      </c>
      <c r="R8" s="467"/>
      <c r="X8" s="447"/>
      <c r="Z8" s="386"/>
      <c r="AA8" s="438"/>
    </row>
    <row r="9" spans="2:27" ht="18" customHeight="1">
      <c r="B9" s="448"/>
      <c r="D9" s="979"/>
      <c r="E9" s="980"/>
      <c r="F9" s="981"/>
      <c r="G9" s="463"/>
      <c r="H9" s="1000" t="s">
        <v>128</v>
      </c>
      <c r="I9" s="1000"/>
      <c r="J9" s="1000"/>
      <c r="K9" s="1000"/>
      <c r="L9" s="464"/>
      <c r="M9" s="465" t="s">
        <v>178</v>
      </c>
      <c r="N9" s="466">
        <f>'その６（燃料、エネルギー）'!N9</f>
        <v>0</v>
      </c>
      <c r="O9" s="466">
        <f>SUMIF('その５（燃料）'!$F$8:$F$26,係数!$E8,'その５（燃料）'!$AD$8:$AD$26)+SUMIF('その５（燃料）'!$F$54:$F$278,係数!$E8,'その５（燃料）'!$AD$54:$AD$278)</f>
        <v>0</v>
      </c>
      <c r="P9" s="480">
        <f>係数!O8</f>
        <v>1.83E-2</v>
      </c>
      <c r="Q9" s="481">
        <f>SUMIF('その５（燃料）'!$F$8:$F$26,係数!$E8,'その５（燃料）'!$AF$8:$AF$26)+SUMIF('その５（燃料）'!$F$54:$F$278,係数!$E8,'その５（燃料）'!$AF$54:$AF$278)</f>
        <v>0</v>
      </c>
      <c r="R9" s="467"/>
      <c r="X9" s="447"/>
      <c r="Z9" s="386"/>
      <c r="AA9" s="438"/>
    </row>
    <row r="10" spans="2:27" ht="18" customHeight="1">
      <c r="B10" s="448"/>
      <c r="D10" s="979"/>
      <c r="E10" s="980"/>
      <c r="F10" s="981"/>
      <c r="G10" s="463"/>
      <c r="H10" s="1000" t="s">
        <v>179</v>
      </c>
      <c r="I10" s="1000"/>
      <c r="J10" s="1000"/>
      <c r="K10" s="1000"/>
      <c r="L10" s="464"/>
      <c r="M10" s="465" t="s">
        <v>178</v>
      </c>
      <c r="N10" s="466">
        <f>'その６（燃料、エネルギー）'!N10</f>
        <v>0</v>
      </c>
      <c r="O10" s="466">
        <f>SUMIF('その５（燃料）'!$F$8:$F$26,係数!$E9,'その５（燃料）'!$AD$8:$AD$26)+SUMIF('その５（燃料）'!$F$54:$F$278,係数!$E9,'その５（燃料）'!$AD$54:$AD$278)</f>
        <v>0</v>
      </c>
      <c r="P10" s="480">
        <f>係数!O9</f>
        <v>1.8200000000000001E-2</v>
      </c>
      <c r="Q10" s="481">
        <f>SUMIF('その５（燃料）'!$F$8:$F$26,係数!$E9,'その５（燃料）'!$AF$8:$AF$26)+SUMIF('その５（燃料）'!$F$54:$F$278,係数!$E9,'その５（燃料）'!$AF$54:$AF$278)</f>
        <v>0</v>
      </c>
      <c r="R10" s="467"/>
      <c r="X10" s="447"/>
      <c r="Z10" s="386"/>
      <c r="AA10" s="438"/>
    </row>
    <row r="11" spans="2:27" ht="18" customHeight="1">
      <c r="B11" s="448"/>
      <c r="D11" s="979"/>
      <c r="E11" s="980"/>
      <c r="F11" s="981"/>
      <c r="G11" s="463"/>
      <c r="H11" s="1000" t="s">
        <v>209</v>
      </c>
      <c r="I11" s="1000"/>
      <c r="J11" s="1000"/>
      <c r="K11" s="1000"/>
      <c r="L11" s="464"/>
      <c r="M11" s="465" t="s">
        <v>178</v>
      </c>
      <c r="N11" s="466">
        <f>'その６（燃料、エネルギー）'!N11</f>
        <v>0</v>
      </c>
      <c r="O11" s="466">
        <f>SUMIF('その５（燃料）'!$F$8:$F$26,係数!$E10,'その５（燃料）'!$AD$8:$AD$26)+SUMIF('その５（燃料）'!$F$54:$F$278,係数!$E10,'その５（燃料）'!$AD$54:$AD$278)</f>
        <v>0</v>
      </c>
      <c r="P11" s="480">
        <f>係数!O10</f>
        <v>1.83E-2</v>
      </c>
      <c r="Q11" s="481">
        <f>SUMIF('その５（燃料）'!$F$8:$F$26,係数!$E10,'その５（燃料）'!$AF$8:$AF$26)+SUMIF('その５（燃料）'!$F$54:$F$278,係数!$E10,'その５（燃料）'!$AF$54:$AF$278)</f>
        <v>0</v>
      </c>
      <c r="R11" s="467"/>
      <c r="X11" s="447"/>
      <c r="Z11" s="386"/>
      <c r="AA11" s="438"/>
    </row>
    <row r="12" spans="2:27" ht="18" customHeight="1">
      <c r="B12" s="448"/>
      <c r="D12" s="979"/>
      <c r="E12" s="980"/>
      <c r="F12" s="981"/>
      <c r="G12" s="463"/>
      <c r="H12" s="1000" t="s">
        <v>77</v>
      </c>
      <c r="I12" s="1000"/>
      <c r="J12" s="1000"/>
      <c r="K12" s="1000"/>
      <c r="L12" s="464"/>
      <c r="M12" s="465" t="s">
        <v>178</v>
      </c>
      <c r="N12" s="466">
        <f>'その６（燃料、エネルギー）'!N12</f>
        <v>0</v>
      </c>
      <c r="O12" s="466">
        <f>SUMIF('その５（燃料）'!$F$8:$F$26,係数!$E11,'その５（燃料）'!$AD$8:$AD$26)+SUMIF('その５（燃料）'!$F$54:$F$278,係数!$E11,'その５（燃料）'!$AD$54:$AD$278)</f>
        <v>0</v>
      </c>
      <c r="P12" s="480">
        <f>係数!O11</f>
        <v>1.8499999999999999E-2</v>
      </c>
      <c r="Q12" s="481">
        <f>SUMIF('その５（燃料）'!$F$8:$F$26,係数!$E11,'その５（燃料）'!$AF$8:$AF$26)+SUMIF('その５（燃料）'!$F$54:$F$278,係数!$E11,'その５（燃料）'!$AF$54:$AF$278)</f>
        <v>0</v>
      </c>
      <c r="R12" s="467"/>
      <c r="X12" s="447"/>
      <c r="Z12" s="386"/>
      <c r="AA12" s="438"/>
    </row>
    <row r="13" spans="2:27" ht="18" customHeight="1">
      <c r="B13" s="448"/>
      <c r="D13" s="979"/>
      <c r="E13" s="980"/>
      <c r="F13" s="981"/>
      <c r="G13" s="463"/>
      <c r="H13" s="1000" t="s">
        <v>80</v>
      </c>
      <c r="I13" s="1000"/>
      <c r="J13" s="1000"/>
      <c r="K13" s="1000"/>
      <c r="L13" s="464"/>
      <c r="M13" s="465" t="s">
        <v>178</v>
      </c>
      <c r="N13" s="466">
        <f>'その６（燃料、エネルギー）'!N13</f>
        <v>0</v>
      </c>
      <c r="O13" s="466">
        <f>SUMIF('その５（燃料）'!$F$8:$F$26,係数!$E12,'その５（燃料）'!$AD$8:$AD$26)+SUMIF('その５（燃料）'!$F$54:$F$278,係数!$E12,'その５（燃料）'!$AD$54:$AD$278)</f>
        <v>0</v>
      </c>
      <c r="P13" s="480">
        <f>係数!O12</f>
        <v>1.8700000000000001E-2</v>
      </c>
      <c r="Q13" s="481">
        <f>SUMIF('その５（燃料）'!$F$8:$F$26,係数!$E12,'その５（燃料）'!$AF$8:$AF$26)+SUMIF('その５（燃料）'!$F$54:$F$278,係数!$E12,'その５（燃料）'!$AF$54:$AF$278)</f>
        <v>0</v>
      </c>
      <c r="R13" s="467"/>
      <c r="X13" s="447"/>
      <c r="Z13" s="386"/>
      <c r="AA13" s="438"/>
    </row>
    <row r="14" spans="2:27" ht="18" customHeight="1">
      <c r="B14" s="448"/>
      <c r="D14" s="979"/>
      <c r="E14" s="980"/>
      <c r="F14" s="981"/>
      <c r="G14" s="463"/>
      <c r="H14" s="1000" t="s">
        <v>129</v>
      </c>
      <c r="I14" s="1000"/>
      <c r="J14" s="1000"/>
      <c r="K14" s="1000"/>
      <c r="L14" s="464"/>
      <c r="M14" s="465" t="s">
        <v>178</v>
      </c>
      <c r="N14" s="466">
        <f>'その６（燃料、エネルギー）'!N14</f>
        <v>0</v>
      </c>
      <c r="O14" s="466">
        <f>SUMIF('その５（燃料）'!$F$8:$F$26,係数!$E13,'その５（燃料）'!$AD$8:$AD$26)+SUMIF('その５（燃料）'!$F$54:$F$278,係数!$E13,'その５（燃料）'!$AD$54:$AD$278)</f>
        <v>0</v>
      </c>
      <c r="P14" s="480">
        <f>係数!O13</f>
        <v>1.89E-2</v>
      </c>
      <c r="Q14" s="481">
        <f>SUMIF('その５（燃料）'!$F$8:$F$26,係数!$E13,'その５（燃料）'!$AF$8:$AF$26)+SUMIF('その５（燃料）'!$F$54:$F$278,係数!$E13,'その５（燃料）'!$AF$54:$AF$278)</f>
        <v>0</v>
      </c>
      <c r="R14" s="467"/>
      <c r="X14" s="447"/>
      <c r="Z14" s="386"/>
      <c r="AA14" s="438"/>
    </row>
    <row r="15" spans="2:27" ht="18" customHeight="1">
      <c r="B15" s="448"/>
      <c r="D15" s="979"/>
      <c r="E15" s="980"/>
      <c r="F15" s="981"/>
      <c r="G15" s="463"/>
      <c r="H15" s="1000" t="s">
        <v>181</v>
      </c>
      <c r="I15" s="1000"/>
      <c r="J15" s="1000"/>
      <c r="K15" s="1000"/>
      <c r="L15" s="464"/>
      <c r="M15" s="465" t="s">
        <v>178</v>
      </c>
      <c r="N15" s="466">
        <f>'その６（燃料、エネルギー）'!N15</f>
        <v>0</v>
      </c>
      <c r="O15" s="466">
        <f>SUMIF('その５（燃料）'!$F$8:$F$26,係数!$E14,'その５（燃料）'!$AD$8:$AD$26)+SUMIF('その５（燃料）'!$F$54:$F$278,係数!$E14,'その５（燃料）'!$AD$54:$AD$278)</f>
        <v>0</v>
      </c>
      <c r="P15" s="480">
        <f>係数!O14</f>
        <v>1.95E-2</v>
      </c>
      <c r="Q15" s="481">
        <f>SUMIF('その５（燃料）'!$F$8:$F$26,係数!$E14,'その５（燃料）'!$AF$8:$AF$26)+SUMIF('その５（燃料）'!$F$54:$F$278,係数!$E14,'その５（燃料）'!$AF$54:$AF$278)</f>
        <v>0</v>
      </c>
      <c r="R15" s="467"/>
      <c r="X15" s="447"/>
      <c r="Z15" s="386"/>
      <c r="AA15" s="438"/>
    </row>
    <row r="16" spans="2:27" ht="18" customHeight="1">
      <c r="B16" s="448"/>
      <c r="D16" s="979"/>
      <c r="E16" s="980"/>
      <c r="F16" s="981"/>
      <c r="G16" s="463"/>
      <c r="H16" s="1000" t="s">
        <v>312</v>
      </c>
      <c r="I16" s="1000"/>
      <c r="J16" s="1000"/>
      <c r="K16" s="1000"/>
      <c r="L16" s="464"/>
      <c r="M16" s="465" t="s">
        <v>178</v>
      </c>
      <c r="N16" s="466">
        <f>'その６（燃料、エネルギー）'!N16</f>
        <v>0</v>
      </c>
      <c r="O16" s="466">
        <f>SUMIF('その５（燃料）'!$F$8:$F$26,係数!$E15,'その５（燃料）'!$AD$8:$AD$26)+SUMIF('その５（燃料）'!$F$54:$F$278,係数!$E15,'その５（燃料）'!$AD$54:$AD$278)</f>
        <v>0</v>
      </c>
      <c r="P16" s="480">
        <f>係数!O15</f>
        <v>1.9900000000000001E-2</v>
      </c>
      <c r="Q16" s="481">
        <f>SUMIF('その５（燃料）'!$F$8:$F$26,係数!$E15,'その５（燃料）'!$AF$8:$AF$26)+SUMIF('その５（燃料）'!$F$54:$F$278,係数!$E15,'その５（燃料）'!$AF$54:$AF$278)</f>
        <v>0</v>
      </c>
      <c r="R16" s="467"/>
      <c r="X16" s="447"/>
      <c r="Z16" s="386"/>
      <c r="AA16" s="438"/>
    </row>
    <row r="17" spans="2:28" ht="18" customHeight="1">
      <c r="B17" s="448"/>
      <c r="D17" s="979"/>
      <c r="E17" s="980"/>
      <c r="F17" s="981"/>
      <c r="G17" s="463"/>
      <c r="H17" s="1000" t="s">
        <v>87</v>
      </c>
      <c r="I17" s="1000"/>
      <c r="J17" s="1000"/>
      <c r="K17" s="1000"/>
      <c r="L17" s="464"/>
      <c r="M17" s="465" t="s">
        <v>130</v>
      </c>
      <c r="N17" s="466">
        <f>'その６（燃料、エネルギー）'!N17</f>
        <v>0</v>
      </c>
      <c r="O17" s="466">
        <f>SUMIF('その５（燃料）'!$F$8:$F$26,係数!$E16,'その５（燃料）'!$AD$8:$AD$26)+SUMIF('その５（燃料）'!$F$54:$F$278,係数!$E16,'その５（燃料）'!$AD$54:$AD$278)</f>
        <v>0</v>
      </c>
      <c r="P17" s="480">
        <f>係数!O16</f>
        <v>2.0799999999999999E-2</v>
      </c>
      <c r="Q17" s="481">
        <f>SUMIF('その５（燃料）'!$F$8:$F$26,係数!$E16,'その５（燃料）'!$AF$8:$AF$26)+SUMIF('その５（燃料）'!$F$54:$F$278,係数!$E16,'その５（燃料）'!$AF$54:$AF$278)</f>
        <v>0</v>
      </c>
      <c r="R17" s="467"/>
      <c r="X17" s="447"/>
      <c r="AA17" s="438"/>
      <c r="AB17" s="87"/>
    </row>
    <row r="18" spans="2:28" ht="18" customHeight="1">
      <c r="B18" s="448"/>
      <c r="D18" s="979"/>
      <c r="E18" s="980"/>
      <c r="F18" s="981"/>
      <c r="G18" s="469"/>
      <c r="H18" s="1010" t="s">
        <v>308</v>
      </c>
      <c r="I18" s="1000"/>
      <c r="J18" s="1000"/>
      <c r="K18" s="1000"/>
      <c r="L18" s="464"/>
      <c r="M18" s="465" t="s">
        <v>130</v>
      </c>
      <c r="N18" s="466">
        <f>'その６（燃料、エネルギー）'!N18</f>
        <v>0</v>
      </c>
      <c r="O18" s="466">
        <f>SUMIF('その５（燃料）'!$F$8:$F$26,係数!$E17,'その５（燃料）'!$AD$8:$AD$26)+SUMIF('その５（燃料）'!$F$54:$F$278,係数!$E17,'その５（燃料）'!$AD$54:$AD$278)</f>
        <v>0</v>
      </c>
      <c r="P18" s="480">
        <f>係数!O17</f>
        <v>2.5399999999999999E-2</v>
      </c>
      <c r="Q18" s="481">
        <f>SUMIF('その５（燃料）'!$F$8:$F$26,係数!$E17,'その５（燃料）'!$AF$8:$AF$26)+SUMIF('その５（燃料）'!$F$54:$F$278,係数!$E17,'その５（燃料）'!$AF$54:$AF$278)</f>
        <v>0</v>
      </c>
      <c r="R18" s="467"/>
      <c r="X18" s="447"/>
      <c r="AA18" s="438"/>
      <c r="AB18" s="87"/>
    </row>
    <row r="19" spans="2:28" ht="18" customHeight="1" thickBot="1">
      <c r="B19" s="448"/>
      <c r="D19" s="979"/>
      <c r="E19" s="980"/>
      <c r="F19" s="981"/>
      <c r="G19" s="973"/>
      <c r="H19" s="1000" t="s">
        <v>131</v>
      </c>
      <c r="I19" s="570"/>
      <c r="J19" s="571"/>
      <c r="K19" s="637" t="s">
        <v>132</v>
      </c>
      <c r="L19" s="464"/>
      <c r="M19" s="465" t="s">
        <v>130</v>
      </c>
      <c r="N19" s="466">
        <f>'その６（燃料、エネルギー）'!N19</f>
        <v>0</v>
      </c>
      <c r="O19" s="466">
        <f>SUMIF('その５（燃料）'!$F$8:$F$26,係数!$E18,'その５（燃料）'!$AD$8:$AD$26)+SUMIF('その５（燃料）'!$F$54:$F$278,係数!$E18,'その５（燃料）'!$AD$54:$AD$278)</f>
        <v>0</v>
      </c>
      <c r="P19" s="480">
        <f>係数!O18</f>
        <v>1.61E-2</v>
      </c>
      <c r="Q19" s="481">
        <f>SUMIF('その５（燃料）'!$F$8:$F$26,係数!$E18,'その５（燃料）'!$AF$8:$AF$26)+SUMIF('その５（燃料）'!$F$54:$F$278,係数!$E18,'その５（燃料）'!$AF$54:$AF$278)</f>
        <v>0</v>
      </c>
      <c r="R19" s="467"/>
      <c r="X19" s="447"/>
      <c r="AA19" s="438"/>
      <c r="AB19" s="87"/>
    </row>
    <row r="20" spans="2:28" ht="18" customHeight="1" thickBot="1">
      <c r="B20" s="448"/>
      <c r="D20" s="979"/>
      <c r="E20" s="980"/>
      <c r="F20" s="981"/>
      <c r="G20" s="974"/>
      <c r="H20" s="1000"/>
      <c r="I20" s="493"/>
      <c r="J20" s="571"/>
      <c r="K20" s="637" t="s">
        <v>92</v>
      </c>
      <c r="L20" s="464"/>
      <c r="M20" s="455" t="s">
        <v>133</v>
      </c>
      <c r="N20" s="466">
        <f>'その６（燃料、エネルギー）'!N20*V20</f>
        <v>0</v>
      </c>
      <c r="O20" s="466">
        <f>N20*係数!K19</f>
        <v>0</v>
      </c>
      <c r="P20" s="480">
        <f>係数!O19</f>
        <v>1.4200000000000001E-2</v>
      </c>
      <c r="Q20" s="481">
        <f>O20*P20*(44/12)</f>
        <v>0</v>
      </c>
      <c r="R20" s="467"/>
      <c r="S20" s="34"/>
      <c r="T20" s="34"/>
      <c r="U20" s="543" t="s">
        <v>446</v>
      </c>
      <c r="V20" s="661"/>
      <c r="X20" s="447"/>
      <c r="Y20" s="461" t="s">
        <v>439</v>
      </c>
      <c r="AA20" s="438"/>
      <c r="AB20" s="87"/>
    </row>
    <row r="21" spans="2:28" ht="18" customHeight="1" thickBot="1">
      <c r="B21" s="448"/>
      <c r="D21" s="979"/>
      <c r="E21" s="980"/>
      <c r="F21" s="981"/>
      <c r="G21" s="973"/>
      <c r="H21" s="1014" t="s">
        <v>134</v>
      </c>
      <c r="I21" s="638"/>
      <c r="J21" s="573"/>
      <c r="K21" s="637" t="s">
        <v>135</v>
      </c>
      <c r="L21" s="464"/>
      <c r="M21" s="465" t="s">
        <v>130</v>
      </c>
      <c r="N21" s="466">
        <f>'その６（燃料、エネルギー）'!N21</f>
        <v>0</v>
      </c>
      <c r="O21" s="466">
        <f>SUMIF('その５（燃料）'!$F$8:$F$26,係数!$E20,'その５（燃料）'!$AD$8:$AD$26)+SUMIF('その５（燃料）'!$F$54:$F$278,係数!$E20,'その５（燃料）'!$AD$54:$AD$278)</f>
        <v>0</v>
      </c>
      <c r="P21" s="480">
        <f>係数!O20</f>
        <v>1.35E-2</v>
      </c>
      <c r="Q21" s="481">
        <f>SUMIF('その５（燃料）'!$F$8:$F$26,係数!$E20,'その５（燃料）'!$AF$8:$AF$26)+SUMIF('その５（燃料）'!$F$54:$F$278,係数!$E20,'その５（燃料）'!$AF$54:$AF$278)</f>
        <v>0</v>
      </c>
      <c r="R21" s="467"/>
      <c r="S21" s="34"/>
      <c r="T21" s="34"/>
      <c r="U21" s="543"/>
      <c r="X21" s="447"/>
      <c r="AA21" s="438"/>
      <c r="AB21" s="87"/>
    </row>
    <row r="22" spans="2:28" ht="18" customHeight="1" thickBot="1">
      <c r="B22" s="448"/>
      <c r="D22" s="979"/>
      <c r="E22" s="980"/>
      <c r="F22" s="981"/>
      <c r="G22" s="974"/>
      <c r="H22" s="1014"/>
      <c r="I22" s="639"/>
      <c r="J22" s="573"/>
      <c r="K22" s="637" t="s">
        <v>93</v>
      </c>
      <c r="L22" s="464"/>
      <c r="M22" s="455" t="s">
        <v>133</v>
      </c>
      <c r="N22" s="466">
        <f>'その６（燃料、エネルギー）'!N22*V22</f>
        <v>0</v>
      </c>
      <c r="O22" s="466">
        <f>N22*係数!K21</f>
        <v>0</v>
      </c>
      <c r="P22" s="480">
        <f>係数!O21</f>
        <v>1.3899999999999999E-2</v>
      </c>
      <c r="Q22" s="481">
        <f>O22*P22*(44/12)</f>
        <v>0</v>
      </c>
      <c r="R22" s="467"/>
      <c r="S22" s="34"/>
      <c r="T22" s="34"/>
      <c r="U22" s="543" t="s">
        <v>447</v>
      </c>
      <c r="V22" s="661"/>
      <c r="X22" s="447"/>
      <c r="Y22" s="461" t="s">
        <v>440</v>
      </c>
      <c r="AA22" s="438"/>
      <c r="AB22" s="87"/>
    </row>
    <row r="23" spans="2:28" ht="18" customHeight="1">
      <c r="B23" s="448"/>
      <c r="D23" s="979"/>
      <c r="E23" s="980"/>
      <c r="F23" s="981"/>
      <c r="G23" s="973"/>
      <c r="H23" s="1010" t="s">
        <v>136</v>
      </c>
      <c r="I23" s="570"/>
      <c r="J23" s="571"/>
      <c r="K23" s="477" t="s">
        <v>94</v>
      </c>
      <c r="L23" s="464"/>
      <c r="M23" s="465" t="s">
        <v>130</v>
      </c>
      <c r="N23" s="466">
        <f>SUM('その６（燃料、エネルギー）'!N23:N25)</f>
        <v>0</v>
      </c>
      <c r="O23" s="466">
        <f>SUM('その６（燃料、エネルギー）'!O23:O25)</f>
        <v>0</v>
      </c>
      <c r="P23" s="480">
        <f>係数!O22</f>
        <v>2.4500000000000001E-2</v>
      </c>
      <c r="Q23" s="481">
        <f>SUM('その６（燃料、エネルギー）'!Q23:Q25)</f>
        <v>0</v>
      </c>
      <c r="R23" s="467"/>
      <c r="S23" s="34"/>
      <c r="T23" s="34"/>
      <c r="U23" s="543"/>
      <c r="X23" s="447"/>
      <c r="AA23" s="438"/>
      <c r="AB23" s="87"/>
    </row>
    <row r="24" spans="2:28" ht="18" customHeight="1">
      <c r="B24" s="448"/>
      <c r="D24" s="979"/>
      <c r="E24" s="980"/>
      <c r="F24" s="981"/>
      <c r="G24" s="1021"/>
      <c r="H24" s="1011"/>
      <c r="I24" s="449"/>
      <c r="J24" s="571"/>
      <c r="K24" s="477" t="s">
        <v>95</v>
      </c>
      <c r="L24" s="464"/>
      <c r="M24" s="465" t="s">
        <v>130</v>
      </c>
      <c r="N24" s="466">
        <f>SUM('その６（燃料、エネルギー）'!N26:N27)</f>
        <v>0</v>
      </c>
      <c r="O24" s="466">
        <f>SUM('その６（燃料、エネルギー）'!O26:O27)</f>
        <v>0</v>
      </c>
      <c r="P24" s="480">
        <f>係数!O26</f>
        <v>2.47E-2</v>
      </c>
      <c r="Q24" s="481">
        <f>SUM('その６（燃料、エネルギー）'!Q26:Q27)</f>
        <v>0</v>
      </c>
      <c r="R24" s="467"/>
      <c r="S24" s="34"/>
      <c r="T24" s="34"/>
      <c r="U24" s="543"/>
      <c r="X24" s="447"/>
      <c r="AA24" s="438"/>
      <c r="AB24" s="87"/>
    </row>
    <row r="25" spans="2:28" ht="18" customHeight="1">
      <c r="B25" s="448"/>
      <c r="D25" s="979"/>
      <c r="E25" s="980"/>
      <c r="F25" s="981"/>
      <c r="G25" s="1021"/>
      <c r="H25" s="1011"/>
      <c r="I25" s="449"/>
      <c r="J25" s="571"/>
      <c r="K25" s="477" t="s">
        <v>96</v>
      </c>
      <c r="L25" s="464"/>
      <c r="M25" s="465" t="s">
        <v>130</v>
      </c>
      <c r="N25" s="466">
        <f>'その６（燃料、エネルギー）'!N28</f>
        <v>0</v>
      </c>
      <c r="O25" s="466">
        <f>'その６（燃料、エネルギー）'!O28</f>
        <v>0</v>
      </c>
      <c r="P25" s="480">
        <f>係数!O29</f>
        <v>2.5499999999999998E-2</v>
      </c>
      <c r="Q25" s="481">
        <f>'その６（燃料、エネルギー）'!Q28</f>
        <v>0</v>
      </c>
      <c r="R25" s="467"/>
      <c r="S25" s="34"/>
      <c r="T25" s="34"/>
      <c r="U25" s="543"/>
      <c r="X25" s="447"/>
      <c r="AA25" s="438"/>
      <c r="AB25" s="87"/>
    </row>
    <row r="26" spans="2:28" ht="18" customHeight="1">
      <c r="B26" s="448"/>
      <c r="D26" s="979"/>
      <c r="E26" s="980"/>
      <c r="F26" s="981"/>
      <c r="G26" s="463"/>
      <c r="H26" s="1000" t="s">
        <v>97</v>
      </c>
      <c r="I26" s="1000"/>
      <c r="J26" s="1000"/>
      <c r="K26" s="1000"/>
      <c r="L26" s="464"/>
      <c r="M26" s="465" t="s">
        <v>130</v>
      </c>
      <c r="N26" s="466">
        <f>'その６（燃料、エネルギー）'!N29</f>
        <v>0</v>
      </c>
      <c r="O26" s="466">
        <f>SUMIF('その５（燃料）'!$F$8:$F$26,係数!$E30,'その５（燃料）'!$AD$8:$AD$26)+SUMIF('その５（燃料）'!$F$54:$F$278,係数!$E30,'その５（燃料）'!$AD$54:$AD$278)</f>
        <v>0</v>
      </c>
      <c r="P26" s="480">
        <f>係数!O30</f>
        <v>2.9399999999999999E-2</v>
      </c>
      <c r="Q26" s="481">
        <f>SUMIF('その５（燃料）'!$F$8:$F$26,係数!$E30,'その５（燃料）'!$AF$8:$AF$26)+SUMIF('その５（燃料）'!$F$54:$F$278,係数!$E30,'その５（燃料）'!$AF$54:$AF$278)</f>
        <v>0</v>
      </c>
      <c r="R26" s="467"/>
      <c r="S26" s="34"/>
      <c r="T26" s="34"/>
      <c r="U26" s="543"/>
      <c r="X26" s="447"/>
      <c r="AA26" s="438"/>
      <c r="AB26" s="87"/>
    </row>
    <row r="27" spans="2:28" ht="18" customHeight="1" thickBot="1">
      <c r="B27" s="448"/>
      <c r="D27" s="979"/>
      <c r="E27" s="980"/>
      <c r="F27" s="981"/>
      <c r="G27" s="463"/>
      <c r="H27" s="1000" t="s">
        <v>114</v>
      </c>
      <c r="I27" s="1000"/>
      <c r="J27" s="1000"/>
      <c r="K27" s="1000"/>
      <c r="L27" s="464"/>
      <c r="M27" s="465" t="s">
        <v>130</v>
      </c>
      <c r="N27" s="466">
        <f>'その６（燃料、エネルギー）'!N30</f>
        <v>0</v>
      </c>
      <c r="O27" s="466">
        <f>SUMIF('その５（燃料）'!$F$8:$F$26,係数!$E31,'その５（燃料）'!$AD$8:$AD$26)+SUMIF('その５（燃料）'!$F$54:$F$278,係数!$E31,'その５（燃料）'!$AD$54:$AD$278)</f>
        <v>0</v>
      </c>
      <c r="P27" s="480">
        <f>係数!O31</f>
        <v>2.0899999999999998E-2</v>
      </c>
      <c r="Q27" s="481">
        <f>SUMIF('その５（燃料）'!$F$8:$F$26,係数!$E31,'その５（燃料）'!$AF$8:$AF$26)+SUMIF('その５（燃料）'!$F$54:$F$278,係数!$E31,'その５（燃料）'!$AF$54:$AF$278)</f>
        <v>0</v>
      </c>
      <c r="R27" s="467"/>
      <c r="S27" s="34"/>
      <c r="T27" s="34"/>
      <c r="U27" s="543"/>
      <c r="X27" s="447"/>
      <c r="AA27" s="438"/>
      <c r="AB27" s="87"/>
    </row>
    <row r="28" spans="2:28" ht="18" customHeight="1" thickBot="1">
      <c r="B28" s="448"/>
      <c r="D28" s="979"/>
      <c r="E28" s="980"/>
      <c r="F28" s="981"/>
      <c r="G28" s="463"/>
      <c r="H28" s="1000" t="s">
        <v>448</v>
      </c>
      <c r="I28" s="1000"/>
      <c r="J28" s="1000"/>
      <c r="K28" s="1000"/>
      <c r="L28" s="464"/>
      <c r="M28" s="455" t="s">
        <v>133</v>
      </c>
      <c r="N28" s="466">
        <f>'その６（燃料、エネルギー）'!N31*V28</f>
        <v>0</v>
      </c>
      <c r="O28" s="466">
        <f>N28*係数!K32</f>
        <v>0</v>
      </c>
      <c r="P28" s="480">
        <f>係数!O32</f>
        <v>1.0999999999999999E-2</v>
      </c>
      <c r="Q28" s="481">
        <f>O28*P28*(44/12)</f>
        <v>0</v>
      </c>
      <c r="R28" s="467"/>
      <c r="S28" s="34"/>
      <c r="T28" s="34"/>
      <c r="U28" s="543" t="s">
        <v>448</v>
      </c>
      <c r="V28" s="661"/>
      <c r="X28" s="447"/>
      <c r="Y28" s="461" t="s">
        <v>444</v>
      </c>
      <c r="AA28" s="438"/>
      <c r="AB28" s="87"/>
    </row>
    <row r="29" spans="2:28" ht="18" customHeight="1" thickBot="1">
      <c r="B29" s="448"/>
      <c r="D29" s="979"/>
      <c r="E29" s="980"/>
      <c r="F29" s="981"/>
      <c r="G29" s="463"/>
      <c r="H29" s="1000" t="s">
        <v>449</v>
      </c>
      <c r="I29" s="1000"/>
      <c r="J29" s="1000"/>
      <c r="K29" s="1000"/>
      <c r="L29" s="464"/>
      <c r="M29" s="455" t="s">
        <v>133</v>
      </c>
      <c r="N29" s="466">
        <f>'その６（燃料、エネルギー）'!N32*V29</f>
        <v>0</v>
      </c>
      <c r="O29" s="466">
        <f>N29*係数!K33</f>
        <v>0</v>
      </c>
      <c r="P29" s="480">
        <f>係数!O33</f>
        <v>2.63E-2</v>
      </c>
      <c r="Q29" s="481">
        <f t="shared" ref="Q29:Q30" si="0">O29*P29*(44/12)</f>
        <v>0</v>
      </c>
      <c r="R29" s="467"/>
      <c r="S29" s="34"/>
      <c r="T29" s="34"/>
      <c r="U29" s="543" t="s">
        <v>449</v>
      </c>
      <c r="V29" s="661"/>
      <c r="X29" s="447"/>
      <c r="Y29" s="461" t="s">
        <v>441</v>
      </c>
      <c r="AA29" s="438"/>
      <c r="AB29" s="87"/>
    </row>
    <row r="30" spans="2:28" ht="18" customHeight="1" thickBot="1">
      <c r="B30" s="448"/>
      <c r="D30" s="979"/>
      <c r="E30" s="980"/>
      <c r="F30" s="981"/>
      <c r="G30" s="463"/>
      <c r="H30" s="1000" t="s">
        <v>295</v>
      </c>
      <c r="I30" s="1000"/>
      <c r="J30" s="1000"/>
      <c r="K30" s="1000"/>
      <c r="L30" s="464"/>
      <c r="M30" s="455" t="s">
        <v>133</v>
      </c>
      <c r="N30" s="466">
        <f>'その６（燃料、エネルギー）'!N33*V30</f>
        <v>0</v>
      </c>
      <c r="O30" s="466">
        <f>N30*係数!K34</f>
        <v>0</v>
      </c>
      <c r="P30" s="480">
        <f>係数!O34</f>
        <v>2.64E-2</v>
      </c>
      <c r="Q30" s="481">
        <f t="shared" si="0"/>
        <v>0</v>
      </c>
      <c r="R30" s="467"/>
      <c r="S30" s="34"/>
      <c r="T30" s="34"/>
      <c r="U30" s="543" t="s">
        <v>295</v>
      </c>
      <c r="V30" s="661"/>
      <c r="X30" s="447"/>
      <c r="Y30" s="461" t="s">
        <v>442</v>
      </c>
      <c r="AA30" s="438"/>
      <c r="AB30" s="87"/>
    </row>
    <row r="31" spans="2:28" ht="18" customHeight="1" thickBot="1">
      <c r="B31" s="448"/>
      <c r="D31" s="979"/>
      <c r="E31" s="980"/>
      <c r="F31" s="981"/>
      <c r="G31" s="463"/>
      <c r="H31" s="1000" t="s">
        <v>102</v>
      </c>
      <c r="I31" s="1000"/>
      <c r="J31" s="1000"/>
      <c r="K31" s="1000"/>
      <c r="L31" s="464"/>
      <c r="M31" s="455" t="s">
        <v>133</v>
      </c>
      <c r="N31" s="466">
        <f>'その６（燃料、エネルギー）'!N34*V31</f>
        <v>0</v>
      </c>
      <c r="O31" s="466">
        <f>N31*係数!K35</f>
        <v>0</v>
      </c>
      <c r="P31" s="480">
        <f>係数!O35</f>
        <v>3.8399999999999997E-2</v>
      </c>
      <c r="Q31" s="481">
        <f>O31*P31*(44/12)</f>
        <v>0</v>
      </c>
      <c r="R31" s="467"/>
      <c r="S31" s="34"/>
      <c r="T31" s="34"/>
      <c r="U31" s="543" t="s">
        <v>450</v>
      </c>
      <c r="V31" s="661"/>
      <c r="X31" s="447"/>
      <c r="Y31" s="461" t="s">
        <v>443</v>
      </c>
      <c r="AA31" s="438"/>
      <c r="AB31" s="87"/>
    </row>
    <row r="32" spans="2:28" ht="18" customHeight="1">
      <c r="B32" s="448"/>
      <c r="D32" s="979"/>
      <c r="E32" s="980"/>
      <c r="F32" s="981"/>
      <c r="G32" s="479"/>
      <c r="H32" s="1010" t="s">
        <v>514</v>
      </c>
      <c r="I32" s="1010"/>
      <c r="J32" s="1010"/>
      <c r="K32" s="1010"/>
      <c r="L32" s="464"/>
      <c r="M32" s="455" t="s">
        <v>133</v>
      </c>
      <c r="N32" s="466">
        <f>SUMIF('その５の２（電気・熱・都市ガス）'!$F$8:$F$26,"都市ガス",'その５の２（電気・熱・都市ガス）'!$AG$8:$AG$26)+SUMIF('その５の２（電気・熱・都市ガス）'!$F$54:$F$278,"都市ガス",'その５の２（電気・熱・都市ガス）'!$AG$54:$AG$278)</f>
        <v>0</v>
      </c>
      <c r="O32" s="466">
        <f>SUMIF('その５の２（電気・熱・都市ガス）'!$F$8:$F$26,"都市ガス",'その５の２（電気・熱・都市ガス）'!$AL$8:$AL$26)+SUMIF('その５の２（電気・熱・都市ガス）'!$F$54:$F$278,"都市ガス",'その５の２（電気・熱・都市ガス）'!$AL$54:$AL$278)</f>
        <v>0</v>
      </c>
      <c r="P32" s="480">
        <f>係数!O36</f>
        <v>1.3599999999999999E-2</v>
      </c>
      <c r="Q32" s="481">
        <f>SUMIF('その５の２（電気・熱・都市ガス）'!$F$8:$F$26,"都市ガス",'その５の２（電気・熱・都市ガス）'!$AN$8:$AN$26)+SUMIF('その５の２（電気・熱・都市ガス）'!$F$54:$F$278,"都市ガス",'その５の２（電気・熱・都市ガス）'!$AN$54:$AN$278)</f>
        <v>0</v>
      </c>
      <c r="R32" s="467"/>
      <c r="S32" s="34"/>
      <c r="T32" s="34"/>
      <c r="U32" s="34"/>
      <c r="V32"/>
      <c r="W32"/>
      <c r="X32" s="640"/>
      <c r="Y32"/>
      <c r="AA32" s="438"/>
      <c r="AB32" s="87"/>
    </row>
    <row r="33" spans="2:27" ht="18" customHeight="1">
      <c r="B33" s="448"/>
      <c r="D33" s="979"/>
      <c r="E33" s="980"/>
      <c r="F33" s="981"/>
      <c r="G33" s="479"/>
      <c r="H33" s="1022" t="s">
        <v>516</v>
      </c>
      <c r="I33" s="638"/>
      <c r="J33" s="641"/>
      <c r="K33" s="642">
        <f>'その５（燃料）'!F31</f>
        <v>0</v>
      </c>
      <c r="L33" s="483"/>
      <c r="M33" s="484">
        <f>IF(係数!L38="","",係数!L38)</f>
        <v>0</v>
      </c>
      <c r="N33" s="466">
        <f>SUMIF('その５（燃料）'!$F$8:$F$26,係数!$E38,'その５（燃料）'!$Y$8:$Y$26)+SUMIF('その５（燃料）'!$F$54:$F$278,係数!$E38,'その５（燃料）'!$Y$54:$Y$278)</f>
        <v>0</v>
      </c>
      <c r="O33" s="466">
        <f>SUMIF('その５（燃料）'!$F$8:$F$26,係数!$E38,'その５（燃料）'!$AD$8:$AD$26)+SUMIF('その５（燃料）'!$F$54:$F$278,係数!$E38,'その５（燃料）'!$AD$54:$AD$278)</f>
        <v>0</v>
      </c>
      <c r="P33" s="480" t="str">
        <f>IF(係数!O38=0,"",係数!O38)</f>
        <v/>
      </c>
      <c r="Q33" s="481">
        <f>SUMIF('その５（燃料）'!$F$8:$F$26,係数!$E38,'その５（燃料）'!$AF$8:$AF$26)+SUMIF('その５（燃料）'!$F$54:$F$278,係数!$E38,'その５（燃料）'!$AF$54:$AF$278)</f>
        <v>0</v>
      </c>
      <c r="R33" s="467"/>
      <c r="S33" s="34"/>
      <c r="T33" s="34"/>
      <c r="U33" s="543" t="s">
        <v>512</v>
      </c>
      <c r="V33"/>
      <c r="X33" s="447"/>
      <c r="Y33"/>
    </row>
    <row r="34" spans="2:27" ht="18" customHeight="1">
      <c r="B34" s="448"/>
      <c r="D34" s="979"/>
      <c r="E34" s="980"/>
      <c r="F34" s="981"/>
      <c r="G34" s="485"/>
      <c r="H34" s="1023"/>
      <c r="I34" s="639"/>
      <c r="J34" s="641"/>
      <c r="K34" s="642">
        <f>'その５（燃料）'!F32</f>
        <v>0</v>
      </c>
      <c r="L34" s="483"/>
      <c r="M34" s="484">
        <f>IF(係数!L39="","",係数!L39)</f>
        <v>0</v>
      </c>
      <c r="N34" s="466">
        <f>SUMIF('その５（燃料）'!$F$8:$F$26,係数!$E39,'その５（燃料）'!$Y$8:$Y$26)+SUMIF('その５（燃料）'!$F$54:$F$278,係数!$E39,'その５（燃料）'!$Y$54:$Y$278)</f>
        <v>0</v>
      </c>
      <c r="O34" s="466">
        <f>SUMIF('その５（燃料）'!$F$8:$F$26,係数!$E39,'その５（燃料）'!$AD$8:$AD$26)+SUMIF('その５（燃料）'!$F$54:$F$278,係数!$E39,'その５（燃料）'!$AD$54:$AD$278)</f>
        <v>0</v>
      </c>
      <c r="P34" s="480" t="str">
        <f>IF(係数!O39=0,"",係数!O39)</f>
        <v/>
      </c>
      <c r="Q34" s="481">
        <f>SUMIF('その５（燃料）'!$F$8:$F$26,係数!$E39,'その５（燃料）'!$AF$8:$AF$26)+SUMIF('その５（燃料）'!$F$54:$F$278,係数!$E39,'その５（燃料）'!$AF$54:$AF$278)</f>
        <v>0</v>
      </c>
      <c r="R34" s="467"/>
      <c r="S34" s="34"/>
      <c r="T34" s="34"/>
      <c r="U34" s="543" t="s">
        <v>513</v>
      </c>
      <c r="V34"/>
      <c r="X34" s="447"/>
      <c r="Y34"/>
    </row>
    <row r="35" spans="2:27" ht="18" customHeight="1">
      <c r="B35" s="448"/>
      <c r="D35" s="979"/>
      <c r="E35" s="980"/>
      <c r="F35" s="981"/>
      <c r="G35" s="463"/>
      <c r="H35" s="1000" t="s">
        <v>108</v>
      </c>
      <c r="I35" s="1000"/>
      <c r="J35" s="1000"/>
      <c r="K35" s="1000"/>
      <c r="L35" s="464"/>
      <c r="M35" s="465" t="s">
        <v>138</v>
      </c>
      <c r="N35" s="466">
        <f>SUMIF('その５の２（電気・熱・都市ガス）'!$F$8:$F$26,係数!$E40,'その５の２（電気・熱・都市ガス）'!$AG$8:$AG$26)+SUMIF('その５の２（電気・熱・都市ガス）'!$F$54:$F$278,係数!$E40,'その５の２（電気・熱・都市ガス）'!$AG$54:$AG$278)</f>
        <v>0</v>
      </c>
      <c r="O35" s="501"/>
      <c r="P35" s="512">
        <f>係数!O40</f>
        <v>0.06</v>
      </c>
      <c r="Q35" s="481">
        <f>SUMIF('その５の２（電気・熱・都市ガス）'!$F$8:$F$26,係数!$E40,'その５の２（電気・熱・都市ガス）'!$AN$8:$AN$26)+SUMIF('その５の２（電気・熱・都市ガス）'!$F$54:$F$278,係数!$E40,'その５の２（電気・熱・都市ガス）'!$AN$54:$AN$278)</f>
        <v>0</v>
      </c>
      <c r="R35" s="467"/>
      <c r="S35" s="34"/>
      <c r="T35" s="34"/>
      <c r="U35" s="34"/>
      <c r="X35" s="447"/>
      <c r="Z35" s="386"/>
    </row>
    <row r="36" spans="2:27" ht="18" customHeight="1">
      <c r="B36" s="448"/>
      <c r="D36" s="979"/>
      <c r="E36" s="980"/>
      <c r="F36" s="981"/>
      <c r="G36" s="463"/>
      <c r="H36" s="1000" t="s">
        <v>109</v>
      </c>
      <c r="I36" s="1000"/>
      <c r="J36" s="1000"/>
      <c r="K36" s="1000"/>
      <c r="L36" s="464"/>
      <c r="M36" s="465" t="s">
        <v>138</v>
      </c>
      <c r="N36" s="466">
        <f>SUMIF('その５の２（電気・熱・都市ガス）'!$F$8:$F$26,係数!$E41,'その５の２（電気・熱・都市ガス）'!$AG$8:$AG$26)+SUMIF('その５の２（電気・熱・都市ガス）'!$F$54:$F$278,係数!$E41,'その５の２（電気・熱・都市ガス）'!$AG$54:$AG$278)</f>
        <v>0</v>
      </c>
      <c r="O36" s="501"/>
      <c r="P36" s="512">
        <f>係数!O41</f>
        <v>0.06</v>
      </c>
      <c r="Q36" s="481">
        <f>SUMIF('その５の２（電気・熱・都市ガス）'!$F$8:$F$26,係数!$E41,'その５の２（電気・熱・都市ガス）'!$AN$8:$AN$26)+SUMIF('その５の２（電気・熱・都市ガス）'!$F$54:$F$278,係数!$E41,'その５の２（電気・熱・都市ガス）'!$AN$54:$AN$278)</f>
        <v>0</v>
      </c>
      <c r="R36" s="467"/>
      <c r="S36" s="34"/>
      <c r="T36" s="34"/>
      <c r="U36" s="34"/>
      <c r="X36" s="447"/>
    </row>
    <row r="37" spans="2:27" ht="18" customHeight="1">
      <c r="B37" s="448"/>
      <c r="D37" s="979"/>
      <c r="E37" s="980"/>
      <c r="F37" s="981"/>
      <c r="G37" s="463"/>
      <c r="H37" s="1000" t="s">
        <v>110</v>
      </c>
      <c r="I37" s="1000"/>
      <c r="J37" s="1000"/>
      <c r="K37" s="1000"/>
      <c r="L37" s="464"/>
      <c r="M37" s="465" t="s">
        <v>138</v>
      </c>
      <c r="N37" s="466">
        <f>SUMIF('その５の２（電気・熱・都市ガス）'!$F$8:$F$26,係数!$E42,'その５の２（電気・熱・都市ガス）'!$AG$8:$AG$26)+SUMIF('その５の２（電気・熱・都市ガス）'!$F$54:$F$278,係数!$E42,'その５の２（電気・熱・都市ガス）'!$AG$54:$AG$278)</f>
        <v>0</v>
      </c>
      <c r="O37" s="501"/>
      <c r="P37" s="512">
        <f>係数!O42</f>
        <v>0.06</v>
      </c>
      <c r="Q37" s="481">
        <f>SUMIF('その５の２（電気・熱・都市ガス）'!$F$8:$F$26,係数!$E42,'その５の２（電気・熱・都市ガス）'!$AN$8:$AN$26)+SUMIF('その５の２（電気・熱・都市ガス）'!$F$54:$F$278,係数!$E42,'その５の２（電気・熱・都市ガス）'!$AN$54:$AN$278)</f>
        <v>0</v>
      </c>
      <c r="R37" s="467"/>
      <c r="S37" s="34"/>
      <c r="T37" s="34"/>
      <c r="U37" s="34"/>
      <c r="X37" s="447"/>
    </row>
    <row r="38" spans="2:27" ht="18" customHeight="1">
      <c r="B38" s="448"/>
      <c r="D38" s="979"/>
      <c r="E38" s="980"/>
      <c r="F38" s="981"/>
      <c r="G38" s="463"/>
      <c r="H38" s="1000" t="s">
        <v>111</v>
      </c>
      <c r="I38" s="1000"/>
      <c r="J38" s="1000"/>
      <c r="K38" s="1000"/>
      <c r="L38" s="464"/>
      <c r="M38" s="465" t="s">
        <v>138</v>
      </c>
      <c r="N38" s="466">
        <f>SUMIF('その５の２（電気・熱・都市ガス）'!$F$8:$F$26,係数!$E43,'その５の２（電気・熱・都市ガス）'!$AG$8:$AG$26)+SUMIF('その５の２（電気・熱・都市ガス）'!$F$54:$F$278,係数!$E43,'その５の２（電気・熱・都市ガス）'!$AG$54:$AG$278)</f>
        <v>0</v>
      </c>
      <c r="O38" s="501"/>
      <c r="P38" s="512">
        <f>係数!O43</f>
        <v>0.06</v>
      </c>
      <c r="Q38" s="481">
        <f>SUMIF('その５の２（電気・熱・都市ガス）'!$F$8:$F$26,係数!$E43,'その５の２（電気・熱・都市ガス）'!$AN$8:$AN$26)+SUMIF('その５の２（電気・熱・都市ガス）'!$F$54:$F$278,係数!$E43,'その５の２（電気・熱・都市ガス）'!$AN$54:$AN$278)</f>
        <v>0</v>
      </c>
      <c r="R38" s="467"/>
      <c r="S38" s="34"/>
      <c r="T38" s="34"/>
      <c r="U38" s="34"/>
      <c r="X38" s="447"/>
    </row>
    <row r="39" spans="2:27" ht="18" customHeight="1">
      <c r="B39" s="448"/>
      <c r="D39" s="979"/>
      <c r="E39" s="980"/>
      <c r="F39" s="981"/>
      <c r="G39" s="463"/>
      <c r="H39" s="1002" t="s">
        <v>556</v>
      </c>
      <c r="I39" s="1002"/>
      <c r="J39" s="1002"/>
      <c r="K39" s="1002"/>
      <c r="L39" s="464"/>
      <c r="M39" s="465" t="s">
        <v>138</v>
      </c>
      <c r="N39" s="466">
        <f>'その６（燃料、エネルギー）'!N43</f>
        <v>0</v>
      </c>
      <c r="O39" s="498"/>
      <c r="P39" s="499"/>
      <c r="Q39" s="779"/>
      <c r="R39" s="467"/>
      <c r="S39" s="34"/>
      <c r="T39" s="34"/>
      <c r="U39" s="34"/>
      <c r="X39" s="447"/>
    </row>
    <row r="40" spans="2:27" ht="18" customHeight="1">
      <c r="B40" s="448"/>
      <c r="D40" s="979"/>
      <c r="E40" s="980"/>
      <c r="F40" s="981"/>
      <c r="G40" s="463"/>
      <c r="H40" s="1016" t="s">
        <v>557</v>
      </c>
      <c r="I40" s="1016"/>
      <c r="J40" s="1016"/>
      <c r="K40" s="1016"/>
      <c r="L40" s="464"/>
      <c r="M40" s="496" t="s">
        <v>138</v>
      </c>
      <c r="N40" s="466">
        <f>'その６（燃料、エネルギー）'!N44</f>
        <v>0</v>
      </c>
      <c r="O40" s="501"/>
      <c r="P40" s="643">
        <f>係数!O47</f>
        <v>4.2999999999999997E-2</v>
      </c>
      <c r="Q40" s="576">
        <f>N40*P40</f>
        <v>0</v>
      </c>
      <c r="R40" s="467"/>
      <c r="S40" s="34"/>
      <c r="T40" s="34"/>
      <c r="U40" s="34"/>
      <c r="X40" s="447"/>
    </row>
    <row r="41" spans="2:27" ht="18" customHeight="1">
      <c r="B41" s="448"/>
      <c r="D41" s="979"/>
      <c r="E41" s="980"/>
      <c r="F41" s="981"/>
      <c r="G41" s="463"/>
      <c r="H41" s="1016" t="s">
        <v>550</v>
      </c>
      <c r="I41" s="1016"/>
      <c r="J41" s="1016"/>
      <c r="K41" s="1016"/>
      <c r="L41" s="464"/>
      <c r="M41" s="465" t="s">
        <v>138</v>
      </c>
      <c r="N41" s="466">
        <f>'その６（燃料、エネルギー）'!N45</f>
        <v>0</v>
      </c>
      <c r="O41" s="501"/>
      <c r="P41" s="512">
        <v>0.06</v>
      </c>
      <c r="Q41" s="576">
        <f>N41*P41</f>
        <v>0</v>
      </c>
      <c r="R41" s="467"/>
      <c r="S41" s="34"/>
      <c r="T41" s="34"/>
      <c r="U41" s="34"/>
      <c r="X41" s="447"/>
    </row>
    <row r="42" spans="2:27" s="34" customFormat="1" ht="18" customHeight="1">
      <c r="B42" s="89"/>
      <c r="D42" s="979"/>
      <c r="E42" s="980"/>
      <c r="F42" s="981"/>
      <c r="G42" s="463"/>
      <c r="H42" s="1016" t="s">
        <v>551</v>
      </c>
      <c r="I42" s="1016"/>
      <c r="J42" s="1016"/>
      <c r="K42" s="1016"/>
      <c r="L42" s="464"/>
      <c r="M42" s="465" t="s">
        <v>138</v>
      </c>
      <c r="N42" s="466">
        <f>'その６（燃料、エネルギー）'!N46</f>
        <v>0</v>
      </c>
      <c r="O42" s="501"/>
      <c r="P42" s="512">
        <f>係数!O45</f>
        <v>4.2999999999999997E-2</v>
      </c>
      <c r="Q42" s="576">
        <f>N42*P42</f>
        <v>0</v>
      </c>
      <c r="R42" s="467"/>
      <c r="V42" s="438"/>
      <c r="W42" s="438"/>
      <c r="X42" s="447"/>
      <c r="Z42" s="644"/>
      <c r="AA42" s="87"/>
    </row>
    <row r="43" spans="2:27" s="34" customFormat="1" ht="18" customHeight="1" thickBot="1">
      <c r="B43" s="89"/>
      <c r="D43" s="982"/>
      <c r="E43" s="983"/>
      <c r="F43" s="984"/>
      <c r="G43" s="505"/>
      <c r="H43" s="1013" t="s">
        <v>139</v>
      </c>
      <c r="I43" s="1013"/>
      <c r="J43" s="1013"/>
      <c r="K43" s="1013"/>
      <c r="L43" s="506"/>
      <c r="M43" s="507"/>
      <c r="N43" s="490">
        <f>SUM(N7:N42)</f>
        <v>0</v>
      </c>
      <c r="O43" s="787"/>
      <c r="P43" s="803"/>
      <c r="Q43" s="645">
        <f>SUM(Q7:Q42)</f>
        <v>0</v>
      </c>
      <c r="R43" s="508"/>
      <c r="V43" s="438"/>
      <c r="W43" s="438"/>
      <c r="X43" s="447"/>
      <c r="Z43" s="644"/>
      <c r="AA43" s="87"/>
    </row>
    <row r="44" spans="2:27" s="34" customFormat="1" ht="18" customHeight="1" thickTop="1">
      <c r="B44" s="89"/>
      <c r="D44" s="976" t="s">
        <v>140</v>
      </c>
      <c r="E44" s="977"/>
      <c r="F44" s="978"/>
      <c r="G44" s="509"/>
      <c r="H44" s="1015" t="s">
        <v>204</v>
      </c>
      <c r="I44" s="1015"/>
      <c r="J44" s="1015"/>
      <c r="K44" s="1015"/>
      <c r="L44" s="510"/>
      <c r="M44" s="511" t="s">
        <v>141</v>
      </c>
      <c r="N44" s="466">
        <f>SUMIF('その５の２（電気・熱・都市ガス）'!$F$8:$F$26,係数!$E51,'その５の２（電気・熱・都市ガス）'!$AG$8:$AG$26)+SUMIF('その５の２（電気・熱・都市ガス）'!$F$54:$F$278,係数!$E51,'その５の２（電気・熱・都市ガス）'!$AG$54:$AG$278)</f>
        <v>0</v>
      </c>
      <c r="O44" s="646"/>
      <c r="P44" s="512">
        <f>係数!O56</f>
        <v>0.48899999999999999</v>
      </c>
      <c r="Q44" s="481">
        <f>SUMIF('その５の２（電気・熱・都市ガス）'!$F$8:$F$26,係数!$E51,'その５の２（電気・熱・都市ガス）'!$AN$8:$AN$26)+SUMIF('その５の２（電気・熱・都市ガス）'!$F$54:$F$278,係数!$E51,'その５の２（電気・熱・都市ガス）'!$AN$54:$AN$278)</f>
        <v>0</v>
      </c>
      <c r="R44" s="467"/>
      <c r="X44" s="449"/>
      <c r="Z44" s="644"/>
      <c r="AA44" s="87"/>
    </row>
    <row r="45" spans="2:27" s="34" customFormat="1" ht="18" customHeight="1">
      <c r="B45" s="89"/>
      <c r="D45" s="979"/>
      <c r="E45" s="980"/>
      <c r="F45" s="981"/>
      <c r="G45" s="518"/>
      <c r="H45" s="1002" t="s">
        <v>548</v>
      </c>
      <c r="I45" s="1002"/>
      <c r="J45" s="1002"/>
      <c r="K45" s="1002"/>
      <c r="L45" s="519"/>
      <c r="M45" s="515" t="s">
        <v>149</v>
      </c>
      <c r="N45" s="495">
        <f>'その６（燃料、エネルギー）'!N49</f>
        <v>0</v>
      </c>
      <c r="O45" s="501"/>
      <c r="P45" s="499"/>
      <c r="Q45" s="779"/>
      <c r="R45" s="467"/>
      <c r="X45" s="449"/>
      <c r="Z45" s="644"/>
      <c r="AA45" s="87"/>
    </row>
    <row r="46" spans="2:27" s="34" customFormat="1" ht="18" customHeight="1">
      <c r="B46" s="89"/>
      <c r="D46" s="979"/>
      <c r="E46" s="980"/>
      <c r="F46" s="981"/>
      <c r="G46" s="513"/>
      <c r="H46" s="1003" t="s">
        <v>549</v>
      </c>
      <c r="I46" s="1003"/>
      <c r="J46" s="1003"/>
      <c r="K46" s="1003"/>
      <c r="L46" s="514"/>
      <c r="M46" s="515" t="s">
        <v>149</v>
      </c>
      <c r="N46" s="495">
        <f>'その６（燃料、エネルギー）'!N50</f>
        <v>0</v>
      </c>
      <c r="O46" s="501"/>
      <c r="P46" s="643">
        <f>係数!O55</f>
        <v>0.39900000000000002</v>
      </c>
      <c r="Q46" s="674">
        <f>N46*P46</f>
        <v>0</v>
      </c>
      <c r="R46" s="467"/>
      <c r="X46" s="449"/>
      <c r="Z46" s="644"/>
      <c r="AA46" s="87"/>
    </row>
    <row r="47" spans="2:27" s="34" customFormat="1" ht="18" customHeight="1">
      <c r="B47" s="89"/>
      <c r="D47" s="979"/>
      <c r="E47" s="980"/>
      <c r="F47" s="981"/>
      <c r="G47" s="518"/>
      <c r="H47" s="1002" t="s">
        <v>546</v>
      </c>
      <c r="I47" s="1002"/>
      <c r="J47" s="1002"/>
      <c r="K47" s="1002"/>
      <c r="L47" s="519"/>
      <c r="M47" s="515" t="s">
        <v>149</v>
      </c>
      <c r="N47" s="495">
        <f>'その６（燃料、エネルギー）'!N51</f>
        <v>0</v>
      </c>
      <c r="O47" s="501"/>
      <c r="P47" s="804">
        <v>0.48899999999999999</v>
      </c>
      <c r="Q47" s="674">
        <f>N47*P47</f>
        <v>0</v>
      </c>
      <c r="R47" s="467"/>
      <c r="X47" s="449"/>
      <c r="Z47" s="644"/>
      <c r="AA47" s="87"/>
    </row>
    <row r="48" spans="2:27" s="34" customFormat="1" ht="18" customHeight="1">
      <c r="B48" s="89"/>
      <c r="D48" s="979"/>
      <c r="E48" s="980"/>
      <c r="F48" s="981"/>
      <c r="G48" s="518"/>
      <c r="H48" s="1002" t="s">
        <v>547</v>
      </c>
      <c r="I48" s="1002"/>
      <c r="J48" s="1002"/>
      <c r="K48" s="1002"/>
      <c r="L48" s="519"/>
      <c r="M48" s="515" t="s">
        <v>149</v>
      </c>
      <c r="N48" s="495">
        <f>'その６（燃料、エネルギー）'!N52</f>
        <v>0</v>
      </c>
      <c r="O48" s="805"/>
      <c r="P48" s="643">
        <f>係数!O53</f>
        <v>0.39900000000000002</v>
      </c>
      <c r="Q48" s="674">
        <f>N48*P48</f>
        <v>0</v>
      </c>
      <c r="R48" s="467"/>
      <c r="X48" s="449"/>
      <c r="Z48" s="644"/>
      <c r="AA48" s="87"/>
    </row>
    <row r="49" spans="2:27" s="34" customFormat="1" ht="18" customHeight="1" thickBot="1">
      <c r="B49" s="89"/>
      <c r="D49" s="982"/>
      <c r="E49" s="983"/>
      <c r="F49" s="984"/>
      <c r="G49" s="521"/>
      <c r="H49" s="990" t="s">
        <v>139</v>
      </c>
      <c r="I49" s="990"/>
      <c r="J49" s="990"/>
      <c r="K49" s="990"/>
      <c r="L49" s="522"/>
      <c r="M49" s="523" t="s">
        <v>143</v>
      </c>
      <c r="N49" s="490">
        <f>SUM(N44:N48)</f>
        <v>0</v>
      </c>
      <c r="O49" s="806"/>
      <c r="P49" s="807"/>
      <c r="Q49" s="645">
        <f>SUM(Q44:Q48)</f>
        <v>0</v>
      </c>
      <c r="R49" s="508"/>
      <c r="X49" s="449"/>
      <c r="Z49" s="644"/>
      <c r="AA49" s="87"/>
    </row>
    <row r="50" spans="2:27" s="34" customFormat="1" ht="22" customHeight="1" thickTop="1">
      <c r="B50" s="89"/>
      <c r="D50" s="991" t="s">
        <v>144</v>
      </c>
      <c r="E50" s="992"/>
      <c r="F50" s="993"/>
      <c r="G50" s="526"/>
      <c r="H50" s="1001" t="s">
        <v>112</v>
      </c>
      <c r="I50" s="1001"/>
      <c r="J50" s="1001"/>
      <c r="K50" s="1001"/>
      <c r="L50" s="527"/>
      <c r="M50" s="511" t="s">
        <v>19</v>
      </c>
      <c r="N50" s="582">
        <f>SUMIF('その５の２（電気・熱・都市ガス）'!$F$8:$F$26,係数!$E60,'その５の２（電気・熱・都市ガス）'!$AG$8:$AG$26)+SUMIF('その５の２（電気・熱・都市ガス）'!$F$54:$F$278,係数!$E60,'その５の２（電気・熱・都市ガス）'!$AG$54:$AG$278)</f>
        <v>0</v>
      </c>
      <c r="O50" s="646"/>
      <c r="P50" s="814"/>
      <c r="Q50" s="481">
        <f>N50*P50</f>
        <v>0</v>
      </c>
      <c r="R50" s="467"/>
      <c r="X50" s="449"/>
      <c r="Z50" s="644"/>
      <c r="AA50" s="87"/>
    </row>
    <row r="51" spans="2:27" s="34" customFormat="1" ht="22" customHeight="1">
      <c r="B51" s="89"/>
      <c r="D51" s="994"/>
      <c r="E51" s="995"/>
      <c r="F51" s="996"/>
      <c r="G51" s="528"/>
      <c r="H51" s="1000" t="s">
        <v>113</v>
      </c>
      <c r="I51" s="1000"/>
      <c r="J51" s="1000"/>
      <c r="K51" s="1000"/>
      <c r="L51" s="464"/>
      <c r="M51" s="517" t="s">
        <v>20</v>
      </c>
      <c r="N51" s="466">
        <f>SUMIF('その５の２（電気・熱・都市ガス）'!$F$8:$F$26,係数!$E61,'その５の２（電気・熱・都市ガス）'!$AG$8:$AG$26)+SUMIF('その５の２（電気・熱・都市ガス）'!$F$54:$F$278,係数!$E61,'その５の２（電気・熱・都市ガス）'!$AG$54:$AG$278)</f>
        <v>0</v>
      </c>
      <c r="O51" s="501"/>
      <c r="P51" s="815"/>
      <c r="Q51" s="481">
        <f>N51*P51</f>
        <v>0</v>
      </c>
      <c r="R51" s="467"/>
      <c r="X51" s="449"/>
      <c r="Z51" s="644"/>
      <c r="AA51" s="87"/>
    </row>
    <row r="52" spans="2:27" s="34" customFormat="1" ht="18" customHeight="1" thickBot="1">
      <c r="B52" s="89"/>
      <c r="D52" s="997"/>
      <c r="E52" s="998"/>
      <c r="F52" s="999"/>
      <c r="G52" s="529"/>
      <c r="H52" s="990" t="s">
        <v>139</v>
      </c>
      <c r="I52" s="990"/>
      <c r="J52" s="990"/>
      <c r="K52" s="990"/>
      <c r="L52" s="522"/>
      <c r="M52" s="530"/>
      <c r="N52" s="786"/>
      <c r="O52" s="787"/>
      <c r="P52" s="788"/>
      <c r="Q52" s="789">
        <f>SUM(Q50:Q51)</f>
        <v>0</v>
      </c>
      <c r="R52" s="508"/>
      <c r="X52" s="449"/>
      <c r="Z52" s="644"/>
      <c r="AA52" s="87"/>
    </row>
    <row r="53" spans="2:27" s="34" customFormat="1" ht="22" customHeight="1" thickTop="1" thickBot="1">
      <c r="B53" s="89"/>
      <c r="D53" s="647"/>
      <c r="E53" s="1084" t="s">
        <v>574</v>
      </c>
      <c r="F53" s="1084"/>
      <c r="G53" s="1084"/>
      <c r="H53" s="1084"/>
      <c r="I53" s="1084"/>
      <c r="J53" s="1084"/>
      <c r="K53" s="1084"/>
      <c r="L53" s="648"/>
      <c r="M53" s="649"/>
      <c r="N53" s="808"/>
      <c r="O53" s="809"/>
      <c r="P53" s="810"/>
      <c r="Q53" s="811"/>
      <c r="R53" s="508"/>
      <c r="X53" s="449"/>
      <c r="Z53" s="644"/>
      <c r="AA53" s="87"/>
    </row>
    <row r="54" spans="2:27" s="34" customFormat="1" ht="22" customHeight="1" thickBot="1">
      <c r="B54" s="89"/>
      <c r="D54"/>
      <c r="E54"/>
      <c r="F54"/>
      <c r="G54"/>
      <c r="H54"/>
      <c r="I54"/>
      <c r="J54"/>
      <c r="K54"/>
      <c r="L54"/>
      <c r="M54"/>
      <c r="N54"/>
      <c r="O54"/>
      <c r="P54"/>
      <c r="Q54" s="812">
        <f>IF(INT(Q43+Q49+Q52)-ABS(Q53)&lt;0,0,INT(Q43+Q49+Q52)-ABS(Q53))</f>
        <v>0</v>
      </c>
      <c r="R54" s="508"/>
      <c r="U54" s="34" t="s">
        <v>250</v>
      </c>
      <c r="X54" s="449"/>
      <c r="Z54" s="644"/>
      <c r="AA54" s="87"/>
    </row>
    <row r="55" spans="2:27" s="34" customFormat="1" ht="13.5" customHeight="1">
      <c r="B55" s="89"/>
      <c r="H55" s="555"/>
      <c r="I55" s="555"/>
      <c r="J55" s="555"/>
      <c r="K55" s="555"/>
      <c r="L55" s="555"/>
      <c r="M55" s="556"/>
      <c r="N55" s="650"/>
      <c r="O55" s="651"/>
      <c r="P55" s="652"/>
      <c r="Q55" s="631"/>
      <c r="R55" s="631"/>
      <c r="X55" s="449"/>
      <c r="Z55" s="644"/>
      <c r="AA55" s="90"/>
    </row>
    <row r="56" spans="2:27" s="34" customFormat="1" ht="3.75" customHeight="1">
      <c r="B56" s="547"/>
      <c r="C56" s="548"/>
      <c r="D56" s="548"/>
      <c r="E56" s="653"/>
      <c r="F56" s="653"/>
      <c r="G56" s="653"/>
      <c r="H56" s="654"/>
      <c r="I56" s="655"/>
      <c r="J56" s="655"/>
      <c r="K56" s="656"/>
      <c r="L56" s="655"/>
      <c r="M56" s="657"/>
      <c r="N56" s="658"/>
      <c r="O56" s="658"/>
      <c r="P56" s="659"/>
      <c r="Q56" s="660"/>
      <c r="R56" s="660"/>
      <c r="S56" s="548"/>
      <c r="T56" s="548"/>
      <c r="U56" s="548"/>
      <c r="V56" s="548"/>
      <c r="W56" s="548"/>
      <c r="X56" s="493"/>
      <c r="Z56" s="644"/>
      <c r="AA56" s="90"/>
    </row>
    <row r="57" spans="2:27" ht="14">
      <c r="D57" s="34"/>
      <c r="E57" s="34"/>
      <c r="F57" s="34"/>
      <c r="G57" s="34"/>
      <c r="H57" s="555"/>
      <c r="I57" s="555"/>
      <c r="J57" s="555"/>
      <c r="K57" s="555"/>
      <c r="L57" s="555"/>
      <c r="M57" s="556"/>
      <c r="N57" s="650"/>
      <c r="O57" s="651"/>
      <c r="P57" s="652"/>
      <c r="Q57" s="631"/>
      <c r="R57" s="631"/>
      <c r="S57" s="34"/>
      <c r="T57" s="34"/>
      <c r="U57" s="34"/>
      <c r="V57" s="558" t="s">
        <v>203</v>
      </c>
      <c r="X57" s="34"/>
    </row>
    <row r="58" spans="2:27">
      <c r="D58" s="34"/>
      <c r="E58" s="34"/>
      <c r="F58" s="34"/>
      <c r="G58" s="34"/>
      <c r="H58" s="555"/>
      <c r="I58" s="555"/>
      <c r="J58" s="555"/>
      <c r="K58" s="555"/>
      <c r="L58" s="555"/>
      <c r="M58" s="556"/>
      <c r="N58" s="557"/>
      <c r="O58" s="36"/>
      <c r="P58" s="557"/>
      <c r="Q58" s="508"/>
      <c r="S58" s="1"/>
      <c r="T58" s="1"/>
      <c r="U58" s="34"/>
      <c r="V58" s="34"/>
      <c r="W58" s="34"/>
      <c r="X58" s="34"/>
    </row>
    <row r="59" spans="2:27">
      <c r="D59" s="34"/>
      <c r="E59" s="34"/>
      <c r="F59" s="34"/>
      <c r="G59" s="34"/>
      <c r="H59" s="555"/>
      <c r="I59" s="555"/>
      <c r="J59" s="555"/>
      <c r="K59" s="555"/>
      <c r="L59" s="555"/>
      <c r="M59" s="556"/>
      <c r="N59" s="557"/>
      <c r="O59" s="36"/>
      <c r="P59" s="557"/>
      <c r="Q59" s="508"/>
      <c r="R59" s="508"/>
      <c r="S59" s="34"/>
      <c r="T59" s="34"/>
      <c r="U59" s="34"/>
      <c r="V59" s="34"/>
      <c r="W59" s="34"/>
      <c r="X59" s="34"/>
    </row>
    <row r="60" spans="2:27">
      <c r="D60" s="34"/>
      <c r="E60" s="34"/>
      <c r="F60" s="34"/>
      <c r="G60" s="34"/>
      <c r="H60" s="36"/>
      <c r="I60" s="36"/>
      <c r="J60" s="36"/>
      <c r="K60" s="555"/>
      <c r="L60" s="555"/>
      <c r="M60" s="556"/>
      <c r="N60" s="557"/>
      <c r="O60" s="36"/>
      <c r="P60" s="557"/>
      <c r="Q60" s="508"/>
      <c r="R60" s="508"/>
      <c r="S60" s="34"/>
      <c r="T60" s="34"/>
      <c r="U60" s="34"/>
      <c r="V60" s="34"/>
      <c r="W60" s="34"/>
      <c r="X60" s="34"/>
    </row>
    <row r="61" spans="2:27">
      <c r="S61" s="559"/>
      <c r="T61" s="559"/>
      <c r="U61" s="559"/>
      <c r="V61" s="2"/>
      <c r="W61" s="2"/>
      <c r="X61" s="2"/>
    </row>
    <row r="62" spans="2:27">
      <c r="V62" s="2"/>
      <c r="W62" s="2"/>
      <c r="X62" s="2"/>
    </row>
    <row r="63" spans="2:27">
      <c r="V63" s="2"/>
      <c r="W63" s="2"/>
      <c r="X63" s="2"/>
    </row>
  </sheetData>
  <sheetProtection algorithmName="SHA-512" hashValue="EOQq7f4adbJca1fzcoiaUOR3PGVFWfcZyVomU4DJ27hrvgzML1LP+UC/YVomf75n66Zgzary2hQMTUEGMSJSng==" saltValue="QBWAJekrCYEFgynLEuuVow==" spinCount="100000" sheet="1" objects="1" scenarios="1"/>
  <mergeCells count="52">
    <mergeCell ref="H41:K41"/>
    <mergeCell ref="H42:K42"/>
    <mergeCell ref="D7:F43"/>
    <mergeCell ref="M5:N5"/>
    <mergeCell ref="O5:O6"/>
    <mergeCell ref="H11:K11"/>
    <mergeCell ref="H12:K12"/>
    <mergeCell ref="H13:K13"/>
    <mergeCell ref="H14:K14"/>
    <mergeCell ref="H15:K15"/>
    <mergeCell ref="H17:K17"/>
    <mergeCell ref="G19:G20"/>
    <mergeCell ref="H16:K16"/>
    <mergeCell ref="H18:K18"/>
    <mergeCell ref="H19:H20"/>
    <mergeCell ref="G21:G22"/>
    <mergeCell ref="P5:Q5"/>
    <mergeCell ref="H7:K7"/>
    <mergeCell ref="H8:K8"/>
    <mergeCell ref="H9:K9"/>
    <mergeCell ref="H10:K10"/>
    <mergeCell ref="E5:K6"/>
    <mergeCell ref="H21:H22"/>
    <mergeCell ref="G23:G25"/>
    <mergeCell ref="H23:H25"/>
    <mergeCell ref="H26:K26"/>
    <mergeCell ref="H27:K27"/>
    <mergeCell ref="H28:K28"/>
    <mergeCell ref="H29:K29"/>
    <mergeCell ref="H31:K31"/>
    <mergeCell ref="H30:K30"/>
    <mergeCell ref="H49:K49"/>
    <mergeCell ref="H35:K35"/>
    <mergeCell ref="H36:K36"/>
    <mergeCell ref="H37:K37"/>
    <mergeCell ref="H38:K38"/>
    <mergeCell ref="H40:K40"/>
    <mergeCell ref="H32:K32"/>
    <mergeCell ref="H33:H34"/>
    <mergeCell ref="H45:K45"/>
    <mergeCell ref="H39:K39"/>
    <mergeCell ref="H43:K43"/>
    <mergeCell ref="H44:K44"/>
    <mergeCell ref="E53:K53"/>
    <mergeCell ref="H46:K46"/>
    <mergeCell ref="D50:F52"/>
    <mergeCell ref="H50:K50"/>
    <mergeCell ref="H51:K51"/>
    <mergeCell ref="H52:K52"/>
    <mergeCell ref="D44:F49"/>
    <mergeCell ref="H47:K47"/>
    <mergeCell ref="H48:K48"/>
  </mergeCells>
  <phoneticPr fontId="22"/>
  <printOptions horizontalCentered="1"/>
  <pageMargins left="0.19685039370078741" right="0.19685039370078741" top="0.62992125984251968" bottom="0.39370078740157483" header="0.43307086614173229" footer="0.19685039370078741"/>
  <pageSetup paperSize="9" scale="82" orientation="portrait" horizontalDpi="300" verticalDpi="360" r:id="rId1"/>
  <headerFooter alignWithMargins="0"/>
  <ignoredErrors>
    <ignoredError sqref="Q21" formula="1"/>
  </ignoredErrors>
  <extLst>
    <ext xmlns:x14="http://schemas.microsoft.com/office/spreadsheetml/2009/9/main" uri="{78C0D931-6437-407d-A8EE-F0AAD7539E65}">
      <x14:conditionalFormattings>
        <x14:conditionalFormatting xmlns:xm="http://schemas.microsoft.com/office/excel/2006/main">
          <x14:cfRule type="expression" priority="8" id="{5BE49971-51C9-484B-93FA-0329338DFED1}">
            <xm:f>COUNTIF('その５（燃料）'!$F$8:$F$26,"石油系炭化水素ガス")+COUNTIF('その５（燃料）'!$F$54:$F$278,"石油系炭化水素ガス")</xm:f>
            <x14:dxf>
              <font>
                <b/>
                <i val="0"/>
                <color rgb="FFFF0000"/>
              </font>
              <fill>
                <patternFill patternType="none">
                  <bgColor auto="1"/>
                </patternFill>
              </fill>
            </x14:dxf>
          </x14:cfRule>
          <xm:sqref>Y20</xm:sqref>
        </x14:conditionalFormatting>
        <x14:conditionalFormatting xmlns:xm="http://schemas.microsoft.com/office/excel/2006/main">
          <x14:cfRule type="expression" priority="7" id="{AA88BA2D-09B8-4649-83FB-DD1AA3DACDFF}">
            <xm:f>COUNTIF('その５（燃料）'!$F$8:$F$26,"その他可燃性天然ガス")+COUNTIF('その５（燃料）'!$F$54:$F$278,"その他可燃性天然ガス")</xm:f>
            <x14:dxf>
              <font>
                <b/>
                <i val="0"/>
                <color rgb="FFFF0000"/>
              </font>
            </x14:dxf>
          </x14:cfRule>
          <xm:sqref>Y22</xm:sqref>
        </x14:conditionalFormatting>
        <x14:conditionalFormatting xmlns:xm="http://schemas.microsoft.com/office/excel/2006/main">
          <x14:cfRule type="expression" priority="6" id="{57AA09D2-E9B3-489D-96B2-50D40DAADE5B}">
            <xm:f>COUNTIF('その５（燃料）'!$F$8:$F$26,"コークス炉ガス")+COUNTIF('その５（燃料）'!$F$54:$F$278,"コークス炉ガス")</xm:f>
            <x14:dxf>
              <font>
                <b/>
                <i val="0"/>
                <color rgb="FFFF0000"/>
              </font>
            </x14:dxf>
          </x14:cfRule>
          <xm:sqref>Y28</xm:sqref>
        </x14:conditionalFormatting>
        <x14:conditionalFormatting xmlns:xm="http://schemas.microsoft.com/office/excel/2006/main">
          <x14:cfRule type="expression" priority="5" id="{112A28F4-3156-4C0B-A6FA-AEBEA94578B1}">
            <xm:f>COUNTIF('その５（燃料）'!$F$8:$F$26,"高炉ガス")+COUNTIF('その５（燃料）'!$F$54:$F$278,"高炉ガス")</xm:f>
            <x14:dxf>
              <font>
                <b/>
                <i val="0"/>
                <color rgb="FFFF0000"/>
              </font>
            </x14:dxf>
          </x14:cfRule>
          <xm:sqref>Y29</xm:sqref>
        </x14:conditionalFormatting>
        <x14:conditionalFormatting xmlns:xm="http://schemas.microsoft.com/office/excel/2006/main">
          <x14:cfRule type="expression" priority="4" id="{9B023979-19D6-41E1-B92C-838D1B55538A}">
            <xm:f>COUNTIF('その５（燃料）'!$F$8:$F$26,"その他可燃性天然ガス")+COUNTIF('その５（燃料）'!$F$54:$F$278,"発電用高炉ガス")</xm:f>
            <x14:dxf>
              <font>
                <b/>
                <i val="0"/>
                <color rgb="FFFF0000"/>
              </font>
            </x14:dxf>
          </x14:cfRule>
          <xm:sqref>Y30</xm:sqref>
        </x14:conditionalFormatting>
        <x14:conditionalFormatting xmlns:xm="http://schemas.microsoft.com/office/excel/2006/main">
          <x14:cfRule type="expression" priority="3" id="{139C69EB-2714-45B1-997C-A43B1E973E3E}">
            <xm:f>COUNTIF('その５（燃料）'!$F$8:$F$26,"転炉ガス")+COUNTIF('その５（燃料）'!$F$54:$F$278,"転炉ガス")</xm:f>
            <x14:dxf>
              <font>
                <b/>
                <i val="0"/>
                <color rgb="FFFF0000"/>
              </font>
            </x14:dxf>
          </x14:cfRule>
          <xm:sqref>Y31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AK96"/>
  <sheetViews>
    <sheetView zoomScale="85" zoomScaleNormal="85" workbookViewId="0">
      <selection activeCell="D2" sqref="D2"/>
    </sheetView>
  </sheetViews>
  <sheetFormatPr defaultRowHeight="13"/>
  <cols>
    <col min="1" max="1" width="1.08984375" customWidth="1"/>
    <col min="2" max="2" width="12.90625" customWidth="1"/>
    <col min="3" max="3" width="8.453125" customWidth="1"/>
    <col min="4" max="4" width="21.90625" customWidth="1"/>
    <col min="5" max="5" width="25.08984375" customWidth="1"/>
    <col min="6" max="10" width="9" style="247"/>
    <col min="11" max="11" width="10.36328125" customWidth="1"/>
    <col min="12" max="12" width="12" customWidth="1"/>
    <col min="13" max="13" width="11.08984375" customWidth="1"/>
    <col min="14" max="14" width="12" customWidth="1"/>
    <col min="15" max="15" width="11.08984375" customWidth="1"/>
    <col min="16" max="16" width="13.90625" customWidth="1"/>
    <col min="17" max="17" width="10.36328125" customWidth="1"/>
    <col min="18" max="18" width="12" customWidth="1"/>
    <col min="19" max="19" width="3.08984375" customWidth="1"/>
    <col min="20" max="20" width="13.08984375" customWidth="1"/>
    <col min="21" max="21" width="19" customWidth="1"/>
    <col min="23" max="23" width="16.36328125" customWidth="1"/>
    <col min="24" max="24" width="24.90625" customWidth="1"/>
    <col min="25" max="25" width="40" customWidth="1"/>
    <col min="32" max="32" width="8.90625" customWidth="1"/>
  </cols>
  <sheetData>
    <row r="2" spans="2:34">
      <c r="B2" t="s">
        <v>306</v>
      </c>
      <c r="T2" t="s">
        <v>307</v>
      </c>
    </row>
    <row r="3" spans="2:34">
      <c r="B3" s="1096" t="s">
        <v>375</v>
      </c>
      <c r="C3" s="1097"/>
      <c r="D3" s="1098"/>
      <c r="E3" s="1105" t="s">
        <v>399</v>
      </c>
      <c r="F3" s="1096" t="s">
        <v>305</v>
      </c>
      <c r="G3" s="1097"/>
      <c r="H3" s="1097"/>
      <c r="I3" s="1097"/>
      <c r="J3" s="1098"/>
      <c r="K3" s="1108" t="s">
        <v>296</v>
      </c>
      <c r="L3" s="1108"/>
      <c r="M3" s="1108"/>
      <c r="N3" s="1108"/>
      <c r="O3" s="1132" t="s">
        <v>205</v>
      </c>
      <c r="P3" s="1132"/>
      <c r="Q3" s="1132"/>
      <c r="R3" s="1132"/>
      <c r="T3" s="1096" t="s">
        <v>256</v>
      </c>
      <c r="U3" s="1097"/>
      <c r="V3" s="1097"/>
      <c r="W3" s="1098"/>
      <c r="X3" s="1105" t="s">
        <v>399</v>
      </c>
      <c r="Y3" s="1105" t="s">
        <v>399</v>
      </c>
      <c r="Z3" s="1096" t="s">
        <v>305</v>
      </c>
      <c r="AA3" s="1097"/>
      <c r="AB3" s="1097"/>
      <c r="AC3" s="1097"/>
      <c r="AD3" s="1098"/>
      <c r="AE3" s="1108" t="s">
        <v>296</v>
      </c>
      <c r="AF3" s="1108"/>
      <c r="AG3" s="1108"/>
      <c r="AH3" s="1108"/>
    </row>
    <row r="4" spans="2:34" ht="13.5" customHeight="1">
      <c r="B4" s="1099"/>
      <c r="C4" s="1100"/>
      <c r="D4" s="1101"/>
      <c r="E4" s="1106"/>
      <c r="F4" s="1099"/>
      <c r="G4" s="1100"/>
      <c r="H4" s="1100"/>
      <c r="I4" s="1100"/>
      <c r="J4" s="1101"/>
      <c r="K4" s="1109" t="s">
        <v>257</v>
      </c>
      <c r="L4" s="1109"/>
      <c r="M4" s="1109"/>
      <c r="N4" s="1109"/>
      <c r="O4" s="1138" t="s">
        <v>257</v>
      </c>
      <c r="P4" s="1138"/>
      <c r="Q4" s="1138"/>
      <c r="R4" s="1138"/>
      <c r="T4" s="1099"/>
      <c r="U4" s="1100"/>
      <c r="V4" s="1100"/>
      <c r="W4" s="1101"/>
      <c r="X4" s="1106"/>
      <c r="Y4" s="1106"/>
      <c r="Z4" s="1099"/>
      <c r="AA4" s="1100"/>
      <c r="AB4" s="1100"/>
      <c r="AC4" s="1100"/>
      <c r="AD4" s="1101"/>
      <c r="AE4" s="1109" t="s">
        <v>257</v>
      </c>
      <c r="AF4" s="1109"/>
      <c r="AG4" s="1109"/>
      <c r="AH4" s="1109"/>
    </row>
    <row r="5" spans="2:34" ht="14.25" customHeight="1" thickBot="1">
      <c r="B5" s="1102"/>
      <c r="C5" s="1103"/>
      <c r="D5" s="1104"/>
      <c r="E5" s="1107"/>
      <c r="F5" s="1102"/>
      <c r="G5" s="1103"/>
      <c r="H5" s="1103"/>
      <c r="I5" s="1103"/>
      <c r="J5" s="1104"/>
      <c r="K5" s="1091" t="s">
        <v>258</v>
      </c>
      <c r="L5" s="1091"/>
      <c r="M5" s="1092" t="s">
        <v>259</v>
      </c>
      <c r="N5" s="1092"/>
      <c r="O5" s="1124" t="s">
        <v>258</v>
      </c>
      <c r="P5" s="1124"/>
      <c r="Q5" s="1137" t="s">
        <v>259</v>
      </c>
      <c r="R5" s="1137"/>
      <c r="T5" s="1102"/>
      <c r="U5" s="1103"/>
      <c r="V5" s="1103"/>
      <c r="W5" s="1104"/>
      <c r="X5" s="1107"/>
      <c r="Y5" s="1107"/>
      <c r="Z5" s="1102"/>
      <c r="AA5" s="1103"/>
      <c r="AB5" s="1103"/>
      <c r="AC5" s="1103"/>
      <c r="AD5" s="1104"/>
      <c r="AE5" s="1091" t="s">
        <v>258</v>
      </c>
      <c r="AF5" s="1091"/>
      <c r="AG5" s="1092" t="s">
        <v>259</v>
      </c>
      <c r="AH5" s="1092"/>
    </row>
    <row r="6" spans="2:34" ht="13.5" thickTop="1">
      <c r="B6" s="1093" t="s">
        <v>260</v>
      </c>
      <c r="C6" s="1094"/>
      <c r="D6" s="1095"/>
      <c r="E6" s="260" t="s">
        <v>260</v>
      </c>
      <c r="F6" s="245"/>
      <c r="G6" s="245" t="s">
        <v>300</v>
      </c>
      <c r="H6" s="245" t="s">
        <v>301</v>
      </c>
      <c r="I6" s="234"/>
      <c r="J6" s="234"/>
      <c r="K6" s="237">
        <v>38.200000000000003</v>
      </c>
      <c r="L6" s="238" t="s">
        <v>291</v>
      </c>
      <c r="M6" s="237">
        <v>38.299999999999997</v>
      </c>
      <c r="N6" s="238" t="s">
        <v>291</v>
      </c>
      <c r="O6" s="229">
        <v>1.8700000000000001E-2</v>
      </c>
      <c r="P6" s="229" t="s">
        <v>261</v>
      </c>
      <c r="Q6" s="230">
        <v>1.9E-2</v>
      </c>
      <c r="R6" s="229" t="s">
        <v>261</v>
      </c>
      <c r="T6" s="1133" t="s">
        <v>126</v>
      </c>
      <c r="U6" s="1133" t="s">
        <v>232</v>
      </c>
      <c r="V6" s="1131" t="s">
        <v>219</v>
      </c>
      <c r="W6" s="1131"/>
      <c r="X6" s="251" t="s">
        <v>219</v>
      </c>
      <c r="Y6" s="251" t="s">
        <v>468</v>
      </c>
      <c r="Z6" s="251"/>
      <c r="AA6" s="251" t="s">
        <v>303</v>
      </c>
      <c r="AB6" s="251" t="s">
        <v>19</v>
      </c>
      <c r="AC6" s="251"/>
      <c r="AD6" s="251"/>
      <c r="AE6" s="251"/>
      <c r="AF6" s="251"/>
      <c r="AG6" s="251">
        <v>1.19</v>
      </c>
      <c r="AH6" s="251"/>
    </row>
    <row r="7" spans="2:34">
      <c r="B7" s="1088" t="s">
        <v>262</v>
      </c>
      <c r="C7" s="1089"/>
      <c r="D7" s="1090"/>
      <c r="E7" s="236" t="s">
        <v>426</v>
      </c>
      <c r="F7" s="245"/>
      <c r="G7" s="245" t="s">
        <v>300</v>
      </c>
      <c r="H7" s="245" t="s">
        <v>301</v>
      </c>
      <c r="I7" s="235"/>
      <c r="J7" s="235"/>
      <c r="K7" s="228">
        <v>35.299999999999997</v>
      </c>
      <c r="L7" s="239" t="s">
        <v>291</v>
      </c>
      <c r="M7" s="228">
        <v>34.799999999999997</v>
      </c>
      <c r="N7" s="239" t="s">
        <v>291</v>
      </c>
      <c r="O7" s="231">
        <v>1.84E-2</v>
      </c>
      <c r="P7" s="231" t="s">
        <v>261</v>
      </c>
      <c r="Q7" s="231">
        <v>1.83E-2</v>
      </c>
      <c r="R7" s="231" t="s">
        <v>261</v>
      </c>
      <c r="T7" s="1134"/>
      <c r="U7" s="1134"/>
      <c r="V7" s="1116" t="s">
        <v>313</v>
      </c>
      <c r="W7" s="1116"/>
      <c r="X7" s="191" t="s">
        <v>313</v>
      </c>
      <c r="Y7" s="191" t="s">
        <v>469</v>
      </c>
      <c r="Z7" s="191"/>
      <c r="AA7" s="191" t="s">
        <v>303</v>
      </c>
      <c r="AB7" s="191" t="s">
        <v>19</v>
      </c>
      <c r="AC7" s="191"/>
      <c r="AD7" s="191"/>
      <c r="AE7" s="191"/>
      <c r="AF7" s="191"/>
      <c r="AG7" s="191">
        <v>1.19</v>
      </c>
      <c r="AH7" s="191"/>
    </row>
    <row r="8" spans="2:34">
      <c r="B8" s="1088" t="s">
        <v>263</v>
      </c>
      <c r="C8" s="1089"/>
      <c r="D8" s="1090"/>
      <c r="E8" s="236" t="s">
        <v>398</v>
      </c>
      <c r="F8" s="245"/>
      <c r="G8" s="245" t="s">
        <v>300</v>
      </c>
      <c r="H8" s="245" t="s">
        <v>301</v>
      </c>
      <c r="I8" s="235"/>
      <c r="J8" s="235"/>
      <c r="K8" s="228">
        <v>34.6</v>
      </c>
      <c r="L8" s="239" t="s">
        <v>291</v>
      </c>
      <c r="M8" s="228">
        <v>33.4</v>
      </c>
      <c r="N8" s="239" t="s">
        <v>291</v>
      </c>
      <c r="O8" s="231">
        <v>1.83E-2</v>
      </c>
      <c r="P8" s="231" t="s">
        <v>261</v>
      </c>
      <c r="Q8" s="231">
        <v>1.8700000000000001E-2</v>
      </c>
      <c r="R8" s="231" t="s">
        <v>261</v>
      </c>
      <c r="T8" s="1134"/>
      <c r="U8" s="1134"/>
      <c r="V8" s="1116" t="s">
        <v>314</v>
      </c>
      <c r="W8" s="1116"/>
      <c r="X8" s="191" t="s">
        <v>314</v>
      </c>
      <c r="Y8" s="191" t="s">
        <v>470</v>
      </c>
      <c r="Z8" s="191"/>
      <c r="AA8" s="191" t="s">
        <v>303</v>
      </c>
      <c r="AB8" s="191" t="s">
        <v>19</v>
      </c>
      <c r="AC8" s="191"/>
      <c r="AD8" s="191"/>
      <c r="AE8" s="191"/>
      <c r="AF8" s="191"/>
      <c r="AG8" s="191">
        <v>1.19</v>
      </c>
      <c r="AH8" s="191"/>
    </row>
    <row r="9" spans="2:34">
      <c r="B9" s="1088" t="s">
        <v>13</v>
      </c>
      <c r="C9" s="1089"/>
      <c r="D9" s="1090"/>
      <c r="E9" s="236" t="s">
        <v>13</v>
      </c>
      <c r="F9" s="245"/>
      <c r="G9" s="245" t="s">
        <v>300</v>
      </c>
      <c r="H9" s="245" t="s">
        <v>301</v>
      </c>
      <c r="I9" s="235"/>
      <c r="J9" s="235"/>
      <c r="K9" s="228">
        <v>33.6</v>
      </c>
      <c r="L9" s="239" t="s">
        <v>291</v>
      </c>
      <c r="M9" s="228">
        <v>33.299999999999997</v>
      </c>
      <c r="N9" s="239" t="s">
        <v>291</v>
      </c>
      <c r="O9" s="231">
        <v>1.8200000000000001E-2</v>
      </c>
      <c r="P9" s="231" t="s">
        <v>261</v>
      </c>
      <c r="Q9" s="231">
        <v>1.8599999999999998E-2</v>
      </c>
      <c r="R9" s="231" t="s">
        <v>261</v>
      </c>
      <c r="T9" s="1134"/>
      <c r="U9" s="1134"/>
      <c r="V9" s="1116" t="s">
        <v>315</v>
      </c>
      <c r="W9" s="1116"/>
      <c r="X9" s="191" t="s">
        <v>315</v>
      </c>
      <c r="Y9" s="191" t="s">
        <v>520</v>
      </c>
      <c r="Z9" s="191"/>
      <c r="AA9" s="191" t="s">
        <v>303</v>
      </c>
      <c r="AB9" s="191" t="s">
        <v>19</v>
      </c>
      <c r="AC9" s="191"/>
      <c r="AD9" s="191"/>
      <c r="AE9" s="191"/>
      <c r="AF9" s="191"/>
      <c r="AG9" s="191">
        <v>1.19</v>
      </c>
      <c r="AH9" s="191"/>
    </row>
    <row r="10" spans="2:34">
      <c r="B10" s="1088" t="s">
        <v>400</v>
      </c>
      <c r="C10" s="1089"/>
      <c r="D10" s="1090"/>
      <c r="E10" s="236" t="s">
        <v>401</v>
      </c>
      <c r="F10" s="245"/>
      <c r="G10" s="245" t="s">
        <v>300</v>
      </c>
      <c r="H10" s="245" t="s">
        <v>301</v>
      </c>
      <c r="I10" s="235"/>
      <c r="J10" s="235"/>
      <c r="K10" s="228">
        <v>36.700000000000003</v>
      </c>
      <c r="L10" s="239" t="s">
        <v>291</v>
      </c>
      <c r="M10" s="228">
        <v>36.299999999999997</v>
      </c>
      <c r="N10" s="239" t="s">
        <v>291</v>
      </c>
      <c r="O10" s="231">
        <v>1.83E-2</v>
      </c>
      <c r="P10" s="231" t="s">
        <v>261</v>
      </c>
      <c r="Q10" s="231">
        <v>1.8599999999999998E-2</v>
      </c>
      <c r="R10" s="231" t="s">
        <v>261</v>
      </c>
      <c r="T10" s="1134"/>
      <c r="U10" s="1134"/>
      <c r="V10" s="1112" t="s">
        <v>451</v>
      </c>
      <c r="W10" s="1114"/>
      <c r="X10" s="191" t="s">
        <v>451</v>
      </c>
      <c r="Y10" s="191" t="s">
        <v>521</v>
      </c>
      <c r="Z10" s="191"/>
      <c r="AA10" s="191" t="s">
        <v>303</v>
      </c>
      <c r="AB10" s="191" t="s">
        <v>19</v>
      </c>
      <c r="AC10" s="191"/>
      <c r="AD10" s="191"/>
      <c r="AE10" s="191"/>
      <c r="AF10" s="191"/>
      <c r="AG10" s="191">
        <v>1.19</v>
      </c>
      <c r="AH10" s="191"/>
    </row>
    <row r="11" spans="2:34">
      <c r="B11" s="1088" t="s">
        <v>264</v>
      </c>
      <c r="C11" s="1089"/>
      <c r="D11" s="1090"/>
      <c r="E11" s="236" t="s">
        <v>264</v>
      </c>
      <c r="F11" s="245"/>
      <c r="G11" s="245" t="s">
        <v>300</v>
      </c>
      <c r="H11" s="245" t="s">
        <v>301</v>
      </c>
      <c r="I11" s="235"/>
      <c r="J11" s="235"/>
      <c r="K11" s="228">
        <v>36.700000000000003</v>
      </c>
      <c r="L11" s="239" t="s">
        <v>291</v>
      </c>
      <c r="M11" s="228">
        <v>36.5</v>
      </c>
      <c r="N11" s="239" t="s">
        <v>291</v>
      </c>
      <c r="O11" s="231">
        <v>1.8499999999999999E-2</v>
      </c>
      <c r="P11" s="231" t="s">
        <v>261</v>
      </c>
      <c r="Q11" s="231">
        <v>1.8700000000000001E-2</v>
      </c>
      <c r="R11" s="231" t="s">
        <v>261</v>
      </c>
      <c r="T11" s="1134"/>
      <c r="U11" s="1134"/>
      <c r="V11" s="1112" t="s">
        <v>454</v>
      </c>
      <c r="W11" s="1114"/>
      <c r="X11" s="191" t="s">
        <v>454</v>
      </c>
      <c r="Y11" s="191" t="s">
        <v>522</v>
      </c>
      <c r="Z11" s="191"/>
      <c r="AA11" s="191" t="s">
        <v>303</v>
      </c>
      <c r="AB11" s="191" t="s">
        <v>19</v>
      </c>
      <c r="AC11" s="191"/>
      <c r="AD11" s="191"/>
      <c r="AE11" s="191"/>
      <c r="AF11" s="191"/>
      <c r="AG11" s="191">
        <v>1.19</v>
      </c>
      <c r="AH11" s="191"/>
    </row>
    <row r="12" spans="2:34">
      <c r="B12" s="1088" t="s">
        <v>265</v>
      </c>
      <c r="C12" s="1089"/>
      <c r="D12" s="1090"/>
      <c r="E12" s="236" t="s">
        <v>265</v>
      </c>
      <c r="F12" s="245"/>
      <c r="G12" s="245" t="s">
        <v>300</v>
      </c>
      <c r="H12" s="245" t="s">
        <v>301</v>
      </c>
      <c r="I12" s="235"/>
      <c r="J12" s="235"/>
      <c r="K12" s="228">
        <v>37.700000000000003</v>
      </c>
      <c r="L12" s="239" t="s">
        <v>291</v>
      </c>
      <c r="M12" s="240">
        <v>38</v>
      </c>
      <c r="N12" s="239" t="s">
        <v>291</v>
      </c>
      <c r="O12" s="231">
        <v>1.8700000000000001E-2</v>
      </c>
      <c r="P12" s="231" t="s">
        <v>261</v>
      </c>
      <c r="Q12" s="231">
        <v>1.8800000000000001E-2</v>
      </c>
      <c r="R12" s="231" t="s">
        <v>261</v>
      </c>
      <c r="T12" s="1134"/>
      <c r="U12" s="1134"/>
      <c r="V12" s="1112" t="s">
        <v>452</v>
      </c>
      <c r="W12" s="1114"/>
      <c r="X12" s="191" t="s">
        <v>452</v>
      </c>
      <c r="Y12" s="191" t="s">
        <v>523</v>
      </c>
      <c r="Z12" s="191"/>
      <c r="AA12" s="191" t="s">
        <v>303</v>
      </c>
      <c r="AB12" s="191" t="s">
        <v>19</v>
      </c>
      <c r="AC12" s="191"/>
      <c r="AD12" s="191"/>
      <c r="AE12" s="191"/>
      <c r="AF12" s="191"/>
      <c r="AG12" s="191">
        <v>1.19</v>
      </c>
      <c r="AH12" s="191"/>
    </row>
    <row r="13" spans="2:34">
      <c r="B13" s="1088" t="s">
        <v>266</v>
      </c>
      <c r="C13" s="1089"/>
      <c r="D13" s="1090"/>
      <c r="E13" s="236" t="s">
        <v>266</v>
      </c>
      <c r="F13" s="245"/>
      <c r="G13" s="245" t="s">
        <v>300</v>
      </c>
      <c r="H13" s="245" t="s">
        <v>301</v>
      </c>
      <c r="I13" s="235"/>
      <c r="J13" s="235"/>
      <c r="K13" s="228">
        <v>39.1</v>
      </c>
      <c r="L13" s="239" t="s">
        <v>291</v>
      </c>
      <c r="M13" s="228">
        <v>38.9</v>
      </c>
      <c r="N13" s="239" t="s">
        <v>291</v>
      </c>
      <c r="O13" s="231">
        <v>1.89E-2</v>
      </c>
      <c r="P13" s="231" t="s">
        <v>261</v>
      </c>
      <c r="Q13" s="231">
        <v>1.9300000000000001E-2</v>
      </c>
      <c r="R13" s="231" t="s">
        <v>261</v>
      </c>
      <c r="T13" s="1134"/>
      <c r="U13" s="1134"/>
      <c r="V13" s="1112" t="s">
        <v>453</v>
      </c>
      <c r="W13" s="1114"/>
      <c r="X13" s="191" t="s">
        <v>453</v>
      </c>
      <c r="Y13" s="191" t="s">
        <v>524</v>
      </c>
      <c r="Z13" s="191"/>
      <c r="AA13" s="191" t="s">
        <v>303</v>
      </c>
      <c r="AB13" s="191" t="s">
        <v>19</v>
      </c>
      <c r="AC13" s="191"/>
      <c r="AD13" s="191"/>
      <c r="AE13" s="191"/>
      <c r="AF13" s="191"/>
      <c r="AG13" s="191">
        <v>1.19</v>
      </c>
      <c r="AH13" s="191"/>
    </row>
    <row r="14" spans="2:34">
      <c r="B14" s="1088" t="s">
        <v>14</v>
      </c>
      <c r="C14" s="1089"/>
      <c r="D14" s="1090"/>
      <c r="E14" s="236" t="s">
        <v>14</v>
      </c>
      <c r="F14" s="245"/>
      <c r="G14" s="245" t="s">
        <v>300</v>
      </c>
      <c r="H14" s="245" t="s">
        <v>301</v>
      </c>
      <c r="I14" s="235"/>
      <c r="J14" s="235"/>
      <c r="K14" s="228">
        <v>41.9</v>
      </c>
      <c r="L14" s="239" t="s">
        <v>291</v>
      </c>
      <c r="M14" s="228">
        <v>41.8</v>
      </c>
      <c r="N14" s="239" t="s">
        <v>291</v>
      </c>
      <c r="O14" s="231">
        <v>1.95E-2</v>
      </c>
      <c r="P14" s="231" t="s">
        <v>261</v>
      </c>
      <c r="Q14" s="231">
        <v>2.0199999999999999E-2</v>
      </c>
      <c r="R14" s="231" t="s">
        <v>261</v>
      </c>
      <c r="T14" s="1134"/>
      <c r="U14" s="1134"/>
      <c r="V14" s="1126" t="s">
        <v>455</v>
      </c>
      <c r="W14" s="1128"/>
      <c r="X14" s="330" t="s">
        <v>456</v>
      </c>
      <c r="Y14" s="330" t="s">
        <v>471</v>
      </c>
      <c r="Z14" s="330"/>
      <c r="AA14" s="330" t="s">
        <v>303</v>
      </c>
      <c r="AB14" s="330" t="s">
        <v>19</v>
      </c>
      <c r="AC14" s="330"/>
      <c r="AD14" s="330"/>
      <c r="AE14" s="330"/>
      <c r="AF14" s="330"/>
      <c r="AG14" s="330">
        <v>1.19</v>
      </c>
      <c r="AH14" s="330"/>
    </row>
    <row r="15" spans="2:34">
      <c r="B15" s="1088" t="s">
        <v>267</v>
      </c>
      <c r="C15" s="1089"/>
      <c r="D15" s="1090"/>
      <c r="E15" s="236" t="s">
        <v>368</v>
      </c>
      <c r="F15" s="245"/>
      <c r="G15" s="245" t="s">
        <v>300</v>
      </c>
      <c r="H15" s="245" t="s">
        <v>301</v>
      </c>
      <c r="I15" s="235"/>
      <c r="J15" s="235"/>
      <c r="K15" s="241">
        <v>40.200000000000003</v>
      </c>
      <c r="L15" s="242" t="s">
        <v>291</v>
      </c>
      <c r="M15" s="241">
        <v>40.200000000000003</v>
      </c>
      <c r="N15" s="242" t="s">
        <v>291</v>
      </c>
      <c r="O15" s="231">
        <v>1.9900000000000001E-2</v>
      </c>
      <c r="P15" s="231" t="s">
        <v>261</v>
      </c>
      <c r="Q15" s="231">
        <v>1.9900000000000001E-2</v>
      </c>
      <c r="R15" s="231" t="s">
        <v>261</v>
      </c>
      <c r="T15" s="1134"/>
      <c r="U15" s="1134"/>
      <c r="V15" s="1136" t="s">
        <v>316</v>
      </c>
      <c r="W15" s="191" t="s">
        <v>224</v>
      </c>
      <c r="X15" s="191" t="s">
        <v>224</v>
      </c>
      <c r="Y15" s="191" t="s">
        <v>472</v>
      </c>
      <c r="Z15" s="191"/>
      <c r="AA15" s="191" t="s">
        <v>303</v>
      </c>
      <c r="AB15" s="191" t="s">
        <v>19</v>
      </c>
      <c r="AC15" s="191"/>
      <c r="AD15" s="191"/>
      <c r="AE15" s="191"/>
      <c r="AF15" s="191"/>
      <c r="AG15" s="191">
        <v>1.19</v>
      </c>
      <c r="AH15" s="191"/>
    </row>
    <row r="16" spans="2:34">
      <c r="B16" s="1088" t="s">
        <v>268</v>
      </c>
      <c r="C16" s="1089"/>
      <c r="D16" s="1090"/>
      <c r="E16" s="236" t="s">
        <v>268</v>
      </c>
      <c r="F16" s="245"/>
      <c r="G16" s="245" t="s">
        <v>302</v>
      </c>
      <c r="H16" s="235" t="s">
        <v>269</v>
      </c>
      <c r="I16" s="235"/>
      <c r="J16" s="235"/>
      <c r="K16" s="228">
        <v>40.9</v>
      </c>
      <c r="L16" s="239" t="s">
        <v>292</v>
      </c>
      <c r="M16" s="240">
        <v>40</v>
      </c>
      <c r="N16" s="239" t="s">
        <v>292</v>
      </c>
      <c r="O16" s="231">
        <v>2.0799999999999999E-2</v>
      </c>
      <c r="P16" s="231" t="s">
        <v>261</v>
      </c>
      <c r="Q16" s="231">
        <v>2.0400000000000001E-2</v>
      </c>
      <c r="R16" s="231" t="s">
        <v>261</v>
      </c>
      <c r="T16" s="1134"/>
      <c r="U16" s="1134"/>
      <c r="V16" s="1134"/>
      <c r="W16" s="191" t="s">
        <v>317</v>
      </c>
      <c r="X16" s="191" t="s">
        <v>317</v>
      </c>
      <c r="Y16" s="191" t="s">
        <v>473</v>
      </c>
      <c r="Z16" s="191"/>
      <c r="AA16" s="191" t="s">
        <v>303</v>
      </c>
      <c r="AB16" s="191" t="s">
        <v>19</v>
      </c>
      <c r="AC16" s="191"/>
      <c r="AD16" s="191"/>
      <c r="AE16" s="191"/>
      <c r="AF16" s="191"/>
      <c r="AG16" s="191">
        <v>1.19</v>
      </c>
      <c r="AH16" s="191"/>
    </row>
    <row r="17" spans="2:34">
      <c r="B17" s="1088" t="s">
        <v>270</v>
      </c>
      <c r="C17" s="1089"/>
      <c r="D17" s="1090"/>
      <c r="E17" s="236" t="s">
        <v>428</v>
      </c>
      <c r="F17" s="245"/>
      <c r="G17" s="245" t="s">
        <v>302</v>
      </c>
      <c r="H17" s="235" t="s">
        <v>269</v>
      </c>
      <c r="I17" s="235"/>
      <c r="J17" s="235"/>
      <c r="K17" s="228">
        <v>29.9</v>
      </c>
      <c r="L17" s="239" t="s">
        <v>292</v>
      </c>
      <c r="M17" s="228">
        <v>34.1</v>
      </c>
      <c r="N17" s="239" t="s">
        <v>292</v>
      </c>
      <c r="O17" s="231">
        <v>2.5399999999999999E-2</v>
      </c>
      <c r="P17" s="231" t="s">
        <v>261</v>
      </c>
      <c r="Q17" s="231">
        <v>2.4500000000000001E-2</v>
      </c>
      <c r="R17" s="231" t="s">
        <v>261</v>
      </c>
      <c r="T17" s="1134"/>
      <c r="U17" s="1134"/>
      <c r="V17" s="1134"/>
      <c r="W17" s="191" t="s">
        <v>318</v>
      </c>
      <c r="X17" s="191" t="s">
        <v>318</v>
      </c>
      <c r="Y17" s="191" t="s">
        <v>474</v>
      </c>
      <c r="Z17" s="191"/>
      <c r="AA17" s="191" t="s">
        <v>303</v>
      </c>
      <c r="AB17" s="191" t="s">
        <v>19</v>
      </c>
      <c r="AC17" s="191"/>
      <c r="AD17" s="191"/>
      <c r="AE17" s="191"/>
      <c r="AF17" s="191"/>
      <c r="AG17" s="191">
        <v>1.19</v>
      </c>
      <c r="AH17" s="191"/>
    </row>
    <row r="18" spans="2:34" ht="15.5">
      <c r="B18" s="1086" t="s">
        <v>271</v>
      </c>
      <c r="C18" s="232" t="s">
        <v>272</v>
      </c>
      <c r="D18" s="231"/>
      <c r="E18" s="231" t="s">
        <v>377</v>
      </c>
      <c r="F18" s="245"/>
      <c r="G18" s="245" t="s">
        <v>302</v>
      </c>
      <c r="H18" s="235" t="s">
        <v>269</v>
      </c>
      <c r="I18" s="235" t="s">
        <v>433</v>
      </c>
      <c r="J18" s="235" t="s">
        <v>90</v>
      </c>
      <c r="K18" s="228">
        <v>50.8</v>
      </c>
      <c r="L18" s="239" t="s">
        <v>292</v>
      </c>
      <c r="M18" s="228">
        <v>50.1</v>
      </c>
      <c r="N18" s="239" t="s">
        <v>292</v>
      </c>
      <c r="O18" s="231">
        <v>1.61E-2</v>
      </c>
      <c r="P18" s="231" t="s">
        <v>261</v>
      </c>
      <c r="Q18" s="231">
        <v>1.6299999999999999E-2</v>
      </c>
      <c r="R18" s="231" t="s">
        <v>261</v>
      </c>
      <c r="T18" s="1134"/>
      <c r="U18" s="1134"/>
      <c r="V18" s="1134"/>
      <c r="W18" s="191" t="s">
        <v>319</v>
      </c>
      <c r="X18" s="191" t="s">
        <v>319</v>
      </c>
      <c r="Y18" s="191" t="s">
        <v>475</v>
      </c>
      <c r="Z18" s="191"/>
      <c r="AA18" s="191" t="s">
        <v>303</v>
      </c>
      <c r="AB18" s="191" t="s">
        <v>19</v>
      </c>
      <c r="AC18" s="191"/>
      <c r="AD18" s="191"/>
      <c r="AE18" s="191"/>
      <c r="AF18" s="191"/>
      <c r="AG18" s="191">
        <v>1.19</v>
      </c>
      <c r="AH18" s="191"/>
    </row>
    <row r="19" spans="2:34" ht="15.5">
      <c r="B19" s="1087"/>
      <c r="C19" s="232" t="s">
        <v>273</v>
      </c>
      <c r="D19" s="231"/>
      <c r="E19" s="231" t="s">
        <v>273</v>
      </c>
      <c r="F19" s="245"/>
      <c r="G19" s="235" t="s">
        <v>433</v>
      </c>
      <c r="H19" s="235" t="s">
        <v>90</v>
      </c>
      <c r="I19" s="235"/>
      <c r="J19" s="235"/>
      <c r="K19" s="241">
        <v>44.9</v>
      </c>
      <c r="L19" s="242" t="s">
        <v>293</v>
      </c>
      <c r="M19" s="241">
        <v>46.1</v>
      </c>
      <c r="N19" s="242" t="s">
        <v>435</v>
      </c>
      <c r="O19" s="231">
        <v>1.4200000000000001E-2</v>
      </c>
      <c r="P19" s="231" t="s">
        <v>261</v>
      </c>
      <c r="Q19" s="231">
        <v>1.44E-2</v>
      </c>
      <c r="R19" s="231" t="s">
        <v>261</v>
      </c>
      <c r="T19" s="1134"/>
      <c r="U19" s="1134"/>
      <c r="V19" s="1134"/>
      <c r="W19" s="191" t="s">
        <v>320</v>
      </c>
      <c r="X19" s="191" t="s">
        <v>320</v>
      </c>
      <c r="Y19" s="191" t="s">
        <v>476</v>
      </c>
      <c r="Z19" s="191"/>
      <c r="AA19" s="191" t="s">
        <v>303</v>
      </c>
      <c r="AB19" s="191" t="s">
        <v>19</v>
      </c>
      <c r="AC19" s="191"/>
      <c r="AD19" s="191"/>
      <c r="AE19" s="191"/>
      <c r="AF19" s="191"/>
      <c r="AG19" s="191">
        <v>1.19</v>
      </c>
      <c r="AH19" s="191"/>
    </row>
    <row r="20" spans="2:34">
      <c r="B20" s="1129" t="s">
        <v>274</v>
      </c>
      <c r="C20" s="232" t="s">
        <v>275</v>
      </c>
      <c r="D20" s="231"/>
      <c r="E20" s="231" t="s">
        <v>378</v>
      </c>
      <c r="F20" s="245"/>
      <c r="G20" s="245" t="s">
        <v>302</v>
      </c>
      <c r="H20" s="235" t="s">
        <v>269</v>
      </c>
      <c r="I20" s="235"/>
      <c r="J20" s="235"/>
      <c r="K20" s="241">
        <v>54.6</v>
      </c>
      <c r="L20" s="242" t="s">
        <v>292</v>
      </c>
      <c r="M20" s="241">
        <v>54.7</v>
      </c>
      <c r="N20" s="242" t="s">
        <v>292</v>
      </c>
      <c r="O20" s="231">
        <v>1.35E-2</v>
      </c>
      <c r="P20" s="231" t="s">
        <v>261</v>
      </c>
      <c r="Q20" s="231">
        <v>1.3899999999999999E-2</v>
      </c>
      <c r="R20" s="231" t="s">
        <v>261</v>
      </c>
      <c r="T20" s="1134"/>
      <c r="U20" s="1135"/>
      <c r="V20" s="1135"/>
      <c r="W20" s="191" t="s">
        <v>321</v>
      </c>
      <c r="X20" s="191" t="s">
        <v>321</v>
      </c>
      <c r="Y20" s="191" t="s">
        <v>477</v>
      </c>
      <c r="Z20" s="191"/>
      <c r="AA20" s="191" t="s">
        <v>303</v>
      </c>
      <c r="AB20" s="191" t="s">
        <v>19</v>
      </c>
      <c r="AC20" s="191"/>
      <c r="AD20" s="191"/>
      <c r="AE20" s="191"/>
      <c r="AF20" s="191"/>
      <c r="AG20" s="191">
        <v>1.19</v>
      </c>
      <c r="AH20" s="191"/>
    </row>
    <row r="21" spans="2:34" ht="15.5">
      <c r="B21" s="1130"/>
      <c r="C21" s="232" t="s">
        <v>276</v>
      </c>
      <c r="D21" s="231"/>
      <c r="E21" s="231" t="s">
        <v>276</v>
      </c>
      <c r="F21" s="245"/>
      <c r="G21" s="235" t="s">
        <v>433</v>
      </c>
      <c r="H21" s="235" t="s">
        <v>90</v>
      </c>
      <c r="I21" s="235"/>
      <c r="J21" s="235"/>
      <c r="K21" s="241">
        <v>43.5</v>
      </c>
      <c r="L21" s="242" t="s">
        <v>293</v>
      </c>
      <c r="M21" s="241">
        <v>38.4</v>
      </c>
      <c r="N21" s="242" t="s">
        <v>435</v>
      </c>
      <c r="O21" s="231">
        <v>1.3899999999999999E-2</v>
      </c>
      <c r="P21" s="231" t="s">
        <v>261</v>
      </c>
      <c r="Q21" s="231">
        <v>1.3899999999999999E-2</v>
      </c>
      <c r="R21" s="231" t="s">
        <v>261</v>
      </c>
      <c r="T21" s="1134"/>
      <c r="U21" s="1136" t="s">
        <v>242</v>
      </c>
      <c r="V21" s="1116" t="s">
        <v>219</v>
      </c>
      <c r="W21" s="1116"/>
      <c r="X21" s="191" t="s">
        <v>219</v>
      </c>
      <c r="Y21" s="191" t="s">
        <v>478</v>
      </c>
      <c r="Z21" s="191"/>
      <c r="AA21" s="191" t="s">
        <v>303</v>
      </c>
      <c r="AB21" s="191" t="s">
        <v>19</v>
      </c>
      <c r="AC21" s="191"/>
      <c r="AD21" s="191"/>
      <c r="AE21" s="191"/>
      <c r="AF21" s="191"/>
      <c r="AG21" s="191">
        <v>1.19</v>
      </c>
      <c r="AH21" s="191"/>
    </row>
    <row r="22" spans="2:34">
      <c r="B22" s="1086" t="s">
        <v>277</v>
      </c>
      <c r="C22" s="1110" t="s">
        <v>278</v>
      </c>
      <c r="D22" s="233"/>
      <c r="E22" s="233" t="s">
        <v>278</v>
      </c>
      <c r="F22" s="245"/>
      <c r="G22" s="245" t="s">
        <v>302</v>
      </c>
      <c r="H22" s="235" t="s">
        <v>269</v>
      </c>
      <c r="I22" s="235"/>
      <c r="J22" s="235"/>
      <c r="K22" s="228">
        <v>29</v>
      </c>
      <c r="L22" s="239" t="s">
        <v>292</v>
      </c>
      <c r="M22" s="378"/>
      <c r="N22" s="239" t="s">
        <v>292</v>
      </c>
      <c r="O22" s="231">
        <v>2.4500000000000001E-2</v>
      </c>
      <c r="P22" s="231" t="s">
        <v>261</v>
      </c>
      <c r="Q22" s="379"/>
      <c r="R22" s="231" t="s">
        <v>261</v>
      </c>
      <c r="T22" s="1134"/>
      <c r="U22" s="1134"/>
      <c r="V22" s="1116" t="s">
        <v>313</v>
      </c>
      <c r="W22" s="1116"/>
      <c r="X22" s="191" t="s">
        <v>313</v>
      </c>
      <c r="Y22" s="191" t="s">
        <v>479</v>
      </c>
      <c r="Z22" s="191"/>
      <c r="AA22" s="191" t="s">
        <v>303</v>
      </c>
      <c r="AB22" s="191" t="s">
        <v>19</v>
      </c>
      <c r="AC22" s="191"/>
      <c r="AD22" s="191"/>
      <c r="AE22" s="191"/>
      <c r="AF22" s="191"/>
      <c r="AG22" s="191">
        <v>1.19</v>
      </c>
      <c r="AH22" s="191"/>
    </row>
    <row r="23" spans="2:34">
      <c r="B23" s="1111"/>
      <c r="C23" s="1111"/>
      <c r="D23" s="231" t="s">
        <v>279</v>
      </c>
      <c r="E23" s="231" t="s">
        <v>210</v>
      </c>
      <c r="F23" s="245"/>
      <c r="G23" s="245" t="s">
        <v>302</v>
      </c>
      <c r="H23" s="235" t="s">
        <v>269</v>
      </c>
      <c r="I23" s="235"/>
      <c r="J23" s="235"/>
      <c r="K23" s="378"/>
      <c r="L23" s="239" t="s">
        <v>292</v>
      </c>
      <c r="M23" s="228">
        <v>28.7</v>
      </c>
      <c r="N23" s="239" t="s">
        <v>292</v>
      </c>
      <c r="O23" s="379"/>
      <c r="P23" s="231" t="s">
        <v>261</v>
      </c>
      <c r="Q23" s="231">
        <v>2.46E-2</v>
      </c>
      <c r="R23" s="231" t="s">
        <v>261</v>
      </c>
      <c r="T23" s="1134"/>
      <c r="U23" s="1134"/>
      <c r="V23" s="1116" t="s">
        <v>314</v>
      </c>
      <c r="W23" s="1116"/>
      <c r="X23" s="191" t="s">
        <v>314</v>
      </c>
      <c r="Y23" s="191" t="s">
        <v>480</v>
      </c>
      <c r="Z23" s="191"/>
      <c r="AA23" s="191" t="s">
        <v>303</v>
      </c>
      <c r="AB23" s="191" t="s">
        <v>19</v>
      </c>
      <c r="AC23" s="191"/>
      <c r="AD23" s="191"/>
      <c r="AE23" s="191"/>
      <c r="AF23" s="191"/>
      <c r="AG23" s="191">
        <v>1.19</v>
      </c>
      <c r="AH23" s="191"/>
    </row>
    <row r="24" spans="2:34">
      <c r="B24" s="1111"/>
      <c r="C24" s="1111"/>
      <c r="D24" s="231" t="s">
        <v>280</v>
      </c>
      <c r="E24" s="231" t="s">
        <v>251</v>
      </c>
      <c r="F24" s="245"/>
      <c r="G24" s="245" t="s">
        <v>302</v>
      </c>
      <c r="H24" s="235" t="s">
        <v>269</v>
      </c>
      <c r="I24" s="235"/>
      <c r="J24" s="235"/>
      <c r="K24" s="378"/>
      <c r="L24" s="239" t="s">
        <v>292</v>
      </c>
      <c r="M24" s="228">
        <v>28.9</v>
      </c>
      <c r="N24" s="239" t="s">
        <v>292</v>
      </c>
      <c r="O24" s="379"/>
      <c r="P24" s="231" t="s">
        <v>261</v>
      </c>
      <c r="Q24" s="231">
        <v>2.4500000000000001E-2</v>
      </c>
      <c r="R24" s="231" t="s">
        <v>261</v>
      </c>
      <c r="T24" s="1134"/>
      <c r="U24" s="1134"/>
      <c r="V24" s="1116" t="s">
        <v>315</v>
      </c>
      <c r="W24" s="1116"/>
      <c r="X24" s="191" t="s">
        <v>315</v>
      </c>
      <c r="Y24" s="191" t="s">
        <v>481</v>
      </c>
      <c r="Z24" s="191"/>
      <c r="AA24" s="191" t="s">
        <v>303</v>
      </c>
      <c r="AB24" s="191" t="s">
        <v>19</v>
      </c>
      <c r="AC24" s="191"/>
      <c r="AD24" s="191"/>
      <c r="AE24" s="191"/>
      <c r="AF24" s="191"/>
      <c r="AG24" s="191">
        <v>1.19</v>
      </c>
      <c r="AH24" s="191"/>
    </row>
    <row r="25" spans="2:34">
      <c r="B25" s="1111"/>
      <c r="C25" s="1087"/>
      <c r="D25" s="231" t="s">
        <v>281</v>
      </c>
      <c r="E25" s="231" t="s">
        <v>252</v>
      </c>
      <c r="F25" s="245"/>
      <c r="G25" s="245" t="s">
        <v>302</v>
      </c>
      <c r="H25" s="235" t="s">
        <v>269</v>
      </c>
      <c r="I25" s="235"/>
      <c r="J25" s="235"/>
      <c r="K25" s="378"/>
      <c r="L25" s="239" t="s">
        <v>292</v>
      </c>
      <c r="M25" s="228">
        <v>28.3</v>
      </c>
      <c r="N25" s="239" t="s">
        <v>292</v>
      </c>
      <c r="O25" s="379"/>
      <c r="P25" s="231" t="s">
        <v>261</v>
      </c>
      <c r="Q25" s="231">
        <v>2.5100000000000001E-2</v>
      </c>
      <c r="R25" s="231" t="s">
        <v>261</v>
      </c>
      <c r="T25" s="1134"/>
      <c r="U25" s="1134"/>
      <c r="V25" s="1112" t="s">
        <v>451</v>
      </c>
      <c r="W25" s="1114"/>
      <c r="X25" s="191" t="s">
        <v>451</v>
      </c>
      <c r="Y25" s="191" t="s">
        <v>525</v>
      </c>
      <c r="Z25" s="191"/>
      <c r="AA25" s="191" t="s">
        <v>303</v>
      </c>
      <c r="AB25" s="191" t="s">
        <v>19</v>
      </c>
      <c r="AC25" s="191"/>
      <c r="AD25" s="191"/>
      <c r="AE25" s="191"/>
      <c r="AF25" s="191"/>
      <c r="AG25" s="191">
        <v>1.19</v>
      </c>
      <c r="AH25" s="191"/>
    </row>
    <row r="26" spans="2:34">
      <c r="B26" s="1111"/>
      <c r="C26" s="1110" t="s">
        <v>282</v>
      </c>
      <c r="D26" s="233"/>
      <c r="E26" s="233" t="s">
        <v>282</v>
      </c>
      <c r="F26" s="245"/>
      <c r="G26" s="245" t="s">
        <v>302</v>
      </c>
      <c r="H26" s="235" t="s">
        <v>269</v>
      </c>
      <c r="I26" s="235"/>
      <c r="J26" s="235"/>
      <c r="K26" s="228">
        <v>25.7</v>
      </c>
      <c r="L26" s="239" t="s">
        <v>292</v>
      </c>
      <c r="M26" s="378"/>
      <c r="N26" s="239" t="s">
        <v>292</v>
      </c>
      <c r="O26" s="231">
        <v>2.47E-2</v>
      </c>
      <c r="P26" s="231" t="s">
        <v>261</v>
      </c>
      <c r="Q26" s="379"/>
      <c r="R26" s="231" t="s">
        <v>261</v>
      </c>
      <c r="T26" s="1134"/>
      <c r="U26" s="1134"/>
      <c r="V26" s="1112" t="s">
        <v>454</v>
      </c>
      <c r="W26" s="1114"/>
      <c r="X26" s="191" t="s">
        <v>454</v>
      </c>
      <c r="Y26" s="191" t="s">
        <v>526</v>
      </c>
      <c r="Z26" s="191"/>
      <c r="AA26" s="191" t="s">
        <v>303</v>
      </c>
      <c r="AB26" s="191" t="s">
        <v>19</v>
      </c>
      <c r="AC26" s="191"/>
      <c r="AD26" s="191"/>
      <c r="AE26" s="191"/>
      <c r="AF26" s="191"/>
      <c r="AG26" s="191">
        <v>1.19</v>
      </c>
      <c r="AH26" s="191"/>
    </row>
    <row r="27" spans="2:34">
      <c r="B27" s="1111"/>
      <c r="C27" s="1111"/>
      <c r="D27" s="231" t="s">
        <v>283</v>
      </c>
      <c r="E27" s="231" t="s">
        <v>253</v>
      </c>
      <c r="F27" s="245"/>
      <c r="G27" s="245" t="s">
        <v>302</v>
      </c>
      <c r="H27" s="235" t="s">
        <v>269</v>
      </c>
      <c r="I27" s="235"/>
      <c r="J27" s="235"/>
      <c r="K27" s="378"/>
      <c r="L27" s="239" t="s">
        <v>292</v>
      </c>
      <c r="M27" s="228">
        <v>26.1</v>
      </c>
      <c r="N27" s="239" t="s">
        <v>292</v>
      </c>
      <c r="O27" s="379"/>
      <c r="P27" s="231" t="s">
        <v>261</v>
      </c>
      <c r="Q27" s="231">
        <v>2.4299999999999999E-2</v>
      </c>
      <c r="R27" s="231" t="s">
        <v>261</v>
      </c>
      <c r="T27" s="1134"/>
      <c r="U27" s="1134"/>
      <c r="V27" s="1112" t="s">
        <v>452</v>
      </c>
      <c r="W27" s="1114"/>
      <c r="X27" s="191" t="s">
        <v>452</v>
      </c>
      <c r="Y27" s="191" t="s">
        <v>527</v>
      </c>
      <c r="Z27" s="191"/>
      <c r="AA27" s="191" t="s">
        <v>303</v>
      </c>
      <c r="AB27" s="191" t="s">
        <v>19</v>
      </c>
      <c r="AC27" s="191"/>
      <c r="AD27" s="191"/>
      <c r="AE27" s="191"/>
      <c r="AF27" s="191"/>
      <c r="AG27" s="191">
        <v>1.19</v>
      </c>
      <c r="AH27" s="191"/>
    </row>
    <row r="28" spans="2:34">
      <c r="B28" s="1111"/>
      <c r="C28" s="1087"/>
      <c r="D28" s="231" t="s">
        <v>284</v>
      </c>
      <c r="E28" s="231" t="s">
        <v>254</v>
      </c>
      <c r="F28" s="245"/>
      <c r="G28" s="245" t="s">
        <v>302</v>
      </c>
      <c r="H28" s="235" t="s">
        <v>269</v>
      </c>
      <c r="I28" s="235"/>
      <c r="J28" s="235"/>
      <c r="K28" s="378"/>
      <c r="L28" s="239" t="s">
        <v>292</v>
      </c>
      <c r="M28" s="228">
        <v>24.2</v>
      </c>
      <c r="N28" s="239" t="s">
        <v>292</v>
      </c>
      <c r="O28" s="379"/>
      <c r="P28" s="231" t="s">
        <v>261</v>
      </c>
      <c r="Q28" s="231">
        <v>2.4199999999999999E-2</v>
      </c>
      <c r="R28" s="231" t="s">
        <v>261</v>
      </c>
      <c r="T28" s="1134"/>
      <c r="U28" s="1134"/>
      <c r="V28" s="1112" t="s">
        <v>453</v>
      </c>
      <c r="W28" s="1114"/>
      <c r="X28" s="191" t="s">
        <v>453</v>
      </c>
      <c r="Y28" s="191" t="s">
        <v>528</v>
      </c>
      <c r="Z28" s="191"/>
      <c r="AA28" s="191" t="s">
        <v>303</v>
      </c>
      <c r="AB28" s="191" t="s">
        <v>19</v>
      </c>
      <c r="AC28" s="191"/>
      <c r="AD28" s="191"/>
      <c r="AE28" s="191"/>
      <c r="AF28" s="191"/>
      <c r="AG28" s="191">
        <v>1.19</v>
      </c>
      <c r="AH28" s="191"/>
    </row>
    <row r="29" spans="2:34">
      <c r="B29" s="1087"/>
      <c r="C29" s="1088" t="s">
        <v>285</v>
      </c>
      <c r="D29" s="1090"/>
      <c r="E29" s="236" t="s">
        <v>369</v>
      </c>
      <c r="F29" s="245"/>
      <c r="G29" s="245" t="s">
        <v>302</v>
      </c>
      <c r="H29" s="235" t="s">
        <v>269</v>
      </c>
      <c r="I29" s="235"/>
      <c r="J29" s="235"/>
      <c r="K29" s="228">
        <v>26.9</v>
      </c>
      <c r="L29" s="239" t="s">
        <v>292</v>
      </c>
      <c r="M29" s="228">
        <v>27.8</v>
      </c>
      <c r="N29" s="239" t="s">
        <v>292</v>
      </c>
      <c r="O29" s="231">
        <v>2.5499999999999998E-2</v>
      </c>
      <c r="P29" s="231" t="s">
        <v>261</v>
      </c>
      <c r="Q29" s="231">
        <v>2.5899999999999999E-2</v>
      </c>
      <c r="R29" s="231" t="s">
        <v>261</v>
      </c>
      <c r="T29" s="1134"/>
      <c r="U29" s="1134"/>
      <c r="V29" s="1126" t="s">
        <v>455</v>
      </c>
      <c r="W29" s="1128"/>
      <c r="X29" s="330" t="s">
        <v>456</v>
      </c>
      <c r="Y29" s="330" t="s">
        <v>482</v>
      </c>
      <c r="Z29" s="330"/>
      <c r="AA29" s="330" t="s">
        <v>303</v>
      </c>
      <c r="AB29" s="330" t="s">
        <v>19</v>
      </c>
      <c r="AC29" s="330"/>
      <c r="AD29" s="330"/>
      <c r="AE29" s="330"/>
      <c r="AF29" s="330"/>
      <c r="AG29" s="330">
        <v>1.19</v>
      </c>
      <c r="AH29" s="330"/>
    </row>
    <row r="30" spans="2:34">
      <c r="B30" s="1088" t="s">
        <v>286</v>
      </c>
      <c r="C30" s="1089"/>
      <c r="D30" s="1090"/>
      <c r="E30" s="236" t="s">
        <v>429</v>
      </c>
      <c r="F30" s="245"/>
      <c r="G30" s="245" t="s">
        <v>302</v>
      </c>
      <c r="H30" s="235" t="s">
        <v>269</v>
      </c>
      <c r="I30" s="235"/>
      <c r="J30" s="235"/>
      <c r="K30" s="228">
        <v>29.4</v>
      </c>
      <c r="L30" s="239" t="s">
        <v>292</v>
      </c>
      <c r="M30" s="228">
        <v>29</v>
      </c>
      <c r="N30" s="239" t="s">
        <v>292</v>
      </c>
      <c r="O30" s="231">
        <v>2.9399999999999999E-2</v>
      </c>
      <c r="P30" s="231" t="s">
        <v>261</v>
      </c>
      <c r="Q30" s="231">
        <v>2.9899999999999999E-2</v>
      </c>
      <c r="R30" s="231" t="s">
        <v>261</v>
      </c>
      <c r="T30" s="1134"/>
      <c r="U30" s="1134"/>
      <c r="V30" s="1136" t="s">
        <v>316</v>
      </c>
      <c r="W30" s="191" t="s">
        <v>224</v>
      </c>
      <c r="X30" s="191" t="s">
        <v>224</v>
      </c>
      <c r="Y30" s="191" t="s">
        <v>483</v>
      </c>
      <c r="Z30" s="191"/>
      <c r="AA30" s="191" t="s">
        <v>303</v>
      </c>
      <c r="AB30" s="191" t="s">
        <v>19</v>
      </c>
      <c r="AC30" s="191"/>
      <c r="AD30" s="191"/>
      <c r="AE30" s="191"/>
      <c r="AF30" s="191"/>
      <c r="AG30" s="191">
        <v>1.19</v>
      </c>
      <c r="AH30" s="191"/>
    </row>
    <row r="31" spans="2:34">
      <c r="B31" s="1088" t="s">
        <v>15</v>
      </c>
      <c r="C31" s="1089"/>
      <c r="D31" s="1090"/>
      <c r="E31" s="236" t="s">
        <v>15</v>
      </c>
      <c r="F31" s="245"/>
      <c r="G31" s="245" t="s">
        <v>302</v>
      </c>
      <c r="H31" s="235" t="s">
        <v>269</v>
      </c>
      <c r="I31" s="235"/>
      <c r="J31" s="235"/>
      <c r="K31" s="228">
        <v>37.299999999999997</v>
      </c>
      <c r="L31" s="239" t="s">
        <v>292</v>
      </c>
      <c r="M31" s="228">
        <v>37.299999999999997</v>
      </c>
      <c r="N31" s="239" t="s">
        <v>292</v>
      </c>
      <c r="O31" s="231">
        <v>2.0899999999999998E-2</v>
      </c>
      <c r="P31" s="231" t="s">
        <v>261</v>
      </c>
      <c r="Q31" s="231">
        <v>2.0899999999999998E-2</v>
      </c>
      <c r="R31" s="231" t="s">
        <v>261</v>
      </c>
      <c r="T31" s="1134"/>
      <c r="U31" s="1134"/>
      <c r="V31" s="1134"/>
      <c r="W31" s="191" t="s">
        <v>317</v>
      </c>
      <c r="X31" s="191" t="s">
        <v>317</v>
      </c>
      <c r="Y31" s="191" t="s">
        <v>484</v>
      </c>
      <c r="Z31" s="191"/>
      <c r="AA31" s="191" t="s">
        <v>303</v>
      </c>
      <c r="AB31" s="191" t="s">
        <v>19</v>
      </c>
      <c r="AC31" s="191"/>
      <c r="AD31" s="191"/>
      <c r="AE31" s="191"/>
      <c r="AF31" s="191"/>
      <c r="AG31" s="191">
        <v>1.19</v>
      </c>
      <c r="AH31" s="191"/>
    </row>
    <row r="32" spans="2:34" ht="15.5">
      <c r="B32" s="1088" t="s">
        <v>287</v>
      </c>
      <c r="C32" s="1089"/>
      <c r="D32" s="1090"/>
      <c r="E32" s="236" t="s">
        <v>287</v>
      </c>
      <c r="F32" s="245"/>
      <c r="G32" s="235" t="s">
        <v>433</v>
      </c>
      <c r="H32" s="235" t="s">
        <v>90</v>
      </c>
      <c r="I32" s="235"/>
      <c r="J32" s="235"/>
      <c r="K32" s="241">
        <v>21.1</v>
      </c>
      <c r="L32" s="242" t="s">
        <v>293</v>
      </c>
      <c r="M32" s="241">
        <v>18.399999999999999</v>
      </c>
      <c r="N32" s="242" t="s">
        <v>435</v>
      </c>
      <c r="O32" s="231">
        <v>1.0999999999999999E-2</v>
      </c>
      <c r="P32" s="231" t="s">
        <v>261</v>
      </c>
      <c r="Q32" s="231">
        <v>1.09E-2</v>
      </c>
      <c r="R32" s="231" t="s">
        <v>261</v>
      </c>
      <c r="T32" s="1134"/>
      <c r="U32" s="1134"/>
      <c r="V32" s="1134"/>
      <c r="W32" s="191" t="s">
        <v>318</v>
      </c>
      <c r="X32" s="191" t="s">
        <v>318</v>
      </c>
      <c r="Y32" s="191" t="s">
        <v>485</v>
      </c>
      <c r="Z32" s="191"/>
      <c r="AA32" s="191" t="s">
        <v>303</v>
      </c>
      <c r="AB32" s="191" t="s">
        <v>19</v>
      </c>
      <c r="AC32" s="191"/>
      <c r="AD32" s="191"/>
      <c r="AE32" s="191"/>
      <c r="AF32" s="191"/>
      <c r="AG32" s="191">
        <v>1.19</v>
      </c>
      <c r="AH32" s="191"/>
    </row>
    <row r="33" spans="2:34" ht="15.5">
      <c r="B33" s="1088" t="s">
        <v>288</v>
      </c>
      <c r="C33" s="1089"/>
      <c r="D33" s="1090"/>
      <c r="E33" s="236" t="s">
        <v>288</v>
      </c>
      <c r="F33" s="245"/>
      <c r="G33" s="235" t="s">
        <v>433</v>
      </c>
      <c r="H33" s="235" t="s">
        <v>90</v>
      </c>
      <c r="I33" s="235"/>
      <c r="J33" s="235"/>
      <c r="K33" s="241">
        <v>3.41</v>
      </c>
      <c r="L33" s="242" t="s">
        <v>293</v>
      </c>
      <c r="M33" s="241">
        <v>3.23</v>
      </c>
      <c r="N33" s="242" t="s">
        <v>435</v>
      </c>
      <c r="O33" s="231">
        <v>2.63E-2</v>
      </c>
      <c r="P33" s="231" t="s">
        <v>261</v>
      </c>
      <c r="Q33" s="231">
        <v>2.64E-2</v>
      </c>
      <c r="R33" s="231" t="s">
        <v>261</v>
      </c>
      <c r="T33" s="1134"/>
      <c r="U33" s="1134"/>
      <c r="V33" s="1134"/>
      <c r="W33" s="191" t="s">
        <v>319</v>
      </c>
      <c r="X33" s="191" t="s">
        <v>319</v>
      </c>
      <c r="Y33" s="191" t="s">
        <v>486</v>
      </c>
      <c r="Z33" s="191"/>
      <c r="AA33" s="191" t="s">
        <v>303</v>
      </c>
      <c r="AB33" s="191" t="s">
        <v>19</v>
      </c>
      <c r="AC33" s="191"/>
      <c r="AD33" s="191"/>
      <c r="AE33" s="191"/>
      <c r="AF33" s="191"/>
      <c r="AG33" s="191">
        <v>1.19</v>
      </c>
      <c r="AH33" s="191"/>
    </row>
    <row r="34" spans="2:34" ht="15.5">
      <c r="B34" s="1088" t="s">
        <v>289</v>
      </c>
      <c r="C34" s="1089"/>
      <c r="D34" s="1090"/>
      <c r="E34" s="236" t="s">
        <v>255</v>
      </c>
      <c r="F34" s="245"/>
      <c r="G34" s="235" t="s">
        <v>433</v>
      </c>
      <c r="H34" s="235" t="s">
        <v>90</v>
      </c>
      <c r="I34" s="235"/>
      <c r="J34" s="235"/>
      <c r="K34" s="241">
        <v>3.41</v>
      </c>
      <c r="L34" s="242" t="s">
        <v>293</v>
      </c>
      <c r="M34" s="241">
        <v>3.45</v>
      </c>
      <c r="N34" s="242" t="s">
        <v>435</v>
      </c>
      <c r="O34" s="231">
        <v>2.64E-2</v>
      </c>
      <c r="P34" s="231" t="s">
        <v>261</v>
      </c>
      <c r="Q34" s="231">
        <v>2.64E-2</v>
      </c>
      <c r="R34" s="231" t="s">
        <v>261</v>
      </c>
      <c r="T34" s="1134"/>
      <c r="U34" s="1134"/>
      <c r="V34" s="1134"/>
      <c r="W34" s="191" t="s">
        <v>320</v>
      </c>
      <c r="X34" s="191" t="s">
        <v>320</v>
      </c>
      <c r="Y34" s="191" t="s">
        <v>487</v>
      </c>
      <c r="Z34" s="191"/>
      <c r="AA34" s="191" t="s">
        <v>303</v>
      </c>
      <c r="AB34" s="191" t="s">
        <v>19</v>
      </c>
      <c r="AC34" s="191"/>
      <c r="AD34" s="191"/>
      <c r="AE34" s="191"/>
      <c r="AF34" s="191"/>
      <c r="AG34" s="191">
        <v>1.19</v>
      </c>
      <c r="AH34" s="274"/>
    </row>
    <row r="35" spans="2:34" ht="13.5" customHeight="1">
      <c r="B35" s="1088" t="s">
        <v>290</v>
      </c>
      <c r="C35" s="1089"/>
      <c r="D35" s="1090"/>
      <c r="E35" s="236" t="s">
        <v>290</v>
      </c>
      <c r="F35" s="245"/>
      <c r="G35" s="235" t="s">
        <v>433</v>
      </c>
      <c r="H35" s="235" t="s">
        <v>90</v>
      </c>
      <c r="I35" s="235"/>
      <c r="J35" s="235"/>
      <c r="K35" s="241">
        <v>8.41</v>
      </c>
      <c r="L35" s="242" t="s">
        <v>293</v>
      </c>
      <c r="M35" s="241">
        <v>7.53</v>
      </c>
      <c r="N35" s="242" t="s">
        <v>435</v>
      </c>
      <c r="O35" s="231">
        <v>3.8399999999999997E-2</v>
      </c>
      <c r="P35" s="231" t="s">
        <v>261</v>
      </c>
      <c r="Q35" s="231">
        <v>4.2000000000000003E-2</v>
      </c>
      <c r="R35" s="231" t="s">
        <v>261</v>
      </c>
      <c r="T35" s="1135"/>
      <c r="U35" s="1135"/>
      <c r="V35" s="1135"/>
      <c r="W35" s="191" t="s">
        <v>321</v>
      </c>
      <c r="X35" s="191" t="s">
        <v>321</v>
      </c>
      <c r="Y35" s="191" t="s">
        <v>488</v>
      </c>
      <c r="Z35" s="191"/>
      <c r="AA35" s="191" t="s">
        <v>303</v>
      </c>
      <c r="AB35" s="191" t="s">
        <v>19</v>
      </c>
      <c r="AC35" s="191"/>
      <c r="AD35" s="191"/>
      <c r="AE35" s="191"/>
      <c r="AF35" s="191"/>
      <c r="AG35" s="191">
        <v>1.19</v>
      </c>
      <c r="AH35" s="191"/>
    </row>
    <row r="36" spans="2:34" ht="13.5" customHeight="1">
      <c r="B36" s="1115" t="s">
        <v>137</v>
      </c>
      <c r="C36" s="1116" t="s">
        <v>514</v>
      </c>
      <c r="D36" s="1116"/>
      <c r="E36" s="191" t="s">
        <v>515</v>
      </c>
      <c r="F36" s="246"/>
      <c r="G36" s="235" t="s">
        <v>433</v>
      </c>
      <c r="H36" s="246" t="s">
        <v>90</v>
      </c>
      <c r="I36" s="246"/>
      <c r="J36" s="246"/>
      <c r="K36" s="249">
        <v>45</v>
      </c>
      <c r="L36" s="249" t="s">
        <v>297</v>
      </c>
      <c r="M36" s="249">
        <v>40</v>
      </c>
      <c r="N36" s="249" t="s">
        <v>434</v>
      </c>
      <c r="O36" s="191">
        <v>1.3599999999999999E-2</v>
      </c>
      <c r="P36" s="231" t="s">
        <v>261</v>
      </c>
      <c r="Q36" s="380"/>
      <c r="R36" s="380"/>
      <c r="T36" s="949" t="s">
        <v>140</v>
      </c>
      <c r="U36" s="1136" t="s">
        <v>326</v>
      </c>
      <c r="V36" s="330" t="s">
        <v>322</v>
      </c>
      <c r="W36" s="330"/>
      <c r="X36" s="330" t="s">
        <v>417</v>
      </c>
      <c r="Y36" s="330" t="s">
        <v>489</v>
      </c>
      <c r="Z36" s="330"/>
      <c r="AA36" s="331" t="s">
        <v>304</v>
      </c>
      <c r="AB36" s="331" t="s">
        <v>20</v>
      </c>
      <c r="AC36" s="330"/>
      <c r="AD36" s="330"/>
      <c r="AE36" s="330"/>
      <c r="AF36" s="330"/>
      <c r="AG36" s="330">
        <v>8.64</v>
      </c>
      <c r="AH36" s="330"/>
    </row>
    <row r="37" spans="2:34" ht="13.5" customHeight="1">
      <c r="B37" s="1115"/>
      <c r="C37" s="1117"/>
      <c r="D37" s="1117"/>
      <c r="E37" s="330"/>
      <c r="F37" s="331"/>
      <c r="G37" s="346"/>
      <c r="H37" s="331"/>
      <c r="I37" s="331"/>
      <c r="J37" s="331"/>
      <c r="K37" s="333"/>
      <c r="L37" s="333"/>
      <c r="M37" s="333"/>
      <c r="N37" s="332"/>
      <c r="O37" s="330"/>
      <c r="P37" s="332"/>
      <c r="Q37" s="330"/>
      <c r="R37" s="330"/>
      <c r="T37" s="949"/>
      <c r="U37" s="1134"/>
      <c r="V37" s="1116" t="s">
        <v>323</v>
      </c>
      <c r="W37" s="1116"/>
      <c r="X37" s="191" t="s">
        <v>418</v>
      </c>
      <c r="Y37" s="191" t="s">
        <v>490</v>
      </c>
      <c r="Z37" s="191"/>
      <c r="AA37" s="245" t="s">
        <v>304</v>
      </c>
      <c r="AB37" s="245" t="s">
        <v>20</v>
      </c>
      <c r="AC37" s="191"/>
      <c r="AD37" s="191"/>
      <c r="AE37" s="191"/>
      <c r="AF37" s="191"/>
      <c r="AG37" s="191">
        <v>8.64</v>
      </c>
      <c r="AH37" s="191"/>
    </row>
    <row r="38" spans="2:34" ht="13.5" customHeight="1">
      <c r="B38" s="1115"/>
      <c r="C38" s="1118" t="s">
        <v>380</v>
      </c>
      <c r="D38" s="1119"/>
      <c r="E38" s="233" t="s">
        <v>380</v>
      </c>
      <c r="F38" s="245"/>
      <c r="G38" s="245" t="str">
        <f>IF(H38="","",VLOOKUP(H38,$B$65:$C$69,2,FALSE))</f>
        <v/>
      </c>
      <c r="H38" s="245" t="str">
        <f>IF('その５（燃料）'!G31="","",'その５（燃料）'!G31)</f>
        <v/>
      </c>
      <c r="I38" s="245"/>
      <c r="J38" s="245"/>
      <c r="K38" s="261">
        <f>'その５（燃料）'!H31</f>
        <v>0</v>
      </c>
      <c r="L38" s="262">
        <f>'その５（燃料）'!G31</f>
        <v>0</v>
      </c>
      <c r="M38" s="261">
        <f>'その５（燃料）'!H31</f>
        <v>0</v>
      </c>
      <c r="N38" s="262">
        <f>'その５（燃料）'!G31</f>
        <v>0</v>
      </c>
      <c r="O38" s="244">
        <f>'その６（燃料、エネルギー）'!$P$36</f>
        <v>0</v>
      </c>
      <c r="P38" s="231"/>
      <c r="Q38" s="244">
        <f>'その６（燃料、エネルギー）'!$P$36</f>
        <v>0</v>
      </c>
      <c r="R38" s="231"/>
      <c r="T38" s="949"/>
      <c r="U38" s="1134"/>
      <c r="V38" s="191" t="s">
        <v>459</v>
      </c>
      <c r="W38" s="191"/>
      <c r="X38" s="191" t="s">
        <v>459</v>
      </c>
      <c r="Y38" s="191" t="s">
        <v>502</v>
      </c>
      <c r="Z38" s="191"/>
      <c r="AA38" s="245" t="s">
        <v>304</v>
      </c>
      <c r="AB38" s="245" t="s">
        <v>20</v>
      </c>
      <c r="AC38" s="191"/>
      <c r="AD38" s="191"/>
      <c r="AE38" s="191"/>
      <c r="AF38" s="191"/>
      <c r="AG38" s="191">
        <v>8.64</v>
      </c>
      <c r="AH38" s="191"/>
    </row>
    <row r="39" spans="2:34" ht="13.5" customHeight="1">
      <c r="B39" s="1115"/>
      <c r="C39" s="1118" t="s">
        <v>381</v>
      </c>
      <c r="D39" s="1119"/>
      <c r="E39" s="233" t="s">
        <v>336</v>
      </c>
      <c r="F39" s="245"/>
      <c r="G39" s="245" t="str">
        <f>IF(H39="","",VLOOKUP(H39,$B$65:$C$69,2,FALSE))</f>
        <v/>
      </c>
      <c r="H39" s="245" t="str">
        <f>IF('その５（燃料）'!G32="","",'その５（燃料）'!G32)</f>
        <v/>
      </c>
      <c r="I39" s="245"/>
      <c r="J39" s="245"/>
      <c r="K39" s="261">
        <f>'その５（燃料）'!H32</f>
        <v>0</v>
      </c>
      <c r="L39" s="262">
        <f>'その５（燃料）'!G32</f>
        <v>0</v>
      </c>
      <c r="M39" s="261">
        <f>'その５（燃料）'!H32</f>
        <v>0</v>
      </c>
      <c r="N39" s="262">
        <f>'その５（燃料）'!G32</f>
        <v>0</v>
      </c>
      <c r="O39" s="244">
        <f>'その６（燃料、エネルギー）'!$P$37</f>
        <v>0</v>
      </c>
      <c r="P39" s="231"/>
      <c r="Q39" s="244">
        <f>'その６（燃料、エネルギー）'!$P$37</f>
        <v>0</v>
      </c>
      <c r="R39" s="231"/>
      <c r="T39" s="949"/>
      <c r="U39" s="1134"/>
      <c r="V39" s="1116" t="s">
        <v>230</v>
      </c>
      <c r="W39" s="1116"/>
      <c r="X39" s="191" t="s">
        <v>230</v>
      </c>
      <c r="Y39" s="191" t="s">
        <v>491</v>
      </c>
      <c r="Z39" s="191"/>
      <c r="AA39" s="245" t="s">
        <v>304</v>
      </c>
      <c r="AB39" s="245" t="s">
        <v>20</v>
      </c>
      <c r="AC39" s="191"/>
      <c r="AD39" s="191"/>
      <c r="AE39" s="191"/>
      <c r="AF39" s="191"/>
      <c r="AG39" s="191">
        <v>8.64</v>
      </c>
      <c r="AH39" s="191"/>
    </row>
    <row r="40" spans="2:34" ht="13.5" customHeight="1">
      <c r="B40" s="1125" t="s">
        <v>156</v>
      </c>
      <c r="C40" s="1125"/>
      <c r="D40" s="1125"/>
      <c r="E40" s="246" t="s">
        <v>156</v>
      </c>
      <c r="F40" s="245"/>
      <c r="G40" s="245" t="s">
        <v>303</v>
      </c>
      <c r="H40" s="245" t="s">
        <v>19</v>
      </c>
      <c r="I40" s="245"/>
      <c r="J40" s="245"/>
      <c r="K40" s="248">
        <v>1.17</v>
      </c>
      <c r="L40" s="248" t="s">
        <v>299</v>
      </c>
      <c r="M40" s="248">
        <v>1.17</v>
      </c>
      <c r="N40" s="248" t="s">
        <v>299</v>
      </c>
      <c r="O40" s="231">
        <v>0.06</v>
      </c>
      <c r="P40" s="248" t="s">
        <v>424</v>
      </c>
      <c r="Q40" s="379"/>
      <c r="R40" s="379"/>
      <c r="T40" s="949"/>
      <c r="U40" s="1134"/>
      <c r="V40" s="1116" t="s">
        <v>313</v>
      </c>
      <c r="W40" s="1116"/>
      <c r="X40" s="191" t="s">
        <v>313</v>
      </c>
      <c r="Y40" s="191" t="s">
        <v>492</v>
      </c>
      <c r="Z40" s="191"/>
      <c r="AA40" s="245" t="s">
        <v>304</v>
      </c>
      <c r="AB40" s="245" t="s">
        <v>20</v>
      </c>
      <c r="AC40" s="191"/>
      <c r="AD40" s="191"/>
      <c r="AE40" s="191"/>
      <c r="AF40" s="191"/>
      <c r="AG40" s="191">
        <v>8.64</v>
      </c>
      <c r="AH40" s="191"/>
    </row>
    <row r="41" spans="2:34" ht="13.5" customHeight="1">
      <c r="B41" s="1125" t="s">
        <v>157</v>
      </c>
      <c r="C41" s="1125"/>
      <c r="D41" s="1125"/>
      <c r="E41" s="246" t="s">
        <v>157</v>
      </c>
      <c r="F41" s="245"/>
      <c r="G41" s="245" t="s">
        <v>303</v>
      </c>
      <c r="H41" s="245" t="s">
        <v>19</v>
      </c>
      <c r="I41" s="245"/>
      <c r="J41" s="245"/>
      <c r="K41" s="248">
        <v>1.19</v>
      </c>
      <c r="L41" s="248" t="s">
        <v>299</v>
      </c>
      <c r="M41" s="248">
        <v>1.19</v>
      </c>
      <c r="N41" s="248" t="s">
        <v>299</v>
      </c>
      <c r="O41" s="231">
        <v>0.06</v>
      </c>
      <c r="P41" s="248" t="s">
        <v>424</v>
      </c>
      <c r="Q41" s="379"/>
      <c r="R41" s="379"/>
      <c r="T41" s="949"/>
      <c r="U41" s="1134"/>
      <c r="V41" s="1115" t="s">
        <v>231</v>
      </c>
      <c r="W41" s="191" t="s">
        <v>248</v>
      </c>
      <c r="X41" s="191" t="s">
        <v>413</v>
      </c>
      <c r="Y41" s="191" t="s">
        <v>493</v>
      </c>
      <c r="Z41" s="191"/>
      <c r="AA41" s="245" t="s">
        <v>304</v>
      </c>
      <c r="AB41" s="245" t="s">
        <v>20</v>
      </c>
      <c r="AC41" s="191"/>
      <c r="AD41" s="191"/>
      <c r="AE41" s="191"/>
      <c r="AF41" s="191"/>
      <c r="AG41" s="191">
        <v>8.64</v>
      </c>
      <c r="AH41" s="191"/>
    </row>
    <row r="42" spans="2:34" ht="13.5" customHeight="1">
      <c r="B42" s="1125" t="s">
        <v>158</v>
      </c>
      <c r="C42" s="1125"/>
      <c r="D42" s="1125"/>
      <c r="E42" s="246" t="s">
        <v>158</v>
      </c>
      <c r="F42" s="245"/>
      <c r="G42" s="245" t="s">
        <v>303</v>
      </c>
      <c r="H42" s="245" t="s">
        <v>19</v>
      </c>
      <c r="I42" s="245"/>
      <c r="J42" s="245"/>
      <c r="K42" s="248">
        <v>1.19</v>
      </c>
      <c r="L42" s="248" t="s">
        <v>299</v>
      </c>
      <c r="M42" s="248">
        <v>1.19</v>
      </c>
      <c r="N42" s="248" t="s">
        <v>299</v>
      </c>
      <c r="O42" s="231">
        <v>0.06</v>
      </c>
      <c r="P42" s="248" t="s">
        <v>424</v>
      </c>
      <c r="Q42" s="379"/>
      <c r="R42" s="379"/>
      <c r="T42" s="949"/>
      <c r="U42" s="1134"/>
      <c r="V42" s="1115"/>
      <c r="W42" s="191" t="s">
        <v>249</v>
      </c>
      <c r="X42" s="191" t="s">
        <v>414</v>
      </c>
      <c r="Y42" s="191" t="s">
        <v>494</v>
      </c>
      <c r="Z42" s="191"/>
      <c r="AA42" s="245" t="s">
        <v>304</v>
      </c>
      <c r="AB42" s="245" t="s">
        <v>20</v>
      </c>
      <c r="AC42" s="191"/>
      <c r="AD42" s="191"/>
      <c r="AE42" s="191"/>
      <c r="AF42" s="191"/>
      <c r="AG42" s="191">
        <v>8.64</v>
      </c>
      <c r="AH42" s="191"/>
    </row>
    <row r="43" spans="2:34" ht="13.5" customHeight="1">
      <c r="B43" s="1125" t="s">
        <v>159</v>
      </c>
      <c r="C43" s="1125"/>
      <c r="D43" s="1125"/>
      <c r="E43" s="246" t="s">
        <v>159</v>
      </c>
      <c r="F43" s="245"/>
      <c r="G43" s="245" t="s">
        <v>303</v>
      </c>
      <c r="H43" s="245" t="s">
        <v>19</v>
      </c>
      <c r="I43" s="245"/>
      <c r="J43" s="245"/>
      <c r="K43" s="248">
        <v>1.19</v>
      </c>
      <c r="L43" s="248" t="s">
        <v>299</v>
      </c>
      <c r="M43" s="248">
        <v>1.19</v>
      </c>
      <c r="N43" s="248" t="s">
        <v>299</v>
      </c>
      <c r="O43" s="231">
        <v>0.06</v>
      </c>
      <c r="P43" s="248" t="s">
        <v>424</v>
      </c>
      <c r="Q43" s="379"/>
      <c r="R43" s="379"/>
      <c r="T43" s="949"/>
      <c r="U43" s="1134"/>
      <c r="V43" s="1136" t="s">
        <v>316</v>
      </c>
      <c r="W43" s="191" t="s">
        <v>224</v>
      </c>
      <c r="X43" s="191" t="s">
        <v>224</v>
      </c>
      <c r="Y43" s="191" t="s">
        <v>529</v>
      </c>
      <c r="Z43" s="191"/>
      <c r="AA43" s="245" t="s">
        <v>304</v>
      </c>
      <c r="AB43" s="245" t="s">
        <v>20</v>
      </c>
      <c r="AC43" s="191"/>
      <c r="AD43" s="191"/>
      <c r="AE43" s="191"/>
      <c r="AF43" s="191"/>
      <c r="AG43" s="191">
        <v>8.64</v>
      </c>
      <c r="AH43" s="191"/>
    </row>
    <row r="44" spans="2:34" ht="13.5" customHeight="1">
      <c r="B44" s="1120" t="s">
        <v>550</v>
      </c>
      <c r="C44" s="1121"/>
      <c r="D44" s="1122"/>
      <c r="E44" s="377" t="s">
        <v>550</v>
      </c>
      <c r="F44" s="245"/>
      <c r="G44" s="245" t="s">
        <v>303</v>
      </c>
      <c r="H44" s="245" t="s">
        <v>19</v>
      </c>
      <c r="I44" s="245"/>
      <c r="J44" s="245"/>
      <c r="K44" s="248">
        <v>1.19</v>
      </c>
      <c r="L44" s="248" t="s">
        <v>299</v>
      </c>
      <c r="M44" s="248">
        <v>1.19</v>
      </c>
      <c r="N44" s="248" t="s">
        <v>299</v>
      </c>
      <c r="O44" s="379"/>
      <c r="P44" s="381"/>
      <c r="Q44" s="379"/>
      <c r="R44" s="379"/>
      <c r="T44" s="949"/>
      <c r="U44" s="1134"/>
      <c r="V44" s="1134"/>
      <c r="W44" s="191" t="s">
        <v>317</v>
      </c>
      <c r="X44" s="191" t="s">
        <v>317</v>
      </c>
      <c r="Y44" s="191" t="s">
        <v>530</v>
      </c>
      <c r="Z44" s="191"/>
      <c r="AA44" s="245" t="s">
        <v>304</v>
      </c>
      <c r="AB44" s="245" t="s">
        <v>20</v>
      </c>
      <c r="AC44" s="191"/>
      <c r="AD44" s="191"/>
      <c r="AE44" s="191"/>
      <c r="AF44" s="191"/>
      <c r="AG44" s="191">
        <v>8.64</v>
      </c>
      <c r="AH44" s="191"/>
    </row>
    <row r="45" spans="2:34" ht="13.5" customHeight="1">
      <c r="B45" s="1120" t="s">
        <v>551</v>
      </c>
      <c r="C45" s="1121"/>
      <c r="D45" s="1122"/>
      <c r="E45" s="377" t="s">
        <v>551</v>
      </c>
      <c r="F45" s="245"/>
      <c r="G45" s="245" t="s">
        <v>303</v>
      </c>
      <c r="H45" s="245" t="s">
        <v>19</v>
      </c>
      <c r="I45" s="245"/>
      <c r="J45" s="245"/>
      <c r="K45" s="248">
        <v>1.19</v>
      </c>
      <c r="L45" s="248" t="s">
        <v>299</v>
      </c>
      <c r="M45" s="248">
        <v>1.19</v>
      </c>
      <c r="N45" s="248" t="s">
        <v>299</v>
      </c>
      <c r="O45" s="244">
        <f>'その６（燃料、エネルギー）'!P46</f>
        <v>4.2999999999999997E-2</v>
      </c>
      <c r="P45" s="248" t="s">
        <v>424</v>
      </c>
      <c r="Q45" s="379"/>
      <c r="R45" s="379"/>
      <c r="T45" s="949"/>
      <c r="U45" s="1134"/>
      <c r="V45" s="1134"/>
      <c r="W45" s="191" t="s">
        <v>318</v>
      </c>
      <c r="X45" s="191" t="s">
        <v>318</v>
      </c>
      <c r="Y45" s="191" t="s">
        <v>531</v>
      </c>
      <c r="Z45" s="191"/>
      <c r="AA45" s="245" t="s">
        <v>304</v>
      </c>
      <c r="AB45" s="245" t="s">
        <v>20</v>
      </c>
      <c r="AC45" s="191"/>
      <c r="AD45" s="191"/>
      <c r="AE45" s="191"/>
      <c r="AF45" s="191"/>
      <c r="AG45" s="191">
        <v>8.64</v>
      </c>
      <c r="AH45" s="191"/>
    </row>
    <row r="46" spans="2:34" ht="13.5" customHeight="1">
      <c r="B46" s="1120" t="s">
        <v>552</v>
      </c>
      <c r="C46" s="1121"/>
      <c r="D46" s="1122"/>
      <c r="E46" s="377" t="s">
        <v>552</v>
      </c>
      <c r="F46" s="245"/>
      <c r="G46" s="245" t="s">
        <v>303</v>
      </c>
      <c r="H46" s="245" t="s">
        <v>19</v>
      </c>
      <c r="I46" s="245"/>
      <c r="J46" s="245"/>
      <c r="K46" s="381"/>
      <c r="L46" s="381"/>
      <c r="M46" s="381"/>
      <c r="N46" s="381"/>
      <c r="O46" s="379"/>
      <c r="P46" s="381"/>
      <c r="Q46" s="379"/>
      <c r="R46" s="379"/>
      <c r="T46" s="949"/>
      <c r="U46" s="1134"/>
      <c r="V46" s="1134"/>
      <c r="W46" s="191" t="s">
        <v>319</v>
      </c>
      <c r="X46" s="191" t="s">
        <v>319</v>
      </c>
      <c r="Y46" s="191" t="s">
        <v>532</v>
      </c>
      <c r="Z46" s="191"/>
      <c r="AA46" s="245" t="s">
        <v>304</v>
      </c>
      <c r="AB46" s="245" t="s">
        <v>20</v>
      </c>
      <c r="AC46" s="191"/>
      <c r="AD46" s="191"/>
      <c r="AE46" s="191"/>
      <c r="AF46" s="191"/>
      <c r="AG46" s="191">
        <v>8.64</v>
      </c>
      <c r="AH46" s="191"/>
    </row>
    <row r="47" spans="2:34" ht="15" customHeight="1">
      <c r="B47" s="1120" t="s">
        <v>553</v>
      </c>
      <c r="C47" s="1121"/>
      <c r="D47" s="1122"/>
      <c r="E47" s="377" t="s">
        <v>553</v>
      </c>
      <c r="F47" s="245"/>
      <c r="G47" s="245" t="s">
        <v>303</v>
      </c>
      <c r="H47" s="245" t="s">
        <v>19</v>
      </c>
      <c r="I47" s="245"/>
      <c r="J47" s="245"/>
      <c r="K47" s="381"/>
      <c r="L47" s="381"/>
      <c r="M47" s="381"/>
      <c r="N47" s="381"/>
      <c r="O47" s="244">
        <f>'その６（燃料、エネルギー）'!P44</f>
        <v>4.2999999999999997E-2</v>
      </c>
      <c r="P47" s="248" t="s">
        <v>424</v>
      </c>
      <c r="Q47" s="379"/>
      <c r="R47" s="379"/>
      <c r="T47" s="949"/>
      <c r="U47" s="1134"/>
      <c r="V47" s="1134"/>
      <c r="W47" s="191" t="s">
        <v>320</v>
      </c>
      <c r="X47" s="191" t="s">
        <v>320</v>
      </c>
      <c r="Y47" s="191" t="s">
        <v>533</v>
      </c>
      <c r="Z47" s="191"/>
      <c r="AA47" s="245" t="s">
        <v>304</v>
      </c>
      <c r="AB47" s="245" t="s">
        <v>20</v>
      </c>
      <c r="AC47" s="191"/>
      <c r="AD47" s="191"/>
      <c r="AE47" s="191"/>
      <c r="AF47" s="191"/>
      <c r="AG47" s="191">
        <v>8.64</v>
      </c>
      <c r="AH47" s="191"/>
    </row>
    <row r="48" spans="2:34">
      <c r="B48" s="1126" t="s">
        <v>310</v>
      </c>
      <c r="C48" s="1127"/>
      <c r="D48" s="1128"/>
      <c r="E48" s="329" t="s">
        <v>309</v>
      </c>
      <c r="F48" s="331"/>
      <c r="G48" s="331" t="s">
        <v>303</v>
      </c>
      <c r="H48" s="331" t="s">
        <v>19</v>
      </c>
      <c r="I48" s="331"/>
      <c r="J48" s="331"/>
      <c r="K48" s="332">
        <v>1.19</v>
      </c>
      <c r="L48" s="333" t="s">
        <v>299</v>
      </c>
      <c r="M48" s="332">
        <v>1.19</v>
      </c>
      <c r="N48" s="333" t="s">
        <v>299</v>
      </c>
      <c r="O48" s="332">
        <v>0.06</v>
      </c>
      <c r="P48" s="333" t="s">
        <v>424</v>
      </c>
      <c r="Q48" s="332"/>
      <c r="R48" s="332"/>
      <c r="T48" s="949"/>
      <c r="U48" s="1135"/>
      <c r="V48" s="1135"/>
      <c r="W48" s="191" t="s">
        <v>321</v>
      </c>
      <c r="X48" s="191" t="s">
        <v>321</v>
      </c>
      <c r="Y48" s="191" t="s">
        <v>534</v>
      </c>
      <c r="Z48" s="191"/>
      <c r="AA48" s="245" t="s">
        <v>304</v>
      </c>
      <c r="AB48" s="245" t="s">
        <v>20</v>
      </c>
      <c r="AC48" s="191"/>
      <c r="AD48" s="191"/>
      <c r="AE48" s="191"/>
      <c r="AF48" s="191"/>
      <c r="AG48" s="191">
        <v>8.64</v>
      </c>
      <c r="AH48" s="191"/>
    </row>
    <row r="49" spans="2:37">
      <c r="B49" s="1126" t="s">
        <v>458</v>
      </c>
      <c r="C49" s="1127"/>
      <c r="D49" s="1128"/>
      <c r="E49" s="329" t="s">
        <v>460</v>
      </c>
      <c r="F49" s="331"/>
      <c r="G49" s="331" t="s">
        <v>303</v>
      </c>
      <c r="H49" s="331" t="s">
        <v>19</v>
      </c>
      <c r="I49" s="331"/>
      <c r="J49" s="331"/>
      <c r="K49" s="332">
        <v>1.19</v>
      </c>
      <c r="L49" s="333" t="s">
        <v>299</v>
      </c>
      <c r="M49" s="332">
        <v>1.19</v>
      </c>
      <c r="N49" s="333" t="s">
        <v>299</v>
      </c>
      <c r="O49" s="332">
        <v>0.06</v>
      </c>
      <c r="P49" s="333" t="s">
        <v>424</v>
      </c>
      <c r="Q49" s="382"/>
      <c r="R49" s="382"/>
      <c r="T49" s="949"/>
      <c r="U49" s="1136" t="s">
        <v>243</v>
      </c>
      <c r="V49" s="1126" t="s">
        <v>324</v>
      </c>
      <c r="W49" s="1128"/>
      <c r="X49" s="330" t="s">
        <v>419</v>
      </c>
      <c r="Y49" s="330" t="s">
        <v>495</v>
      </c>
      <c r="Z49" s="330"/>
      <c r="AA49" s="331" t="s">
        <v>304</v>
      </c>
      <c r="AB49" s="331" t="s">
        <v>20</v>
      </c>
      <c r="AC49" s="330"/>
      <c r="AD49" s="330"/>
      <c r="AE49" s="330"/>
      <c r="AF49" s="330"/>
      <c r="AG49" s="330">
        <v>8.64</v>
      </c>
      <c r="AH49" s="330"/>
    </row>
    <row r="50" spans="2:37">
      <c r="B50" s="1126" t="s">
        <v>216</v>
      </c>
      <c r="C50" s="1127"/>
      <c r="D50" s="1128"/>
      <c r="E50" s="329" t="s">
        <v>370</v>
      </c>
      <c r="F50" s="331"/>
      <c r="G50" s="331" t="s">
        <v>303</v>
      </c>
      <c r="H50" s="331" t="s">
        <v>19</v>
      </c>
      <c r="I50" s="331"/>
      <c r="J50" s="331"/>
      <c r="K50" s="332">
        <v>1.19</v>
      </c>
      <c r="L50" s="333" t="s">
        <v>299</v>
      </c>
      <c r="M50" s="332">
        <v>1.19</v>
      </c>
      <c r="N50" s="333" t="s">
        <v>299</v>
      </c>
      <c r="O50" s="332">
        <v>0.06</v>
      </c>
      <c r="P50" s="333" t="s">
        <v>424</v>
      </c>
      <c r="Q50" s="332"/>
      <c r="R50" s="332"/>
      <c r="T50" s="949"/>
      <c r="U50" s="1134"/>
      <c r="V50" s="1116" t="s">
        <v>325</v>
      </c>
      <c r="W50" s="1116"/>
      <c r="X50" s="191" t="s">
        <v>420</v>
      </c>
      <c r="Y50" s="191" t="s">
        <v>496</v>
      </c>
      <c r="Z50" s="191"/>
      <c r="AA50" s="245" t="s">
        <v>304</v>
      </c>
      <c r="AB50" s="245" t="s">
        <v>20</v>
      </c>
      <c r="AC50" s="191"/>
      <c r="AD50" s="191"/>
      <c r="AE50" s="191"/>
      <c r="AF50" s="191"/>
      <c r="AG50" s="191">
        <v>8.64</v>
      </c>
      <c r="AH50" s="191"/>
    </row>
    <row r="51" spans="2:37" ht="26">
      <c r="B51" s="1088" t="s">
        <v>204</v>
      </c>
      <c r="C51" s="1089"/>
      <c r="D51" s="1090"/>
      <c r="E51" s="236" t="s">
        <v>397</v>
      </c>
      <c r="F51" s="245"/>
      <c r="G51" s="245" t="s">
        <v>304</v>
      </c>
      <c r="H51" s="245" t="s">
        <v>20</v>
      </c>
      <c r="I51" s="245"/>
      <c r="J51" s="245"/>
      <c r="K51" s="231">
        <v>8.64</v>
      </c>
      <c r="L51" s="250" t="s">
        <v>298</v>
      </c>
      <c r="M51" s="231">
        <v>8.64</v>
      </c>
      <c r="N51" s="250" t="s">
        <v>298</v>
      </c>
      <c r="O51" s="231">
        <v>0.48899999999999999</v>
      </c>
      <c r="P51" s="250" t="s">
        <v>423</v>
      </c>
      <c r="Q51" s="379"/>
      <c r="R51" s="379"/>
      <c r="T51" s="949"/>
      <c r="U51" s="1134"/>
      <c r="V51" s="1116" t="s">
        <v>459</v>
      </c>
      <c r="W51" s="1116"/>
      <c r="X51" s="191" t="s">
        <v>459</v>
      </c>
      <c r="Y51" s="191" t="s">
        <v>501</v>
      </c>
      <c r="Z51" s="191"/>
      <c r="AA51" s="245" t="s">
        <v>304</v>
      </c>
      <c r="AB51" s="245" t="s">
        <v>20</v>
      </c>
      <c r="AC51" s="191"/>
      <c r="AD51" s="191"/>
      <c r="AE51" s="191"/>
      <c r="AF51" s="191"/>
      <c r="AG51" s="191">
        <v>8.64</v>
      </c>
      <c r="AH51" s="191"/>
    </row>
    <row r="52" spans="2:37">
      <c r="B52" s="1088" t="s">
        <v>546</v>
      </c>
      <c r="C52" s="1089"/>
      <c r="D52" s="1090"/>
      <c r="E52" s="236" t="s">
        <v>546</v>
      </c>
      <c r="F52" s="245"/>
      <c r="G52" s="245" t="s">
        <v>304</v>
      </c>
      <c r="H52" s="245" t="s">
        <v>20</v>
      </c>
      <c r="I52" s="245"/>
      <c r="J52" s="245"/>
      <c r="K52" s="248">
        <v>8.64</v>
      </c>
      <c r="L52" s="248" t="s">
        <v>298</v>
      </c>
      <c r="M52" s="248">
        <v>8.64</v>
      </c>
      <c r="N52" s="248" t="s">
        <v>298</v>
      </c>
      <c r="O52" s="379"/>
      <c r="P52" s="381"/>
      <c r="Q52" s="379"/>
      <c r="R52" s="379"/>
      <c r="T52" s="949"/>
      <c r="U52" s="1134"/>
      <c r="V52" s="1116" t="s">
        <v>230</v>
      </c>
      <c r="W52" s="1116"/>
      <c r="X52" s="191" t="s">
        <v>230</v>
      </c>
      <c r="Y52" s="191" t="s">
        <v>497</v>
      </c>
      <c r="Z52" s="191"/>
      <c r="AA52" s="245" t="s">
        <v>304</v>
      </c>
      <c r="AB52" s="245" t="s">
        <v>20</v>
      </c>
      <c r="AC52" s="191"/>
      <c r="AD52" s="191"/>
      <c r="AE52" s="191"/>
      <c r="AF52" s="191"/>
      <c r="AG52" s="191">
        <v>8.64</v>
      </c>
      <c r="AH52" s="191"/>
    </row>
    <row r="53" spans="2:37">
      <c r="B53" s="1118" t="s">
        <v>547</v>
      </c>
      <c r="C53" s="1123"/>
      <c r="D53" s="1119"/>
      <c r="E53" s="236" t="s">
        <v>547</v>
      </c>
      <c r="F53" s="245"/>
      <c r="G53" s="245" t="s">
        <v>304</v>
      </c>
      <c r="H53" s="245" t="s">
        <v>20</v>
      </c>
      <c r="I53" s="245"/>
      <c r="J53" s="245"/>
      <c r="K53" s="248">
        <v>8.64</v>
      </c>
      <c r="L53" s="248" t="s">
        <v>298</v>
      </c>
      <c r="M53" s="248">
        <v>8.64</v>
      </c>
      <c r="N53" s="248" t="s">
        <v>298</v>
      </c>
      <c r="O53" s="244">
        <f>'その６（燃料、エネルギー）'!P52</f>
        <v>0.39900000000000002</v>
      </c>
      <c r="P53" s="248" t="s">
        <v>424</v>
      </c>
      <c r="Q53" s="379"/>
      <c r="R53" s="379"/>
      <c r="T53" s="949"/>
      <c r="U53" s="1134"/>
      <c r="V53" s="1116" t="s">
        <v>313</v>
      </c>
      <c r="W53" s="1116"/>
      <c r="X53" s="191" t="s">
        <v>313</v>
      </c>
      <c r="Y53" s="191" t="s">
        <v>498</v>
      </c>
      <c r="Z53" s="191"/>
      <c r="AA53" s="245" t="s">
        <v>304</v>
      </c>
      <c r="AB53" s="245" t="s">
        <v>20</v>
      </c>
      <c r="AC53" s="191"/>
      <c r="AD53" s="191"/>
      <c r="AE53" s="191"/>
      <c r="AF53" s="191"/>
      <c r="AG53" s="191">
        <v>8.64</v>
      </c>
      <c r="AH53" s="191"/>
    </row>
    <row r="54" spans="2:37">
      <c r="B54" s="1118" t="s">
        <v>548</v>
      </c>
      <c r="C54" s="1123"/>
      <c r="D54" s="1119"/>
      <c r="E54" s="236" t="s">
        <v>548</v>
      </c>
      <c r="F54" s="245"/>
      <c r="G54" s="245" t="s">
        <v>304</v>
      </c>
      <c r="H54" s="245" t="s">
        <v>20</v>
      </c>
      <c r="I54" s="245"/>
      <c r="J54" s="245"/>
      <c r="K54" s="381"/>
      <c r="L54" s="381"/>
      <c r="M54" s="381"/>
      <c r="N54" s="381"/>
      <c r="O54" s="379"/>
      <c r="P54" s="381"/>
      <c r="Q54" s="379"/>
      <c r="R54" s="379"/>
      <c r="T54" s="949"/>
      <c r="U54" s="1134"/>
      <c r="V54" s="1115" t="s">
        <v>231</v>
      </c>
      <c r="W54" s="191" t="s">
        <v>248</v>
      </c>
      <c r="X54" s="191" t="s">
        <v>413</v>
      </c>
      <c r="Y54" s="191" t="s">
        <v>499</v>
      </c>
      <c r="Z54" s="191"/>
      <c r="AA54" s="245" t="s">
        <v>304</v>
      </c>
      <c r="AB54" s="245" t="s">
        <v>20</v>
      </c>
      <c r="AC54" s="191"/>
      <c r="AD54" s="191"/>
      <c r="AE54" s="191"/>
      <c r="AF54" s="191"/>
      <c r="AG54" s="191">
        <v>8.64</v>
      </c>
      <c r="AH54" s="191"/>
    </row>
    <row r="55" spans="2:37">
      <c r="B55" s="1118" t="s">
        <v>549</v>
      </c>
      <c r="C55" s="1123"/>
      <c r="D55" s="1119"/>
      <c r="E55" s="236" t="s">
        <v>549</v>
      </c>
      <c r="F55" s="245"/>
      <c r="G55" s="245" t="s">
        <v>304</v>
      </c>
      <c r="H55" s="245" t="s">
        <v>20</v>
      </c>
      <c r="I55" s="245"/>
      <c r="J55" s="245"/>
      <c r="K55" s="381"/>
      <c r="L55" s="381"/>
      <c r="M55" s="381"/>
      <c r="N55" s="381"/>
      <c r="O55" s="244">
        <f>'その６（燃料、エネルギー）'!P50</f>
        <v>0.39900000000000002</v>
      </c>
      <c r="P55" s="248" t="s">
        <v>424</v>
      </c>
      <c r="Q55" s="379"/>
      <c r="R55" s="379"/>
      <c r="T55" s="949"/>
      <c r="U55" s="1134"/>
      <c r="V55" s="1115"/>
      <c r="W55" s="191" t="s">
        <v>249</v>
      </c>
      <c r="X55" s="191" t="s">
        <v>414</v>
      </c>
      <c r="Y55" s="191" t="s">
        <v>500</v>
      </c>
      <c r="Z55" s="191"/>
      <c r="AA55" s="245" t="s">
        <v>304</v>
      </c>
      <c r="AB55" s="245" t="s">
        <v>20</v>
      </c>
      <c r="AC55" s="191"/>
      <c r="AD55" s="191"/>
      <c r="AE55" s="191"/>
      <c r="AF55" s="191"/>
      <c r="AG55" s="191">
        <v>8.64</v>
      </c>
      <c r="AH55" s="191"/>
    </row>
    <row r="56" spans="2:37">
      <c r="B56" s="1126" t="s">
        <v>327</v>
      </c>
      <c r="C56" s="1127"/>
      <c r="D56" s="1128"/>
      <c r="E56" s="329" t="s">
        <v>461</v>
      </c>
      <c r="F56" s="331"/>
      <c r="G56" s="331" t="s">
        <v>304</v>
      </c>
      <c r="H56" s="331" t="s">
        <v>20</v>
      </c>
      <c r="I56" s="331"/>
      <c r="J56" s="331"/>
      <c r="K56" s="332">
        <v>8.64</v>
      </c>
      <c r="L56" s="334" t="s">
        <v>298</v>
      </c>
      <c r="M56" s="332">
        <v>8.64</v>
      </c>
      <c r="N56" s="334" t="s">
        <v>298</v>
      </c>
      <c r="O56" s="332">
        <v>0.48899999999999999</v>
      </c>
      <c r="P56" s="332" t="s">
        <v>422</v>
      </c>
      <c r="Q56" s="332"/>
      <c r="R56" s="332"/>
      <c r="T56" s="949"/>
      <c r="U56" s="1134"/>
      <c r="V56" s="1136" t="s">
        <v>316</v>
      </c>
      <c r="W56" s="191" t="s">
        <v>224</v>
      </c>
      <c r="X56" s="191" t="s">
        <v>224</v>
      </c>
      <c r="Y56" s="191" t="s">
        <v>535</v>
      </c>
      <c r="Z56" s="191"/>
      <c r="AA56" s="245" t="s">
        <v>304</v>
      </c>
      <c r="AB56" s="245" t="s">
        <v>20</v>
      </c>
      <c r="AC56" s="191"/>
      <c r="AD56" s="191"/>
      <c r="AE56" s="191"/>
      <c r="AF56" s="191"/>
      <c r="AG56" s="191">
        <v>8.64</v>
      </c>
      <c r="AH56" s="191"/>
    </row>
    <row r="57" spans="2:37">
      <c r="B57" s="1112" t="s">
        <v>554</v>
      </c>
      <c r="C57" s="1113"/>
      <c r="D57" s="1114"/>
      <c r="E57" s="257" t="s">
        <v>555</v>
      </c>
      <c r="F57" s="246"/>
      <c r="G57" s="246" t="s">
        <v>304</v>
      </c>
      <c r="H57" s="246" t="s">
        <v>20</v>
      </c>
      <c r="I57" s="246"/>
      <c r="J57" s="246"/>
      <c r="K57" s="231">
        <v>8.64</v>
      </c>
      <c r="L57" s="250" t="s">
        <v>298</v>
      </c>
      <c r="M57" s="231">
        <v>8.64</v>
      </c>
      <c r="N57" s="250" t="s">
        <v>298</v>
      </c>
      <c r="O57" s="231">
        <v>0.48899999999999999</v>
      </c>
      <c r="P57" s="191" t="s">
        <v>422</v>
      </c>
      <c r="Q57" s="380"/>
      <c r="R57" s="380"/>
      <c r="T57" s="949"/>
      <c r="U57" s="1134"/>
      <c r="V57" s="1134"/>
      <c r="W57" s="191" t="s">
        <v>317</v>
      </c>
      <c r="X57" s="191" t="s">
        <v>317</v>
      </c>
      <c r="Y57" s="191" t="s">
        <v>536</v>
      </c>
      <c r="Z57" s="191"/>
      <c r="AA57" s="245" t="s">
        <v>304</v>
      </c>
      <c r="AB57" s="245" t="s">
        <v>20</v>
      </c>
      <c r="AC57" s="191"/>
      <c r="AD57" s="191"/>
      <c r="AE57" s="191"/>
      <c r="AF57" s="191"/>
      <c r="AG57" s="191">
        <v>8.64</v>
      </c>
      <c r="AH57" s="191"/>
    </row>
    <row r="58" spans="2:37">
      <c r="B58" s="1126" t="s">
        <v>142</v>
      </c>
      <c r="C58" s="1127"/>
      <c r="D58" s="1128"/>
      <c r="E58" s="329" t="s">
        <v>371</v>
      </c>
      <c r="F58" s="383"/>
      <c r="G58" s="383" t="s">
        <v>304</v>
      </c>
      <c r="H58" s="383" t="s">
        <v>20</v>
      </c>
      <c r="I58" s="383"/>
      <c r="J58" s="383"/>
      <c r="K58" s="332">
        <v>8.64</v>
      </c>
      <c r="L58" s="334" t="s">
        <v>298</v>
      </c>
      <c r="M58" s="332">
        <v>8.64</v>
      </c>
      <c r="N58" s="334" t="s">
        <v>298</v>
      </c>
      <c r="O58" s="332">
        <v>0.48899999999999999</v>
      </c>
      <c r="P58" s="330" t="s">
        <v>422</v>
      </c>
      <c r="Q58" s="384"/>
      <c r="R58" s="384"/>
      <c r="T58" s="949"/>
      <c r="U58" s="1134"/>
      <c r="V58" s="1134"/>
      <c r="W58" s="191" t="s">
        <v>318</v>
      </c>
      <c r="X58" s="191" t="s">
        <v>318</v>
      </c>
      <c r="Y58" s="191" t="s">
        <v>540</v>
      </c>
      <c r="Z58" s="191"/>
      <c r="AA58" s="245" t="s">
        <v>304</v>
      </c>
      <c r="AB58" s="245" t="s">
        <v>20</v>
      </c>
      <c r="AC58" s="191"/>
      <c r="AD58" s="191"/>
      <c r="AE58" s="191"/>
      <c r="AF58" s="191"/>
      <c r="AG58" s="191">
        <v>8.64</v>
      </c>
      <c r="AH58" s="191"/>
    </row>
    <row r="59" spans="2:37">
      <c r="B59" s="1126" t="s">
        <v>217</v>
      </c>
      <c r="C59" s="1127"/>
      <c r="D59" s="1128"/>
      <c r="E59" s="329" t="s">
        <v>372</v>
      </c>
      <c r="F59" s="331"/>
      <c r="G59" s="331" t="s">
        <v>304</v>
      </c>
      <c r="H59" s="331" t="s">
        <v>20</v>
      </c>
      <c r="I59" s="331"/>
      <c r="J59" s="331"/>
      <c r="K59" s="332">
        <v>8.64</v>
      </c>
      <c r="L59" s="334" t="s">
        <v>298</v>
      </c>
      <c r="M59" s="332">
        <v>8.64</v>
      </c>
      <c r="N59" s="334" t="s">
        <v>298</v>
      </c>
      <c r="O59" s="332">
        <v>0.48899999999999999</v>
      </c>
      <c r="P59" s="332" t="s">
        <v>422</v>
      </c>
      <c r="Q59" s="332"/>
      <c r="R59" s="332"/>
      <c r="T59" s="949"/>
      <c r="U59" s="1134"/>
      <c r="V59" s="1134"/>
      <c r="W59" s="191" t="s">
        <v>319</v>
      </c>
      <c r="X59" s="191" t="s">
        <v>319</v>
      </c>
      <c r="Y59" s="191" t="s">
        <v>537</v>
      </c>
      <c r="Z59" s="191"/>
      <c r="AA59" s="245" t="s">
        <v>304</v>
      </c>
      <c r="AB59" s="245" t="s">
        <v>20</v>
      </c>
      <c r="AC59" s="191"/>
      <c r="AD59" s="191"/>
      <c r="AE59" s="191"/>
      <c r="AF59" s="191"/>
      <c r="AG59" s="191">
        <v>8.64</v>
      </c>
      <c r="AH59" s="191"/>
    </row>
    <row r="60" spans="2:37">
      <c r="B60" s="1112" t="s">
        <v>112</v>
      </c>
      <c r="C60" s="1113"/>
      <c r="D60" s="1114"/>
      <c r="E60" s="257" t="s">
        <v>373</v>
      </c>
      <c r="F60" s="246"/>
      <c r="G60" s="246" t="s">
        <v>303</v>
      </c>
      <c r="H60" s="246" t="s">
        <v>19</v>
      </c>
      <c r="I60" s="246"/>
      <c r="J60" s="246"/>
      <c r="K60" s="191"/>
      <c r="L60" s="191"/>
      <c r="M60" s="191"/>
      <c r="N60" s="191"/>
      <c r="O60" s="191"/>
      <c r="P60" s="191"/>
      <c r="Q60" s="191"/>
      <c r="R60" s="191"/>
      <c r="T60" s="949"/>
      <c r="U60" s="1134"/>
      <c r="V60" s="1134"/>
      <c r="W60" s="191" t="s">
        <v>320</v>
      </c>
      <c r="X60" s="191" t="s">
        <v>320</v>
      </c>
      <c r="Y60" s="191" t="s">
        <v>538</v>
      </c>
      <c r="Z60" s="191"/>
      <c r="AA60" s="245" t="s">
        <v>304</v>
      </c>
      <c r="AB60" s="245" t="s">
        <v>20</v>
      </c>
      <c r="AC60" s="191"/>
      <c r="AD60" s="191"/>
      <c r="AE60" s="191"/>
      <c r="AF60" s="191"/>
      <c r="AG60" s="191">
        <v>8.64</v>
      </c>
      <c r="AH60" s="191"/>
    </row>
    <row r="61" spans="2:37">
      <c r="B61" s="1112" t="s">
        <v>113</v>
      </c>
      <c r="C61" s="1113"/>
      <c r="D61" s="1114"/>
      <c r="E61" s="257" t="s">
        <v>374</v>
      </c>
      <c r="F61" s="246"/>
      <c r="G61" s="246" t="s">
        <v>304</v>
      </c>
      <c r="H61" s="246" t="s">
        <v>20</v>
      </c>
      <c r="I61" s="246"/>
      <c r="J61" s="246"/>
      <c r="K61" s="191"/>
      <c r="L61" s="191"/>
      <c r="M61" s="191"/>
      <c r="N61" s="191"/>
      <c r="O61" s="191"/>
      <c r="P61" s="191"/>
      <c r="Q61" s="191"/>
      <c r="R61" s="191"/>
      <c r="T61" s="949"/>
      <c r="U61" s="1135"/>
      <c r="V61" s="1135"/>
      <c r="W61" s="191" t="s">
        <v>321</v>
      </c>
      <c r="X61" s="191" t="s">
        <v>321</v>
      </c>
      <c r="Y61" s="191" t="s">
        <v>539</v>
      </c>
      <c r="Z61" s="191"/>
      <c r="AA61" s="245" t="s">
        <v>304</v>
      </c>
      <c r="AB61" s="245" t="s">
        <v>20</v>
      </c>
      <c r="AC61" s="191"/>
      <c r="AD61" s="191"/>
      <c r="AE61" s="191"/>
      <c r="AF61" s="191"/>
      <c r="AG61" s="191">
        <v>8.64</v>
      </c>
      <c r="AH61" s="191"/>
    </row>
    <row r="62" spans="2:37">
      <c r="S62" s="33"/>
    </row>
    <row r="63" spans="2:37">
      <c r="S63" s="33"/>
      <c r="AI63" s="33"/>
      <c r="AJ63" s="33"/>
      <c r="AK63" s="33"/>
    </row>
    <row r="64" spans="2:37">
      <c r="B64" t="s">
        <v>510</v>
      </c>
      <c r="AI64" s="33"/>
      <c r="AJ64" s="33"/>
      <c r="AK64" s="33"/>
    </row>
    <row r="65" spans="2:34">
      <c r="B65" s="191"/>
      <c r="C65" s="191"/>
    </row>
    <row r="66" spans="2:34">
      <c r="B66" s="191" t="s">
        <v>269</v>
      </c>
      <c r="C66" s="191" t="s">
        <v>302</v>
      </c>
    </row>
    <row r="67" spans="2:34">
      <c r="B67" s="191" t="s">
        <v>178</v>
      </c>
      <c r="C67" s="191" t="s">
        <v>300</v>
      </c>
      <c r="F67"/>
    </row>
    <row r="68" spans="2:34" ht="15.5">
      <c r="B68" s="191" t="s">
        <v>858</v>
      </c>
      <c r="C68" s="191" t="s">
        <v>433</v>
      </c>
      <c r="F68"/>
    </row>
    <row r="69" spans="2:34" ht="15.5">
      <c r="B69" s="191" t="s">
        <v>541</v>
      </c>
      <c r="C69" s="191" t="s">
        <v>544</v>
      </c>
      <c r="F69"/>
      <c r="G69"/>
      <c r="H69"/>
      <c r="I69"/>
      <c r="J69"/>
    </row>
    <row r="70" spans="2:34">
      <c r="F70"/>
      <c r="G70"/>
      <c r="H70"/>
      <c r="I70"/>
      <c r="J70"/>
    </row>
    <row r="71" spans="2:34">
      <c r="F71"/>
      <c r="G71"/>
      <c r="H71"/>
      <c r="I71"/>
      <c r="J71"/>
      <c r="M71" s="33"/>
      <c r="N71" s="33"/>
      <c r="O71" s="33"/>
      <c r="P71" s="33"/>
      <c r="Q71" s="33"/>
      <c r="R71" s="33"/>
    </row>
    <row r="72" spans="2:34">
      <c r="F72"/>
      <c r="G72"/>
      <c r="H72"/>
      <c r="I72"/>
      <c r="J72"/>
      <c r="M72" s="33"/>
      <c r="N72" s="33"/>
      <c r="O72" s="33"/>
      <c r="P72" s="33"/>
      <c r="Q72" s="33"/>
      <c r="R72" s="33"/>
    </row>
    <row r="73" spans="2:34">
      <c r="F73"/>
      <c r="G73"/>
      <c r="H73"/>
      <c r="I73"/>
      <c r="J73"/>
    </row>
    <row r="74" spans="2:34">
      <c r="F74"/>
      <c r="G74"/>
      <c r="H74"/>
      <c r="I74"/>
      <c r="J74"/>
      <c r="T74" s="33"/>
    </row>
    <row r="75" spans="2:34">
      <c r="F75"/>
      <c r="G75"/>
      <c r="H75"/>
      <c r="I75"/>
      <c r="J75"/>
      <c r="T75" s="33"/>
    </row>
    <row r="76" spans="2:34">
      <c r="F76"/>
    </row>
    <row r="77" spans="2:34">
      <c r="F77"/>
    </row>
    <row r="78" spans="2:34">
      <c r="F78"/>
    </row>
    <row r="79" spans="2:34">
      <c r="F79"/>
      <c r="U79" s="33"/>
      <c r="V79" s="33"/>
      <c r="W79" s="33"/>
      <c r="X79" s="33"/>
      <c r="Y79" s="33"/>
      <c r="Z79" s="33"/>
      <c r="AA79" s="33"/>
      <c r="AB79" s="33"/>
      <c r="AC79" s="33"/>
      <c r="AF79" s="33"/>
      <c r="AG79" s="33"/>
      <c r="AH79" s="33"/>
    </row>
    <row r="80" spans="2:34">
      <c r="F80"/>
      <c r="U80" s="33"/>
      <c r="V80" s="33"/>
      <c r="W80" s="33"/>
      <c r="X80" s="33"/>
      <c r="Y80" s="33"/>
      <c r="Z80" s="33"/>
      <c r="AA80" s="33"/>
      <c r="AB80" s="33"/>
      <c r="AC80" s="33"/>
      <c r="AF80" s="33"/>
      <c r="AG80" s="33"/>
      <c r="AH80" s="33"/>
    </row>
    <row r="81" spans="6:6">
      <c r="F81"/>
    </row>
    <row r="82" spans="6:6">
      <c r="F82"/>
    </row>
    <row r="83" spans="6:6">
      <c r="F83"/>
    </row>
    <row r="84" spans="6:6">
      <c r="F84"/>
    </row>
    <row r="85" spans="6:6">
      <c r="F85"/>
    </row>
    <row r="86" spans="6:6">
      <c r="F86"/>
    </row>
    <row r="87" spans="6:6">
      <c r="F87"/>
    </row>
    <row r="88" spans="6:6">
      <c r="F88"/>
    </row>
    <row r="89" spans="6:6">
      <c r="F89"/>
    </row>
    <row r="90" spans="6:6">
      <c r="F90"/>
    </row>
    <row r="91" spans="6:6">
      <c r="F91"/>
    </row>
    <row r="92" spans="6:6">
      <c r="F92"/>
    </row>
    <row r="93" spans="6:6">
      <c r="F93"/>
    </row>
    <row r="94" spans="6:6">
      <c r="F94"/>
    </row>
    <row r="95" spans="6:6">
      <c r="F95"/>
    </row>
    <row r="96" spans="6:6">
      <c r="F96"/>
    </row>
  </sheetData>
  <mergeCells count="108">
    <mergeCell ref="U36:U48"/>
    <mergeCell ref="U49:U61"/>
    <mergeCell ref="V27:W27"/>
    <mergeCell ref="V28:W28"/>
    <mergeCell ref="V29:W29"/>
    <mergeCell ref="U21:U35"/>
    <mergeCell ref="V39:W39"/>
    <mergeCell ref="V40:W40"/>
    <mergeCell ref="V49:W49"/>
    <mergeCell ref="V50:W50"/>
    <mergeCell ref="V51:W51"/>
    <mergeCell ref="V52:W52"/>
    <mergeCell ref="V53:W53"/>
    <mergeCell ref="V37:W37"/>
    <mergeCell ref="V41:V42"/>
    <mergeCell ref="V54:V55"/>
    <mergeCell ref="V22:W22"/>
    <mergeCell ref="V56:V61"/>
    <mergeCell ref="V43:V48"/>
    <mergeCell ref="T36:T61"/>
    <mergeCell ref="V6:W6"/>
    <mergeCell ref="V7:W7"/>
    <mergeCell ref="V8:W8"/>
    <mergeCell ref="V9:W9"/>
    <mergeCell ref="V21:W21"/>
    <mergeCell ref="X3:X5"/>
    <mergeCell ref="O3:R3"/>
    <mergeCell ref="T6:T35"/>
    <mergeCell ref="V30:V35"/>
    <mergeCell ref="U6:U20"/>
    <mergeCell ref="V15:V20"/>
    <mergeCell ref="V25:W25"/>
    <mergeCell ref="V26:W26"/>
    <mergeCell ref="V13:W13"/>
    <mergeCell ref="V14:W14"/>
    <mergeCell ref="Q5:R5"/>
    <mergeCell ref="V10:W10"/>
    <mergeCell ref="V11:W11"/>
    <mergeCell ref="O4:R4"/>
    <mergeCell ref="V12:W12"/>
    <mergeCell ref="V23:W23"/>
    <mergeCell ref="V24:W24"/>
    <mergeCell ref="T3:W5"/>
    <mergeCell ref="O5:P5"/>
    <mergeCell ref="Y3:Y5"/>
    <mergeCell ref="Z3:AD5"/>
    <mergeCell ref="AE3:AH3"/>
    <mergeCell ref="AE4:AH4"/>
    <mergeCell ref="AE5:AF5"/>
    <mergeCell ref="AG5:AH5"/>
    <mergeCell ref="B61:D61"/>
    <mergeCell ref="B40:D40"/>
    <mergeCell ref="B41:D41"/>
    <mergeCell ref="B42:D42"/>
    <mergeCell ref="B43:D43"/>
    <mergeCell ref="B56:D56"/>
    <mergeCell ref="B49:D49"/>
    <mergeCell ref="B50:D50"/>
    <mergeCell ref="B48:D48"/>
    <mergeCell ref="B59:D59"/>
    <mergeCell ref="B51:D51"/>
    <mergeCell ref="B57:D57"/>
    <mergeCell ref="B58:D58"/>
    <mergeCell ref="B33:D33"/>
    <mergeCell ref="B31:D31"/>
    <mergeCell ref="B20:B21"/>
    <mergeCell ref="B22:B29"/>
    <mergeCell ref="B30:D30"/>
    <mergeCell ref="B60:D60"/>
    <mergeCell ref="B36:B39"/>
    <mergeCell ref="C36:D36"/>
    <mergeCell ref="C37:D37"/>
    <mergeCell ref="C38:D38"/>
    <mergeCell ref="C39:D39"/>
    <mergeCell ref="B34:D34"/>
    <mergeCell ref="B35:D35"/>
    <mergeCell ref="B44:D44"/>
    <mergeCell ref="B45:D45"/>
    <mergeCell ref="B46:D46"/>
    <mergeCell ref="B47:D47"/>
    <mergeCell ref="B52:D52"/>
    <mergeCell ref="B53:D53"/>
    <mergeCell ref="B54:D54"/>
    <mergeCell ref="B55:D55"/>
    <mergeCell ref="B18:B19"/>
    <mergeCell ref="B7:D7"/>
    <mergeCell ref="B8:D8"/>
    <mergeCell ref="K5:L5"/>
    <mergeCell ref="M5:N5"/>
    <mergeCell ref="B6:D6"/>
    <mergeCell ref="B32:D32"/>
    <mergeCell ref="B15:D15"/>
    <mergeCell ref="B16:D16"/>
    <mergeCell ref="B17:D17"/>
    <mergeCell ref="B10:D10"/>
    <mergeCell ref="B3:D5"/>
    <mergeCell ref="B9:D9"/>
    <mergeCell ref="B11:D11"/>
    <mergeCell ref="B12:D12"/>
    <mergeCell ref="B13:D13"/>
    <mergeCell ref="B14:D14"/>
    <mergeCell ref="E3:E5"/>
    <mergeCell ref="F3:J5"/>
    <mergeCell ref="K3:N3"/>
    <mergeCell ref="K4:N4"/>
    <mergeCell ref="C22:C25"/>
    <mergeCell ref="C26:C28"/>
    <mergeCell ref="C29:D29"/>
  </mergeCells>
  <phoneticPr fontId="2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AW77"/>
  <sheetViews>
    <sheetView zoomScale="85" zoomScaleNormal="85" workbookViewId="0">
      <selection activeCell="E38" sqref="E38"/>
    </sheetView>
  </sheetViews>
  <sheetFormatPr defaultColWidth="9" defaultRowHeight="13"/>
  <cols>
    <col min="1" max="1" width="3.90625" style="243" customWidth="1"/>
    <col min="2" max="2" width="32.36328125" style="271" customWidth="1"/>
    <col min="3" max="3" width="31.08984375" style="271" customWidth="1"/>
    <col min="4" max="16384" width="9" style="243"/>
  </cols>
  <sheetData>
    <row r="1" spans="2:49" customFormat="1">
      <c r="B1" s="247"/>
      <c r="C1" s="247"/>
    </row>
    <row r="2" spans="2:49" customFormat="1">
      <c r="B2" s="247" t="s">
        <v>365</v>
      </c>
      <c r="C2" s="247"/>
    </row>
    <row r="3" spans="2:49" customFormat="1" ht="24.75" customHeight="1">
      <c r="B3" s="254" t="s">
        <v>350</v>
      </c>
      <c r="C3" s="254" t="s">
        <v>347</v>
      </c>
      <c r="D3" s="1139" t="s">
        <v>332</v>
      </c>
      <c r="E3" s="1139"/>
      <c r="F3" s="1139"/>
      <c r="G3" s="1139"/>
      <c r="H3" s="1139"/>
      <c r="I3" s="1139"/>
      <c r="J3" s="1139"/>
      <c r="K3" s="1139"/>
      <c r="L3" s="1139"/>
      <c r="M3" s="1139"/>
      <c r="N3" s="1139"/>
      <c r="O3" s="1139"/>
      <c r="P3" s="1139"/>
      <c r="Q3" s="1139"/>
    </row>
    <row r="4" spans="2:49" customFormat="1">
      <c r="B4" s="252" t="s">
        <v>332</v>
      </c>
      <c r="C4" s="258" t="s">
        <v>343</v>
      </c>
      <c r="D4" s="255"/>
      <c r="E4" s="191" t="s">
        <v>115</v>
      </c>
      <c r="F4" s="191" t="s">
        <v>116</v>
      </c>
      <c r="G4" s="191" t="s">
        <v>117</v>
      </c>
      <c r="H4" s="191" t="s">
        <v>67</v>
      </c>
      <c r="I4" s="191" t="s">
        <v>118</v>
      </c>
      <c r="J4" s="191" t="s">
        <v>119</v>
      </c>
      <c r="K4" s="191" t="s">
        <v>338</v>
      </c>
      <c r="L4" s="191" t="s">
        <v>328</v>
      </c>
      <c r="M4" s="191" t="s">
        <v>463</v>
      </c>
      <c r="N4" s="191"/>
      <c r="O4" s="191"/>
      <c r="P4" s="191"/>
      <c r="Q4" s="191"/>
    </row>
    <row r="5" spans="2:49" customFormat="1" ht="15.75" customHeight="1">
      <c r="B5" s="252" t="s">
        <v>348</v>
      </c>
      <c r="C5" s="252" t="s">
        <v>329</v>
      </c>
      <c r="D5" s="246"/>
      <c r="E5" s="245" t="s">
        <v>116</v>
      </c>
      <c r="F5" s="245" t="s">
        <v>67</v>
      </c>
      <c r="G5" s="245" t="s">
        <v>118</v>
      </c>
      <c r="H5" s="245" t="s">
        <v>119</v>
      </c>
      <c r="I5" s="245" t="s">
        <v>152</v>
      </c>
      <c r="J5" s="191"/>
      <c r="K5" s="191"/>
      <c r="L5" s="245"/>
      <c r="M5" s="245"/>
      <c r="N5" s="191"/>
      <c r="O5" s="191"/>
      <c r="P5" s="191"/>
      <c r="Q5" s="191"/>
    </row>
    <row r="6" spans="2:49" customFormat="1" ht="15.75" customHeight="1">
      <c r="B6" s="252" t="s">
        <v>349</v>
      </c>
      <c r="C6" s="252" t="s">
        <v>330</v>
      </c>
      <c r="D6" s="246"/>
      <c r="E6" s="245" t="s">
        <v>115</v>
      </c>
      <c r="F6" s="245" t="s">
        <v>116</v>
      </c>
      <c r="G6" s="245" t="s">
        <v>117</v>
      </c>
      <c r="H6" s="245" t="s">
        <v>67</v>
      </c>
      <c r="I6" s="245" t="s">
        <v>118</v>
      </c>
      <c r="J6" s="245" t="s">
        <v>119</v>
      </c>
      <c r="K6" s="245" t="s">
        <v>338</v>
      </c>
      <c r="L6" s="245" t="s">
        <v>152</v>
      </c>
      <c r="M6" s="245"/>
      <c r="N6" s="191"/>
      <c r="O6" s="191"/>
      <c r="P6" s="191"/>
      <c r="Q6" s="191"/>
    </row>
    <row r="7" spans="2:49" customFormat="1">
      <c r="B7" s="247"/>
      <c r="C7" s="247"/>
    </row>
    <row r="8" spans="2:49" customFormat="1">
      <c r="B8" s="247" t="s">
        <v>366</v>
      </c>
      <c r="C8" s="247"/>
    </row>
    <row r="9" spans="2:49" customFormat="1" ht="28.5" customHeight="1">
      <c r="B9" s="254" t="s">
        <v>350</v>
      </c>
      <c r="C9" s="254" t="s">
        <v>347</v>
      </c>
      <c r="D9" s="1139" t="s">
        <v>331</v>
      </c>
      <c r="E9" s="1139"/>
      <c r="F9" s="1139"/>
      <c r="G9" s="1139"/>
      <c r="H9" s="1139"/>
      <c r="I9" s="1139"/>
      <c r="J9" s="1139"/>
      <c r="K9" s="1139"/>
      <c r="L9" s="1139"/>
      <c r="M9" s="1139"/>
      <c r="N9" s="1139"/>
      <c r="O9" s="1139"/>
      <c r="P9" s="1139"/>
      <c r="Q9" s="1139"/>
      <c r="R9" s="1139"/>
      <c r="S9" s="1139"/>
      <c r="T9" s="1139"/>
      <c r="U9" s="1139"/>
      <c r="V9" s="1139"/>
      <c r="W9" s="1139"/>
      <c r="X9" s="1139"/>
      <c r="Y9" s="1139"/>
      <c r="Z9" s="1139"/>
      <c r="AA9" s="1139"/>
      <c r="AB9" s="1139"/>
      <c r="AC9" s="1139"/>
      <c r="AD9" s="1139"/>
      <c r="AE9" s="1139"/>
      <c r="AF9" s="1139"/>
      <c r="AG9" s="1139"/>
      <c r="AH9" s="1139"/>
      <c r="AI9" s="1139"/>
      <c r="AJ9" s="1139"/>
      <c r="AK9" s="1139"/>
      <c r="AL9" s="1139"/>
      <c r="AM9" s="1139"/>
      <c r="AN9" s="1139"/>
      <c r="AO9" s="1139"/>
      <c r="AP9" s="1139"/>
      <c r="AQ9" s="1139"/>
      <c r="AR9" s="1139"/>
      <c r="AS9" s="1139"/>
      <c r="AT9" s="1139"/>
      <c r="AU9" s="1139"/>
      <c r="AV9" s="1139"/>
      <c r="AW9" s="1139"/>
    </row>
    <row r="10" spans="2:49" customFormat="1">
      <c r="B10" s="295" t="s">
        <v>115</v>
      </c>
      <c r="C10" s="253" t="s">
        <v>345</v>
      </c>
      <c r="D10" s="252"/>
      <c r="E10" s="252" t="s">
        <v>294</v>
      </c>
      <c r="F10" s="252"/>
      <c r="G10" s="252"/>
      <c r="H10" s="252"/>
      <c r="I10" s="252"/>
      <c r="J10" s="252"/>
      <c r="K10" s="252"/>
      <c r="L10" s="252"/>
      <c r="M10" s="252"/>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191"/>
      <c r="AO10" s="191"/>
      <c r="AP10" s="191"/>
      <c r="AQ10" s="191"/>
      <c r="AR10" s="191"/>
      <c r="AS10" s="191"/>
      <c r="AT10" s="191"/>
      <c r="AU10" s="191"/>
      <c r="AV10" s="191"/>
      <c r="AW10" s="191"/>
    </row>
    <row r="11" spans="2:49" customFormat="1">
      <c r="B11" s="296" t="s">
        <v>116</v>
      </c>
      <c r="C11" s="297" t="s">
        <v>353</v>
      </c>
      <c r="D11" s="298"/>
      <c r="E11" s="299" t="s">
        <v>260</v>
      </c>
      <c r="F11" s="299" t="s">
        <v>379</v>
      </c>
      <c r="G11" s="299" t="s">
        <v>12</v>
      </c>
      <c r="H11" s="299" t="s">
        <v>13</v>
      </c>
      <c r="I11" s="299" t="s">
        <v>400</v>
      </c>
      <c r="J11" s="299" t="s">
        <v>264</v>
      </c>
      <c r="K11" s="299" t="s">
        <v>265</v>
      </c>
      <c r="L11" s="299" t="s">
        <v>266</v>
      </c>
      <c r="M11" s="299" t="s">
        <v>14</v>
      </c>
      <c r="N11" s="299" t="s">
        <v>267</v>
      </c>
      <c r="O11" s="299" t="s">
        <v>268</v>
      </c>
      <c r="P11" s="299" t="s">
        <v>427</v>
      </c>
      <c r="Q11" s="299" t="s">
        <v>18</v>
      </c>
      <c r="R11" s="299" t="s">
        <v>273</v>
      </c>
      <c r="S11" s="299" t="s">
        <v>154</v>
      </c>
      <c r="T11" s="299" t="s">
        <v>276</v>
      </c>
      <c r="U11" s="299" t="s">
        <v>279</v>
      </c>
      <c r="V11" s="299" t="s">
        <v>251</v>
      </c>
      <c r="W11" s="299" t="s">
        <v>252</v>
      </c>
      <c r="X11" s="299" t="s">
        <v>253</v>
      </c>
      <c r="Y11" s="299" t="s">
        <v>254</v>
      </c>
      <c r="Z11" s="299" t="s">
        <v>285</v>
      </c>
      <c r="AA11" s="299" t="s">
        <v>286</v>
      </c>
      <c r="AB11" s="299" t="s">
        <v>15</v>
      </c>
      <c r="AC11" s="300" t="s">
        <v>287</v>
      </c>
      <c r="AD11" s="300" t="s">
        <v>288</v>
      </c>
      <c r="AE11" s="300" t="s">
        <v>255</v>
      </c>
      <c r="AF11" s="300" t="s">
        <v>290</v>
      </c>
      <c r="AG11" s="300" t="s">
        <v>517</v>
      </c>
      <c r="AH11" s="300" t="s">
        <v>106</v>
      </c>
      <c r="AI11" s="300" t="s">
        <v>107</v>
      </c>
      <c r="AJ11" s="300"/>
      <c r="AK11" s="300"/>
      <c r="AL11" s="300"/>
      <c r="AM11" s="300"/>
      <c r="AN11" s="300"/>
      <c r="AO11" s="300"/>
      <c r="AP11" s="300"/>
      <c r="AQ11" s="300"/>
      <c r="AR11" s="300"/>
      <c r="AS11" s="300"/>
      <c r="AT11" s="301"/>
      <c r="AU11" s="301"/>
      <c r="AV11" s="301"/>
      <c r="AW11" s="301"/>
    </row>
    <row r="12" spans="2:49" customFormat="1">
      <c r="B12" s="308" t="s">
        <v>351</v>
      </c>
      <c r="C12" s="309" t="s">
        <v>333</v>
      </c>
      <c r="D12" s="310"/>
      <c r="E12" s="311" t="s">
        <v>260</v>
      </c>
      <c r="F12" s="311" t="s">
        <v>379</v>
      </c>
      <c r="G12" s="311" t="s">
        <v>12</v>
      </c>
      <c r="H12" s="311" t="s">
        <v>13</v>
      </c>
      <c r="I12" s="311" t="s">
        <v>401</v>
      </c>
      <c r="J12" s="311" t="s">
        <v>264</v>
      </c>
      <c r="K12" s="311" t="s">
        <v>265</v>
      </c>
      <c r="L12" s="311" t="s">
        <v>266</v>
      </c>
      <c r="M12" s="311" t="s">
        <v>14</v>
      </c>
      <c r="N12" s="311" t="s">
        <v>267</v>
      </c>
      <c r="O12" s="311" t="s">
        <v>268</v>
      </c>
      <c r="P12" s="311" t="s">
        <v>427</v>
      </c>
      <c r="Q12" s="311" t="s">
        <v>18</v>
      </c>
      <c r="R12" s="311" t="s">
        <v>273</v>
      </c>
      <c r="S12" s="311" t="s">
        <v>154</v>
      </c>
      <c r="T12" s="311" t="s">
        <v>276</v>
      </c>
      <c r="U12" s="311" t="s">
        <v>279</v>
      </c>
      <c r="V12" s="311" t="s">
        <v>251</v>
      </c>
      <c r="W12" s="311" t="s">
        <v>252</v>
      </c>
      <c r="X12" s="311" t="s">
        <v>253</v>
      </c>
      <c r="Y12" s="311" t="s">
        <v>254</v>
      </c>
      <c r="Z12" s="311" t="s">
        <v>285</v>
      </c>
      <c r="AA12" s="311" t="s">
        <v>286</v>
      </c>
      <c r="AB12" s="311" t="s">
        <v>15</v>
      </c>
      <c r="AC12" s="312" t="s">
        <v>287</v>
      </c>
      <c r="AD12" s="312" t="s">
        <v>288</v>
      </c>
      <c r="AE12" s="312" t="s">
        <v>255</v>
      </c>
      <c r="AF12" s="312" t="s">
        <v>290</v>
      </c>
      <c r="AG12" s="313" t="s">
        <v>335</v>
      </c>
      <c r="AH12" s="313" t="s">
        <v>337</v>
      </c>
      <c r="AI12" s="311"/>
      <c r="AJ12" s="311"/>
      <c r="AK12" s="311"/>
      <c r="AL12" s="311"/>
      <c r="AM12" s="313"/>
      <c r="AN12" s="313"/>
      <c r="AO12" s="313"/>
      <c r="AP12" s="313"/>
      <c r="AQ12" s="313"/>
      <c r="AR12" s="313"/>
      <c r="AS12" s="314"/>
      <c r="AT12" s="314"/>
      <c r="AU12" s="314"/>
      <c r="AV12" s="314"/>
      <c r="AW12" s="314"/>
    </row>
    <row r="13" spans="2:49" customFormat="1">
      <c r="B13" s="302" t="s">
        <v>352</v>
      </c>
      <c r="C13" s="303" t="s">
        <v>346</v>
      </c>
      <c r="D13" s="304"/>
      <c r="E13" s="305" t="s">
        <v>517</v>
      </c>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6"/>
      <c r="AI13" s="306"/>
      <c r="AJ13" s="306"/>
      <c r="AK13" s="306"/>
      <c r="AL13" s="306"/>
      <c r="AM13" s="306"/>
      <c r="AN13" s="307"/>
      <c r="AO13" s="307"/>
      <c r="AP13" s="307"/>
      <c r="AQ13" s="307"/>
      <c r="AR13" s="307"/>
      <c r="AS13" s="307"/>
      <c r="AT13" s="307"/>
      <c r="AU13" s="307"/>
      <c r="AV13" s="307"/>
      <c r="AW13" s="307"/>
    </row>
    <row r="14" spans="2:49" customFormat="1">
      <c r="B14" s="295" t="s">
        <v>117</v>
      </c>
      <c r="C14" s="253" t="s">
        <v>345</v>
      </c>
      <c r="D14" s="252"/>
      <c r="E14" s="246" t="s">
        <v>156</v>
      </c>
      <c r="F14" s="246" t="s">
        <v>157</v>
      </c>
      <c r="G14" s="246" t="s">
        <v>158</v>
      </c>
      <c r="H14" s="246" t="s">
        <v>159</v>
      </c>
      <c r="I14" s="246"/>
      <c r="J14" s="246"/>
      <c r="K14" s="246"/>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191"/>
      <c r="AO14" s="191"/>
      <c r="AP14" s="191"/>
      <c r="AQ14" s="191"/>
      <c r="AR14" s="191"/>
      <c r="AS14" s="191"/>
      <c r="AT14" s="191"/>
      <c r="AU14" s="191"/>
      <c r="AV14" s="191"/>
      <c r="AW14" s="191"/>
    </row>
    <row r="15" spans="2:49" customFormat="1">
      <c r="B15" s="296" t="s">
        <v>67</v>
      </c>
      <c r="C15" s="315" t="s">
        <v>343</v>
      </c>
      <c r="D15" s="298"/>
      <c r="E15" s="299" t="s">
        <v>260</v>
      </c>
      <c r="F15" s="299" t="s">
        <v>379</v>
      </c>
      <c r="G15" s="299" t="s">
        <v>12</v>
      </c>
      <c r="H15" s="299" t="s">
        <v>13</v>
      </c>
      <c r="I15" s="299" t="s">
        <v>400</v>
      </c>
      <c r="J15" s="299" t="s">
        <v>264</v>
      </c>
      <c r="K15" s="299" t="s">
        <v>265</v>
      </c>
      <c r="L15" s="299" t="s">
        <v>266</v>
      </c>
      <c r="M15" s="300" t="s">
        <v>14</v>
      </c>
      <c r="N15" s="300" t="s">
        <v>267</v>
      </c>
      <c r="O15" s="300" t="s">
        <v>268</v>
      </c>
      <c r="P15" s="300" t="s">
        <v>427</v>
      </c>
      <c r="Q15" s="300" t="s">
        <v>18</v>
      </c>
      <c r="R15" s="300" t="s">
        <v>273</v>
      </c>
      <c r="S15" s="300" t="s">
        <v>154</v>
      </c>
      <c r="T15" s="300" t="s">
        <v>276</v>
      </c>
      <c r="U15" s="300" t="s">
        <v>279</v>
      </c>
      <c r="V15" s="300" t="s">
        <v>251</v>
      </c>
      <c r="W15" s="300" t="s">
        <v>252</v>
      </c>
      <c r="X15" s="300" t="s">
        <v>253</v>
      </c>
      <c r="Y15" s="300" t="s">
        <v>254</v>
      </c>
      <c r="Z15" s="300" t="s">
        <v>285</v>
      </c>
      <c r="AA15" s="300" t="s">
        <v>286</v>
      </c>
      <c r="AB15" s="300" t="s">
        <v>15</v>
      </c>
      <c r="AC15" s="300" t="s">
        <v>287</v>
      </c>
      <c r="AD15" s="300" t="s">
        <v>288</v>
      </c>
      <c r="AE15" s="300" t="s">
        <v>255</v>
      </c>
      <c r="AF15" s="300" t="s">
        <v>290</v>
      </c>
      <c r="AG15" s="300" t="s">
        <v>517</v>
      </c>
      <c r="AH15" s="300" t="s">
        <v>334</v>
      </c>
      <c r="AI15" s="300" t="s">
        <v>336</v>
      </c>
      <c r="AJ15" s="300" t="s">
        <v>294</v>
      </c>
      <c r="AK15" s="300" t="s">
        <v>311</v>
      </c>
      <c r="AL15" s="300" t="s">
        <v>156</v>
      </c>
      <c r="AM15" s="300" t="s">
        <v>157</v>
      </c>
      <c r="AN15" s="301" t="s">
        <v>158</v>
      </c>
      <c r="AO15" s="301" t="s">
        <v>159</v>
      </c>
      <c r="AP15" s="301"/>
      <c r="AQ15" s="301"/>
      <c r="AR15" s="301"/>
      <c r="AS15" s="301"/>
      <c r="AT15" s="301"/>
      <c r="AU15" s="301"/>
      <c r="AV15" s="301"/>
      <c r="AW15" s="301"/>
    </row>
    <row r="16" spans="2:49" customFormat="1">
      <c r="B16" s="308" t="s">
        <v>354</v>
      </c>
      <c r="C16" s="309" t="s">
        <v>333</v>
      </c>
      <c r="D16" s="310"/>
      <c r="E16" s="311" t="s">
        <v>260</v>
      </c>
      <c r="F16" s="311" t="s">
        <v>379</v>
      </c>
      <c r="G16" s="311" t="s">
        <v>12</v>
      </c>
      <c r="H16" s="311" t="s">
        <v>13</v>
      </c>
      <c r="I16" s="311" t="s">
        <v>401</v>
      </c>
      <c r="J16" s="311" t="s">
        <v>264</v>
      </c>
      <c r="K16" s="311" t="s">
        <v>265</v>
      </c>
      <c r="L16" s="311" t="s">
        <v>266</v>
      </c>
      <c r="M16" s="311" t="s">
        <v>14</v>
      </c>
      <c r="N16" s="311" t="s">
        <v>267</v>
      </c>
      <c r="O16" s="311" t="s">
        <v>268</v>
      </c>
      <c r="P16" s="311" t="s">
        <v>427</v>
      </c>
      <c r="Q16" s="311" t="s">
        <v>18</v>
      </c>
      <c r="R16" s="311" t="s">
        <v>273</v>
      </c>
      <c r="S16" s="311" t="s">
        <v>154</v>
      </c>
      <c r="T16" s="311" t="s">
        <v>276</v>
      </c>
      <c r="U16" s="311" t="s">
        <v>279</v>
      </c>
      <c r="V16" s="311" t="s">
        <v>251</v>
      </c>
      <c r="W16" s="311" t="s">
        <v>252</v>
      </c>
      <c r="X16" s="311" t="s">
        <v>253</v>
      </c>
      <c r="Y16" s="311" t="s">
        <v>254</v>
      </c>
      <c r="Z16" s="311" t="s">
        <v>285</v>
      </c>
      <c r="AA16" s="311" t="s">
        <v>286</v>
      </c>
      <c r="AB16" s="311" t="s">
        <v>15</v>
      </c>
      <c r="AC16" s="312" t="s">
        <v>287</v>
      </c>
      <c r="AD16" s="312" t="s">
        <v>288</v>
      </c>
      <c r="AE16" s="312" t="s">
        <v>255</v>
      </c>
      <c r="AF16" s="312" t="s">
        <v>290</v>
      </c>
      <c r="AG16" s="313" t="s">
        <v>335</v>
      </c>
      <c r="AH16" s="313" t="s">
        <v>337</v>
      </c>
      <c r="AI16" s="311"/>
      <c r="AJ16" s="311"/>
      <c r="AK16" s="311"/>
      <c r="AL16" s="311"/>
      <c r="AM16" s="313"/>
      <c r="AN16" s="313"/>
      <c r="AO16" s="310"/>
      <c r="AP16" s="310"/>
      <c r="AQ16" s="313"/>
      <c r="AR16" s="313"/>
      <c r="AS16" s="314"/>
      <c r="AT16" s="314"/>
      <c r="AU16" s="314"/>
      <c r="AV16" s="314"/>
      <c r="AW16" s="314"/>
    </row>
    <row r="17" spans="2:49" customFormat="1">
      <c r="B17" s="302" t="s">
        <v>355</v>
      </c>
      <c r="C17" s="303" t="s">
        <v>330</v>
      </c>
      <c r="D17" s="304"/>
      <c r="E17" s="305" t="s">
        <v>204</v>
      </c>
      <c r="F17" s="305" t="s">
        <v>156</v>
      </c>
      <c r="G17" s="305" t="s">
        <v>157</v>
      </c>
      <c r="H17" s="305" t="s">
        <v>158</v>
      </c>
      <c r="I17" s="305" t="s">
        <v>159</v>
      </c>
      <c r="J17" s="306" t="s">
        <v>517</v>
      </c>
      <c r="K17" s="306"/>
      <c r="L17" s="306"/>
      <c r="M17" s="306"/>
      <c r="N17" s="306"/>
      <c r="O17" s="306"/>
      <c r="P17" s="306"/>
      <c r="Q17" s="306"/>
      <c r="R17" s="306"/>
      <c r="S17" s="306"/>
      <c r="T17" s="304"/>
      <c r="U17" s="304"/>
      <c r="V17" s="304"/>
      <c r="W17" s="304"/>
      <c r="X17" s="304"/>
      <c r="Y17" s="304"/>
      <c r="Z17" s="304"/>
      <c r="AA17" s="304"/>
      <c r="AB17" s="304"/>
      <c r="AC17" s="304"/>
      <c r="AD17" s="304"/>
      <c r="AE17" s="304"/>
      <c r="AF17" s="304"/>
      <c r="AG17" s="304"/>
      <c r="AH17" s="304"/>
      <c r="AI17" s="304"/>
      <c r="AJ17" s="304"/>
      <c r="AK17" s="304"/>
      <c r="AL17" s="306"/>
      <c r="AM17" s="306"/>
      <c r="AN17" s="307"/>
      <c r="AO17" s="307"/>
      <c r="AP17" s="307"/>
      <c r="AQ17" s="307"/>
      <c r="AR17" s="307"/>
      <c r="AS17" s="307"/>
      <c r="AT17" s="307"/>
      <c r="AU17" s="307"/>
      <c r="AV17" s="307"/>
      <c r="AW17" s="307"/>
    </row>
    <row r="18" spans="2:49" customFormat="1">
      <c r="B18" s="358" t="s">
        <v>118</v>
      </c>
      <c r="C18" s="315" t="s">
        <v>343</v>
      </c>
      <c r="D18" s="298"/>
      <c r="E18" s="299" t="s">
        <v>260</v>
      </c>
      <c r="F18" s="299" t="s">
        <v>379</v>
      </c>
      <c r="G18" s="299" t="s">
        <v>12</v>
      </c>
      <c r="H18" s="299" t="s">
        <v>13</v>
      </c>
      <c r="I18" s="299" t="s">
        <v>400</v>
      </c>
      <c r="J18" s="299" t="s">
        <v>264</v>
      </c>
      <c r="K18" s="299" t="s">
        <v>265</v>
      </c>
      <c r="L18" s="299" t="s">
        <v>266</v>
      </c>
      <c r="M18" s="300" t="s">
        <v>14</v>
      </c>
      <c r="N18" s="300" t="s">
        <v>267</v>
      </c>
      <c r="O18" s="300" t="s">
        <v>268</v>
      </c>
      <c r="P18" s="300" t="s">
        <v>427</v>
      </c>
      <c r="Q18" s="300" t="s">
        <v>18</v>
      </c>
      <c r="R18" s="300" t="s">
        <v>273</v>
      </c>
      <c r="S18" s="300" t="s">
        <v>154</v>
      </c>
      <c r="T18" s="300" t="s">
        <v>276</v>
      </c>
      <c r="U18" s="300" t="s">
        <v>279</v>
      </c>
      <c r="V18" s="300" t="s">
        <v>251</v>
      </c>
      <c r="W18" s="300" t="s">
        <v>252</v>
      </c>
      <c r="X18" s="300" t="s">
        <v>253</v>
      </c>
      <c r="Y18" s="300" t="s">
        <v>254</v>
      </c>
      <c r="Z18" s="300" t="s">
        <v>285</v>
      </c>
      <c r="AA18" s="300" t="s">
        <v>286</v>
      </c>
      <c r="AB18" s="300" t="s">
        <v>15</v>
      </c>
      <c r="AC18" s="300" t="s">
        <v>287</v>
      </c>
      <c r="AD18" s="300" t="s">
        <v>288</v>
      </c>
      <c r="AE18" s="300" t="s">
        <v>255</v>
      </c>
      <c r="AF18" s="300" t="s">
        <v>290</v>
      </c>
      <c r="AG18" s="300" t="s">
        <v>517</v>
      </c>
      <c r="AH18" s="300" t="s">
        <v>334</v>
      </c>
      <c r="AI18" s="300" t="s">
        <v>336</v>
      </c>
      <c r="AJ18" s="300" t="s">
        <v>294</v>
      </c>
      <c r="AK18" s="300" t="s">
        <v>311</v>
      </c>
      <c r="AL18" s="300" t="s">
        <v>156</v>
      </c>
      <c r="AM18" s="300" t="s">
        <v>157</v>
      </c>
      <c r="AN18" s="301" t="s">
        <v>158</v>
      </c>
      <c r="AO18" s="301" t="s">
        <v>159</v>
      </c>
      <c r="AP18" s="301"/>
      <c r="AQ18" s="301"/>
      <c r="AR18" s="301"/>
      <c r="AS18" s="301"/>
      <c r="AT18" s="301"/>
      <c r="AU18" s="301"/>
      <c r="AV18" s="301"/>
      <c r="AW18" s="301"/>
    </row>
    <row r="19" spans="2:49" customFormat="1">
      <c r="B19" s="316" t="s">
        <v>356</v>
      </c>
      <c r="C19" s="309" t="s">
        <v>333</v>
      </c>
      <c r="D19" s="317"/>
      <c r="E19" s="311" t="s">
        <v>260</v>
      </c>
      <c r="F19" s="311" t="s">
        <v>379</v>
      </c>
      <c r="G19" s="311" t="s">
        <v>12</v>
      </c>
      <c r="H19" s="311" t="s">
        <v>13</v>
      </c>
      <c r="I19" s="311" t="s">
        <v>401</v>
      </c>
      <c r="J19" s="311" t="s">
        <v>264</v>
      </c>
      <c r="K19" s="311" t="s">
        <v>265</v>
      </c>
      <c r="L19" s="311" t="s">
        <v>266</v>
      </c>
      <c r="M19" s="311" t="s">
        <v>14</v>
      </c>
      <c r="N19" s="311" t="s">
        <v>267</v>
      </c>
      <c r="O19" s="311" t="s">
        <v>268</v>
      </c>
      <c r="P19" s="311" t="s">
        <v>427</v>
      </c>
      <c r="Q19" s="311" t="s">
        <v>18</v>
      </c>
      <c r="R19" s="311" t="s">
        <v>273</v>
      </c>
      <c r="S19" s="311" t="s">
        <v>154</v>
      </c>
      <c r="T19" s="311" t="s">
        <v>276</v>
      </c>
      <c r="U19" s="311" t="s">
        <v>279</v>
      </c>
      <c r="V19" s="311" t="s">
        <v>251</v>
      </c>
      <c r="W19" s="311" t="s">
        <v>252</v>
      </c>
      <c r="X19" s="311" t="s">
        <v>253</v>
      </c>
      <c r="Y19" s="311" t="s">
        <v>254</v>
      </c>
      <c r="Z19" s="311" t="s">
        <v>285</v>
      </c>
      <c r="AA19" s="311" t="s">
        <v>286</v>
      </c>
      <c r="AB19" s="311" t="s">
        <v>15</v>
      </c>
      <c r="AC19" s="312" t="s">
        <v>287</v>
      </c>
      <c r="AD19" s="312" t="s">
        <v>288</v>
      </c>
      <c r="AE19" s="312" t="s">
        <v>255</v>
      </c>
      <c r="AF19" s="312" t="s">
        <v>290</v>
      </c>
      <c r="AG19" s="313" t="s">
        <v>335</v>
      </c>
      <c r="AH19" s="313" t="s">
        <v>337</v>
      </c>
      <c r="AI19" s="311"/>
      <c r="AJ19" s="311"/>
      <c r="AK19" s="311"/>
      <c r="AL19" s="311"/>
      <c r="AM19" s="313"/>
      <c r="AN19" s="313"/>
      <c r="AO19" s="310"/>
      <c r="AP19" s="310"/>
      <c r="AQ19" s="313"/>
      <c r="AR19" s="313"/>
      <c r="AS19" s="314"/>
      <c r="AT19" s="314"/>
      <c r="AU19" s="314"/>
      <c r="AV19" s="314"/>
      <c r="AW19" s="314"/>
    </row>
    <row r="20" spans="2:49" customFormat="1">
      <c r="B20" s="359" t="s">
        <v>357</v>
      </c>
      <c r="C20" s="303" t="s">
        <v>330</v>
      </c>
      <c r="D20" s="304"/>
      <c r="E20" s="305" t="s">
        <v>204</v>
      </c>
      <c r="F20" s="305" t="s">
        <v>156</v>
      </c>
      <c r="G20" s="305" t="s">
        <v>157</v>
      </c>
      <c r="H20" s="305" t="s">
        <v>158</v>
      </c>
      <c r="I20" s="305" t="s">
        <v>159</v>
      </c>
      <c r="J20" s="306" t="s">
        <v>517</v>
      </c>
      <c r="K20" s="306"/>
      <c r="L20" s="306"/>
      <c r="M20" s="306"/>
      <c r="N20" s="306"/>
      <c r="O20" s="306"/>
      <c r="P20" s="306"/>
      <c r="Q20" s="306"/>
      <c r="R20" s="306"/>
      <c r="S20" s="306"/>
      <c r="T20" s="304"/>
      <c r="U20" s="304"/>
      <c r="V20" s="304"/>
      <c r="W20" s="304"/>
      <c r="X20" s="304"/>
      <c r="Y20" s="304"/>
      <c r="Z20" s="304"/>
      <c r="AA20" s="304"/>
      <c r="AB20" s="304"/>
      <c r="AC20" s="304"/>
      <c r="AD20" s="304"/>
      <c r="AE20" s="304"/>
      <c r="AF20" s="304"/>
      <c r="AG20" s="304"/>
      <c r="AH20" s="304"/>
      <c r="AI20" s="304"/>
      <c r="AJ20" s="304"/>
      <c r="AK20" s="304"/>
      <c r="AL20" s="306"/>
      <c r="AM20" s="306"/>
      <c r="AN20" s="307"/>
      <c r="AO20" s="307"/>
      <c r="AP20" s="307"/>
      <c r="AQ20" s="307"/>
      <c r="AR20" s="307"/>
      <c r="AS20" s="307"/>
      <c r="AT20" s="307"/>
      <c r="AU20" s="307"/>
      <c r="AV20" s="307"/>
      <c r="AW20" s="307"/>
    </row>
    <row r="21" spans="2:49" customFormat="1">
      <c r="B21" s="296" t="s">
        <v>119</v>
      </c>
      <c r="C21" s="315" t="s">
        <v>343</v>
      </c>
      <c r="D21" s="318"/>
      <c r="E21" s="299" t="s">
        <v>260</v>
      </c>
      <c r="F21" s="299" t="s">
        <v>379</v>
      </c>
      <c r="G21" s="299" t="s">
        <v>12</v>
      </c>
      <c r="H21" s="299" t="s">
        <v>13</v>
      </c>
      <c r="I21" s="299" t="s">
        <v>400</v>
      </c>
      <c r="J21" s="299" t="s">
        <v>264</v>
      </c>
      <c r="K21" s="299" t="s">
        <v>265</v>
      </c>
      <c r="L21" s="299" t="s">
        <v>266</v>
      </c>
      <c r="M21" s="300" t="s">
        <v>14</v>
      </c>
      <c r="N21" s="300" t="s">
        <v>267</v>
      </c>
      <c r="O21" s="300" t="s">
        <v>268</v>
      </c>
      <c r="P21" s="300" t="s">
        <v>427</v>
      </c>
      <c r="Q21" s="300" t="s">
        <v>18</v>
      </c>
      <c r="R21" s="300" t="s">
        <v>273</v>
      </c>
      <c r="S21" s="300" t="s">
        <v>154</v>
      </c>
      <c r="T21" s="300" t="s">
        <v>276</v>
      </c>
      <c r="U21" s="300" t="s">
        <v>279</v>
      </c>
      <c r="V21" s="300" t="s">
        <v>251</v>
      </c>
      <c r="W21" s="300" t="s">
        <v>252</v>
      </c>
      <c r="X21" s="300" t="s">
        <v>253</v>
      </c>
      <c r="Y21" s="300" t="s">
        <v>254</v>
      </c>
      <c r="Z21" s="300" t="s">
        <v>285</v>
      </c>
      <c r="AA21" s="300" t="s">
        <v>286</v>
      </c>
      <c r="AB21" s="300" t="s">
        <v>15</v>
      </c>
      <c r="AC21" s="300" t="s">
        <v>287</v>
      </c>
      <c r="AD21" s="300" t="s">
        <v>288</v>
      </c>
      <c r="AE21" s="300" t="s">
        <v>255</v>
      </c>
      <c r="AF21" s="300" t="s">
        <v>290</v>
      </c>
      <c r="AG21" s="300" t="s">
        <v>517</v>
      </c>
      <c r="AH21" s="300" t="s">
        <v>334</v>
      </c>
      <c r="AI21" s="300" t="s">
        <v>336</v>
      </c>
      <c r="AJ21" s="300" t="s">
        <v>294</v>
      </c>
      <c r="AK21" s="300" t="s">
        <v>311</v>
      </c>
      <c r="AL21" s="300" t="s">
        <v>156</v>
      </c>
      <c r="AM21" s="300" t="s">
        <v>157</v>
      </c>
      <c r="AN21" s="301" t="s">
        <v>158</v>
      </c>
      <c r="AO21" s="301" t="s">
        <v>159</v>
      </c>
      <c r="AP21" s="301"/>
      <c r="AQ21" s="301"/>
      <c r="AR21" s="301"/>
      <c r="AS21" s="301"/>
      <c r="AT21" s="301"/>
      <c r="AU21" s="301"/>
      <c r="AV21" s="301"/>
      <c r="AW21" s="301"/>
    </row>
    <row r="22" spans="2:49" customFormat="1">
      <c r="B22" s="308" t="s">
        <v>358</v>
      </c>
      <c r="C22" s="309" t="s">
        <v>333</v>
      </c>
      <c r="D22" s="310"/>
      <c r="E22" s="311" t="s">
        <v>260</v>
      </c>
      <c r="F22" s="311" t="s">
        <v>379</v>
      </c>
      <c r="G22" s="311" t="s">
        <v>12</v>
      </c>
      <c r="H22" s="311" t="s">
        <v>13</v>
      </c>
      <c r="I22" s="311" t="s">
        <v>401</v>
      </c>
      <c r="J22" s="311" t="s">
        <v>264</v>
      </c>
      <c r="K22" s="311" t="s">
        <v>265</v>
      </c>
      <c r="L22" s="311" t="s">
        <v>266</v>
      </c>
      <c r="M22" s="311" t="s">
        <v>14</v>
      </c>
      <c r="N22" s="311" t="s">
        <v>267</v>
      </c>
      <c r="O22" s="311" t="s">
        <v>268</v>
      </c>
      <c r="P22" s="311" t="s">
        <v>427</v>
      </c>
      <c r="Q22" s="311" t="s">
        <v>18</v>
      </c>
      <c r="R22" s="311" t="s">
        <v>273</v>
      </c>
      <c r="S22" s="311" t="s">
        <v>154</v>
      </c>
      <c r="T22" s="311" t="s">
        <v>276</v>
      </c>
      <c r="U22" s="311" t="s">
        <v>279</v>
      </c>
      <c r="V22" s="311" t="s">
        <v>251</v>
      </c>
      <c r="W22" s="311" t="s">
        <v>252</v>
      </c>
      <c r="X22" s="311" t="s">
        <v>253</v>
      </c>
      <c r="Y22" s="311" t="s">
        <v>254</v>
      </c>
      <c r="Z22" s="311" t="s">
        <v>285</v>
      </c>
      <c r="AA22" s="311" t="s">
        <v>286</v>
      </c>
      <c r="AB22" s="311" t="s">
        <v>15</v>
      </c>
      <c r="AC22" s="313" t="s">
        <v>335</v>
      </c>
      <c r="AD22" s="313" t="s">
        <v>337</v>
      </c>
      <c r="AE22" s="311"/>
      <c r="AF22" s="311"/>
      <c r="AG22" s="311"/>
      <c r="AH22" s="311"/>
      <c r="AI22" s="313"/>
      <c r="AJ22" s="313"/>
      <c r="AK22" s="310"/>
      <c r="AL22" s="310"/>
      <c r="AM22" s="313"/>
      <c r="AN22" s="313"/>
      <c r="AO22" s="314"/>
      <c r="AP22" s="314"/>
      <c r="AQ22" s="314"/>
      <c r="AR22" s="314"/>
      <c r="AS22" s="314"/>
      <c r="AT22" s="314"/>
      <c r="AU22" s="314"/>
      <c r="AV22" s="314"/>
      <c r="AW22" s="314"/>
    </row>
    <row r="23" spans="2:49" customFormat="1">
      <c r="B23" s="302" t="s">
        <v>359</v>
      </c>
      <c r="C23" s="303" t="s">
        <v>330</v>
      </c>
      <c r="D23" s="304"/>
      <c r="E23" s="305" t="s">
        <v>204</v>
      </c>
      <c r="F23" s="305" t="s">
        <v>156</v>
      </c>
      <c r="G23" s="305" t="s">
        <v>157</v>
      </c>
      <c r="H23" s="305" t="s">
        <v>158</v>
      </c>
      <c r="I23" s="305" t="s">
        <v>159</v>
      </c>
      <c r="J23" s="306" t="s">
        <v>517</v>
      </c>
      <c r="K23" s="306"/>
      <c r="L23" s="306"/>
      <c r="M23" s="306"/>
      <c r="N23" s="306"/>
      <c r="O23" s="306"/>
      <c r="P23" s="306"/>
      <c r="Q23" s="306"/>
      <c r="R23" s="306"/>
      <c r="S23" s="306"/>
      <c r="T23" s="304"/>
      <c r="U23" s="304"/>
      <c r="V23" s="304"/>
      <c r="W23" s="304"/>
      <c r="X23" s="304"/>
      <c r="Y23" s="304"/>
      <c r="Z23" s="304"/>
      <c r="AA23" s="304"/>
      <c r="AB23" s="304"/>
      <c r="AC23" s="304"/>
      <c r="AD23" s="304"/>
      <c r="AE23" s="304"/>
      <c r="AF23" s="304"/>
      <c r="AG23" s="304"/>
      <c r="AH23" s="304"/>
      <c r="AI23" s="304"/>
      <c r="AJ23" s="304"/>
      <c r="AK23" s="304"/>
      <c r="AL23" s="306"/>
      <c r="AM23" s="306"/>
      <c r="AN23" s="307"/>
      <c r="AO23" s="307"/>
      <c r="AP23" s="307"/>
      <c r="AQ23" s="307"/>
      <c r="AR23" s="307"/>
      <c r="AS23" s="307"/>
      <c r="AT23" s="307"/>
      <c r="AU23" s="307"/>
      <c r="AV23" s="307"/>
      <c r="AW23" s="307"/>
    </row>
    <row r="24" spans="2:49" customFormat="1">
      <c r="B24" s="295" t="s">
        <v>338</v>
      </c>
      <c r="C24" s="253" t="s">
        <v>345</v>
      </c>
      <c r="D24" s="252"/>
      <c r="E24" s="252" t="s">
        <v>112</v>
      </c>
      <c r="F24" s="252" t="s">
        <v>113</v>
      </c>
      <c r="G24" s="252"/>
      <c r="H24" s="252"/>
      <c r="I24" s="252"/>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191"/>
      <c r="AO24" s="191"/>
      <c r="AP24" s="191"/>
      <c r="AQ24" s="191"/>
      <c r="AR24" s="191"/>
      <c r="AS24" s="191"/>
      <c r="AT24" s="191"/>
      <c r="AU24" s="191"/>
      <c r="AV24" s="191"/>
      <c r="AW24" s="191"/>
    </row>
    <row r="25" spans="2:49" customFormat="1">
      <c r="B25" s="296" t="s">
        <v>152</v>
      </c>
      <c r="C25" s="315" t="s">
        <v>343</v>
      </c>
      <c r="D25" s="298"/>
      <c r="E25" s="299" t="s">
        <v>260</v>
      </c>
      <c r="F25" s="299" t="s">
        <v>379</v>
      </c>
      <c r="G25" s="299" t="s">
        <v>12</v>
      </c>
      <c r="H25" s="299" t="s">
        <v>13</v>
      </c>
      <c r="I25" s="299" t="s">
        <v>400</v>
      </c>
      <c r="J25" s="299" t="s">
        <v>264</v>
      </c>
      <c r="K25" s="299" t="s">
        <v>265</v>
      </c>
      <c r="L25" s="299" t="s">
        <v>266</v>
      </c>
      <c r="M25" s="300" t="s">
        <v>14</v>
      </c>
      <c r="N25" s="300" t="s">
        <v>267</v>
      </c>
      <c r="O25" s="300" t="s">
        <v>268</v>
      </c>
      <c r="P25" s="300" t="s">
        <v>427</v>
      </c>
      <c r="Q25" s="300" t="s">
        <v>18</v>
      </c>
      <c r="R25" s="300" t="s">
        <v>273</v>
      </c>
      <c r="S25" s="300" t="s">
        <v>154</v>
      </c>
      <c r="T25" s="300" t="s">
        <v>276</v>
      </c>
      <c r="U25" s="300" t="s">
        <v>279</v>
      </c>
      <c r="V25" s="300" t="s">
        <v>251</v>
      </c>
      <c r="W25" s="300" t="s">
        <v>252</v>
      </c>
      <c r="X25" s="300" t="s">
        <v>253</v>
      </c>
      <c r="Y25" s="300" t="s">
        <v>254</v>
      </c>
      <c r="Z25" s="300" t="s">
        <v>285</v>
      </c>
      <c r="AA25" s="300" t="s">
        <v>286</v>
      </c>
      <c r="AB25" s="300" t="s">
        <v>15</v>
      </c>
      <c r="AC25" s="300" t="s">
        <v>287</v>
      </c>
      <c r="AD25" s="300" t="s">
        <v>288</v>
      </c>
      <c r="AE25" s="300" t="s">
        <v>255</v>
      </c>
      <c r="AF25" s="300" t="s">
        <v>290</v>
      </c>
      <c r="AG25" s="300" t="s">
        <v>517</v>
      </c>
      <c r="AH25" s="300" t="s">
        <v>334</v>
      </c>
      <c r="AI25" s="300" t="s">
        <v>336</v>
      </c>
      <c r="AJ25" s="300" t="s">
        <v>294</v>
      </c>
      <c r="AK25" s="300" t="s">
        <v>311</v>
      </c>
      <c r="AL25" s="300" t="s">
        <v>156</v>
      </c>
      <c r="AM25" s="300" t="s">
        <v>157</v>
      </c>
      <c r="AN25" s="301" t="s">
        <v>158</v>
      </c>
      <c r="AO25" s="301" t="s">
        <v>159</v>
      </c>
      <c r="AP25" s="301"/>
      <c r="AQ25" s="301"/>
      <c r="AR25" s="301"/>
      <c r="AS25" s="301"/>
      <c r="AT25" s="301"/>
      <c r="AU25" s="301"/>
      <c r="AV25" s="301"/>
      <c r="AW25" s="301"/>
    </row>
    <row r="26" spans="2:49" customFormat="1">
      <c r="B26" s="308" t="s">
        <v>360</v>
      </c>
      <c r="C26" s="309" t="s">
        <v>333</v>
      </c>
      <c r="D26" s="314"/>
      <c r="E26" s="311" t="s">
        <v>260</v>
      </c>
      <c r="F26" s="311" t="s">
        <v>379</v>
      </c>
      <c r="G26" s="311" t="s">
        <v>12</v>
      </c>
      <c r="H26" s="311" t="s">
        <v>13</v>
      </c>
      <c r="I26" s="311" t="s">
        <v>401</v>
      </c>
      <c r="J26" s="311" t="s">
        <v>264</v>
      </c>
      <c r="K26" s="311" t="s">
        <v>265</v>
      </c>
      <c r="L26" s="311" t="s">
        <v>266</v>
      </c>
      <c r="M26" s="311" t="s">
        <v>14</v>
      </c>
      <c r="N26" s="311" t="s">
        <v>267</v>
      </c>
      <c r="O26" s="311" t="s">
        <v>268</v>
      </c>
      <c r="P26" s="311" t="s">
        <v>427</v>
      </c>
      <c r="Q26" s="311" t="s">
        <v>18</v>
      </c>
      <c r="R26" s="311" t="s">
        <v>273</v>
      </c>
      <c r="S26" s="311" t="s">
        <v>154</v>
      </c>
      <c r="T26" s="311" t="s">
        <v>276</v>
      </c>
      <c r="U26" s="311" t="s">
        <v>279</v>
      </c>
      <c r="V26" s="311" t="s">
        <v>251</v>
      </c>
      <c r="W26" s="311" t="s">
        <v>252</v>
      </c>
      <c r="X26" s="311" t="s">
        <v>253</v>
      </c>
      <c r="Y26" s="311" t="s">
        <v>254</v>
      </c>
      <c r="Z26" s="311" t="s">
        <v>285</v>
      </c>
      <c r="AA26" s="311" t="s">
        <v>286</v>
      </c>
      <c r="AB26" s="311" t="s">
        <v>15</v>
      </c>
      <c r="AC26" s="312" t="s">
        <v>287</v>
      </c>
      <c r="AD26" s="312" t="s">
        <v>288</v>
      </c>
      <c r="AE26" s="312" t="s">
        <v>255</v>
      </c>
      <c r="AF26" s="312" t="s">
        <v>290</v>
      </c>
      <c r="AG26" s="313" t="s">
        <v>335</v>
      </c>
      <c r="AH26" s="313" t="s">
        <v>337</v>
      </c>
      <c r="AI26" s="313"/>
      <c r="AJ26" s="313"/>
      <c r="AK26" s="310"/>
      <c r="AL26" s="310"/>
      <c r="AM26" s="313"/>
      <c r="AN26" s="313"/>
      <c r="AO26" s="314"/>
      <c r="AP26" s="314"/>
      <c r="AQ26" s="314"/>
      <c r="AR26" s="314"/>
      <c r="AS26" s="314"/>
      <c r="AT26" s="314"/>
      <c r="AU26" s="314"/>
      <c r="AV26" s="314"/>
      <c r="AW26" s="314"/>
    </row>
    <row r="27" spans="2:49" customFormat="1">
      <c r="B27" s="302" t="s">
        <v>361</v>
      </c>
      <c r="C27" s="303" t="s">
        <v>330</v>
      </c>
      <c r="D27" s="304"/>
      <c r="E27" s="305" t="s">
        <v>204</v>
      </c>
      <c r="F27" s="305" t="s">
        <v>156</v>
      </c>
      <c r="G27" s="305" t="s">
        <v>157</v>
      </c>
      <c r="H27" s="305" t="s">
        <v>158</v>
      </c>
      <c r="I27" s="305" t="s">
        <v>159</v>
      </c>
      <c r="J27" s="306" t="s">
        <v>517</v>
      </c>
      <c r="K27" s="306"/>
      <c r="L27" s="306"/>
      <c r="M27" s="306"/>
      <c r="N27" s="306"/>
      <c r="O27" s="306"/>
      <c r="P27" s="306"/>
      <c r="Q27" s="306"/>
      <c r="R27" s="306"/>
      <c r="S27" s="306"/>
      <c r="T27" s="304"/>
      <c r="U27" s="304"/>
      <c r="V27" s="304"/>
      <c r="W27" s="304"/>
      <c r="X27" s="304"/>
      <c r="Y27" s="304"/>
      <c r="Z27" s="304"/>
      <c r="AA27" s="304"/>
      <c r="AB27" s="304"/>
      <c r="AC27" s="304"/>
      <c r="AD27" s="304"/>
      <c r="AE27" s="304"/>
      <c r="AF27" s="304"/>
      <c r="AG27" s="304"/>
      <c r="AH27" s="304"/>
      <c r="AI27" s="304"/>
      <c r="AJ27" s="304"/>
      <c r="AK27" s="304"/>
      <c r="AL27" s="306"/>
      <c r="AM27" s="306"/>
      <c r="AN27" s="307"/>
      <c r="AO27" s="307"/>
      <c r="AP27" s="307"/>
      <c r="AQ27" s="307"/>
      <c r="AR27" s="307"/>
      <c r="AS27" s="307"/>
      <c r="AT27" s="307"/>
      <c r="AU27" s="307"/>
      <c r="AV27" s="307"/>
      <c r="AW27" s="307"/>
    </row>
    <row r="28" spans="2:49" customFormat="1">
      <c r="B28" s="281"/>
      <c r="C28" s="282"/>
      <c r="D28" s="275"/>
      <c r="H28" s="283"/>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row>
    <row r="29" spans="2:49" customFormat="1">
      <c r="B29" s="247" t="s">
        <v>367</v>
      </c>
      <c r="C29" s="247"/>
    </row>
    <row r="30" spans="2:49" customFormat="1" ht="28.5" customHeight="1">
      <c r="B30" s="254" t="s">
        <v>363</v>
      </c>
      <c r="C30" s="254" t="s">
        <v>362</v>
      </c>
      <c r="D30" s="1139" t="s">
        <v>364</v>
      </c>
      <c r="E30" s="1139"/>
      <c r="F30" s="1139"/>
      <c r="G30" s="1139"/>
      <c r="H30" s="1139"/>
      <c r="I30" s="1139"/>
      <c r="J30" s="1139"/>
    </row>
    <row r="31" spans="2:49" customFormat="1" ht="18.75" customHeight="1">
      <c r="B31" s="231" t="s">
        <v>339</v>
      </c>
      <c r="C31" s="253" t="s">
        <v>346</v>
      </c>
      <c r="D31" s="191"/>
      <c r="E31" s="231" t="s">
        <v>68</v>
      </c>
      <c r="F31" s="231" t="s">
        <v>71</v>
      </c>
      <c r="G31" s="191"/>
      <c r="H31" s="191"/>
      <c r="I31" s="191"/>
      <c r="J31" s="191"/>
    </row>
    <row r="32" spans="2:49" customFormat="1" ht="18.75" customHeight="1">
      <c r="B32" s="231" t="s">
        <v>340</v>
      </c>
      <c r="C32" s="253" t="s">
        <v>346</v>
      </c>
      <c r="D32" s="191"/>
      <c r="E32" s="231" t="s">
        <v>76</v>
      </c>
      <c r="F32" s="231" t="s">
        <v>79</v>
      </c>
      <c r="G32" s="191"/>
      <c r="H32" s="191"/>
      <c r="I32" s="191"/>
      <c r="J32" s="191"/>
    </row>
    <row r="33" spans="2:28" customFormat="1" ht="18.75" customHeight="1">
      <c r="B33" s="250" t="s">
        <v>341</v>
      </c>
      <c r="C33" s="259" t="s">
        <v>346</v>
      </c>
      <c r="D33" s="191"/>
      <c r="E33" s="231" t="s">
        <v>84</v>
      </c>
      <c r="F33" s="231" t="s">
        <v>86</v>
      </c>
      <c r="G33" s="191"/>
      <c r="H33" s="191"/>
      <c r="I33" s="191"/>
      <c r="J33" s="191"/>
    </row>
    <row r="34" spans="2:28" customFormat="1" ht="18.75" customHeight="1">
      <c r="B34" s="231" t="s">
        <v>342</v>
      </c>
      <c r="C34" s="253" t="s">
        <v>346</v>
      </c>
      <c r="D34" s="191"/>
      <c r="E34" s="231" t="s">
        <v>91</v>
      </c>
      <c r="F34" s="231" t="s">
        <v>150</v>
      </c>
      <c r="G34" s="191"/>
      <c r="H34" s="191"/>
      <c r="I34" s="191"/>
      <c r="J34" s="191"/>
    </row>
    <row r="35" spans="2:28" customFormat="1" ht="18.75" customHeight="1">
      <c r="B35" s="231" t="s">
        <v>376</v>
      </c>
      <c r="C35" s="253" t="s">
        <v>346</v>
      </c>
      <c r="D35" s="191"/>
      <c r="E35" s="191">
        <v>1.05</v>
      </c>
      <c r="F35" s="191">
        <v>0.95</v>
      </c>
      <c r="G35" s="191">
        <v>1</v>
      </c>
      <c r="H35" s="191" t="s">
        <v>388</v>
      </c>
      <c r="I35" s="191"/>
      <c r="J35" s="191"/>
    </row>
    <row r="36" spans="2:28" customFormat="1" ht="18.75" customHeight="1">
      <c r="B36" s="231" t="s">
        <v>389</v>
      </c>
      <c r="C36" s="253" t="s">
        <v>390</v>
      </c>
      <c r="D36" s="191"/>
      <c r="E36" s="231" t="s">
        <v>391</v>
      </c>
      <c r="F36" s="231" t="s">
        <v>392</v>
      </c>
      <c r="G36" s="191"/>
      <c r="H36" s="191"/>
      <c r="I36" s="191"/>
      <c r="J36" s="191"/>
    </row>
    <row r="37" spans="2:28" customFormat="1" ht="18.75" customHeight="1">
      <c r="B37" s="231" t="s">
        <v>393</v>
      </c>
      <c r="C37" s="253" t="s">
        <v>390</v>
      </c>
      <c r="D37" s="191"/>
      <c r="E37" s="231" t="s">
        <v>394</v>
      </c>
      <c r="F37" s="231" t="s">
        <v>585</v>
      </c>
      <c r="G37" s="231" t="s">
        <v>395</v>
      </c>
      <c r="H37" s="231" t="s">
        <v>577</v>
      </c>
      <c r="I37" s="191"/>
      <c r="J37" s="191"/>
    </row>
    <row r="38" spans="2:28" customFormat="1" ht="18.75" customHeight="1">
      <c r="B38" s="231" t="s">
        <v>506</v>
      </c>
      <c r="C38" s="253" t="s">
        <v>507</v>
      </c>
      <c r="D38" s="191"/>
      <c r="E38" s="191" t="s">
        <v>67</v>
      </c>
      <c r="F38" s="191" t="s">
        <v>118</v>
      </c>
      <c r="G38" s="191" t="s">
        <v>119</v>
      </c>
      <c r="H38" s="191" t="s">
        <v>338</v>
      </c>
      <c r="I38" s="191" t="s">
        <v>328</v>
      </c>
      <c r="J38" s="191"/>
    </row>
    <row r="39" spans="2:28" customFormat="1" ht="18.75" customHeight="1">
      <c r="B39" s="247"/>
      <c r="C39" s="247"/>
    </row>
    <row r="40" spans="2:28" ht="18.75" customHeight="1">
      <c r="B40" s="271" t="s">
        <v>407</v>
      </c>
    </row>
    <row r="41" spans="2:28" ht="34.5" customHeight="1">
      <c r="B41" s="254" t="s">
        <v>408</v>
      </c>
      <c r="C41" s="254" t="s">
        <v>409</v>
      </c>
      <c r="D41" s="1139" t="s">
        <v>410</v>
      </c>
      <c r="E41" s="1139"/>
      <c r="F41" s="1139"/>
      <c r="G41" s="1139"/>
      <c r="H41" s="1139"/>
      <c r="I41" s="1139"/>
      <c r="J41" s="1139"/>
      <c r="K41" s="1139"/>
      <c r="L41" s="1139"/>
      <c r="M41" s="1139"/>
      <c r="N41" s="1139"/>
      <c r="O41" s="1139"/>
      <c r="P41" s="1139"/>
      <c r="Q41" s="1139"/>
      <c r="R41" s="1139"/>
      <c r="S41" s="1139"/>
      <c r="T41" s="1139"/>
      <c r="W41"/>
      <c r="X41"/>
      <c r="Y41"/>
      <c r="Z41"/>
      <c r="AA41"/>
      <c r="AB41"/>
    </row>
    <row r="42" spans="2:28" ht="18.75" customHeight="1">
      <c r="B42" s="231" t="s">
        <v>411</v>
      </c>
      <c r="C42" s="231" t="s">
        <v>412</v>
      </c>
      <c r="D42" s="231"/>
      <c r="E42" s="231" t="s">
        <v>464</v>
      </c>
      <c r="F42" s="245" t="s">
        <v>465</v>
      </c>
      <c r="G42" s="245" t="s">
        <v>466</v>
      </c>
      <c r="H42" s="245" t="s">
        <v>467</v>
      </c>
      <c r="I42" s="231"/>
      <c r="J42" s="245"/>
      <c r="K42" s="245"/>
      <c r="L42" s="245"/>
      <c r="M42" s="231"/>
      <c r="N42" s="231"/>
      <c r="O42" s="231"/>
      <c r="P42" s="231"/>
      <c r="Q42" s="231"/>
      <c r="R42" s="231"/>
      <c r="S42" s="231"/>
      <c r="T42" s="231"/>
      <c r="W42"/>
      <c r="X42"/>
      <c r="Y42"/>
      <c r="Z42"/>
      <c r="AA42"/>
      <c r="AB42"/>
    </row>
    <row r="43" spans="2:28" ht="18.75" customHeight="1">
      <c r="B43" s="231" t="s">
        <v>503</v>
      </c>
      <c r="C43" s="231" t="s">
        <v>504</v>
      </c>
      <c r="D43" s="231"/>
      <c r="E43" s="231" t="s">
        <v>464</v>
      </c>
      <c r="F43" s="245" t="s">
        <v>465</v>
      </c>
      <c r="G43" s="245" t="s">
        <v>466</v>
      </c>
      <c r="H43" s="245" t="s">
        <v>467</v>
      </c>
      <c r="I43" s="231"/>
      <c r="J43" s="245"/>
      <c r="K43" s="245"/>
      <c r="L43" s="245"/>
      <c r="M43" s="231"/>
      <c r="N43" s="231"/>
      <c r="O43" s="231"/>
      <c r="P43" s="231"/>
      <c r="Q43" s="231"/>
      <c r="R43" s="231"/>
      <c r="S43" s="231"/>
      <c r="T43" s="231"/>
      <c r="W43"/>
      <c r="X43"/>
      <c r="Y43"/>
      <c r="Z43"/>
      <c r="AA43"/>
      <c r="AB43"/>
    </row>
    <row r="44" spans="2:28" ht="18.75" customHeight="1">
      <c r="B44" s="231" t="s">
        <v>464</v>
      </c>
      <c r="C44" s="231" t="s">
        <v>412</v>
      </c>
      <c r="D44" s="231"/>
      <c r="E44" s="231" t="s">
        <v>219</v>
      </c>
      <c r="F44" s="231" t="s">
        <v>313</v>
      </c>
      <c r="G44" s="231" t="s">
        <v>314</v>
      </c>
      <c r="H44" s="231" t="s">
        <v>315</v>
      </c>
      <c r="I44" s="231" t="s">
        <v>451</v>
      </c>
      <c r="J44" s="231" t="s">
        <v>454</v>
      </c>
      <c r="K44" s="231" t="s">
        <v>452</v>
      </c>
      <c r="L44" s="231" t="s">
        <v>453</v>
      </c>
      <c r="M44" s="231" t="s">
        <v>223</v>
      </c>
      <c r="N44" s="231"/>
      <c r="O44" s="231"/>
      <c r="P44" s="231"/>
      <c r="Q44" s="231"/>
      <c r="R44" s="231"/>
      <c r="S44" s="231"/>
      <c r="T44" s="231"/>
    </row>
    <row r="45" spans="2:28" ht="18.75" customHeight="1">
      <c r="B45" s="245" t="s">
        <v>465</v>
      </c>
      <c r="C45" s="231" t="s">
        <v>412</v>
      </c>
      <c r="D45" s="245"/>
      <c r="E45" s="231" t="s">
        <v>219</v>
      </c>
      <c r="F45" s="231" t="s">
        <v>313</v>
      </c>
      <c r="G45" s="231" t="s">
        <v>314</v>
      </c>
      <c r="H45" s="231" t="s">
        <v>315</v>
      </c>
      <c r="I45" s="231" t="s">
        <v>451</v>
      </c>
      <c r="J45" s="231" t="s">
        <v>454</v>
      </c>
      <c r="K45" s="231" t="s">
        <v>452</v>
      </c>
      <c r="L45" s="231" t="s">
        <v>453</v>
      </c>
      <c r="M45" s="231" t="s">
        <v>223</v>
      </c>
      <c r="N45" s="231"/>
      <c r="O45" s="231"/>
      <c r="P45" s="231"/>
      <c r="Q45" s="231"/>
      <c r="R45" s="231"/>
      <c r="S45" s="231"/>
      <c r="T45" s="231"/>
    </row>
    <row r="46" spans="2:28" ht="18.75" customHeight="1">
      <c r="B46" s="245" t="s">
        <v>466</v>
      </c>
      <c r="C46" s="231" t="s">
        <v>412</v>
      </c>
      <c r="D46" s="231"/>
      <c r="E46" s="231" t="s">
        <v>421</v>
      </c>
      <c r="F46" s="231" t="s">
        <v>459</v>
      </c>
      <c r="G46" s="231" t="s">
        <v>230</v>
      </c>
      <c r="H46" s="231" t="s">
        <v>313</v>
      </c>
      <c r="I46" s="231" t="s">
        <v>413</v>
      </c>
      <c r="J46" s="231" t="s">
        <v>414</v>
      </c>
      <c r="K46" s="231" t="s">
        <v>316</v>
      </c>
      <c r="L46" s="231"/>
      <c r="M46" s="231"/>
      <c r="N46" s="231"/>
      <c r="O46" s="231"/>
      <c r="P46" s="231"/>
      <c r="Q46" s="231"/>
      <c r="R46" s="231"/>
      <c r="S46" s="231"/>
      <c r="T46" s="231"/>
    </row>
    <row r="47" spans="2:28" ht="18.75" customHeight="1">
      <c r="B47" s="245" t="s">
        <v>467</v>
      </c>
      <c r="C47" s="231" t="s">
        <v>412</v>
      </c>
      <c r="D47" s="231"/>
      <c r="E47" s="231" t="s">
        <v>420</v>
      </c>
      <c r="F47" s="231" t="s">
        <v>459</v>
      </c>
      <c r="G47" s="231" t="s">
        <v>230</v>
      </c>
      <c r="H47" s="231" t="s">
        <v>313</v>
      </c>
      <c r="I47" s="231" t="s">
        <v>413</v>
      </c>
      <c r="J47" s="231" t="s">
        <v>414</v>
      </c>
      <c r="K47" s="231" t="s">
        <v>316</v>
      </c>
      <c r="L47" s="231"/>
      <c r="M47" s="231"/>
      <c r="N47" s="231"/>
      <c r="O47" s="231"/>
      <c r="P47" s="231"/>
      <c r="Q47" s="231"/>
      <c r="R47" s="231"/>
      <c r="S47" s="231"/>
      <c r="T47" s="231"/>
    </row>
    <row r="48" spans="2:28" ht="18.75" customHeight="1">
      <c r="B48" s="245" t="s">
        <v>223</v>
      </c>
      <c r="C48" s="231" t="s">
        <v>412</v>
      </c>
      <c r="D48" s="231"/>
      <c r="E48" s="231" t="s">
        <v>224</v>
      </c>
      <c r="F48" s="231" t="s">
        <v>317</v>
      </c>
      <c r="G48" s="231" t="s">
        <v>318</v>
      </c>
      <c r="H48" s="231" t="s">
        <v>319</v>
      </c>
      <c r="I48" s="231" t="s">
        <v>320</v>
      </c>
      <c r="J48" s="231" t="s">
        <v>321</v>
      </c>
      <c r="K48" s="231"/>
      <c r="L48" s="231"/>
      <c r="M48" s="231"/>
      <c r="N48" s="231"/>
      <c r="O48" s="231"/>
      <c r="P48" s="231"/>
      <c r="Q48" s="231"/>
      <c r="R48" s="231"/>
      <c r="S48" s="231"/>
      <c r="T48" s="231"/>
    </row>
    <row r="49" spans="3:3" ht="18.75" customHeight="1"/>
    <row r="50" spans="3:3" ht="18.75" customHeight="1"/>
    <row r="51" spans="3:3" ht="18.75" customHeight="1"/>
    <row r="52" spans="3:3" ht="18.75" customHeight="1"/>
    <row r="53" spans="3:3" ht="18.75" customHeight="1"/>
    <row r="54" spans="3:3" ht="18.75" customHeight="1"/>
    <row r="55" spans="3:3" ht="18.75" customHeight="1"/>
    <row r="56" spans="3:3" ht="18.75" customHeight="1"/>
    <row r="57" spans="3:3" ht="18.75" customHeight="1"/>
    <row r="58" spans="3:3" ht="18.75" customHeight="1">
      <c r="C58" s="243"/>
    </row>
    <row r="59" spans="3:3" ht="18.75" customHeight="1"/>
    <row r="60" spans="3:3" ht="18.75" customHeight="1"/>
    <row r="61" spans="3:3" ht="18.75" customHeight="1"/>
    <row r="62" spans="3:3" ht="18.75" customHeight="1"/>
    <row r="63" spans="3:3" ht="18.75" customHeight="1"/>
    <row r="64" spans="3:3" ht="18.75" customHeight="1"/>
    <row r="65" spans="3:3" ht="18.75" customHeight="1"/>
    <row r="66" spans="3:3" ht="18.75" customHeight="1"/>
    <row r="67" spans="3:3" ht="18.75" customHeight="1">
      <c r="C67" s="243"/>
    </row>
    <row r="68" spans="3:3" ht="18.75" customHeight="1"/>
    <row r="69" spans="3:3" ht="18.75" customHeight="1"/>
    <row r="70" spans="3:3" ht="18.75" customHeight="1"/>
    <row r="71" spans="3:3" ht="18.75" customHeight="1"/>
    <row r="72" spans="3:3" ht="18.75" customHeight="1"/>
    <row r="73" spans="3:3" ht="18.75" customHeight="1"/>
    <row r="74" spans="3:3" ht="18.75" customHeight="1"/>
    <row r="75" spans="3:3" ht="18.75" customHeight="1"/>
    <row r="76" spans="3:3" ht="18.75" customHeight="1"/>
    <row r="77" spans="3:3" ht="18.75" customHeight="1"/>
  </sheetData>
  <mergeCells count="4">
    <mergeCell ref="D9:AW9"/>
    <mergeCell ref="D41:T41"/>
    <mergeCell ref="D3:Q3"/>
    <mergeCell ref="D30:J30"/>
  </mergeCells>
  <phoneticPr fontId="22"/>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2:L275"/>
  <sheetViews>
    <sheetView zoomScale="115" zoomScaleNormal="115" workbookViewId="0">
      <selection activeCell="L6" sqref="L6"/>
    </sheetView>
  </sheetViews>
  <sheetFormatPr defaultColWidth="8.90625" defaultRowHeight="15"/>
  <cols>
    <col min="1" max="1" width="2.90625" style="662" customWidth="1"/>
    <col min="2" max="2" width="31.453125" style="662" customWidth="1"/>
    <col min="3" max="3" width="23.90625" style="662" customWidth="1"/>
    <col min="4" max="4" width="23.453125" style="666" customWidth="1"/>
    <col min="5" max="5" width="3.453125" style="662" customWidth="1"/>
    <col min="6" max="6" width="29" style="662" customWidth="1"/>
    <col min="7" max="8" width="21.90625" style="662" customWidth="1"/>
    <col min="9" max="9" width="3.453125" style="662" customWidth="1"/>
    <col min="10" max="10" width="29" style="662" customWidth="1"/>
    <col min="11" max="12" width="18" style="662" customWidth="1"/>
    <col min="13" max="13" width="18.08984375" style="662" customWidth="1"/>
    <col min="14" max="16384" width="8.90625" style="662"/>
  </cols>
  <sheetData>
    <row r="2" spans="2:12">
      <c r="B2" s="396" t="s">
        <v>580</v>
      </c>
      <c r="C2" s="396" t="s">
        <v>575</v>
      </c>
      <c r="D2" s="397" t="s">
        <v>583</v>
      </c>
      <c r="F2" s="396" t="s">
        <v>579</v>
      </c>
      <c r="G2" s="396" t="s">
        <v>575</v>
      </c>
      <c r="H2" s="396" t="s">
        <v>583</v>
      </c>
      <c r="I2" s="663"/>
      <c r="J2" s="396" t="s">
        <v>578</v>
      </c>
      <c r="K2" s="396" t="s">
        <v>575</v>
      </c>
      <c r="L2" s="397" t="s">
        <v>583</v>
      </c>
    </row>
    <row r="3" spans="2:12">
      <c r="B3" s="265"/>
      <c r="C3" s="265"/>
      <c r="D3" s="398"/>
      <c r="F3" s="265"/>
      <c r="G3" s="265"/>
      <c r="H3" s="265"/>
      <c r="J3" s="265"/>
      <c r="K3" s="664"/>
      <c r="L3" s="664"/>
    </row>
    <row r="4" spans="2:12">
      <c r="B4" s="266" t="s">
        <v>856</v>
      </c>
      <c r="C4" s="664">
        <v>0.42099999999999999</v>
      </c>
      <c r="D4" s="731">
        <v>10.32</v>
      </c>
      <c r="F4" s="664" t="s">
        <v>924</v>
      </c>
      <c r="G4" s="664" t="s">
        <v>935</v>
      </c>
      <c r="H4" s="664" t="s">
        <v>935</v>
      </c>
      <c r="J4" s="664" t="s">
        <v>895</v>
      </c>
      <c r="K4" s="816">
        <v>4.5999999999999999E-2</v>
      </c>
      <c r="L4" s="667">
        <v>2.5700000000000003</v>
      </c>
    </row>
    <row r="5" spans="2:12">
      <c r="B5" s="266" t="s">
        <v>632</v>
      </c>
      <c r="C5" s="664">
        <v>0.67800000000000005</v>
      </c>
      <c r="D5" s="731">
        <v>0</v>
      </c>
      <c r="F5" s="265" t="s">
        <v>922</v>
      </c>
      <c r="G5" s="664" t="s">
        <v>935</v>
      </c>
      <c r="H5" s="664" t="s">
        <v>935</v>
      </c>
      <c r="J5" s="665" t="s">
        <v>591</v>
      </c>
      <c r="K5" s="817">
        <v>4.8000000000000001E-2</v>
      </c>
      <c r="L5" s="667">
        <v>3.0700000000000003</v>
      </c>
    </row>
    <row r="6" spans="2:12">
      <c r="B6" s="266" t="s">
        <v>861</v>
      </c>
      <c r="C6" s="664">
        <v>8.8999999999999996E-2</v>
      </c>
      <c r="D6" s="731">
        <v>100</v>
      </c>
      <c r="F6" s="664" t="s">
        <v>776</v>
      </c>
      <c r="G6" s="664" t="s">
        <v>935</v>
      </c>
      <c r="H6" s="664" t="s">
        <v>935</v>
      </c>
      <c r="J6" s="665" t="s">
        <v>940</v>
      </c>
      <c r="K6" s="817">
        <v>3.7999999999999999E-2</v>
      </c>
      <c r="L6" s="667">
        <v>11.26</v>
      </c>
    </row>
    <row r="7" spans="2:12">
      <c r="B7" s="266" t="s">
        <v>633</v>
      </c>
      <c r="C7" s="664">
        <v>0.16500000000000001</v>
      </c>
      <c r="D7" s="731">
        <v>100</v>
      </c>
      <c r="F7" s="664" t="s">
        <v>923</v>
      </c>
      <c r="G7" s="664" t="s">
        <v>935</v>
      </c>
      <c r="H7" s="664" t="s">
        <v>935</v>
      </c>
      <c r="J7" s="664" t="s">
        <v>592</v>
      </c>
      <c r="K7" s="816">
        <v>4.4999999999999998E-2</v>
      </c>
      <c r="L7" s="668">
        <v>4.91</v>
      </c>
    </row>
    <row r="8" spans="2:12">
      <c r="B8" s="266" t="s">
        <v>634</v>
      </c>
      <c r="C8" s="664">
        <v>0.161</v>
      </c>
      <c r="D8" s="731">
        <v>86.09</v>
      </c>
      <c r="F8" s="664" t="s">
        <v>925</v>
      </c>
      <c r="G8" s="664" t="s">
        <v>935</v>
      </c>
      <c r="H8" s="664" t="s">
        <v>935</v>
      </c>
      <c r="J8" s="664" t="s">
        <v>584</v>
      </c>
      <c r="K8" s="816">
        <v>4.9000000000000002E-2</v>
      </c>
      <c r="L8" s="668">
        <v>4.3900000000000006</v>
      </c>
    </row>
    <row r="9" spans="2:12">
      <c r="B9" s="266" t="s">
        <v>635</v>
      </c>
      <c r="C9" s="664">
        <v>0.46800000000000003</v>
      </c>
      <c r="D9" s="731">
        <v>17.25</v>
      </c>
      <c r="F9" s="664" t="s">
        <v>926</v>
      </c>
      <c r="G9" s="664" t="s">
        <v>935</v>
      </c>
      <c r="H9" s="664" t="s">
        <v>935</v>
      </c>
      <c r="J9" s="664" t="s">
        <v>593</v>
      </c>
      <c r="K9" s="816">
        <v>0.05</v>
      </c>
      <c r="L9" s="668">
        <v>5.25</v>
      </c>
    </row>
    <row r="10" spans="2:12">
      <c r="B10" s="266" t="s">
        <v>862</v>
      </c>
      <c r="C10" s="664">
        <v>0.433</v>
      </c>
      <c r="D10" s="731">
        <v>0</v>
      </c>
      <c r="F10" s="664" t="s">
        <v>927</v>
      </c>
      <c r="G10" s="664" t="s">
        <v>935</v>
      </c>
      <c r="H10" s="664" t="s">
        <v>935</v>
      </c>
      <c r="J10" s="664" t="s">
        <v>896</v>
      </c>
      <c r="K10" s="816">
        <v>5.2999999999999999E-2</v>
      </c>
      <c r="L10" s="668">
        <v>3.85</v>
      </c>
    </row>
    <row r="11" spans="2:12">
      <c r="B11" s="266" t="s">
        <v>636</v>
      </c>
      <c r="C11" s="664">
        <v>0.432</v>
      </c>
      <c r="D11" s="731">
        <v>39.4</v>
      </c>
      <c r="F11" s="664" t="s">
        <v>928</v>
      </c>
      <c r="G11" s="664" t="s">
        <v>935</v>
      </c>
      <c r="H11" s="664" t="s">
        <v>935</v>
      </c>
      <c r="J11" s="664" t="s">
        <v>897</v>
      </c>
      <c r="K11" s="816">
        <v>0.05</v>
      </c>
      <c r="L11" s="668">
        <v>7.6300000000000008</v>
      </c>
    </row>
    <row r="12" spans="2:12">
      <c r="B12" s="266" t="s">
        <v>637</v>
      </c>
      <c r="C12" s="664">
        <v>0.753</v>
      </c>
      <c r="D12" s="731">
        <v>1.3</v>
      </c>
      <c r="F12" s="664" t="s">
        <v>929</v>
      </c>
      <c r="G12" s="664" t="s">
        <v>935</v>
      </c>
      <c r="H12" s="664" t="s">
        <v>935</v>
      </c>
      <c r="J12" s="664" t="s">
        <v>898</v>
      </c>
      <c r="K12" s="816">
        <v>4.4999999999999998E-2</v>
      </c>
      <c r="L12" s="668">
        <v>19.759999999999998</v>
      </c>
    </row>
    <row r="13" spans="2:12">
      <c r="B13" s="266" t="s">
        <v>638</v>
      </c>
      <c r="C13" s="664">
        <v>0.623</v>
      </c>
      <c r="D13" s="731">
        <v>3.25</v>
      </c>
      <c r="F13" s="664" t="s">
        <v>930</v>
      </c>
      <c r="G13" s="664" t="s">
        <v>935</v>
      </c>
      <c r="H13" s="664" t="s">
        <v>935</v>
      </c>
      <c r="J13" s="664" t="s">
        <v>594</v>
      </c>
      <c r="K13" s="816">
        <v>4.9000000000000002E-2</v>
      </c>
      <c r="L13" s="664">
        <v>3.52</v>
      </c>
    </row>
    <row r="14" spans="2:12">
      <c r="B14" s="266" t="s">
        <v>639</v>
      </c>
      <c r="C14" s="664">
        <v>0.32300000000000001</v>
      </c>
      <c r="D14" s="731">
        <v>20.32</v>
      </c>
      <c r="F14" s="664" t="s">
        <v>931</v>
      </c>
      <c r="G14" s="664" t="s">
        <v>935</v>
      </c>
      <c r="H14" s="664" t="s">
        <v>935</v>
      </c>
      <c r="J14" s="664" t="s">
        <v>595</v>
      </c>
      <c r="K14" s="816">
        <v>3.5999999999999997E-2</v>
      </c>
      <c r="L14" s="668">
        <v>7.6300000000000008</v>
      </c>
    </row>
    <row r="15" spans="2:12">
      <c r="B15" s="266" t="s">
        <v>863</v>
      </c>
      <c r="C15" s="664">
        <v>0.43099999999999999</v>
      </c>
      <c r="D15" s="731">
        <v>3.3000000000000003</v>
      </c>
      <c r="F15" s="664" t="s">
        <v>813</v>
      </c>
      <c r="G15" s="664" t="s">
        <v>935</v>
      </c>
      <c r="H15" s="664" t="s">
        <v>935</v>
      </c>
      <c r="J15" s="664" t="s">
        <v>596</v>
      </c>
      <c r="K15" s="816">
        <v>4.8000000000000001E-2</v>
      </c>
      <c r="L15" s="668">
        <v>3.0700000000000003</v>
      </c>
    </row>
    <row r="16" spans="2:12">
      <c r="B16" s="266" t="s">
        <v>640</v>
      </c>
      <c r="C16" s="664">
        <v>3.7999999999999999E-2</v>
      </c>
      <c r="D16" s="731">
        <v>100</v>
      </c>
      <c r="F16" s="664" t="s">
        <v>932</v>
      </c>
      <c r="G16" s="664" t="s">
        <v>935</v>
      </c>
      <c r="H16" s="664" t="s">
        <v>935</v>
      </c>
      <c r="J16" s="664" t="s">
        <v>597</v>
      </c>
      <c r="K16" s="816">
        <v>4.5999999999999999E-2</v>
      </c>
      <c r="L16" s="668">
        <v>5.18</v>
      </c>
    </row>
    <row r="17" spans="2:12">
      <c r="B17" s="266" t="s">
        <v>860</v>
      </c>
      <c r="C17" s="664">
        <v>0.63700000000000001</v>
      </c>
      <c r="D17" s="731">
        <v>0</v>
      </c>
      <c r="F17" s="664" t="s">
        <v>933</v>
      </c>
      <c r="G17" s="664" t="s">
        <v>935</v>
      </c>
      <c r="H17" s="664" t="s">
        <v>935</v>
      </c>
      <c r="J17" s="664" t="s">
        <v>598</v>
      </c>
      <c r="K17" s="816">
        <v>3.3000000000000002E-2</v>
      </c>
      <c r="L17" s="668">
        <v>6.92</v>
      </c>
    </row>
    <row r="18" spans="2:12">
      <c r="B18" s="266" t="s">
        <v>641</v>
      </c>
      <c r="C18" s="664">
        <v>0.623</v>
      </c>
      <c r="D18" s="731">
        <v>0</v>
      </c>
      <c r="F18" s="664" t="s">
        <v>934</v>
      </c>
      <c r="G18" s="664" t="s">
        <v>935</v>
      </c>
      <c r="H18" s="664" t="s">
        <v>935</v>
      </c>
      <c r="J18" s="664" t="s">
        <v>599</v>
      </c>
      <c r="K18" s="816">
        <v>3.5000000000000003E-2</v>
      </c>
      <c r="L18" s="668">
        <v>7.5</v>
      </c>
    </row>
    <row r="19" spans="2:12">
      <c r="B19" s="266" t="s">
        <v>642</v>
      </c>
      <c r="C19" s="664">
        <v>0.495</v>
      </c>
      <c r="D19" s="731">
        <v>0</v>
      </c>
      <c r="F19" s="664" t="s">
        <v>577</v>
      </c>
      <c r="G19" s="664">
        <v>2.0499999999999998</v>
      </c>
      <c r="H19" s="664">
        <v>0</v>
      </c>
      <c r="J19" s="664" t="s">
        <v>600</v>
      </c>
      <c r="K19" s="816">
        <v>4.1000000000000002E-2</v>
      </c>
      <c r="L19" s="668">
        <v>8.7800000000000011</v>
      </c>
    </row>
    <row r="20" spans="2:12">
      <c r="B20" s="266" t="s">
        <v>864</v>
      </c>
      <c r="C20" s="664">
        <v>0</v>
      </c>
      <c r="D20" s="731">
        <v>100</v>
      </c>
      <c r="J20" s="664" t="s">
        <v>601</v>
      </c>
      <c r="K20" s="816">
        <v>0.04</v>
      </c>
      <c r="L20" s="668">
        <v>8.6499999999999986</v>
      </c>
    </row>
    <row r="21" spans="2:12">
      <c r="B21" s="266" t="s">
        <v>643</v>
      </c>
      <c r="C21" s="664">
        <v>0.3</v>
      </c>
      <c r="D21" s="731">
        <v>25.259999999999998</v>
      </c>
      <c r="J21" s="664" t="s">
        <v>602</v>
      </c>
      <c r="K21" s="816">
        <v>2.8000000000000001E-2</v>
      </c>
      <c r="L21" s="668">
        <v>6.0600000000000005</v>
      </c>
    </row>
    <row r="22" spans="2:12">
      <c r="B22" s="266" t="s">
        <v>644</v>
      </c>
      <c r="C22" s="664">
        <v>0.38600000000000001</v>
      </c>
      <c r="D22" s="731">
        <v>0</v>
      </c>
      <c r="J22" s="664" t="s">
        <v>603</v>
      </c>
      <c r="K22" s="816">
        <v>5.5E-2</v>
      </c>
      <c r="L22" s="664">
        <v>3.39</v>
      </c>
    </row>
    <row r="23" spans="2:12">
      <c r="B23" s="266" t="s">
        <v>645</v>
      </c>
      <c r="C23" s="664">
        <v>0.52400000000000002</v>
      </c>
      <c r="D23" s="731">
        <v>17.62</v>
      </c>
      <c r="J23" s="664" t="s">
        <v>899</v>
      </c>
      <c r="K23" s="816">
        <v>4.9000000000000002E-2</v>
      </c>
      <c r="L23" s="668">
        <v>7.64</v>
      </c>
    </row>
    <row r="24" spans="2:12">
      <c r="B24" s="266" t="s">
        <v>646</v>
      </c>
      <c r="C24" s="664">
        <v>0.41899999999999998</v>
      </c>
      <c r="D24" s="731">
        <v>21.58</v>
      </c>
      <c r="J24" s="664" t="s">
        <v>604</v>
      </c>
      <c r="K24" s="816">
        <v>4.1000000000000002E-2</v>
      </c>
      <c r="L24" s="668">
        <v>70.08</v>
      </c>
    </row>
    <row r="25" spans="2:12">
      <c r="B25" s="266" t="s">
        <v>647</v>
      </c>
      <c r="C25" s="664">
        <v>0.42199999999999999</v>
      </c>
      <c r="D25" s="731">
        <v>0</v>
      </c>
      <c r="J25" s="664" t="s">
        <v>900</v>
      </c>
      <c r="K25" s="816">
        <v>4.5999999999999999E-2</v>
      </c>
      <c r="L25" s="668">
        <v>2.5700000000000003</v>
      </c>
    </row>
    <row r="26" spans="2:12">
      <c r="B26" s="266" t="s">
        <v>648</v>
      </c>
      <c r="C26" s="664">
        <v>0.42199999999999999</v>
      </c>
      <c r="D26" s="731">
        <v>9.66</v>
      </c>
      <c r="J26" s="664" t="s">
        <v>901</v>
      </c>
      <c r="K26" s="816">
        <v>0.05</v>
      </c>
      <c r="L26" s="668">
        <v>7.7700000000000005</v>
      </c>
    </row>
    <row r="27" spans="2:12">
      <c r="B27" s="266" t="s">
        <v>649</v>
      </c>
      <c r="C27" s="664">
        <v>0.41899999999999998</v>
      </c>
      <c r="D27" s="731">
        <v>0</v>
      </c>
      <c r="J27" s="664" t="s">
        <v>605</v>
      </c>
      <c r="K27" s="816">
        <v>4.8000000000000001E-2</v>
      </c>
      <c r="L27" s="664">
        <v>9.41</v>
      </c>
    </row>
    <row r="28" spans="2:12">
      <c r="B28" s="266" t="s">
        <v>650</v>
      </c>
      <c r="C28" s="664">
        <v>0.58799999999999997</v>
      </c>
      <c r="D28" s="731">
        <v>0</v>
      </c>
      <c r="J28" s="664" t="s">
        <v>606</v>
      </c>
      <c r="K28" s="816">
        <v>4.8000000000000001E-2</v>
      </c>
      <c r="L28" s="668">
        <v>0</v>
      </c>
    </row>
    <row r="29" spans="2:12">
      <c r="B29" s="266" t="s">
        <v>651</v>
      </c>
      <c r="C29" s="664">
        <v>0.56099999999999994</v>
      </c>
      <c r="D29" s="731">
        <v>0</v>
      </c>
      <c r="J29" s="664" t="s">
        <v>902</v>
      </c>
      <c r="K29" s="816">
        <v>4.4999999999999998E-2</v>
      </c>
      <c r="L29" s="668">
        <v>4.8500000000000005</v>
      </c>
    </row>
    <row r="30" spans="2:12">
      <c r="B30" s="266" t="s">
        <v>865</v>
      </c>
      <c r="C30" s="664">
        <v>0.42199999999999999</v>
      </c>
      <c r="D30" s="731">
        <v>0</v>
      </c>
      <c r="J30" s="664" t="s">
        <v>607</v>
      </c>
      <c r="K30" s="816">
        <v>2.9000000000000001E-2</v>
      </c>
      <c r="L30" s="668">
        <v>6.83</v>
      </c>
    </row>
    <row r="31" spans="2:12">
      <c r="B31" s="266" t="s">
        <v>652</v>
      </c>
      <c r="C31" s="664">
        <v>0.253</v>
      </c>
      <c r="D31" s="731">
        <v>27.18</v>
      </c>
      <c r="J31" s="664" t="s">
        <v>608</v>
      </c>
      <c r="K31" s="816">
        <v>4.9000000000000002E-2</v>
      </c>
      <c r="L31" s="668">
        <v>8.02</v>
      </c>
    </row>
    <row r="32" spans="2:12">
      <c r="B32" s="266" t="s">
        <v>653</v>
      </c>
      <c r="C32" s="664">
        <v>0.36299999999999999</v>
      </c>
      <c r="D32" s="731">
        <v>7.48</v>
      </c>
      <c r="J32" s="664" t="s">
        <v>903</v>
      </c>
      <c r="K32" s="816">
        <v>5.1999999999999998E-2</v>
      </c>
      <c r="L32" s="664">
        <v>3.7699999999999996</v>
      </c>
    </row>
    <row r="33" spans="2:12">
      <c r="B33" s="266" t="s">
        <v>654</v>
      </c>
      <c r="C33" s="664">
        <v>0.40200000000000002</v>
      </c>
      <c r="D33" s="731">
        <v>15.540000000000001</v>
      </c>
      <c r="J33" s="664" t="s">
        <v>609</v>
      </c>
      <c r="K33" s="816">
        <v>4.8000000000000001E-2</v>
      </c>
      <c r="L33" s="668">
        <v>3.0700000000000003</v>
      </c>
    </row>
    <row r="34" spans="2:12">
      <c r="B34" s="266" t="s">
        <v>703</v>
      </c>
      <c r="C34" s="664">
        <v>0.71599999999999997</v>
      </c>
      <c r="D34" s="731">
        <v>0</v>
      </c>
      <c r="J34" s="664" t="s">
        <v>610</v>
      </c>
      <c r="K34" s="816">
        <v>4.7E-2</v>
      </c>
      <c r="L34" s="668">
        <v>3.18</v>
      </c>
    </row>
    <row r="35" spans="2:12">
      <c r="B35" s="266" t="s">
        <v>655</v>
      </c>
      <c r="C35" s="664">
        <v>0.38100000000000001</v>
      </c>
      <c r="D35" s="731">
        <v>12.85</v>
      </c>
      <c r="J35" s="664" t="s">
        <v>904</v>
      </c>
      <c r="K35" s="816">
        <v>4.5999999999999999E-2</v>
      </c>
      <c r="L35" s="668">
        <v>1.0999999999999999</v>
      </c>
    </row>
    <row r="36" spans="2:12">
      <c r="B36" s="266" t="s">
        <v>656</v>
      </c>
      <c r="C36" s="664">
        <v>0.42399999999999999</v>
      </c>
      <c r="D36" s="731">
        <v>0</v>
      </c>
      <c r="J36" s="664" t="s">
        <v>611</v>
      </c>
      <c r="K36" s="816">
        <v>4.3999999999999997E-2</v>
      </c>
      <c r="L36" s="668" t="s">
        <v>935</v>
      </c>
    </row>
    <row r="37" spans="2:12">
      <c r="B37" s="266" t="s">
        <v>657</v>
      </c>
      <c r="C37" s="664">
        <v>0.59000000000000008</v>
      </c>
      <c r="D37" s="731">
        <v>0</v>
      </c>
      <c r="J37" s="664" t="s">
        <v>612</v>
      </c>
      <c r="K37" s="816">
        <v>4.5999999999999999E-2</v>
      </c>
      <c r="L37" s="668">
        <v>4.07</v>
      </c>
    </row>
    <row r="38" spans="2:12">
      <c r="B38" s="266" t="s">
        <v>658</v>
      </c>
      <c r="C38" s="664">
        <v>0.40600000000000003</v>
      </c>
      <c r="D38" s="731">
        <v>0</v>
      </c>
      <c r="J38" s="664" t="s">
        <v>613</v>
      </c>
      <c r="K38" s="816">
        <v>5.6000000000000001E-2</v>
      </c>
      <c r="L38" s="668">
        <v>3.71</v>
      </c>
    </row>
    <row r="39" spans="2:12">
      <c r="B39" s="266" t="s">
        <v>659</v>
      </c>
      <c r="C39" s="664">
        <v>0.62</v>
      </c>
      <c r="D39" s="731">
        <v>15.559999999999999</v>
      </c>
      <c r="J39" s="664" t="s">
        <v>614</v>
      </c>
      <c r="K39" s="816">
        <v>3.9E-2</v>
      </c>
      <c r="L39" s="668">
        <v>3.83</v>
      </c>
    </row>
    <row r="40" spans="2:12">
      <c r="B40" s="266" t="s">
        <v>660</v>
      </c>
      <c r="C40" s="664">
        <v>0.59399999999999997</v>
      </c>
      <c r="D40" s="731">
        <v>0</v>
      </c>
      <c r="J40" s="664" t="s">
        <v>615</v>
      </c>
      <c r="K40" s="816">
        <v>3.2000000000000001E-2</v>
      </c>
      <c r="L40" s="668">
        <v>8.74</v>
      </c>
    </row>
    <row r="41" spans="2:12">
      <c r="B41" s="266" t="s">
        <v>661</v>
      </c>
      <c r="C41" s="664">
        <v>0.45700000000000002</v>
      </c>
      <c r="D41" s="731">
        <v>83.179999999999993</v>
      </c>
      <c r="J41" s="664" t="s">
        <v>616</v>
      </c>
      <c r="K41" s="816">
        <v>3.4000000000000002E-2</v>
      </c>
      <c r="L41" s="664">
        <v>7.3599999999999994</v>
      </c>
    </row>
    <row r="42" spans="2:12">
      <c r="B42" s="266" t="s">
        <v>663</v>
      </c>
      <c r="C42" s="664">
        <v>0.29299999999999998</v>
      </c>
      <c r="D42" s="731">
        <v>23.72</v>
      </c>
      <c r="J42" s="664" t="s">
        <v>936</v>
      </c>
      <c r="K42" s="816">
        <v>0.05</v>
      </c>
      <c r="L42" s="668">
        <v>10.73</v>
      </c>
    </row>
    <row r="43" spans="2:12">
      <c r="B43" s="266" t="s">
        <v>662</v>
      </c>
      <c r="C43" s="664">
        <v>0.22800000000000001</v>
      </c>
      <c r="D43" s="731">
        <v>71.23</v>
      </c>
      <c r="J43" s="664" t="s">
        <v>617</v>
      </c>
      <c r="K43" s="816">
        <v>4.9000000000000002E-2</v>
      </c>
      <c r="L43" s="668">
        <v>4.25</v>
      </c>
    </row>
    <row r="44" spans="2:12">
      <c r="B44" s="266" t="s">
        <v>665</v>
      </c>
      <c r="C44" s="664">
        <v>0.39800000000000002</v>
      </c>
      <c r="D44" s="731">
        <v>0</v>
      </c>
      <c r="J44" s="664" t="s">
        <v>618</v>
      </c>
      <c r="K44" s="816">
        <v>4.2999999999999997E-2</v>
      </c>
      <c r="L44" s="668">
        <v>9.31</v>
      </c>
    </row>
    <row r="45" spans="2:12">
      <c r="B45" s="266" t="s">
        <v>666</v>
      </c>
      <c r="C45" s="664">
        <v>1.375</v>
      </c>
      <c r="D45" s="731">
        <v>100</v>
      </c>
      <c r="J45" s="664" t="s">
        <v>619</v>
      </c>
      <c r="K45" s="816">
        <v>4.2999999999999997E-2</v>
      </c>
      <c r="L45" s="664">
        <v>7.4899999999999993</v>
      </c>
    </row>
    <row r="46" spans="2:12">
      <c r="B46" s="266" t="s">
        <v>866</v>
      </c>
      <c r="C46" s="664">
        <v>0.48199999999999998</v>
      </c>
      <c r="D46" s="731">
        <v>12.68</v>
      </c>
      <c r="J46" s="664" t="s">
        <v>905</v>
      </c>
      <c r="K46" s="816">
        <v>5.3999999999999999E-2</v>
      </c>
      <c r="L46" s="664">
        <v>8.3699999999999992</v>
      </c>
    </row>
    <row r="47" spans="2:12">
      <c r="B47" s="266" t="s">
        <v>667</v>
      </c>
      <c r="C47" s="664">
        <v>0.33300000000000002</v>
      </c>
      <c r="D47" s="731">
        <v>14.06</v>
      </c>
      <c r="J47" s="664" t="s">
        <v>620</v>
      </c>
      <c r="K47" s="816">
        <v>0.05</v>
      </c>
      <c r="L47" s="668">
        <v>10.56</v>
      </c>
    </row>
    <row r="48" spans="2:12">
      <c r="B48" s="266" t="s">
        <v>668</v>
      </c>
      <c r="C48" s="664">
        <v>0.41699999999999998</v>
      </c>
      <c r="D48" s="731">
        <v>0.47000000000000003</v>
      </c>
      <c r="J48" s="664" t="s">
        <v>906</v>
      </c>
      <c r="K48" s="816">
        <v>4.9000000000000002E-2</v>
      </c>
      <c r="L48" s="664">
        <v>4.25</v>
      </c>
    </row>
    <row r="49" spans="2:12">
      <c r="B49" s="266" t="s">
        <v>669</v>
      </c>
      <c r="C49" s="664">
        <v>0.28400000000000003</v>
      </c>
      <c r="D49" s="731">
        <v>84.03</v>
      </c>
      <c r="J49" s="664" t="s">
        <v>621</v>
      </c>
      <c r="K49" s="816">
        <v>3.9E-2</v>
      </c>
      <c r="L49" s="668">
        <v>8.39</v>
      </c>
    </row>
    <row r="50" spans="2:12">
      <c r="B50" s="266" t="s">
        <v>670</v>
      </c>
      <c r="C50" s="664">
        <v>0.33799999999999997</v>
      </c>
      <c r="D50" s="731">
        <v>0</v>
      </c>
      <c r="J50" s="664" t="s">
        <v>622</v>
      </c>
      <c r="K50" s="816">
        <v>4.7E-2</v>
      </c>
      <c r="L50" s="668">
        <v>5.35</v>
      </c>
    </row>
    <row r="51" spans="2:12">
      <c r="B51" s="266" t="s">
        <v>671</v>
      </c>
      <c r="C51" s="664">
        <v>0.39700000000000002</v>
      </c>
      <c r="D51" s="731">
        <v>40.53</v>
      </c>
      <c r="J51" s="664" t="s">
        <v>907</v>
      </c>
      <c r="K51" s="816">
        <v>4.2000000000000003E-2</v>
      </c>
      <c r="L51" s="664">
        <v>4.5699999999999994</v>
      </c>
    </row>
    <row r="52" spans="2:12">
      <c r="B52" s="266" t="s">
        <v>672</v>
      </c>
      <c r="C52" s="664">
        <v>0.41399999999999998</v>
      </c>
      <c r="D52" s="731">
        <v>19.55</v>
      </c>
      <c r="J52" s="664" t="s">
        <v>623</v>
      </c>
      <c r="K52" s="816">
        <v>4.1000000000000002E-2</v>
      </c>
      <c r="L52" s="668">
        <v>6.0600000000000005</v>
      </c>
    </row>
    <row r="53" spans="2:12">
      <c r="B53" s="266" t="s">
        <v>673</v>
      </c>
      <c r="C53" s="664">
        <v>0.42199999999999999</v>
      </c>
      <c r="D53" s="731">
        <v>0</v>
      </c>
      <c r="J53" s="664" t="s">
        <v>908</v>
      </c>
      <c r="K53" s="816">
        <v>5.3999999999999999E-2</v>
      </c>
      <c r="L53" s="668">
        <v>0</v>
      </c>
    </row>
    <row r="54" spans="2:12">
      <c r="B54" s="266" t="s">
        <v>664</v>
      </c>
      <c r="C54" s="664">
        <v>0.64</v>
      </c>
      <c r="D54" s="731">
        <v>0</v>
      </c>
      <c r="J54" s="664" t="s">
        <v>624</v>
      </c>
      <c r="K54" s="816">
        <v>3.5999999999999997E-2</v>
      </c>
      <c r="L54" s="664">
        <v>7.7200000000000006</v>
      </c>
    </row>
    <row r="55" spans="2:12">
      <c r="B55" s="266" t="s">
        <v>674</v>
      </c>
      <c r="C55" s="664">
        <v>0.45800000000000002</v>
      </c>
      <c r="D55" s="731">
        <v>0</v>
      </c>
      <c r="J55" s="664" t="s">
        <v>855</v>
      </c>
      <c r="K55" s="816">
        <v>4.9000000000000002E-2</v>
      </c>
      <c r="L55" s="664">
        <v>3.9800000000000004</v>
      </c>
    </row>
    <row r="56" spans="2:12" ht="27">
      <c r="B56" s="266" t="s">
        <v>675</v>
      </c>
      <c r="C56" s="664">
        <v>0.52700000000000002</v>
      </c>
      <c r="D56" s="731">
        <v>5.4899999999999993</v>
      </c>
      <c r="J56" s="664" t="s">
        <v>909</v>
      </c>
      <c r="K56" s="816">
        <v>4.7E-2</v>
      </c>
      <c r="L56" s="664">
        <v>4.1399999999999997</v>
      </c>
    </row>
    <row r="57" spans="2:12">
      <c r="B57" s="266" t="s">
        <v>676</v>
      </c>
      <c r="C57" s="664">
        <v>0.56999999999999995</v>
      </c>
      <c r="D57" s="731">
        <v>8.64</v>
      </c>
      <c r="J57" s="664" t="s">
        <v>625</v>
      </c>
      <c r="K57" s="816">
        <v>4.1000000000000002E-2</v>
      </c>
      <c r="L57" s="664">
        <v>4.07</v>
      </c>
    </row>
    <row r="58" spans="2:12">
      <c r="B58" s="266" t="s">
        <v>677</v>
      </c>
      <c r="C58" s="664">
        <v>0.379</v>
      </c>
      <c r="D58" s="731">
        <v>18.45</v>
      </c>
      <c r="J58" s="664" t="s">
        <v>626</v>
      </c>
      <c r="K58" s="816">
        <v>3.6999999999999998E-2</v>
      </c>
      <c r="L58" s="664">
        <v>2.19</v>
      </c>
    </row>
    <row r="59" spans="2:12">
      <c r="B59" s="266" t="s">
        <v>678</v>
      </c>
      <c r="C59" s="664">
        <v>0.308</v>
      </c>
      <c r="D59" s="731">
        <v>23.78</v>
      </c>
      <c r="J59" s="664" t="s">
        <v>910</v>
      </c>
      <c r="K59" s="816">
        <v>4.5999999999999999E-2</v>
      </c>
      <c r="L59" s="664">
        <v>3.4099999999999997</v>
      </c>
    </row>
    <row r="60" spans="2:12">
      <c r="B60" s="266" t="s">
        <v>679</v>
      </c>
      <c r="C60" s="664">
        <v>0</v>
      </c>
      <c r="D60" s="731">
        <v>100</v>
      </c>
      <c r="J60" s="664" t="s">
        <v>627</v>
      </c>
      <c r="K60" s="816">
        <v>5.1999999999999998E-2</v>
      </c>
      <c r="L60" s="664">
        <v>3.9699999999999998</v>
      </c>
    </row>
    <row r="61" spans="2:12">
      <c r="B61" s="266" t="s">
        <v>680</v>
      </c>
      <c r="C61" s="664">
        <v>0.249</v>
      </c>
      <c r="D61" s="731">
        <v>15.959999999999999</v>
      </c>
      <c r="J61" s="664" t="s">
        <v>628</v>
      </c>
      <c r="K61" s="816">
        <v>2.9000000000000001E-2</v>
      </c>
      <c r="L61" s="664">
        <v>10.23</v>
      </c>
    </row>
    <row r="62" spans="2:12">
      <c r="B62" s="266" t="s">
        <v>681</v>
      </c>
      <c r="C62" s="664">
        <v>0.42199999999999999</v>
      </c>
      <c r="D62" s="731">
        <v>65.490000000000009</v>
      </c>
      <c r="J62" s="664" t="s">
        <v>911</v>
      </c>
      <c r="K62" s="816">
        <v>4.8000000000000001E-2</v>
      </c>
      <c r="L62" s="664">
        <v>0.16</v>
      </c>
    </row>
    <row r="63" spans="2:12">
      <c r="B63" s="266" t="s">
        <v>682</v>
      </c>
      <c r="C63" s="664">
        <v>0.56499999999999995</v>
      </c>
      <c r="D63" s="731">
        <v>0</v>
      </c>
      <c r="J63" s="664" t="s">
        <v>912</v>
      </c>
      <c r="K63" s="816">
        <v>4.2000000000000003E-2</v>
      </c>
      <c r="L63" s="664">
        <v>4.0599999999999996</v>
      </c>
    </row>
    <row r="64" spans="2:12">
      <c r="B64" s="266" t="s">
        <v>683</v>
      </c>
      <c r="C64" s="664">
        <v>0.10100000000000001</v>
      </c>
      <c r="D64" s="731">
        <v>72.77</v>
      </c>
      <c r="J64" s="664" t="s">
        <v>629</v>
      </c>
      <c r="K64" s="816">
        <v>3.7999999999999999E-2</v>
      </c>
      <c r="L64" s="664">
        <v>17.88</v>
      </c>
    </row>
    <row r="65" spans="2:12">
      <c r="B65" s="266" t="s">
        <v>684</v>
      </c>
      <c r="C65" s="664">
        <v>0.42499999999999999</v>
      </c>
      <c r="D65" s="731">
        <v>21.42</v>
      </c>
      <c r="J65" s="664" t="s">
        <v>913</v>
      </c>
      <c r="K65" s="816">
        <v>3.9E-2</v>
      </c>
      <c r="L65" s="664">
        <v>3.38</v>
      </c>
    </row>
    <row r="66" spans="2:12">
      <c r="B66" s="266" t="s">
        <v>685</v>
      </c>
      <c r="C66" s="664">
        <v>0.21099999999999999</v>
      </c>
      <c r="D66" s="731">
        <v>16.34</v>
      </c>
      <c r="J66" s="664" t="s">
        <v>630</v>
      </c>
      <c r="K66" s="816">
        <v>4.7E-2</v>
      </c>
      <c r="L66" s="664">
        <v>3.8899999999999997</v>
      </c>
    </row>
    <row r="67" spans="2:12">
      <c r="B67" s="266" t="s">
        <v>686</v>
      </c>
      <c r="C67" s="664">
        <v>0.61799999999999999</v>
      </c>
      <c r="D67" s="731">
        <v>0</v>
      </c>
      <c r="J67" s="664" t="s">
        <v>937</v>
      </c>
      <c r="K67" s="816">
        <v>2.3E-2</v>
      </c>
      <c r="L67" s="664">
        <v>35.35</v>
      </c>
    </row>
    <row r="68" spans="2:12">
      <c r="B68" s="266" t="s">
        <v>687</v>
      </c>
      <c r="C68" s="664">
        <v>0.48700000000000004</v>
      </c>
      <c r="D68" s="731">
        <v>19.78</v>
      </c>
      <c r="J68" s="664" t="s">
        <v>938</v>
      </c>
      <c r="K68" s="816">
        <v>4.4999999999999998E-2</v>
      </c>
      <c r="L68" s="664">
        <v>3.1300000000000003</v>
      </c>
    </row>
    <row r="69" spans="2:12">
      <c r="B69" s="266" t="s">
        <v>688</v>
      </c>
      <c r="C69" s="664">
        <v>0.623</v>
      </c>
      <c r="D69" s="731">
        <v>0</v>
      </c>
      <c r="J69" s="664" t="s">
        <v>631</v>
      </c>
      <c r="K69" s="816">
        <v>4.2999999999999997E-2</v>
      </c>
      <c r="L69" s="664">
        <v>3.01</v>
      </c>
    </row>
    <row r="70" spans="2:12">
      <c r="B70" s="266" t="s">
        <v>689</v>
      </c>
      <c r="C70" s="664">
        <v>0</v>
      </c>
      <c r="D70" s="731">
        <v>0.75</v>
      </c>
      <c r="J70" s="664" t="s">
        <v>939</v>
      </c>
      <c r="K70" s="816">
        <v>2.1000000000000001E-2</v>
      </c>
      <c r="L70" s="664">
        <v>30.53</v>
      </c>
    </row>
    <row r="71" spans="2:12">
      <c r="B71" s="266" t="s">
        <v>690</v>
      </c>
      <c r="C71" s="664">
        <v>0.60400000000000009</v>
      </c>
      <c r="D71" s="731">
        <v>0</v>
      </c>
      <c r="J71" s="664" t="s">
        <v>914</v>
      </c>
      <c r="K71" s="816">
        <v>4.1000000000000002E-2</v>
      </c>
      <c r="L71" s="664">
        <v>0</v>
      </c>
    </row>
    <row r="72" spans="2:12">
      <c r="B72" s="266" t="s">
        <v>691</v>
      </c>
      <c r="C72" s="664">
        <v>0.51200000000000001</v>
      </c>
      <c r="D72" s="731">
        <v>5.89</v>
      </c>
      <c r="J72" s="664" t="s">
        <v>915</v>
      </c>
      <c r="K72" s="664">
        <v>3.7999999999999999E-2</v>
      </c>
      <c r="L72" s="664">
        <v>0</v>
      </c>
    </row>
    <row r="73" spans="2:12">
      <c r="B73" s="266" t="s">
        <v>692</v>
      </c>
      <c r="C73" s="664">
        <v>0.41799999999999998</v>
      </c>
      <c r="D73" s="731">
        <v>0.27</v>
      </c>
      <c r="J73" s="665" t="s">
        <v>577</v>
      </c>
      <c r="K73" s="664" t="s">
        <v>935</v>
      </c>
      <c r="L73" s="664" t="s">
        <v>935</v>
      </c>
    </row>
    <row r="74" spans="2:12">
      <c r="B74" s="266" t="s">
        <v>693</v>
      </c>
      <c r="C74" s="664">
        <v>0.42799999999999999</v>
      </c>
      <c r="D74" s="731">
        <v>0.66</v>
      </c>
      <c r="J74" s="664"/>
      <c r="K74" s="664"/>
      <c r="L74" s="664"/>
    </row>
    <row r="75" spans="2:12">
      <c r="B75" s="266" t="s">
        <v>694</v>
      </c>
      <c r="C75" s="664">
        <v>4.0000000000000001E-3</v>
      </c>
      <c r="D75" s="731">
        <v>100</v>
      </c>
      <c r="J75" s="664"/>
      <c r="K75" s="664"/>
      <c r="L75" s="664"/>
    </row>
    <row r="76" spans="2:12">
      <c r="B76" s="266" t="s">
        <v>695</v>
      </c>
      <c r="C76" s="664">
        <v>0.64600000000000002</v>
      </c>
      <c r="D76" s="731">
        <v>0</v>
      </c>
      <c r="J76" s="664"/>
      <c r="K76" s="664"/>
      <c r="L76" s="664"/>
    </row>
    <row r="77" spans="2:12">
      <c r="B77" s="266" t="s">
        <v>696</v>
      </c>
      <c r="C77" s="664">
        <v>0.441</v>
      </c>
      <c r="D77" s="731">
        <v>0</v>
      </c>
      <c r="J77" s="664"/>
      <c r="K77" s="664"/>
      <c r="L77" s="664"/>
    </row>
    <row r="78" spans="2:12">
      <c r="B78" s="266" t="s">
        <v>697</v>
      </c>
      <c r="C78" s="664">
        <v>1.0959999999999999</v>
      </c>
      <c r="D78" s="731">
        <v>35.39</v>
      </c>
      <c r="J78" s="664"/>
      <c r="K78" s="664"/>
      <c r="L78" s="664"/>
    </row>
    <row r="79" spans="2:12">
      <c r="B79" s="266" t="s">
        <v>698</v>
      </c>
      <c r="C79" s="664">
        <v>0.42399999999999999</v>
      </c>
      <c r="D79" s="731">
        <v>0</v>
      </c>
      <c r="J79" s="664"/>
      <c r="K79" s="664"/>
      <c r="L79" s="664"/>
    </row>
    <row r="80" spans="2:12">
      <c r="B80" s="266" t="s">
        <v>699</v>
      </c>
      <c r="C80" s="664">
        <v>0.25800000000000001</v>
      </c>
      <c r="D80" s="731">
        <v>32.47</v>
      </c>
      <c r="J80" s="664"/>
      <c r="K80" s="664"/>
      <c r="L80" s="664"/>
    </row>
    <row r="81" spans="2:12">
      <c r="B81" s="266" t="s">
        <v>700</v>
      </c>
      <c r="C81" s="664">
        <v>0.59399999999999997</v>
      </c>
      <c r="D81" s="731">
        <v>1.71</v>
      </c>
      <c r="J81" s="664"/>
      <c r="K81" s="664"/>
      <c r="L81" s="664"/>
    </row>
    <row r="82" spans="2:12">
      <c r="B82" s="266" t="s">
        <v>701</v>
      </c>
      <c r="C82" s="664">
        <v>0.41899999999999998</v>
      </c>
      <c r="D82" s="731">
        <v>0</v>
      </c>
      <c r="J82" s="664"/>
      <c r="K82" s="664"/>
      <c r="L82" s="664"/>
    </row>
    <row r="83" spans="2:12">
      <c r="B83" s="266" t="s">
        <v>867</v>
      </c>
      <c r="C83" s="664">
        <v>0.19900000000000001</v>
      </c>
      <c r="D83" s="731">
        <v>100</v>
      </c>
      <c r="J83" s="664"/>
      <c r="K83" s="664"/>
      <c r="L83" s="664"/>
    </row>
    <row r="84" spans="2:12">
      <c r="B84" s="266" t="s">
        <v>868</v>
      </c>
      <c r="C84" s="664">
        <v>0.11799999999999999</v>
      </c>
      <c r="D84" s="731">
        <v>18.07</v>
      </c>
      <c r="J84" s="664"/>
      <c r="K84" s="664"/>
      <c r="L84" s="664"/>
    </row>
    <row r="85" spans="2:12">
      <c r="B85" s="266" t="s">
        <v>702</v>
      </c>
      <c r="C85" s="664">
        <v>0.57699999999999996</v>
      </c>
      <c r="D85" s="731">
        <v>0</v>
      </c>
      <c r="J85" s="664"/>
      <c r="K85" s="664"/>
      <c r="L85" s="664"/>
    </row>
    <row r="86" spans="2:12">
      <c r="B86" s="266" t="s">
        <v>704</v>
      </c>
      <c r="C86" s="664">
        <v>0.39200000000000002</v>
      </c>
      <c r="D86" s="731">
        <v>18.07</v>
      </c>
      <c r="J86" s="664"/>
      <c r="K86" s="664"/>
      <c r="L86" s="664"/>
    </row>
    <row r="87" spans="2:12">
      <c r="B87" s="266" t="s">
        <v>869</v>
      </c>
      <c r="C87" s="664">
        <v>0.44700000000000001</v>
      </c>
      <c r="D87" s="731">
        <v>0</v>
      </c>
      <c r="J87" s="664"/>
      <c r="K87" s="664"/>
      <c r="L87" s="664"/>
    </row>
    <row r="88" spans="2:12">
      <c r="B88" s="266" t="s">
        <v>705</v>
      </c>
      <c r="C88" s="664">
        <v>0.48899999999999999</v>
      </c>
      <c r="D88" s="731">
        <v>0</v>
      </c>
      <c r="J88" s="664"/>
      <c r="K88" s="664"/>
      <c r="L88" s="664"/>
    </row>
    <row r="89" spans="2:12">
      <c r="B89" s="266" t="s">
        <v>706</v>
      </c>
      <c r="C89" s="664">
        <v>0.39600000000000002</v>
      </c>
      <c r="D89" s="731">
        <v>9.51</v>
      </c>
      <c r="J89" s="664"/>
      <c r="K89" s="664"/>
      <c r="L89" s="664"/>
    </row>
    <row r="90" spans="2:12">
      <c r="B90" s="266" t="s">
        <v>707</v>
      </c>
      <c r="C90" s="664">
        <v>0.56800000000000006</v>
      </c>
      <c r="D90" s="731">
        <v>15.479999999999999</v>
      </c>
      <c r="J90" s="664"/>
      <c r="K90" s="664"/>
      <c r="L90" s="664"/>
    </row>
    <row r="91" spans="2:12" ht="27">
      <c r="B91" s="266" t="s">
        <v>382</v>
      </c>
      <c r="C91" s="664">
        <v>0.38600000000000001</v>
      </c>
      <c r="D91" s="731">
        <v>0</v>
      </c>
      <c r="J91" s="664"/>
      <c r="K91" s="664"/>
      <c r="L91" s="664"/>
    </row>
    <row r="92" spans="2:12">
      <c r="B92" s="266" t="s">
        <v>708</v>
      </c>
      <c r="C92" s="664">
        <v>0.41899999999999998</v>
      </c>
      <c r="D92" s="731">
        <v>0</v>
      </c>
      <c r="J92" s="664"/>
      <c r="K92" s="664"/>
      <c r="L92" s="664"/>
    </row>
    <row r="93" spans="2:12">
      <c r="B93" s="266" t="s">
        <v>709</v>
      </c>
      <c r="C93" s="664">
        <v>0.32600000000000001</v>
      </c>
      <c r="D93" s="731">
        <v>31.65</v>
      </c>
      <c r="J93" s="664"/>
      <c r="K93" s="664"/>
      <c r="L93" s="664"/>
    </row>
    <row r="94" spans="2:12">
      <c r="B94" s="266" t="s">
        <v>710</v>
      </c>
      <c r="C94" s="664">
        <v>0.44900000000000001</v>
      </c>
      <c r="D94" s="731">
        <v>11.18</v>
      </c>
      <c r="J94" s="664"/>
      <c r="K94" s="664"/>
      <c r="L94" s="664"/>
    </row>
    <row r="95" spans="2:12">
      <c r="B95" s="266" t="s">
        <v>870</v>
      </c>
      <c r="C95" s="664">
        <v>0.436</v>
      </c>
      <c r="D95" s="731">
        <v>18.05</v>
      </c>
      <c r="J95" s="664"/>
      <c r="K95" s="664"/>
      <c r="L95" s="664"/>
    </row>
    <row r="96" spans="2:12">
      <c r="B96" s="266" t="s">
        <v>711</v>
      </c>
      <c r="C96" s="664">
        <v>0.38800000000000001</v>
      </c>
      <c r="D96" s="731">
        <v>0</v>
      </c>
      <c r="J96" s="664"/>
      <c r="K96" s="664"/>
      <c r="L96" s="664"/>
    </row>
    <row r="97" spans="2:12">
      <c r="B97" s="266" t="s">
        <v>712</v>
      </c>
      <c r="C97" s="664">
        <v>0.58399999999999996</v>
      </c>
      <c r="D97" s="731">
        <v>0</v>
      </c>
      <c r="J97" s="664"/>
      <c r="K97" s="664"/>
      <c r="L97" s="664"/>
    </row>
    <row r="98" spans="2:12">
      <c r="B98" s="266" t="s">
        <v>713</v>
      </c>
      <c r="C98" s="664">
        <v>0.31</v>
      </c>
      <c r="D98" s="731">
        <v>26.919999999999998</v>
      </c>
      <c r="J98" s="664"/>
      <c r="K98" s="664"/>
      <c r="L98" s="664"/>
    </row>
    <row r="99" spans="2:12">
      <c r="B99" s="266" t="s">
        <v>714</v>
      </c>
      <c r="C99" s="664">
        <v>0.24600000000000002</v>
      </c>
      <c r="D99" s="731">
        <v>100</v>
      </c>
      <c r="J99" s="664"/>
      <c r="K99" s="664"/>
      <c r="L99" s="664"/>
    </row>
    <row r="100" spans="2:12">
      <c r="B100" s="266" t="s">
        <v>715</v>
      </c>
      <c r="C100" s="664">
        <v>0.54700000000000004</v>
      </c>
      <c r="D100" s="731">
        <v>19.439999999999998</v>
      </c>
      <c r="J100" s="664"/>
      <c r="K100" s="664"/>
      <c r="L100" s="664"/>
    </row>
    <row r="101" spans="2:12">
      <c r="B101" s="266" t="s">
        <v>716</v>
      </c>
      <c r="C101" s="664">
        <v>0.314</v>
      </c>
      <c r="D101" s="731">
        <v>0</v>
      </c>
      <c r="J101" s="664"/>
      <c r="K101" s="664"/>
      <c r="L101" s="664"/>
    </row>
    <row r="102" spans="2:12">
      <c r="B102" s="266" t="s">
        <v>871</v>
      </c>
      <c r="C102" s="664">
        <v>0.57399999999999995</v>
      </c>
      <c r="D102" s="731">
        <v>0</v>
      </c>
      <c r="J102" s="664"/>
      <c r="K102" s="664"/>
      <c r="L102" s="664"/>
    </row>
    <row r="103" spans="2:12">
      <c r="B103" s="266" t="s">
        <v>717</v>
      </c>
      <c r="C103" s="664">
        <v>0.41899999999999998</v>
      </c>
      <c r="D103" s="731">
        <v>11.75</v>
      </c>
      <c r="J103" s="664"/>
      <c r="K103" s="664"/>
      <c r="L103" s="664"/>
    </row>
    <row r="104" spans="2:12">
      <c r="B104" s="266" t="s">
        <v>872</v>
      </c>
      <c r="C104" s="664">
        <v>0.54100000000000004</v>
      </c>
      <c r="D104" s="731">
        <v>2.4500000000000002</v>
      </c>
      <c r="J104" s="664"/>
      <c r="K104" s="664"/>
      <c r="L104" s="664"/>
    </row>
    <row r="105" spans="2:12">
      <c r="B105" s="266" t="s">
        <v>718</v>
      </c>
      <c r="C105" s="664">
        <v>0.50600000000000001</v>
      </c>
      <c r="D105" s="731">
        <v>0</v>
      </c>
      <c r="J105" s="664"/>
      <c r="K105" s="664"/>
      <c r="L105" s="664"/>
    </row>
    <row r="106" spans="2:12">
      <c r="B106" s="266" t="s">
        <v>719</v>
      </c>
      <c r="C106" s="664">
        <v>0.40299999999999997</v>
      </c>
      <c r="D106" s="731">
        <v>26.91</v>
      </c>
    </row>
    <row r="107" spans="2:12">
      <c r="B107" s="266" t="s">
        <v>720</v>
      </c>
      <c r="C107" s="664">
        <v>0.02</v>
      </c>
      <c r="D107" s="731">
        <v>100</v>
      </c>
    </row>
    <row r="108" spans="2:12">
      <c r="B108" s="266" t="s">
        <v>721</v>
      </c>
      <c r="C108" s="664">
        <v>0.20399999999999999</v>
      </c>
      <c r="D108" s="731">
        <v>0</v>
      </c>
    </row>
    <row r="109" spans="2:12">
      <c r="B109" s="266" t="s">
        <v>722</v>
      </c>
      <c r="C109" s="664">
        <v>0.26800000000000002</v>
      </c>
      <c r="D109" s="731">
        <v>74.59</v>
      </c>
    </row>
    <row r="110" spans="2:12">
      <c r="B110" s="266" t="s">
        <v>723</v>
      </c>
      <c r="C110" s="664">
        <v>0.34899999999999998</v>
      </c>
      <c r="D110" s="731">
        <v>57.120000000000005</v>
      </c>
    </row>
    <row r="111" spans="2:12">
      <c r="B111" s="266" t="s">
        <v>724</v>
      </c>
      <c r="C111" s="664">
        <v>0.41299999999999998</v>
      </c>
      <c r="D111" s="731">
        <v>1.47</v>
      </c>
    </row>
    <row r="112" spans="2:12">
      <c r="B112" s="266" t="s">
        <v>725</v>
      </c>
      <c r="C112" s="664">
        <v>0.63500000000000001</v>
      </c>
      <c r="D112" s="731">
        <v>0</v>
      </c>
    </row>
    <row r="113" spans="2:4">
      <c r="B113" s="266" t="s">
        <v>873</v>
      </c>
      <c r="C113" s="664">
        <v>0.47600000000000003</v>
      </c>
      <c r="D113" s="731">
        <v>0</v>
      </c>
    </row>
    <row r="114" spans="2:4">
      <c r="B114" s="266" t="s">
        <v>726</v>
      </c>
      <c r="C114" s="664">
        <v>0.66200000000000003</v>
      </c>
      <c r="D114" s="731">
        <v>13.5</v>
      </c>
    </row>
    <row r="115" spans="2:4">
      <c r="B115" s="266" t="s">
        <v>727</v>
      </c>
      <c r="C115" s="664">
        <v>0.621</v>
      </c>
      <c r="D115" s="731">
        <v>0</v>
      </c>
    </row>
    <row r="116" spans="2:4">
      <c r="B116" s="266" t="s">
        <v>874</v>
      </c>
      <c r="C116" s="664">
        <v>0.47800000000000004</v>
      </c>
      <c r="D116" s="731">
        <v>1.05</v>
      </c>
    </row>
    <row r="117" spans="2:4">
      <c r="B117" s="266" t="s">
        <v>728</v>
      </c>
      <c r="C117" s="664">
        <v>0.42000000000000004</v>
      </c>
      <c r="D117" s="731">
        <v>51.5</v>
      </c>
    </row>
    <row r="118" spans="2:4">
      <c r="B118" s="266" t="s">
        <v>729</v>
      </c>
      <c r="C118" s="664">
        <v>0.41899999999999998</v>
      </c>
      <c r="D118" s="731">
        <v>0</v>
      </c>
    </row>
    <row r="119" spans="2:4">
      <c r="B119" s="266" t="s">
        <v>730</v>
      </c>
      <c r="C119" s="664">
        <v>0.42799999999999999</v>
      </c>
      <c r="D119" s="731">
        <v>17.36</v>
      </c>
    </row>
    <row r="120" spans="2:4">
      <c r="B120" s="266" t="s">
        <v>731</v>
      </c>
      <c r="C120" s="664">
        <v>0.56800000000000006</v>
      </c>
      <c r="D120" s="731">
        <v>0</v>
      </c>
    </row>
    <row r="121" spans="2:4">
      <c r="B121" s="266" t="s">
        <v>875</v>
      </c>
      <c r="C121" s="664">
        <v>0.31</v>
      </c>
      <c r="D121" s="731">
        <v>44.34</v>
      </c>
    </row>
    <row r="122" spans="2:4">
      <c r="B122" s="266" t="s">
        <v>732</v>
      </c>
      <c r="C122" s="664">
        <v>0.498</v>
      </c>
      <c r="D122" s="731">
        <v>0</v>
      </c>
    </row>
    <row r="123" spans="2:4">
      <c r="B123" s="266" t="s">
        <v>733</v>
      </c>
      <c r="C123" s="664">
        <v>0.61699999999999999</v>
      </c>
      <c r="D123" s="731">
        <v>0</v>
      </c>
    </row>
    <row r="124" spans="2:4">
      <c r="B124" s="266" t="s">
        <v>876</v>
      </c>
      <c r="C124" s="664">
        <v>0.42199999999999999</v>
      </c>
      <c r="D124" s="731">
        <v>77.25</v>
      </c>
    </row>
    <row r="125" spans="2:4">
      <c r="B125" s="266" t="s">
        <v>734</v>
      </c>
      <c r="C125" s="664">
        <v>0.42199999999999999</v>
      </c>
      <c r="D125" s="731">
        <v>14.2</v>
      </c>
    </row>
    <row r="126" spans="2:4">
      <c r="B126" s="266" t="s">
        <v>735</v>
      </c>
      <c r="C126" s="664">
        <v>0.36699999999999999</v>
      </c>
      <c r="D126" s="731">
        <v>14.6</v>
      </c>
    </row>
    <row r="127" spans="2:4">
      <c r="B127" s="266" t="s">
        <v>736</v>
      </c>
      <c r="C127" s="664">
        <v>0.46300000000000002</v>
      </c>
      <c r="D127" s="731">
        <v>0</v>
      </c>
    </row>
    <row r="128" spans="2:4">
      <c r="B128" s="266" t="s">
        <v>877</v>
      </c>
      <c r="C128" s="664">
        <v>0.57399999999999995</v>
      </c>
      <c r="D128" s="731">
        <v>0</v>
      </c>
    </row>
    <row r="129" spans="2:4">
      <c r="B129" s="266" t="s">
        <v>737</v>
      </c>
      <c r="C129" s="664">
        <v>0.44800000000000001</v>
      </c>
      <c r="D129" s="731">
        <v>11.85</v>
      </c>
    </row>
    <row r="130" spans="2:4">
      <c r="B130" s="266" t="s">
        <v>738</v>
      </c>
      <c r="C130" s="664">
        <v>0.45899999999999996</v>
      </c>
      <c r="D130" s="731">
        <v>2.59</v>
      </c>
    </row>
    <row r="131" spans="2:4">
      <c r="B131" s="266" t="s">
        <v>739</v>
      </c>
      <c r="C131" s="664">
        <v>1.4999999999999999E-2</v>
      </c>
      <c r="D131" s="731">
        <v>48.47</v>
      </c>
    </row>
    <row r="132" spans="2:4">
      <c r="B132" s="266" t="s">
        <v>740</v>
      </c>
      <c r="C132" s="664">
        <v>0.49399999999999999</v>
      </c>
      <c r="D132" s="731">
        <v>9.2799999999999994</v>
      </c>
    </row>
    <row r="133" spans="2:4">
      <c r="B133" s="266" t="s">
        <v>741</v>
      </c>
      <c r="C133" s="664">
        <v>0.64400000000000002</v>
      </c>
      <c r="D133" s="731">
        <v>0</v>
      </c>
    </row>
    <row r="134" spans="2:4">
      <c r="B134" s="266" t="s">
        <v>742</v>
      </c>
      <c r="C134" s="664">
        <v>0.39200000000000002</v>
      </c>
      <c r="D134" s="731">
        <v>6.63</v>
      </c>
    </row>
    <row r="135" spans="2:4">
      <c r="B135" s="266" t="s">
        <v>743</v>
      </c>
      <c r="C135" s="664">
        <v>0.45399999999999996</v>
      </c>
      <c r="D135" s="731">
        <v>0</v>
      </c>
    </row>
    <row r="136" spans="2:4">
      <c r="B136" s="266" t="s">
        <v>744</v>
      </c>
      <c r="C136" s="664">
        <v>0.157</v>
      </c>
      <c r="D136" s="731">
        <v>96.71</v>
      </c>
    </row>
    <row r="137" spans="2:4">
      <c r="B137" s="266" t="s">
        <v>745</v>
      </c>
      <c r="C137" s="664">
        <v>0.433</v>
      </c>
      <c r="D137" s="731">
        <v>26.26</v>
      </c>
    </row>
    <row r="138" spans="2:4">
      <c r="B138" s="266" t="s">
        <v>746</v>
      </c>
      <c r="C138" s="664">
        <v>0.53799999999999992</v>
      </c>
      <c r="D138" s="731">
        <v>0.57999999999999996</v>
      </c>
    </row>
    <row r="139" spans="2:4">
      <c r="B139" s="266" t="s">
        <v>878</v>
      </c>
      <c r="C139" s="664">
        <v>0.28899999999999998</v>
      </c>
      <c r="D139" s="731">
        <v>82.91</v>
      </c>
    </row>
    <row r="140" spans="2:4">
      <c r="B140" s="266" t="s">
        <v>747</v>
      </c>
      <c r="C140" s="664">
        <v>0.44499999999999995</v>
      </c>
      <c r="D140" s="731">
        <v>12.02</v>
      </c>
    </row>
    <row r="141" spans="2:4">
      <c r="B141" s="266" t="s">
        <v>748</v>
      </c>
      <c r="C141" s="664">
        <v>0.47699999999999998</v>
      </c>
      <c r="D141" s="731">
        <v>20.599999999999998</v>
      </c>
    </row>
    <row r="142" spans="2:4">
      <c r="B142" s="266" t="s">
        <v>749</v>
      </c>
      <c r="C142" s="664">
        <v>0.52500000000000002</v>
      </c>
      <c r="D142" s="731">
        <v>19.650000000000002</v>
      </c>
    </row>
    <row r="143" spans="2:4">
      <c r="B143" s="266" t="s">
        <v>750</v>
      </c>
      <c r="C143" s="664">
        <v>0.66</v>
      </c>
      <c r="D143" s="731">
        <v>0.19</v>
      </c>
    </row>
    <row r="144" spans="2:4">
      <c r="B144" s="266" t="s">
        <v>879</v>
      </c>
      <c r="C144" s="664">
        <v>0.33399999999999996</v>
      </c>
      <c r="D144" s="731">
        <v>3.71</v>
      </c>
    </row>
    <row r="145" spans="2:4">
      <c r="B145" s="266" t="s">
        <v>751</v>
      </c>
      <c r="C145" s="664">
        <v>0.35100000000000003</v>
      </c>
      <c r="D145" s="731">
        <v>74.52</v>
      </c>
    </row>
    <row r="146" spans="2:4">
      <c r="B146" s="266" t="s">
        <v>880</v>
      </c>
      <c r="C146" s="664">
        <v>0.37</v>
      </c>
      <c r="D146" s="731">
        <v>2.16</v>
      </c>
    </row>
    <row r="147" spans="2:4">
      <c r="B147" s="266" t="s">
        <v>752</v>
      </c>
      <c r="C147" s="664">
        <v>0.52100000000000002</v>
      </c>
      <c r="D147" s="731">
        <v>9.77</v>
      </c>
    </row>
    <row r="148" spans="2:4">
      <c r="B148" s="266" t="s">
        <v>753</v>
      </c>
      <c r="C148" s="664">
        <v>8.0000000000000002E-3</v>
      </c>
      <c r="D148" s="731">
        <v>69.69</v>
      </c>
    </row>
    <row r="149" spans="2:4">
      <c r="B149" s="266" t="s">
        <v>754</v>
      </c>
      <c r="C149" s="664">
        <v>0.63700000000000001</v>
      </c>
      <c r="D149" s="731">
        <v>0</v>
      </c>
    </row>
    <row r="150" spans="2:4">
      <c r="B150" s="266" t="s">
        <v>755</v>
      </c>
      <c r="C150" s="664">
        <v>0.34900000000000003</v>
      </c>
      <c r="D150" s="731">
        <v>0</v>
      </c>
    </row>
    <row r="151" spans="2:4">
      <c r="B151" s="266" t="s">
        <v>756</v>
      </c>
      <c r="C151" s="664">
        <v>0.6</v>
      </c>
      <c r="D151" s="731">
        <v>3.9600000000000004</v>
      </c>
    </row>
    <row r="152" spans="2:4">
      <c r="B152" s="266" t="s">
        <v>757</v>
      </c>
      <c r="C152" s="664">
        <v>0.51300000000000001</v>
      </c>
      <c r="D152" s="731">
        <v>3.52</v>
      </c>
    </row>
    <row r="153" spans="2:4">
      <c r="B153" s="266" t="s">
        <v>758</v>
      </c>
      <c r="C153" s="664">
        <v>0.36899999999999999</v>
      </c>
      <c r="D153" s="731">
        <v>11.89</v>
      </c>
    </row>
    <row r="154" spans="2:4">
      <c r="B154" s="266" t="s">
        <v>759</v>
      </c>
      <c r="C154" s="664">
        <v>0.57599999999999996</v>
      </c>
      <c r="D154" s="731">
        <v>0</v>
      </c>
    </row>
    <row r="155" spans="2:4">
      <c r="B155" s="266" t="s">
        <v>760</v>
      </c>
      <c r="C155" s="664">
        <v>1.006</v>
      </c>
      <c r="D155" s="731">
        <v>12.83</v>
      </c>
    </row>
    <row r="156" spans="2:4">
      <c r="B156" s="266" t="s">
        <v>761</v>
      </c>
      <c r="C156" s="664">
        <v>0.42899999999999999</v>
      </c>
      <c r="D156" s="731">
        <v>0</v>
      </c>
    </row>
    <row r="157" spans="2:4">
      <c r="B157" s="266" t="s">
        <v>762</v>
      </c>
      <c r="C157" s="664">
        <v>0.45800000000000002</v>
      </c>
      <c r="D157" s="731">
        <v>0</v>
      </c>
    </row>
    <row r="158" spans="2:4">
      <c r="B158" s="266" t="s">
        <v>763</v>
      </c>
      <c r="C158" s="664">
        <v>0.32500000000000001</v>
      </c>
      <c r="D158" s="731">
        <v>39.96</v>
      </c>
    </row>
    <row r="159" spans="2:4">
      <c r="B159" s="266" t="s">
        <v>764</v>
      </c>
      <c r="C159" s="664">
        <v>0.35199999999999998</v>
      </c>
      <c r="D159" s="731">
        <v>54.75</v>
      </c>
    </row>
    <row r="160" spans="2:4">
      <c r="B160" s="266" t="s">
        <v>765</v>
      </c>
      <c r="C160" s="664">
        <v>6.6000000000000003E-2</v>
      </c>
      <c r="D160" s="731">
        <v>100</v>
      </c>
    </row>
    <row r="161" spans="2:4">
      <c r="B161" s="266" t="s">
        <v>766</v>
      </c>
      <c r="C161" s="664">
        <v>0.41899999999999998</v>
      </c>
      <c r="D161" s="731">
        <v>0</v>
      </c>
    </row>
    <row r="162" spans="2:4">
      <c r="B162" s="266" t="s">
        <v>767</v>
      </c>
      <c r="C162" s="664">
        <v>0.42299999999999999</v>
      </c>
      <c r="D162" s="731">
        <v>0</v>
      </c>
    </row>
    <row r="163" spans="2:4">
      <c r="B163" s="266" t="s">
        <v>768</v>
      </c>
      <c r="C163" s="664">
        <v>0.33600000000000002</v>
      </c>
      <c r="D163" s="731">
        <v>36.230000000000004</v>
      </c>
    </row>
    <row r="164" spans="2:4">
      <c r="B164" s="266" t="s">
        <v>769</v>
      </c>
      <c r="C164" s="664">
        <v>0.45200000000000001</v>
      </c>
      <c r="D164" s="731">
        <v>94.72</v>
      </c>
    </row>
    <row r="165" spans="2:4">
      <c r="B165" s="266" t="s">
        <v>770</v>
      </c>
      <c r="C165" s="664">
        <v>0.46400000000000002</v>
      </c>
      <c r="D165" s="731">
        <v>21.72</v>
      </c>
    </row>
    <row r="166" spans="2:4">
      <c r="B166" s="266" t="s">
        <v>771</v>
      </c>
      <c r="C166" s="664">
        <v>0.55400000000000005</v>
      </c>
      <c r="D166" s="731">
        <v>0</v>
      </c>
    </row>
    <row r="167" spans="2:4">
      <c r="B167" s="266" t="s">
        <v>772</v>
      </c>
      <c r="C167" s="664">
        <v>0.29799999999999999</v>
      </c>
      <c r="D167" s="731">
        <v>50.449999999999996</v>
      </c>
    </row>
    <row r="168" spans="2:4">
      <c r="B168" s="266" t="s">
        <v>773</v>
      </c>
      <c r="C168" s="664">
        <v>0.46799999999999997</v>
      </c>
      <c r="D168" s="731">
        <v>0</v>
      </c>
    </row>
    <row r="169" spans="2:4">
      <c r="B169" s="266" t="s">
        <v>774</v>
      </c>
      <c r="C169" s="664">
        <v>0.47199999999999998</v>
      </c>
      <c r="D169" s="731">
        <v>18.970000000000002</v>
      </c>
    </row>
    <row r="170" spans="2:4">
      <c r="B170" s="266" t="s">
        <v>775</v>
      </c>
      <c r="C170" s="664">
        <v>0.48899999999999999</v>
      </c>
      <c r="D170" s="731">
        <v>0</v>
      </c>
    </row>
    <row r="171" spans="2:4">
      <c r="B171" s="266" t="s">
        <v>776</v>
      </c>
      <c r="C171" s="664">
        <v>0.376</v>
      </c>
      <c r="D171" s="731">
        <v>11.129999999999999</v>
      </c>
    </row>
    <row r="172" spans="2:4">
      <c r="B172" s="266" t="s">
        <v>881</v>
      </c>
      <c r="C172" s="664">
        <v>0.70899999999999996</v>
      </c>
      <c r="D172" s="731">
        <v>0</v>
      </c>
    </row>
    <row r="173" spans="2:4">
      <c r="B173" s="266" t="s">
        <v>777</v>
      </c>
      <c r="C173" s="664">
        <v>4.5999999999999999E-2</v>
      </c>
      <c r="D173" s="731">
        <v>83.52000000000001</v>
      </c>
    </row>
    <row r="174" spans="2:4">
      <c r="B174" s="266" t="s">
        <v>383</v>
      </c>
      <c r="C174" s="664">
        <v>0.39400000000000002</v>
      </c>
      <c r="D174" s="731">
        <v>1.49</v>
      </c>
    </row>
    <row r="175" spans="2:4">
      <c r="B175" s="266" t="s">
        <v>778</v>
      </c>
      <c r="C175" s="664">
        <v>0.51200000000000001</v>
      </c>
      <c r="D175" s="731">
        <v>16.150000000000002</v>
      </c>
    </row>
    <row r="176" spans="2:4">
      <c r="B176" s="266" t="s">
        <v>779</v>
      </c>
      <c r="C176" s="664">
        <v>0.41100000000000003</v>
      </c>
      <c r="D176" s="731">
        <v>3.84</v>
      </c>
    </row>
    <row r="177" spans="2:4">
      <c r="B177" s="266" t="s">
        <v>780</v>
      </c>
      <c r="C177" s="664">
        <v>0.39700000000000002</v>
      </c>
      <c r="D177" s="731">
        <v>1.38</v>
      </c>
    </row>
    <row r="178" spans="2:4">
      <c r="B178" s="266" t="s">
        <v>882</v>
      </c>
      <c r="C178" s="664">
        <v>0.505</v>
      </c>
      <c r="D178" s="731">
        <v>0</v>
      </c>
    </row>
    <row r="179" spans="2:4">
      <c r="B179" s="266" t="s">
        <v>883</v>
      </c>
      <c r="C179" s="664">
        <v>0.81799999999999995</v>
      </c>
      <c r="D179" s="731">
        <v>0</v>
      </c>
    </row>
    <row r="180" spans="2:4">
      <c r="B180" s="266" t="s">
        <v>781</v>
      </c>
      <c r="C180" s="664">
        <v>0.13300000000000001</v>
      </c>
      <c r="D180" s="731">
        <v>85.070000000000007</v>
      </c>
    </row>
    <row r="181" spans="2:4">
      <c r="B181" s="266" t="s">
        <v>782</v>
      </c>
      <c r="C181" s="664">
        <v>4.9000000000000002E-2</v>
      </c>
      <c r="D181" s="731">
        <v>47.77</v>
      </c>
    </row>
    <row r="182" spans="2:4">
      <c r="B182" s="266" t="s">
        <v>783</v>
      </c>
      <c r="C182" s="664">
        <v>0.35399999999999998</v>
      </c>
      <c r="D182" s="731">
        <v>10.74</v>
      </c>
    </row>
    <row r="183" spans="2:4">
      <c r="B183" s="266" t="s">
        <v>894</v>
      </c>
      <c r="C183" s="664">
        <v>0.42299999999999999</v>
      </c>
      <c r="D183" s="731">
        <v>0</v>
      </c>
    </row>
    <row r="184" spans="2:4">
      <c r="B184" s="266" t="s">
        <v>384</v>
      </c>
      <c r="C184" s="664">
        <v>0.42399999999999999</v>
      </c>
      <c r="D184" s="731">
        <v>0</v>
      </c>
    </row>
    <row r="185" spans="2:4">
      <c r="B185" s="266" t="s">
        <v>784</v>
      </c>
      <c r="C185" s="664">
        <v>0.4</v>
      </c>
      <c r="D185" s="731">
        <v>15.9</v>
      </c>
    </row>
    <row r="186" spans="2:4">
      <c r="B186" s="266" t="s">
        <v>785</v>
      </c>
      <c r="C186" s="664">
        <v>0.371</v>
      </c>
      <c r="D186" s="731">
        <v>60.22</v>
      </c>
    </row>
    <row r="187" spans="2:4">
      <c r="B187" s="266" t="s">
        <v>786</v>
      </c>
      <c r="C187" s="664">
        <v>0.1</v>
      </c>
      <c r="D187" s="731">
        <v>38.950000000000003</v>
      </c>
    </row>
    <row r="188" spans="2:4">
      <c r="B188" s="266" t="s">
        <v>787</v>
      </c>
      <c r="C188" s="664">
        <v>0.45400000000000001</v>
      </c>
      <c r="D188" s="731">
        <v>13.469999999999999</v>
      </c>
    </row>
    <row r="189" spans="2:4">
      <c r="B189" s="266" t="s">
        <v>788</v>
      </c>
      <c r="C189" s="664">
        <v>0.48299999999999998</v>
      </c>
      <c r="D189" s="731">
        <v>1.52</v>
      </c>
    </row>
    <row r="190" spans="2:4">
      <c r="B190" s="266" t="s">
        <v>789</v>
      </c>
      <c r="C190" s="664">
        <v>0.58100000000000007</v>
      </c>
      <c r="D190" s="731">
        <v>0</v>
      </c>
    </row>
    <row r="191" spans="2:4">
      <c r="B191" s="266" t="s">
        <v>790</v>
      </c>
      <c r="C191" s="664">
        <v>0.52900000000000003</v>
      </c>
      <c r="D191" s="731">
        <v>0</v>
      </c>
    </row>
    <row r="192" spans="2:4">
      <c r="B192" s="266" t="s">
        <v>791</v>
      </c>
      <c r="C192" s="664">
        <v>0.14899999999999999</v>
      </c>
      <c r="D192" s="731">
        <v>12.35</v>
      </c>
    </row>
    <row r="193" spans="2:4">
      <c r="B193" s="266" t="s">
        <v>792</v>
      </c>
      <c r="C193" s="664">
        <v>0</v>
      </c>
      <c r="D193" s="731">
        <v>100</v>
      </c>
    </row>
    <row r="194" spans="2:4">
      <c r="B194" s="266" t="s">
        <v>793</v>
      </c>
      <c r="C194" s="664">
        <v>0.54400000000000004</v>
      </c>
      <c r="D194" s="731">
        <v>12.690000000000001</v>
      </c>
    </row>
    <row r="195" spans="2:4">
      <c r="B195" s="266" t="s">
        <v>794</v>
      </c>
      <c r="C195" s="664">
        <v>0.39900000000000002</v>
      </c>
      <c r="D195" s="731">
        <v>13.44</v>
      </c>
    </row>
    <row r="196" spans="2:4">
      <c r="B196" s="266" t="s">
        <v>795</v>
      </c>
      <c r="C196" s="664">
        <v>0.38400000000000001</v>
      </c>
      <c r="D196" s="731">
        <v>21.11</v>
      </c>
    </row>
    <row r="197" spans="2:4">
      <c r="B197" s="266" t="s">
        <v>796</v>
      </c>
      <c r="C197" s="664">
        <v>0.24</v>
      </c>
      <c r="D197" s="731">
        <v>40.54</v>
      </c>
    </row>
    <row r="198" spans="2:4">
      <c r="B198" s="266" t="s">
        <v>797</v>
      </c>
      <c r="C198" s="664">
        <v>0.60499999999999998</v>
      </c>
      <c r="D198" s="731">
        <v>0</v>
      </c>
    </row>
    <row r="199" spans="2:4">
      <c r="B199" s="266" t="s">
        <v>798</v>
      </c>
      <c r="C199" s="664">
        <v>0.47499999999999998</v>
      </c>
      <c r="D199" s="731">
        <v>2.82</v>
      </c>
    </row>
    <row r="200" spans="2:4">
      <c r="B200" s="266" t="s">
        <v>799</v>
      </c>
      <c r="C200" s="664">
        <v>0.46900000000000003</v>
      </c>
      <c r="D200" s="731">
        <v>0</v>
      </c>
    </row>
    <row r="201" spans="2:4">
      <c r="B201" s="266" t="s">
        <v>800</v>
      </c>
      <c r="C201" s="664">
        <v>0.16300000000000001</v>
      </c>
      <c r="D201" s="731">
        <v>24.560000000000002</v>
      </c>
    </row>
    <row r="202" spans="2:4" ht="27">
      <c r="B202" s="266" t="s">
        <v>801</v>
      </c>
      <c r="C202" s="664">
        <v>0.39100000000000001</v>
      </c>
      <c r="D202" s="731">
        <v>25.89</v>
      </c>
    </row>
    <row r="203" spans="2:4">
      <c r="B203" s="266" t="s">
        <v>802</v>
      </c>
      <c r="C203" s="664">
        <v>0.35299999999999998</v>
      </c>
      <c r="D203" s="731">
        <v>16.32</v>
      </c>
    </row>
    <row r="204" spans="2:4">
      <c r="B204" s="266" t="s">
        <v>803</v>
      </c>
      <c r="C204" s="664">
        <v>0.371</v>
      </c>
      <c r="D204" s="731">
        <v>59.67</v>
      </c>
    </row>
    <row r="205" spans="2:4">
      <c r="B205" s="266" t="s">
        <v>884</v>
      </c>
      <c r="C205" s="664">
        <v>1.0229999999999999</v>
      </c>
      <c r="D205" s="731">
        <v>23.400000000000002</v>
      </c>
    </row>
    <row r="206" spans="2:4">
      <c r="B206" s="266" t="s">
        <v>804</v>
      </c>
      <c r="C206" s="664">
        <v>0.47199999999999998</v>
      </c>
      <c r="D206" s="731">
        <v>0</v>
      </c>
    </row>
    <row r="207" spans="2:4">
      <c r="B207" s="266" t="s">
        <v>385</v>
      </c>
      <c r="C207" s="664">
        <v>0.19400000000000001</v>
      </c>
      <c r="D207" s="731">
        <v>9.66</v>
      </c>
    </row>
    <row r="208" spans="2:4">
      <c r="B208" s="266" t="s">
        <v>805</v>
      </c>
      <c r="C208" s="664">
        <v>0.4</v>
      </c>
      <c r="D208" s="731">
        <v>18.809999999999999</v>
      </c>
    </row>
    <row r="209" spans="2:4">
      <c r="B209" s="266" t="s">
        <v>806</v>
      </c>
      <c r="C209" s="664">
        <v>0.41899999999999998</v>
      </c>
      <c r="D209" s="731">
        <v>0</v>
      </c>
    </row>
    <row r="210" spans="2:4">
      <c r="B210" s="266" t="s">
        <v>807</v>
      </c>
      <c r="C210" s="664">
        <v>0.42700000000000005</v>
      </c>
      <c r="D210" s="731">
        <v>0.51</v>
      </c>
    </row>
    <row r="211" spans="2:4">
      <c r="B211" s="266" t="s">
        <v>885</v>
      </c>
      <c r="C211" s="664">
        <v>0.316</v>
      </c>
      <c r="D211" s="731">
        <v>74.209999999999994</v>
      </c>
    </row>
    <row r="212" spans="2:4">
      <c r="B212" s="266" t="s">
        <v>808</v>
      </c>
      <c r="C212" s="664">
        <v>0.3</v>
      </c>
      <c r="D212" s="731">
        <v>39.32</v>
      </c>
    </row>
    <row r="213" spans="2:4">
      <c r="B213" s="266" t="s">
        <v>809</v>
      </c>
      <c r="C213" s="664">
        <v>0.433</v>
      </c>
      <c r="D213" s="731">
        <v>0</v>
      </c>
    </row>
    <row r="214" spans="2:4">
      <c r="B214" s="266" t="s">
        <v>810</v>
      </c>
      <c r="C214" s="664">
        <v>0.499</v>
      </c>
      <c r="D214" s="731">
        <v>8.19</v>
      </c>
    </row>
    <row r="215" spans="2:4">
      <c r="B215" s="266" t="s">
        <v>386</v>
      </c>
      <c r="C215" s="664">
        <v>0.80800000000000005</v>
      </c>
      <c r="D215" s="731">
        <v>0</v>
      </c>
    </row>
    <row r="216" spans="2:4">
      <c r="B216" s="266" t="s">
        <v>811</v>
      </c>
      <c r="C216" s="664">
        <v>0.46600000000000003</v>
      </c>
      <c r="D216" s="731">
        <v>1.41</v>
      </c>
    </row>
    <row r="217" spans="2:4">
      <c r="B217" s="266" t="s">
        <v>886</v>
      </c>
      <c r="C217" s="664">
        <v>0.51800000000000002</v>
      </c>
      <c r="D217" s="731">
        <v>0</v>
      </c>
    </row>
    <row r="218" spans="2:4">
      <c r="B218" s="266" t="s">
        <v>812</v>
      </c>
      <c r="C218" s="664">
        <v>0.64800000000000002</v>
      </c>
      <c r="D218" s="731">
        <v>0</v>
      </c>
    </row>
    <row r="219" spans="2:4">
      <c r="B219" s="266" t="s">
        <v>813</v>
      </c>
      <c r="C219" s="664">
        <v>0.41199999999999998</v>
      </c>
      <c r="D219" s="731">
        <v>1.67</v>
      </c>
    </row>
    <row r="220" spans="2:4">
      <c r="B220" s="266" t="s">
        <v>814</v>
      </c>
      <c r="C220" s="664">
        <v>0.65100000000000002</v>
      </c>
      <c r="D220" s="731">
        <v>0</v>
      </c>
    </row>
    <row r="221" spans="2:4">
      <c r="B221" s="266" t="s">
        <v>815</v>
      </c>
      <c r="C221" s="664">
        <v>0</v>
      </c>
      <c r="D221" s="731">
        <v>94.1</v>
      </c>
    </row>
    <row r="222" spans="2:4">
      <c r="B222" s="266" t="s">
        <v>816</v>
      </c>
      <c r="C222" s="664">
        <v>0.54600000000000004</v>
      </c>
      <c r="D222" s="731">
        <v>0</v>
      </c>
    </row>
    <row r="223" spans="2:4">
      <c r="B223" s="266" t="s">
        <v>817</v>
      </c>
      <c r="C223" s="664">
        <v>0.43099999999999999</v>
      </c>
      <c r="D223" s="731">
        <v>20.93</v>
      </c>
    </row>
    <row r="224" spans="2:4">
      <c r="B224" s="266" t="s">
        <v>818</v>
      </c>
      <c r="C224" s="664">
        <v>0.51800000000000002</v>
      </c>
      <c r="D224" s="731">
        <v>21.47</v>
      </c>
    </row>
    <row r="225" spans="2:4">
      <c r="B225" s="266" t="s">
        <v>819</v>
      </c>
      <c r="C225" s="664">
        <v>0.42499999999999999</v>
      </c>
      <c r="D225" s="731">
        <v>31.91</v>
      </c>
    </row>
    <row r="226" spans="2:4">
      <c r="B226" s="266" t="s">
        <v>820</v>
      </c>
      <c r="C226" s="664">
        <v>0.20499999999999999</v>
      </c>
      <c r="D226" s="731">
        <v>100</v>
      </c>
    </row>
    <row r="227" spans="2:4">
      <c r="B227" s="266" t="s">
        <v>821</v>
      </c>
      <c r="C227" s="664">
        <v>0.45400000000000001</v>
      </c>
      <c r="D227" s="731">
        <v>23.369999999999997</v>
      </c>
    </row>
    <row r="228" spans="2:4">
      <c r="B228" s="266" t="s">
        <v>822</v>
      </c>
      <c r="C228" s="664">
        <v>0.82199999999999995</v>
      </c>
      <c r="D228" s="731">
        <v>23.45</v>
      </c>
    </row>
    <row r="229" spans="2:4">
      <c r="B229" s="266" t="s">
        <v>823</v>
      </c>
      <c r="C229" s="664">
        <v>0.38699999999999996</v>
      </c>
      <c r="D229" s="731">
        <v>17.43</v>
      </c>
    </row>
    <row r="230" spans="2:4">
      <c r="B230" s="266" t="s">
        <v>824</v>
      </c>
      <c r="C230" s="664">
        <v>0.76500000000000001</v>
      </c>
      <c r="D230" s="731">
        <v>0</v>
      </c>
    </row>
    <row r="231" spans="2:4">
      <c r="B231" s="266" t="s">
        <v>825</v>
      </c>
      <c r="C231" s="664">
        <v>0.41599999999999998</v>
      </c>
      <c r="D231" s="731">
        <v>0.83</v>
      </c>
    </row>
    <row r="232" spans="2:4">
      <c r="B232" s="266" t="s">
        <v>887</v>
      </c>
      <c r="C232" s="664">
        <v>0.441</v>
      </c>
      <c r="D232" s="731">
        <v>0</v>
      </c>
    </row>
    <row r="233" spans="2:4">
      <c r="B233" s="266" t="s">
        <v>826</v>
      </c>
      <c r="C233" s="664">
        <v>0.56300000000000006</v>
      </c>
      <c r="D233" s="731">
        <v>0</v>
      </c>
    </row>
    <row r="234" spans="2:4">
      <c r="B234" s="266" t="s">
        <v>827</v>
      </c>
      <c r="C234" s="664">
        <v>0</v>
      </c>
      <c r="D234" s="731">
        <v>98.72</v>
      </c>
    </row>
    <row r="235" spans="2:4">
      <c r="B235" s="266" t="s">
        <v>828</v>
      </c>
      <c r="C235" s="664">
        <v>0.38300000000000001</v>
      </c>
      <c r="D235" s="731">
        <v>46.62</v>
      </c>
    </row>
    <row r="236" spans="2:4">
      <c r="B236" s="266" t="s">
        <v>829</v>
      </c>
      <c r="C236" s="664">
        <v>0.41899999999999998</v>
      </c>
      <c r="D236" s="731">
        <v>0</v>
      </c>
    </row>
    <row r="237" spans="2:4">
      <c r="B237" s="266" t="s">
        <v>830</v>
      </c>
      <c r="C237" s="664">
        <v>0.46800000000000003</v>
      </c>
      <c r="D237" s="731">
        <v>21.86</v>
      </c>
    </row>
    <row r="238" spans="2:4" ht="27">
      <c r="B238" s="266" t="s">
        <v>888</v>
      </c>
      <c r="C238" s="664">
        <v>0.59199999999999997</v>
      </c>
      <c r="D238" s="731">
        <v>0</v>
      </c>
    </row>
    <row r="239" spans="2:4">
      <c r="B239" s="266" t="s">
        <v>889</v>
      </c>
      <c r="C239" s="664">
        <v>0.46500000000000002</v>
      </c>
      <c r="D239" s="731">
        <v>2.56</v>
      </c>
    </row>
    <row r="240" spans="2:4">
      <c r="B240" s="266" t="s">
        <v>831</v>
      </c>
      <c r="C240" s="664">
        <v>3.2000000000000001E-2</v>
      </c>
      <c r="D240" s="731">
        <v>100</v>
      </c>
    </row>
    <row r="241" spans="2:4">
      <c r="B241" s="266" t="s">
        <v>832</v>
      </c>
      <c r="C241" s="664">
        <v>0.433</v>
      </c>
      <c r="D241" s="731">
        <v>0</v>
      </c>
    </row>
    <row r="242" spans="2:4">
      <c r="B242" s="266" t="s">
        <v>833</v>
      </c>
      <c r="C242" s="664">
        <v>0.58299999999999996</v>
      </c>
      <c r="D242" s="731">
        <v>1.97</v>
      </c>
    </row>
    <row r="243" spans="2:4">
      <c r="B243" s="266" t="s">
        <v>834</v>
      </c>
      <c r="C243" s="664">
        <v>0.41699999999999998</v>
      </c>
      <c r="D243" s="731">
        <v>0.53</v>
      </c>
    </row>
    <row r="244" spans="2:4">
      <c r="B244" s="266" t="s">
        <v>890</v>
      </c>
      <c r="C244" s="664">
        <v>0.57099999999999995</v>
      </c>
      <c r="D244" s="731">
        <v>10.92</v>
      </c>
    </row>
    <row r="245" spans="2:4">
      <c r="B245" s="266" t="s">
        <v>891</v>
      </c>
      <c r="C245" s="664">
        <v>0.623</v>
      </c>
      <c r="D245" s="731">
        <v>0</v>
      </c>
    </row>
    <row r="246" spans="2:4">
      <c r="B246" s="266" t="s">
        <v>835</v>
      </c>
      <c r="C246" s="664">
        <v>0</v>
      </c>
      <c r="D246" s="731">
        <v>100</v>
      </c>
    </row>
    <row r="247" spans="2:4">
      <c r="B247" s="266" t="s">
        <v>836</v>
      </c>
      <c r="C247" s="664">
        <v>0.38200000000000001</v>
      </c>
      <c r="D247" s="731">
        <v>21.07</v>
      </c>
    </row>
    <row r="248" spans="2:4">
      <c r="B248" s="266" t="s">
        <v>837</v>
      </c>
      <c r="C248" s="664">
        <v>0.28499999999999998</v>
      </c>
      <c r="D248" s="731">
        <v>70.45</v>
      </c>
    </row>
    <row r="249" spans="2:4" ht="27">
      <c r="B249" s="266" t="s">
        <v>838</v>
      </c>
      <c r="C249" s="664">
        <v>0.42199999999999999</v>
      </c>
      <c r="D249" s="731">
        <v>0</v>
      </c>
    </row>
    <row r="250" spans="2:4">
      <c r="B250" s="266" t="s">
        <v>839</v>
      </c>
      <c r="C250" s="664">
        <v>0.54400000000000004</v>
      </c>
      <c r="D250" s="731">
        <v>0</v>
      </c>
    </row>
    <row r="251" spans="2:4">
      <c r="B251" s="266" t="s">
        <v>840</v>
      </c>
      <c r="C251" s="664">
        <v>0.47699999999999998</v>
      </c>
      <c r="D251" s="731">
        <v>17.59</v>
      </c>
    </row>
    <row r="252" spans="2:4">
      <c r="B252" s="266" t="s">
        <v>841</v>
      </c>
      <c r="C252" s="664">
        <v>0.61799999999999999</v>
      </c>
      <c r="D252" s="731">
        <v>0</v>
      </c>
    </row>
    <row r="253" spans="2:4">
      <c r="B253" s="266" t="s">
        <v>842</v>
      </c>
      <c r="C253" s="664">
        <v>0</v>
      </c>
      <c r="D253" s="731">
        <v>97.61999999999999</v>
      </c>
    </row>
    <row r="254" spans="2:4">
      <c r="B254" s="266" t="s">
        <v>892</v>
      </c>
      <c r="C254" s="664">
        <v>0.61699999999999999</v>
      </c>
      <c r="D254" s="731">
        <v>0</v>
      </c>
    </row>
    <row r="255" spans="2:4">
      <c r="B255" s="266" t="s">
        <v>893</v>
      </c>
      <c r="C255" s="664">
        <v>0.93899999999999995</v>
      </c>
      <c r="D255" s="731">
        <v>0</v>
      </c>
    </row>
    <row r="256" spans="2:4">
      <c r="B256" s="266" t="s">
        <v>843</v>
      </c>
      <c r="C256" s="664">
        <v>0.53</v>
      </c>
      <c r="D256" s="731">
        <v>10.66</v>
      </c>
    </row>
    <row r="257" spans="2:4">
      <c r="B257" s="266" t="s">
        <v>844</v>
      </c>
      <c r="C257" s="664">
        <v>0.46300000000000002</v>
      </c>
      <c r="D257" s="731">
        <v>0</v>
      </c>
    </row>
    <row r="258" spans="2:4">
      <c r="B258" s="266" t="s">
        <v>845</v>
      </c>
      <c r="C258" s="664">
        <v>0.40900000000000003</v>
      </c>
      <c r="D258" s="731">
        <v>2.39</v>
      </c>
    </row>
    <row r="259" spans="2:4">
      <c r="B259" s="266" t="s">
        <v>846</v>
      </c>
      <c r="C259" s="664">
        <v>0.58699999999999997</v>
      </c>
      <c r="D259" s="731">
        <v>14.97</v>
      </c>
    </row>
    <row r="260" spans="2:4">
      <c r="B260" s="266" t="s">
        <v>847</v>
      </c>
      <c r="C260" s="664">
        <v>0.44900000000000001</v>
      </c>
      <c r="D260" s="731">
        <v>0</v>
      </c>
    </row>
    <row r="261" spans="2:4">
      <c r="B261" s="266" t="s">
        <v>848</v>
      </c>
      <c r="C261" s="664">
        <v>0.16200000000000001</v>
      </c>
      <c r="D261" s="731">
        <v>87.86</v>
      </c>
    </row>
    <row r="262" spans="2:4">
      <c r="B262" s="266" t="s">
        <v>849</v>
      </c>
      <c r="C262" s="664">
        <v>0.629</v>
      </c>
      <c r="D262" s="731">
        <v>0.26</v>
      </c>
    </row>
    <row r="263" spans="2:4">
      <c r="B263" s="266" t="s">
        <v>850</v>
      </c>
      <c r="C263" s="664">
        <v>0.42699999999999999</v>
      </c>
      <c r="D263" s="731">
        <v>0</v>
      </c>
    </row>
    <row r="264" spans="2:4">
      <c r="B264" s="266" t="s">
        <v>851</v>
      </c>
      <c r="C264" s="664">
        <v>0.47699999999999998</v>
      </c>
      <c r="D264" s="731">
        <v>11.63</v>
      </c>
    </row>
    <row r="265" spans="2:4">
      <c r="B265" s="266" t="s">
        <v>852</v>
      </c>
      <c r="C265" s="664">
        <v>0.42099999999999999</v>
      </c>
      <c r="D265" s="731">
        <v>13.18</v>
      </c>
    </row>
    <row r="266" spans="2:4">
      <c r="B266" s="266" t="s">
        <v>853</v>
      </c>
      <c r="C266" s="664">
        <v>0.63400000000000001</v>
      </c>
      <c r="D266" s="731">
        <v>0</v>
      </c>
    </row>
    <row r="267" spans="2:4">
      <c r="B267" s="266" t="s">
        <v>854</v>
      </c>
      <c r="C267" s="664">
        <v>0.495</v>
      </c>
      <c r="D267" s="731">
        <v>21.38</v>
      </c>
    </row>
    <row r="268" spans="2:4" ht="27">
      <c r="B268" s="266" t="s">
        <v>916</v>
      </c>
      <c r="C268" s="664">
        <v>0.38400000000000001</v>
      </c>
      <c r="D268" s="731">
        <v>0</v>
      </c>
    </row>
    <row r="269" spans="2:4" ht="27">
      <c r="B269" s="266" t="s">
        <v>917</v>
      </c>
      <c r="C269" s="664">
        <v>0.35299999999999998</v>
      </c>
      <c r="D269" s="731">
        <v>0</v>
      </c>
    </row>
    <row r="270" spans="2:4" ht="27">
      <c r="B270" s="266" t="s">
        <v>918</v>
      </c>
      <c r="C270" s="664">
        <v>0.376</v>
      </c>
      <c r="D270" s="731">
        <v>0</v>
      </c>
    </row>
    <row r="271" spans="2:4" ht="27">
      <c r="B271" s="266" t="s">
        <v>919</v>
      </c>
      <c r="C271" s="664">
        <v>0.40400000000000003</v>
      </c>
      <c r="D271" s="731">
        <v>0</v>
      </c>
    </row>
    <row r="272" spans="2:4" ht="27">
      <c r="B272" s="266" t="s">
        <v>920</v>
      </c>
      <c r="C272" s="664">
        <v>0.35099999999999998</v>
      </c>
      <c r="D272" s="731">
        <v>0</v>
      </c>
    </row>
    <row r="273" spans="2:4" ht="27">
      <c r="B273" s="266" t="s">
        <v>921</v>
      </c>
      <c r="C273" s="664">
        <v>0.29699999999999999</v>
      </c>
      <c r="D273" s="731">
        <v>0</v>
      </c>
    </row>
    <row r="274" spans="2:4">
      <c r="B274" s="266" t="s">
        <v>576</v>
      </c>
      <c r="C274" s="664" t="s">
        <v>935</v>
      </c>
      <c r="D274" s="731" t="s">
        <v>935</v>
      </c>
    </row>
    <row r="275" spans="2:4">
      <c r="B275" s="664" t="s">
        <v>577</v>
      </c>
      <c r="C275" s="664" t="s">
        <v>935</v>
      </c>
      <c r="D275" s="731" t="s">
        <v>935</v>
      </c>
    </row>
  </sheetData>
  <sheetProtection algorithmName="SHA-512" hashValue="zFV0eHLs5omuXgWGLXwxOKWkjXMn+MVrRG7Ajwk8AZV+TruYyhes0wNTpe7P5kJ2CQh7h+YC1Q2drqrYwENOsQ==" saltValue="Xkv0mQyv+dy46+0YwPCD4w==" spinCount="100000" sheet="1" objects="1" scenarios="1"/>
  <phoneticPr fontId="22"/>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13"/>
  </sheetPr>
  <dimension ref="A1:AT44"/>
  <sheetViews>
    <sheetView view="pageBreakPreview" zoomScale="75" zoomScaleNormal="100" workbookViewId="0">
      <pane xSplit="1" topLeftCell="B1" activePane="topRight" state="frozen"/>
      <selection pane="topRight" activeCell="R42" sqref="R42"/>
    </sheetView>
  </sheetViews>
  <sheetFormatPr defaultRowHeight="13"/>
  <cols>
    <col min="1" max="1" width="30.90625" bestFit="1" customWidth="1"/>
    <col min="16" max="16" width="12.90625" bestFit="1" customWidth="1"/>
    <col min="17" max="17" width="11.6328125" bestFit="1" customWidth="1"/>
    <col min="33" max="33" width="31" bestFit="1" customWidth="1"/>
    <col min="46" max="46" width="11.08984375" bestFit="1" customWidth="1"/>
  </cols>
  <sheetData>
    <row r="1" spans="1:45" ht="13.5" thickBot="1">
      <c r="A1" s="163"/>
      <c r="B1" s="163" t="s">
        <v>168</v>
      </c>
      <c r="P1" s="163" t="s">
        <v>165</v>
      </c>
      <c r="AG1" s="163" t="s">
        <v>167</v>
      </c>
    </row>
    <row r="2" spans="1:45">
      <c r="A2" s="181" t="s">
        <v>161</v>
      </c>
      <c r="B2" s="182" t="s">
        <v>160</v>
      </c>
      <c r="C2" s="182" t="s">
        <v>57</v>
      </c>
      <c r="D2" s="182" t="s">
        <v>0</v>
      </c>
      <c r="E2" s="182" t="s">
        <v>1</v>
      </c>
      <c r="F2" s="182" t="s">
        <v>2</v>
      </c>
      <c r="G2" s="182" t="s">
        <v>3</v>
      </c>
      <c r="H2" s="182" t="s">
        <v>4</v>
      </c>
      <c r="I2" s="182" t="s">
        <v>5</v>
      </c>
      <c r="J2" s="182" t="s">
        <v>6</v>
      </c>
      <c r="K2" s="182" t="s">
        <v>7</v>
      </c>
      <c r="L2" s="182" t="s">
        <v>8</v>
      </c>
      <c r="M2" s="182" t="s">
        <v>9</v>
      </c>
      <c r="N2" s="183" t="s">
        <v>10</v>
      </c>
      <c r="O2" s="149"/>
      <c r="P2" s="185"/>
      <c r="Q2" s="186" t="s">
        <v>160</v>
      </c>
      <c r="R2" s="182" t="s">
        <v>57</v>
      </c>
      <c r="S2" s="182" t="s">
        <v>0</v>
      </c>
      <c r="T2" s="182" t="s">
        <v>1</v>
      </c>
      <c r="U2" s="182" t="s">
        <v>2</v>
      </c>
      <c r="V2" s="182" t="s">
        <v>3</v>
      </c>
      <c r="W2" s="182" t="s">
        <v>4</v>
      </c>
      <c r="X2" s="182" t="s">
        <v>5</v>
      </c>
      <c r="Y2" s="182" t="s">
        <v>6</v>
      </c>
      <c r="Z2" s="182" t="s">
        <v>7</v>
      </c>
      <c r="AA2" s="182" t="s">
        <v>8</v>
      </c>
      <c r="AB2" s="182" t="s">
        <v>9</v>
      </c>
      <c r="AC2" s="183" t="s">
        <v>10</v>
      </c>
      <c r="AE2" s="165" t="s">
        <v>166</v>
      </c>
      <c r="AG2" s="185"/>
      <c r="AH2" s="188" t="s">
        <v>57</v>
      </c>
      <c r="AI2" s="188" t="s">
        <v>0</v>
      </c>
      <c r="AJ2" s="188" t="s">
        <v>1</v>
      </c>
      <c r="AK2" s="188" t="s">
        <v>2</v>
      </c>
      <c r="AL2" s="188" t="s">
        <v>3</v>
      </c>
      <c r="AM2" s="188" t="s">
        <v>4</v>
      </c>
      <c r="AN2" s="188" t="s">
        <v>5</v>
      </c>
      <c r="AO2" s="188" t="s">
        <v>6</v>
      </c>
      <c r="AP2" s="188" t="s">
        <v>7</v>
      </c>
      <c r="AQ2" s="188" t="s">
        <v>8</v>
      </c>
      <c r="AR2" s="188" t="s">
        <v>9</v>
      </c>
      <c r="AS2" s="189" t="s">
        <v>10</v>
      </c>
    </row>
    <row r="3" spans="1:45">
      <c r="A3" s="178" t="s">
        <v>69</v>
      </c>
      <c r="B3" s="179"/>
      <c r="C3" s="179"/>
      <c r="D3" s="179"/>
      <c r="E3" s="179"/>
      <c r="F3" s="179"/>
      <c r="G3" s="179"/>
      <c r="H3" s="179"/>
      <c r="I3" s="179"/>
      <c r="J3" s="179"/>
      <c r="K3" s="179"/>
      <c r="L3" s="179"/>
      <c r="M3" s="179"/>
      <c r="N3" s="180"/>
      <c r="O3" s="145"/>
      <c r="P3" s="178"/>
      <c r="Q3" s="184"/>
      <c r="R3" s="179"/>
      <c r="S3" s="179"/>
      <c r="T3" s="179"/>
      <c r="U3" s="179"/>
      <c r="V3" s="179"/>
      <c r="W3" s="179"/>
      <c r="X3" s="179"/>
      <c r="Y3" s="179"/>
      <c r="Z3" s="179"/>
      <c r="AA3" s="179"/>
      <c r="AB3" s="179"/>
      <c r="AC3" s="180"/>
      <c r="AE3" s="208"/>
      <c r="AG3" s="187"/>
      <c r="AH3" s="179"/>
      <c r="AI3" s="179"/>
      <c r="AJ3" s="179"/>
      <c r="AK3" s="179"/>
      <c r="AL3" s="179"/>
      <c r="AM3" s="179"/>
      <c r="AN3" s="179"/>
      <c r="AO3" s="179"/>
      <c r="AP3" s="179"/>
      <c r="AQ3" s="179"/>
      <c r="AR3" s="179"/>
      <c r="AS3" s="180"/>
    </row>
    <row r="4" spans="1:45">
      <c r="A4" s="138" t="s">
        <v>72</v>
      </c>
      <c r="B4" s="141"/>
      <c r="C4" s="141"/>
      <c r="D4" s="141"/>
      <c r="E4" s="141"/>
      <c r="F4" s="141"/>
      <c r="G4" s="141"/>
      <c r="H4" s="141"/>
      <c r="I4" s="141"/>
      <c r="J4" s="141"/>
      <c r="K4" s="141"/>
      <c r="L4" s="141"/>
      <c r="M4" s="141"/>
      <c r="N4" s="142"/>
      <c r="O4" s="145"/>
      <c r="P4" s="138"/>
      <c r="Q4" s="156"/>
      <c r="R4" s="141"/>
      <c r="S4" s="141"/>
      <c r="T4" s="141"/>
      <c r="U4" s="141"/>
      <c r="V4" s="141"/>
      <c r="W4" s="141"/>
      <c r="X4" s="141"/>
      <c r="Y4" s="141"/>
      <c r="Z4" s="141"/>
      <c r="AA4" s="141"/>
      <c r="AB4" s="141"/>
      <c r="AC4" s="142"/>
      <c r="AE4" s="208"/>
      <c r="AG4" s="169"/>
      <c r="AH4" s="141"/>
      <c r="AI4" s="141"/>
      <c r="AJ4" s="141"/>
      <c r="AK4" s="141"/>
      <c r="AL4" s="141"/>
      <c r="AM4" s="141"/>
      <c r="AN4" s="141"/>
      <c r="AO4" s="141"/>
      <c r="AP4" s="141"/>
      <c r="AQ4" s="141"/>
      <c r="AR4" s="141"/>
      <c r="AS4" s="142"/>
    </row>
    <row r="5" spans="1:45">
      <c r="A5" s="138" t="s">
        <v>12</v>
      </c>
      <c r="B5" s="141"/>
      <c r="C5" s="141"/>
      <c r="D5" s="141"/>
      <c r="E5" s="141"/>
      <c r="F5" s="141"/>
      <c r="G5" s="141"/>
      <c r="H5" s="141"/>
      <c r="I5" s="141"/>
      <c r="J5" s="141"/>
      <c r="K5" s="141"/>
      <c r="L5" s="141"/>
      <c r="M5" s="141"/>
      <c r="N5" s="142"/>
      <c r="O5" s="145"/>
      <c r="P5" s="138"/>
      <c r="Q5" s="156"/>
      <c r="R5" s="141"/>
      <c r="S5" s="141"/>
      <c r="T5" s="141"/>
      <c r="U5" s="141"/>
      <c r="V5" s="141"/>
      <c r="W5" s="141"/>
      <c r="X5" s="141"/>
      <c r="Y5" s="141"/>
      <c r="Z5" s="141"/>
      <c r="AA5" s="141"/>
      <c r="AB5" s="141"/>
      <c r="AC5" s="142"/>
      <c r="AE5" s="208"/>
      <c r="AG5" s="169"/>
      <c r="AH5" s="141"/>
      <c r="AI5" s="141"/>
      <c r="AJ5" s="141"/>
      <c r="AK5" s="141"/>
      <c r="AL5" s="141"/>
      <c r="AM5" s="141"/>
      <c r="AN5" s="141"/>
      <c r="AO5" s="141"/>
      <c r="AP5" s="141"/>
      <c r="AQ5" s="141"/>
      <c r="AR5" s="141"/>
      <c r="AS5" s="142"/>
    </row>
    <row r="6" spans="1:45">
      <c r="A6" s="138" t="s">
        <v>13</v>
      </c>
      <c r="B6" s="141"/>
      <c r="C6" s="141"/>
      <c r="D6" s="141"/>
      <c r="E6" s="141"/>
      <c r="F6" s="141"/>
      <c r="G6" s="141"/>
      <c r="H6" s="141"/>
      <c r="I6" s="141"/>
      <c r="J6" s="141"/>
      <c r="K6" s="141"/>
      <c r="L6" s="141"/>
      <c r="M6" s="141"/>
      <c r="N6" s="142"/>
      <c r="O6" s="145"/>
      <c r="P6" s="138"/>
      <c r="Q6" s="156"/>
      <c r="R6" s="141"/>
      <c r="S6" s="141"/>
      <c r="T6" s="141"/>
      <c r="U6" s="141"/>
      <c r="V6" s="141"/>
      <c r="W6" s="141"/>
      <c r="X6" s="141"/>
      <c r="Y6" s="141"/>
      <c r="Z6" s="141"/>
      <c r="AA6" s="141"/>
      <c r="AB6" s="141"/>
      <c r="AC6" s="142"/>
      <c r="AE6" s="208"/>
      <c r="AG6" s="169"/>
      <c r="AH6" s="141"/>
      <c r="AI6" s="141"/>
      <c r="AJ6" s="141"/>
      <c r="AK6" s="141"/>
      <c r="AL6" s="141"/>
      <c r="AM6" s="141"/>
      <c r="AN6" s="141"/>
      <c r="AO6" s="141"/>
      <c r="AP6" s="141"/>
      <c r="AQ6" s="141"/>
      <c r="AR6" s="141"/>
      <c r="AS6" s="142"/>
    </row>
    <row r="7" spans="1:45">
      <c r="A7" s="138" t="s">
        <v>77</v>
      </c>
      <c r="B7" s="141"/>
      <c r="C7" s="141"/>
      <c r="D7" s="141"/>
      <c r="E7" s="141"/>
      <c r="F7" s="141"/>
      <c r="G7" s="141"/>
      <c r="H7" s="141"/>
      <c r="I7" s="141"/>
      <c r="J7" s="141"/>
      <c r="K7" s="141"/>
      <c r="L7" s="141"/>
      <c r="M7" s="141"/>
      <c r="N7" s="142"/>
      <c r="O7" s="145"/>
      <c r="P7" s="138"/>
      <c r="Q7" s="156"/>
      <c r="R7" s="141"/>
      <c r="S7" s="141"/>
      <c r="T7" s="141"/>
      <c r="U7" s="141"/>
      <c r="V7" s="141"/>
      <c r="W7" s="141"/>
      <c r="X7" s="141"/>
      <c r="Y7" s="141"/>
      <c r="Z7" s="141"/>
      <c r="AA7" s="141"/>
      <c r="AB7" s="141"/>
      <c r="AC7" s="142"/>
      <c r="AE7" s="208"/>
      <c r="AG7" s="169"/>
      <c r="AH7" s="141"/>
      <c r="AI7" s="141"/>
      <c r="AJ7" s="141"/>
      <c r="AK7" s="141"/>
      <c r="AL7" s="141"/>
      <c r="AM7" s="141"/>
      <c r="AN7" s="141"/>
      <c r="AO7" s="141"/>
      <c r="AP7" s="141"/>
      <c r="AQ7" s="141"/>
      <c r="AR7" s="141"/>
      <c r="AS7" s="142"/>
    </row>
    <row r="8" spans="1:45">
      <c r="A8" s="138" t="s">
        <v>80</v>
      </c>
      <c r="B8" s="141"/>
      <c r="C8" s="141"/>
      <c r="D8" s="141"/>
      <c r="E8" s="141"/>
      <c r="F8" s="141"/>
      <c r="G8" s="141"/>
      <c r="H8" s="141"/>
      <c r="I8" s="141"/>
      <c r="J8" s="141"/>
      <c r="K8" s="141"/>
      <c r="L8" s="141"/>
      <c r="M8" s="141"/>
      <c r="N8" s="142"/>
      <c r="O8" s="145"/>
      <c r="P8" s="138"/>
      <c r="Q8" s="156"/>
      <c r="R8" s="141"/>
      <c r="S8" s="141"/>
      <c r="T8" s="141"/>
      <c r="U8" s="141"/>
      <c r="V8" s="141"/>
      <c r="W8" s="141"/>
      <c r="X8" s="141"/>
      <c r="Y8" s="141"/>
      <c r="Z8" s="141"/>
      <c r="AA8" s="141"/>
      <c r="AB8" s="141"/>
      <c r="AC8" s="142"/>
      <c r="AE8" s="208"/>
      <c r="AG8" s="169"/>
      <c r="AH8" s="141"/>
      <c r="AI8" s="141"/>
      <c r="AJ8" s="141"/>
      <c r="AK8" s="141"/>
      <c r="AL8" s="141"/>
      <c r="AM8" s="141"/>
      <c r="AN8" s="141"/>
      <c r="AO8" s="141"/>
      <c r="AP8" s="141"/>
      <c r="AQ8" s="141"/>
      <c r="AR8" s="141"/>
      <c r="AS8" s="142"/>
    </row>
    <row r="9" spans="1:45">
      <c r="A9" s="138" t="s">
        <v>82</v>
      </c>
      <c r="B9" s="141"/>
      <c r="C9" s="141"/>
      <c r="D9" s="141"/>
      <c r="E9" s="141"/>
      <c r="F9" s="141"/>
      <c r="G9" s="141"/>
      <c r="H9" s="141"/>
      <c r="I9" s="141"/>
      <c r="J9" s="141"/>
      <c r="K9" s="141"/>
      <c r="L9" s="141"/>
      <c r="M9" s="141"/>
      <c r="N9" s="142"/>
      <c r="O9" s="145"/>
      <c r="P9" s="138"/>
      <c r="Q9" s="156"/>
      <c r="R9" s="141"/>
      <c r="S9" s="141"/>
      <c r="T9" s="141"/>
      <c r="U9" s="141"/>
      <c r="V9" s="141"/>
      <c r="W9" s="141"/>
      <c r="X9" s="141"/>
      <c r="Y9" s="141"/>
      <c r="Z9" s="141"/>
      <c r="AA9" s="141"/>
      <c r="AB9" s="141"/>
      <c r="AC9" s="142"/>
      <c r="AE9" s="208"/>
      <c r="AG9" s="169"/>
      <c r="AH9" s="141"/>
      <c r="AI9" s="141"/>
      <c r="AJ9" s="141"/>
      <c r="AK9" s="141"/>
      <c r="AL9" s="141"/>
      <c r="AM9" s="141"/>
      <c r="AN9" s="141"/>
      <c r="AO9" s="141"/>
      <c r="AP9" s="141"/>
      <c r="AQ9" s="141"/>
      <c r="AR9" s="141"/>
      <c r="AS9" s="142"/>
    </row>
    <row r="10" spans="1:45">
      <c r="A10" s="138" t="s">
        <v>14</v>
      </c>
      <c r="B10" s="141"/>
      <c r="C10" s="141"/>
      <c r="D10" s="141"/>
      <c r="E10" s="141"/>
      <c r="F10" s="141"/>
      <c r="G10" s="141"/>
      <c r="H10" s="141"/>
      <c r="I10" s="141"/>
      <c r="J10" s="141"/>
      <c r="K10" s="141"/>
      <c r="L10" s="141"/>
      <c r="M10" s="141"/>
      <c r="N10" s="142"/>
      <c r="O10" s="145"/>
      <c r="P10" s="138"/>
      <c r="Q10" s="156"/>
      <c r="R10" s="141"/>
      <c r="S10" s="141"/>
      <c r="T10" s="141"/>
      <c r="U10" s="141"/>
      <c r="V10" s="141"/>
      <c r="W10" s="141"/>
      <c r="X10" s="141"/>
      <c r="Y10" s="141"/>
      <c r="Z10" s="141"/>
      <c r="AA10" s="141"/>
      <c r="AB10" s="141"/>
      <c r="AC10" s="142"/>
      <c r="AE10" s="208"/>
      <c r="AG10" s="169"/>
      <c r="AH10" s="141"/>
      <c r="AI10" s="141"/>
      <c r="AJ10" s="141"/>
      <c r="AK10" s="141"/>
      <c r="AL10" s="141"/>
      <c r="AM10" s="141"/>
      <c r="AN10" s="141"/>
      <c r="AO10" s="141"/>
      <c r="AP10" s="141"/>
      <c r="AQ10" s="141"/>
      <c r="AR10" s="141"/>
      <c r="AS10" s="142"/>
    </row>
    <row r="11" spans="1:45">
      <c r="A11" s="138" t="s">
        <v>87</v>
      </c>
      <c r="B11" s="141"/>
      <c r="C11" s="141"/>
      <c r="D11" s="141"/>
      <c r="E11" s="141"/>
      <c r="F11" s="141"/>
      <c r="G11" s="141"/>
      <c r="H11" s="141"/>
      <c r="I11" s="141"/>
      <c r="J11" s="141"/>
      <c r="K11" s="141"/>
      <c r="L11" s="141"/>
      <c r="M11" s="141"/>
      <c r="N11" s="142"/>
      <c r="O11" s="145"/>
      <c r="P11" s="138"/>
      <c r="Q11" s="156"/>
      <c r="R11" s="141"/>
      <c r="S11" s="141"/>
      <c r="T11" s="141"/>
      <c r="U11" s="141"/>
      <c r="V11" s="141"/>
      <c r="W11" s="141"/>
      <c r="X11" s="141"/>
      <c r="Y11" s="141"/>
      <c r="Z11" s="141"/>
      <c r="AA11" s="141"/>
      <c r="AB11" s="141"/>
      <c r="AC11" s="142"/>
      <c r="AE11" s="208"/>
      <c r="AG11" s="169"/>
      <c r="AH11" s="141"/>
      <c r="AI11" s="141"/>
      <c r="AJ11" s="141"/>
      <c r="AK11" s="141"/>
      <c r="AL11" s="141"/>
      <c r="AM11" s="141"/>
      <c r="AN11" s="141"/>
      <c r="AO11" s="141"/>
      <c r="AP11" s="141"/>
      <c r="AQ11" s="141"/>
      <c r="AR11" s="141"/>
      <c r="AS11" s="142"/>
    </row>
    <row r="12" spans="1:45">
      <c r="A12" s="138" t="s">
        <v>89</v>
      </c>
      <c r="B12" s="141"/>
      <c r="C12" s="141"/>
      <c r="D12" s="141"/>
      <c r="E12" s="141"/>
      <c r="F12" s="141"/>
      <c r="G12" s="141"/>
      <c r="H12" s="141"/>
      <c r="I12" s="141"/>
      <c r="J12" s="141"/>
      <c r="K12" s="141"/>
      <c r="L12" s="141"/>
      <c r="M12" s="141"/>
      <c r="N12" s="142"/>
      <c r="O12" s="145"/>
      <c r="P12" s="138"/>
      <c r="Q12" s="156"/>
      <c r="R12" s="141"/>
      <c r="S12" s="141"/>
      <c r="T12" s="141"/>
      <c r="U12" s="141"/>
      <c r="V12" s="141"/>
      <c r="W12" s="141"/>
      <c r="X12" s="141"/>
      <c r="Y12" s="141"/>
      <c r="Z12" s="141"/>
      <c r="AA12" s="141"/>
      <c r="AB12" s="141"/>
      <c r="AC12" s="142"/>
      <c r="AE12" s="208"/>
      <c r="AG12" s="169"/>
      <c r="AH12" s="141"/>
      <c r="AI12" s="141"/>
      <c r="AJ12" s="141"/>
      <c r="AK12" s="141"/>
      <c r="AL12" s="141"/>
      <c r="AM12" s="141"/>
      <c r="AN12" s="141"/>
      <c r="AO12" s="141"/>
      <c r="AP12" s="141"/>
      <c r="AQ12" s="141"/>
      <c r="AR12" s="141"/>
      <c r="AS12" s="142"/>
    </row>
    <row r="13" spans="1:45">
      <c r="A13" s="138" t="s">
        <v>18</v>
      </c>
      <c r="B13" s="141"/>
      <c r="C13" s="141"/>
      <c r="D13" s="141"/>
      <c r="E13" s="141"/>
      <c r="F13" s="141"/>
      <c r="G13" s="141"/>
      <c r="H13" s="141"/>
      <c r="I13" s="141"/>
      <c r="J13" s="141"/>
      <c r="K13" s="141"/>
      <c r="L13" s="141"/>
      <c r="M13" s="141"/>
      <c r="N13" s="142"/>
      <c r="O13" s="145"/>
      <c r="P13" s="138"/>
      <c r="Q13" s="156"/>
      <c r="R13" s="141"/>
      <c r="S13" s="141"/>
      <c r="T13" s="141"/>
      <c r="U13" s="141"/>
      <c r="V13" s="141"/>
      <c r="W13" s="141"/>
      <c r="X13" s="141"/>
      <c r="Y13" s="141"/>
      <c r="Z13" s="141"/>
      <c r="AA13" s="141"/>
      <c r="AB13" s="141"/>
      <c r="AC13" s="142"/>
      <c r="AE13" s="208"/>
      <c r="AG13" s="169"/>
      <c r="AH13" s="141"/>
      <c r="AI13" s="141"/>
      <c r="AJ13" s="141"/>
      <c r="AK13" s="141"/>
      <c r="AL13" s="141"/>
      <c r="AM13" s="141"/>
      <c r="AN13" s="141"/>
      <c r="AO13" s="141"/>
      <c r="AP13" s="141"/>
      <c r="AQ13" s="141"/>
      <c r="AR13" s="141"/>
      <c r="AS13" s="142"/>
    </row>
    <row r="14" spans="1:45">
      <c r="A14" s="138" t="s">
        <v>92</v>
      </c>
      <c r="B14" s="141"/>
      <c r="C14" s="141"/>
      <c r="D14" s="141"/>
      <c r="E14" s="141"/>
      <c r="F14" s="141"/>
      <c r="G14" s="141"/>
      <c r="H14" s="141"/>
      <c r="I14" s="141"/>
      <c r="J14" s="141"/>
      <c r="K14" s="141"/>
      <c r="L14" s="141"/>
      <c r="M14" s="141"/>
      <c r="N14" s="142"/>
      <c r="O14" s="145"/>
      <c r="P14" s="138"/>
      <c r="Q14" s="156"/>
      <c r="R14" s="141"/>
      <c r="S14" s="141"/>
      <c r="T14" s="141"/>
      <c r="U14" s="141"/>
      <c r="V14" s="141"/>
      <c r="W14" s="141"/>
      <c r="X14" s="141"/>
      <c r="Y14" s="141"/>
      <c r="Z14" s="141"/>
      <c r="AA14" s="141"/>
      <c r="AB14" s="141"/>
      <c r="AC14" s="142"/>
      <c r="AE14" s="208"/>
      <c r="AG14" s="169"/>
      <c r="AH14" s="141"/>
      <c r="AI14" s="141"/>
      <c r="AJ14" s="141"/>
      <c r="AK14" s="141"/>
      <c r="AL14" s="141"/>
      <c r="AM14" s="141"/>
      <c r="AN14" s="141"/>
      <c r="AO14" s="141"/>
      <c r="AP14" s="141"/>
      <c r="AQ14" s="141"/>
      <c r="AR14" s="141"/>
      <c r="AS14" s="142"/>
    </row>
    <row r="15" spans="1:45">
      <c r="A15" s="138" t="s">
        <v>154</v>
      </c>
      <c r="B15" s="141"/>
      <c r="C15" s="141"/>
      <c r="D15" s="141"/>
      <c r="E15" s="141"/>
      <c r="F15" s="141"/>
      <c r="G15" s="141"/>
      <c r="H15" s="141"/>
      <c r="I15" s="141"/>
      <c r="J15" s="141"/>
      <c r="K15" s="141"/>
      <c r="L15" s="141"/>
      <c r="M15" s="141"/>
      <c r="N15" s="142"/>
      <c r="O15" s="145"/>
      <c r="P15" s="138"/>
      <c r="Q15" s="156"/>
      <c r="R15" s="141"/>
      <c r="S15" s="141"/>
      <c r="T15" s="141"/>
      <c r="U15" s="141"/>
      <c r="V15" s="141"/>
      <c r="W15" s="141"/>
      <c r="X15" s="141"/>
      <c r="Y15" s="141"/>
      <c r="Z15" s="141"/>
      <c r="AA15" s="141"/>
      <c r="AB15" s="141"/>
      <c r="AC15" s="142"/>
      <c r="AE15" s="208"/>
      <c r="AG15" s="169"/>
      <c r="AH15" s="141"/>
      <c r="AI15" s="141"/>
      <c r="AJ15" s="141"/>
      <c r="AK15" s="141"/>
      <c r="AL15" s="141"/>
      <c r="AM15" s="141"/>
      <c r="AN15" s="141"/>
      <c r="AO15" s="141"/>
      <c r="AP15" s="141"/>
      <c r="AQ15" s="141"/>
      <c r="AR15" s="141"/>
      <c r="AS15" s="142"/>
    </row>
    <row r="16" spans="1:45">
      <c r="A16" s="138" t="s">
        <v>93</v>
      </c>
      <c r="B16" s="141"/>
      <c r="C16" s="141"/>
      <c r="D16" s="141"/>
      <c r="E16" s="141"/>
      <c r="F16" s="141"/>
      <c r="G16" s="141"/>
      <c r="H16" s="141"/>
      <c r="I16" s="141"/>
      <c r="J16" s="141"/>
      <c r="K16" s="141"/>
      <c r="L16" s="141"/>
      <c r="M16" s="141"/>
      <c r="N16" s="142"/>
      <c r="O16" s="145"/>
      <c r="P16" s="138"/>
      <c r="Q16" s="156"/>
      <c r="R16" s="141"/>
      <c r="S16" s="141"/>
      <c r="T16" s="141"/>
      <c r="U16" s="141"/>
      <c r="V16" s="141"/>
      <c r="W16" s="141"/>
      <c r="X16" s="141"/>
      <c r="Y16" s="141"/>
      <c r="Z16" s="141"/>
      <c r="AA16" s="141"/>
      <c r="AB16" s="141"/>
      <c r="AC16" s="142"/>
      <c r="AE16" s="208"/>
      <c r="AG16" s="169"/>
      <c r="AH16" s="141"/>
      <c r="AI16" s="141"/>
      <c r="AJ16" s="141"/>
      <c r="AK16" s="141"/>
      <c r="AL16" s="141"/>
      <c r="AM16" s="141"/>
      <c r="AN16" s="141"/>
      <c r="AO16" s="141"/>
      <c r="AP16" s="141"/>
      <c r="AQ16" s="141"/>
      <c r="AR16" s="141"/>
      <c r="AS16" s="142"/>
    </row>
    <row r="17" spans="1:46">
      <c r="A17" s="138" t="s">
        <v>94</v>
      </c>
      <c r="B17" s="141"/>
      <c r="C17" s="141"/>
      <c r="D17" s="141"/>
      <c r="E17" s="141"/>
      <c r="F17" s="141"/>
      <c r="G17" s="141"/>
      <c r="H17" s="141"/>
      <c r="I17" s="141"/>
      <c r="J17" s="141"/>
      <c r="K17" s="141"/>
      <c r="L17" s="141"/>
      <c r="M17" s="141"/>
      <c r="N17" s="142"/>
      <c r="O17" s="145"/>
      <c r="P17" s="138"/>
      <c r="Q17" s="156"/>
      <c r="R17" s="141"/>
      <c r="S17" s="141"/>
      <c r="T17" s="141"/>
      <c r="U17" s="141"/>
      <c r="V17" s="141"/>
      <c r="W17" s="141"/>
      <c r="X17" s="141"/>
      <c r="Y17" s="141"/>
      <c r="Z17" s="141"/>
      <c r="AA17" s="141"/>
      <c r="AB17" s="141"/>
      <c r="AC17" s="142"/>
      <c r="AE17" s="208"/>
      <c r="AG17" s="169"/>
      <c r="AH17" s="141"/>
      <c r="AI17" s="141"/>
      <c r="AJ17" s="141"/>
      <c r="AK17" s="141"/>
      <c r="AL17" s="141"/>
      <c r="AM17" s="141"/>
      <c r="AN17" s="141"/>
      <c r="AO17" s="141"/>
      <c r="AP17" s="141"/>
      <c r="AQ17" s="141"/>
      <c r="AR17" s="141"/>
      <c r="AS17" s="142"/>
    </row>
    <row r="18" spans="1:46">
      <c r="A18" s="138" t="s">
        <v>95</v>
      </c>
      <c r="B18" s="141"/>
      <c r="C18" s="141"/>
      <c r="D18" s="141"/>
      <c r="E18" s="141"/>
      <c r="F18" s="141"/>
      <c r="G18" s="141"/>
      <c r="H18" s="141"/>
      <c r="I18" s="141"/>
      <c r="J18" s="141"/>
      <c r="K18" s="141"/>
      <c r="L18" s="141"/>
      <c r="M18" s="141"/>
      <c r="N18" s="142"/>
      <c r="O18" s="145"/>
      <c r="P18" s="138"/>
      <c r="Q18" s="156"/>
      <c r="R18" s="141"/>
      <c r="S18" s="141"/>
      <c r="T18" s="141"/>
      <c r="U18" s="141"/>
      <c r="V18" s="141"/>
      <c r="W18" s="141"/>
      <c r="X18" s="141"/>
      <c r="Y18" s="141"/>
      <c r="Z18" s="141"/>
      <c r="AA18" s="141"/>
      <c r="AB18" s="141"/>
      <c r="AC18" s="142"/>
      <c r="AE18" s="208"/>
      <c r="AG18" s="169"/>
      <c r="AH18" s="141"/>
      <c r="AI18" s="141"/>
      <c r="AJ18" s="141"/>
      <c r="AK18" s="141"/>
      <c r="AL18" s="141"/>
      <c r="AM18" s="141"/>
      <c r="AN18" s="141"/>
      <c r="AO18" s="141"/>
      <c r="AP18" s="141"/>
      <c r="AQ18" s="141"/>
      <c r="AR18" s="141"/>
      <c r="AS18" s="142"/>
    </row>
    <row r="19" spans="1:46">
      <c r="A19" s="138" t="s">
        <v>96</v>
      </c>
      <c r="B19" s="141"/>
      <c r="C19" s="141"/>
      <c r="D19" s="141"/>
      <c r="E19" s="141"/>
      <c r="F19" s="141"/>
      <c r="G19" s="141"/>
      <c r="H19" s="141"/>
      <c r="I19" s="141"/>
      <c r="J19" s="141"/>
      <c r="K19" s="141"/>
      <c r="L19" s="141"/>
      <c r="M19" s="141"/>
      <c r="N19" s="142"/>
      <c r="O19" s="145"/>
      <c r="P19" s="138"/>
      <c r="Q19" s="156"/>
      <c r="R19" s="141"/>
      <c r="S19" s="141"/>
      <c r="T19" s="141"/>
      <c r="U19" s="141"/>
      <c r="V19" s="141"/>
      <c r="W19" s="141"/>
      <c r="X19" s="141"/>
      <c r="Y19" s="141"/>
      <c r="Z19" s="141"/>
      <c r="AA19" s="141"/>
      <c r="AB19" s="141"/>
      <c r="AC19" s="142"/>
      <c r="AE19" s="208"/>
      <c r="AG19" s="169"/>
      <c r="AH19" s="141"/>
      <c r="AI19" s="141"/>
      <c r="AJ19" s="141"/>
      <c r="AK19" s="141"/>
      <c r="AL19" s="141"/>
      <c r="AM19" s="141"/>
      <c r="AN19" s="141"/>
      <c r="AO19" s="141"/>
      <c r="AP19" s="141"/>
      <c r="AQ19" s="141"/>
      <c r="AR19" s="141"/>
      <c r="AS19" s="142"/>
    </row>
    <row r="20" spans="1:46">
      <c r="A20" s="138" t="s">
        <v>97</v>
      </c>
      <c r="B20" s="141"/>
      <c r="C20" s="141"/>
      <c r="D20" s="141"/>
      <c r="E20" s="141"/>
      <c r="F20" s="141"/>
      <c r="G20" s="141"/>
      <c r="H20" s="141"/>
      <c r="I20" s="141"/>
      <c r="J20" s="141"/>
      <c r="K20" s="141"/>
      <c r="L20" s="141"/>
      <c r="M20" s="141"/>
      <c r="N20" s="142"/>
      <c r="O20" s="145"/>
      <c r="P20" s="138"/>
      <c r="Q20" s="156"/>
      <c r="R20" s="141"/>
      <c r="S20" s="141"/>
      <c r="T20" s="141"/>
      <c r="U20" s="141"/>
      <c r="V20" s="141"/>
      <c r="W20" s="141"/>
      <c r="X20" s="141"/>
      <c r="Y20" s="141"/>
      <c r="Z20" s="141"/>
      <c r="AA20" s="141"/>
      <c r="AB20" s="141"/>
      <c r="AC20" s="142"/>
      <c r="AE20" s="208"/>
      <c r="AG20" s="169"/>
      <c r="AH20" s="141"/>
      <c r="AI20" s="141"/>
      <c r="AJ20" s="141"/>
      <c r="AK20" s="141"/>
      <c r="AL20" s="141"/>
      <c r="AM20" s="141"/>
      <c r="AN20" s="141"/>
      <c r="AO20" s="141"/>
      <c r="AP20" s="141"/>
      <c r="AQ20" s="141"/>
      <c r="AR20" s="141"/>
      <c r="AS20" s="142"/>
    </row>
    <row r="21" spans="1:46">
      <c r="A21" s="138" t="s">
        <v>15</v>
      </c>
      <c r="B21" s="141"/>
      <c r="C21" s="141"/>
      <c r="D21" s="141"/>
      <c r="E21" s="141"/>
      <c r="F21" s="141"/>
      <c r="G21" s="141"/>
      <c r="H21" s="141"/>
      <c r="I21" s="141"/>
      <c r="J21" s="141"/>
      <c r="K21" s="141"/>
      <c r="L21" s="141"/>
      <c r="M21" s="141"/>
      <c r="N21" s="142"/>
      <c r="O21" s="145"/>
      <c r="P21" s="138"/>
      <c r="Q21" s="156"/>
      <c r="R21" s="141"/>
      <c r="S21" s="141"/>
      <c r="T21" s="141"/>
      <c r="U21" s="141"/>
      <c r="V21" s="141"/>
      <c r="W21" s="141"/>
      <c r="X21" s="141"/>
      <c r="Y21" s="141"/>
      <c r="Z21" s="141"/>
      <c r="AA21" s="141"/>
      <c r="AB21" s="141"/>
      <c r="AC21" s="142"/>
      <c r="AE21" s="208"/>
      <c r="AG21" s="169"/>
      <c r="AH21" s="141"/>
      <c r="AI21" s="141"/>
      <c r="AJ21" s="141"/>
      <c r="AK21" s="141"/>
      <c r="AL21" s="141"/>
      <c r="AM21" s="141"/>
      <c r="AN21" s="141"/>
      <c r="AO21" s="141"/>
      <c r="AP21" s="141"/>
      <c r="AQ21" s="141"/>
      <c r="AR21" s="141"/>
      <c r="AS21" s="142"/>
    </row>
    <row r="22" spans="1:46">
      <c r="A22" s="138" t="s">
        <v>100</v>
      </c>
      <c r="B22" s="141"/>
      <c r="C22" s="141"/>
      <c r="D22" s="141"/>
      <c r="E22" s="141"/>
      <c r="F22" s="141"/>
      <c r="G22" s="141"/>
      <c r="H22" s="141"/>
      <c r="I22" s="141"/>
      <c r="J22" s="141"/>
      <c r="K22" s="141"/>
      <c r="L22" s="141"/>
      <c r="M22" s="141"/>
      <c r="N22" s="142"/>
      <c r="O22" s="145"/>
      <c r="P22" s="138"/>
      <c r="Q22" s="156"/>
      <c r="R22" s="141"/>
      <c r="S22" s="141"/>
      <c r="T22" s="141"/>
      <c r="U22" s="141"/>
      <c r="V22" s="141"/>
      <c r="W22" s="141"/>
      <c r="X22" s="141"/>
      <c r="Y22" s="141"/>
      <c r="Z22" s="141"/>
      <c r="AA22" s="141"/>
      <c r="AB22" s="141"/>
      <c r="AC22" s="142"/>
      <c r="AE22" s="208"/>
      <c r="AG22" s="169"/>
      <c r="AH22" s="141"/>
      <c r="AI22" s="141"/>
      <c r="AJ22" s="141"/>
      <c r="AK22" s="141"/>
      <c r="AL22" s="141"/>
      <c r="AM22" s="141"/>
      <c r="AN22" s="141"/>
      <c r="AO22" s="141"/>
      <c r="AP22" s="141"/>
      <c r="AQ22" s="141"/>
      <c r="AR22" s="141"/>
      <c r="AS22" s="142"/>
    </row>
    <row r="23" spans="1:46">
      <c r="A23" s="138" t="s">
        <v>101</v>
      </c>
      <c r="B23" s="141"/>
      <c r="C23" s="141"/>
      <c r="D23" s="141"/>
      <c r="E23" s="141"/>
      <c r="F23" s="141"/>
      <c r="G23" s="141"/>
      <c r="H23" s="141"/>
      <c r="I23" s="141"/>
      <c r="J23" s="141"/>
      <c r="K23" s="141"/>
      <c r="L23" s="141"/>
      <c r="M23" s="141"/>
      <c r="N23" s="142"/>
      <c r="O23" s="145"/>
      <c r="P23" s="138"/>
      <c r="Q23" s="156"/>
      <c r="R23" s="141"/>
      <c r="S23" s="141"/>
      <c r="T23" s="141"/>
      <c r="U23" s="141"/>
      <c r="V23" s="141"/>
      <c r="W23" s="141"/>
      <c r="X23" s="141"/>
      <c r="Y23" s="141"/>
      <c r="Z23" s="141"/>
      <c r="AA23" s="141"/>
      <c r="AB23" s="141"/>
      <c r="AC23" s="142"/>
      <c r="AE23" s="208"/>
      <c r="AG23" s="169"/>
      <c r="AH23" s="141"/>
      <c r="AI23" s="141"/>
      <c r="AJ23" s="141"/>
      <c r="AK23" s="141"/>
      <c r="AL23" s="141"/>
      <c r="AM23" s="141"/>
      <c r="AN23" s="141"/>
      <c r="AO23" s="141"/>
      <c r="AP23" s="141"/>
      <c r="AQ23" s="141"/>
      <c r="AR23" s="141"/>
      <c r="AS23" s="142"/>
    </row>
    <row r="24" spans="1:46">
      <c r="A24" s="138" t="s">
        <v>102</v>
      </c>
      <c r="B24" s="141"/>
      <c r="C24" s="141"/>
      <c r="D24" s="141"/>
      <c r="E24" s="141"/>
      <c r="F24" s="141"/>
      <c r="G24" s="141"/>
      <c r="H24" s="141"/>
      <c r="I24" s="141"/>
      <c r="J24" s="141"/>
      <c r="K24" s="141"/>
      <c r="L24" s="141"/>
      <c r="M24" s="141"/>
      <c r="N24" s="142"/>
      <c r="O24" s="145"/>
      <c r="P24" s="138"/>
      <c r="Q24" s="156"/>
      <c r="R24" s="141"/>
      <c r="S24" s="141"/>
      <c r="T24" s="141"/>
      <c r="U24" s="141"/>
      <c r="V24" s="141"/>
      <c r="W24" s="141"/>
      <c r="X24" s="141"/>
      <c r="Y24" s="141"/>
      <c r="Z24" s="141"/>
      <c r="AA24" s="141"/>
      <c r="AB24" s="141"/>
      <c r="AC24" s="142"/>
      <c r="AE24" s="208"/>
      <c r="AG24" s="169"/>
      <c r="AH24" s="141"/>
      <c r="AI24" s="141"/>
      <c r="AJ24" s="141"/>
      <c r="AK24" s="141"/>
      <c r="AL24" s="141"/>
      <c r="AM24" s="141"/>
      <c r="AN24" s="141"/>
      <c r="AO24" s="141"/>
      <c r="AP24" s="141"/>
      <c r="AQ24" s="141"/>
      <c r="AR24" s="141"/>
      <c r="AS24" s="142"/>
    </row>
    <row r="25" spans="1:46">
      <c r="A25" s="138" t="s">
        <v>155</v>
      </c>
      <c r="B25" s="141"/>
      <c r="C25" s="141"/>
      <c r="D25" s="141"/>
      <c r="E25" s="141"/>
      <c r="F25" s="141"/>
      <c r="G25" s="141"/>
      <c r="H25" s="141"/>
      <c r="I25" s="141"/>
      <c r="J25" s="141"/>
      <c r="K25" s="141"/>
      <c r="L25" s="141"/>
      <c r="M25" s="141"/>
      <c r="N25" s="142"/>
      <c r="O25" s="145"/>
      <c r="P25" s="138"/>
      <c r="Q25" s="156"/>
      <c r="R25" s="141"/>
      <c r="S25" s="141"/>
      <c r="T25" s="141"/>
      <c r="U25" s="141"/>
      <c r="V25" s="141"/>
      <c r="W25" s="141"/>
      <c r="X25" s="141"/>
      <c r="Y25" s="141"/>
      <c r="Z25" s="141"/>
      <c r="AA25" s="141"/>
      <c r="AB25" s="141"/>
      <c r="AC25" s="142"/>
      <c r="AE25" s="208"/>
      <c r="AG25" s="169"/>
      <c r="AH25" s="141"/>
      <c r="AI25" s="141"/>
      <c r="AJ25" s="141"/>
      <c r="AK25" s="141"/>
      <c r="AL25" s="141"/>
      <c r="AM25" s="141"/>
      <c r="AN25" s="141"/>
      <c r="AO25" s="141"/>
      <c r="AP25" s="141"/>
      <c r="AQ25" s="141"/>
      <c r="AR25" s="141"/>
      <c r="AS25" s="142"/>
    </row>
    <row r="26" spans="1:46">
      <c r="A26" s="138" t="s">
        <v>17</v>
      </c>
      <c r="B26" s="141"/>
      <c r="C26" s="141"/>
      <c r="D26" s="141"/>
      <c r="E26" s="141"/>
      <c r="F26" s="141"/>
      <c r="G26" s="141"/>
      <c r="H26" s="141"/>
      <c r="I26" s="141"/>
      <c r="J26" s="141"/>
      <c r="K26" s="141"/>
      <c r="L26" s="141"/>
      <c r="M26" s="141"/>
      <c r="N26" s="142"/>
      <c r="O26" s="145"/>
      <c r="P26" s="138"/>
      <c r="Q26" s="156"/>
      <c r="R26" s="141"/>
      <c r="S26" s="141"/>
      <c r="T26" s="141"/>
      <c r="U26" s="141"/>
      <c r="V26" s="141"/>
      <c r="W26" s="141"/>
      <c r="X26" s="141"/>
      <c r="Y26" s="141"/>
      <c r="Z26" s="141"/>
      <c r="AA26" s="141"/>
      <c r="AB26" s="141"/>
      <c r="AC26" s="142"/>
      <c r="AE26" s="208"/>
      <c r="AG26" s="169"/>
      <c r="AH26" s="141"/>
      <c r="AI26" s="141"/>
      <c r="AJ26" s="141"/>
      <c r="AK26" s="141"/>
      <c r="AL26" s="141"/>
      <c r="AM26" s="141"/>
      <c r="AN26" s="141"/>
      <c r="AO26" s="141"/>
      <c r="AP26" s="141"/>
      <c r="AQ26" s="141"/>
      <c r="AR26" s="141"/>
      <c r="AS26" s="142"/>
    </row>
    <row r="27" spans="1:46">
      <c r="A27" s="138" t="s">
        <v>106</v>
      </c>
      <c r="B27" s="141"/>
      <c r="C27" s="141"/>
      <c r="D27" s="141"/>
      <c r="E27" s="141"/>
      <c r="F27" s="141"/>
      <c r="G27" s="141"/>
      <c r="H27" s="141"/>
      <c r="I27" s="141"/>
      <c r="J27" s="141"/>
      <c r="K27" s="141"/>
      <c r="L27" s="141"/>
      <c r="M27" s="141"/>
      <c r="N27" s="142"/>
      <c r="O27" s="145"/>
      <c r="P27" s="138"/>
      <c r="Q27" s="156"/>
      <c r="R27" s="141"/>
      <c r="S27" s="141"/>
      <c r="T27" s="141"/>
      <c r="U27" s="141"/>
      <c r="V27" s="141"/>
      <c r="W27" s="141"/>
      <c r="X27" s="141"/>
      <c r="Y27" s="141"/>
      <c r="Z27" s="141"/>
      <c r="AA27" s="141"/>
      <c r="AB27" s="141"/>
      <c r="AC27" s="142"/>
      <c r="AE27" s="208"/>
      <c r="AG27" s="169"/>
      <c r="AH27" s="141"/>
      <c r="AI27" s="141"/>
      <c r="AJ27" s="141"/>
      <c r="AK27" s="141"/>
      <c r="AL27" s="141"/>
      <c r="AM27" s="141"/>
      <c r="AN27" s="141"/>
      <c r="AO27" s="141"/>
      <c r="AP27" s="141"/>
      <c r="AQ27" s="141"/>
      <c r="AR27" s="141"/>
      <c r="AS27" s="142"/>
    </row>
    <row r="28" spans="1:46">
      <c r="A28" s="139" t="s">
        <v>107</v>
      </c>
      <c r="B28" s="143"/>
      <c r="C28" s="143"/>
      <c r="D28" s="143"/>
      <c r="E28" s="143"/>
      <c r="F28" s="143"/>
      <c r="G28" s="143"/>
      <c r="H28" s="143"/>
      <c r="I28" s="143"/>
      <c r="J28" s="143"/>
      <c r="K28" s="143"/>
      <c r="L28" s="143"/>
      <c r="M28" s="143"/>
      <c r="N28" s="144"/>
      <c r="O28" s="145"/>
      <c r="P28" s="157"/>
      <c r="Q28" s="158"/>
      <c r="R28" s="159"/>
      <c r="S28" s="159"/>
      <c r="T28" s="159"/>
      <c r="U28" s="159"/>
      <c r="V28" s="159"/>
      <c r="W28" s="159"/>
      <c r="X28" s="159"/>
      <c r="Y28" s="159"/>
      <c r="Z28" s="159"/>
      <c r="AA28" s="159"/>
      <c r="AB28" s="159"/>
      <c r="AC28" s="160"/>
      <c r="AE28" s="209"/>
      <c r="AG28" s="170"/>
      <c r="AH28" s="159"/>
      <c r="AI28" s="159"/>
      <c r="AJ28" s="159"/>
      <c r="AK28" s="159"/>
      <c r="AL28" s="159"/>
      <c r="AM28" s="159"/>
      <c r="AN28" s="159"/>
      <c r="AO28" s="159"/>
      <c r="AP28" s="159"/>
      <c r="AQ28" s="159"/>
      <c r="AR28" s="159"/>
      <c r="AS28" s="160"/>
    </row>
    <row r="29" spans="1:46" ht="16">
      <c r="A29" s="136"/>
      <c r="B29" s="145"/>
      <c r="C29" s="145"/>
      <c r="D29" s="145"/>
      <c r="E29" s="145"/>
      <c r="F29" s="145"/>
      <c r="G29" s="145"/>
      <c r="H29" s="145"/>
      <c r="I29" s="145"/>
      <c r="J29" s="145"/>
      <c r="K29" s="145"/>
      <c r="L29" s="145"/>
      <c r="M29" s="145"/>
      <c r="N29" s="146"/>
      <c r="O29" s="145"/>
      <c r="P29" s="162" t="s">
        <v>164</v>
      </c>
      <c r="Q29" s="161"/>
      <c r="R29" s="150"/>
      <c r="S29" s="150"/>
      <c r="T29" s="150"/>
      <c r="U29" s="150"/>
      <c r="V29" s="150"/>
      <c r="W29" s="150"/>
      <c r="X29" s="150"/>
      <c r="Y29" s="150"/>
      <c r="Z29" s="150"/>
      <c r="AA29" s="150"/>
      <c r="AB29" s="150"/>
      <c r="AC29" s="151"/>
      <c r="AE29" s="166"/>
      <c r="AG29" s="171" t="s">
        <v>169</v>
      </c>
      <c r="AH29" s="150"/>
      <c r="AI29" s="150"/>
      <c r="AJ29" s="150"/>
      <c r="AK29" s="150"/>
      <c r="AL29" s="150"/>
      <c r="AM29" s="150"/>
      <c r="AN29" s="150"/>
      <c r="AO29" s="150"/>
      <c r="AP29" s="150"/>
      <c r="AQ29" s="150"/>
      <c r="AR29" s="150"/>
      <c r="AS29" s="151"/>
      <c r="AT29" s="175">
        <f>SUM(AH29:AS29)</f>
        <v>0</v>
      </c>
    </row>
    <row r="30" spans="1:46">
      <c r="A30" s="135"/>
      <c r="B30" s="145"/>
      <c r="C30" s="145"/>
      <c r="D30" s="145"/>
      <c r="E30" s="145"/>
      <c r="F30" s="145"/>
      <c r="G30" s="145"/>
      <c r="H30" s="145"/>
      <c r="I30" s="145"/>
      <c r="J30" s="145"/>
      <c r="K30" s="145"/>
      <c r="L30" s="145"/>
      <c r="M30" s="145"/>
      <c r="N30" s="146"/>
      <c r="O30" s="145"/>
      <c r="P30" s="135"/>
      <c r="Q30" s="145"/>
      <c r="R30" s="145"/>
      <c r="S30" s="145"/>
      <c r="T30" s="145"/>
      <c r="U30" s="145"/>
      <c r="V30" s="145"/>
      <c r="W30" s="145"/>
      <c r="X30" s="145"/>
      <c r="Y30" s="145"/>
      <c r="Z30" s="145"/>
      <c r="AA30" s="145"/>
      <c r="AB30" s="145"/>
      <c r="AC30" s="146"/>
      <c r="AE30" s="166"/>
      <c r="AG30" s="172"/>
      <c r="AH30" s="145"/>
      <c r="AI30" s="145"/>
      <c r="AJ30" s="145"/>
      <c r="AK30" s="145"/>
      <c r="AL30" s="145"/>
      <c r="AM30" s="145"/>
      <c r="AN30" s="145"/>
      <c r="AO30" s="145"/>
      <c r="AP30" s="145"/>
      <c r="AQ30" s="145"/>
      <c r="AR30" s="145"/>
      <c r="AS30" s="146"/>
    </row>
    <row r="31" spans="1:46">
      <c r="A31" s="140" t="s">
        <v>156</v>
      </c>
      <c r="B31" s="202"/>
      <c r="C31" s="147"/>
      <c r="D31" s="147"/>
      <c r="E31" s="147"/>
      <c r="F31" s="147"/>
      <c r="G31" s="147"/>
      <c r="H31" s="147"/>
      <c r="I31" s="147"/>
      <c r="J31" s="147"/>
      <c r="K31" s="147"/>
      <c r="L31" s="147"/>
      <c r="M31" s="147"/>
      <c r="N31" s="148"/>
      <c r="O31" s="145"/>
      <c r="P31" s="135"/>
      <c r="Q31" s="145"/>
      <c r="R31" s="145"/>
      <c r="S31" s="145"/>
      <c r="T31" s="145"/>
      <c r="U31" s="145"/>
      <c r="V31" s="145"/>
      <c r="W31" s="145"/>
      <c r="X31" s="145"/>
      <c r="Y31" s="145"/>
      <c r="Z31" s="145"/>
      <c r="AA31" s="145"/>
      <c r="AB31" s="145"/>
      <c r="AC31" s="146"/>
      <c r="AE31" s="210"/>
      <c r="AG31" s="173"/>
      <c r="AH31" s="147"/>
      <c r="AI31" s="147"/>
      <c r="AJ31" s="147"/>
      <c r="AK31" s="147"/>
      <c r="AL31" s="147"/>
      <c r="AM31" s="147"/>
      <c r="AN31" s="147"/>
      <c r="AO31" s="147"/>
      <c r="AP31" s="147"/>
      <c r="AQ31" s="147"/>
      <c r="AR31" s="147"/>
      <c r="AS31" s="148"/>
    </row>
    <row r="32" spans="1:46">
      <c r="A32" s="138" t="s">
        <v>157</v>
      </c>
      <c r="B32" s="203"/>
      <c r="C32" s="141"/>
      <c r="D32" s="141"/>
      <c r="E32" s="141"/>
      <c r="F32" s="141"/>
      <c r="G32" s="141"/>
      <c r="H32" s="141"/>
      <c r="I32" s="141"/>
      <c r="J32" s="141"/>
      <c r="K32" s="141"/>
      <c r="L32" s="141"/>
      <c r="M32" s="141"/>
      <c r="N32" s="142"/>
      <c r="O32" s="145"/>
      <c r="P32" s="135"/>
      <c r="Q32" s="145"/>
      <c r="R32" s="145"/>
      <c r="S32" s="145"/>
      <c r="T32" s="145"/>
      <c r="U32" s="145"/>
      <c r="V32" s="145"/>
      <c r="W32" s="145"/>
      <c r="X32" s="145"/>
      <c r="Y32" s="145"/>
      <c r="Z32" s="145"/>
      <c r="AA32" s="145"/>
      <c r="AB32" s="145"/>
      <c r="AC32" s="146"/>
      <c r="AE32" s="211"/>
      <c r="AG32" s="169"/>
      <c r="AH32" s="141"/>
      <c r="AI32" s="141"/>
      <c r="AJ32" s="141"/>
      <c r="AK32" s="141"/>
      <c r="AL32" s="141"/>
      <c r="AM32" s="141"/>
      <c r="AN32" s="141"/>
      <c r="AO32" s="141"/>
      <c r="AP32" s="141"/>
      <c r="AQ32" s="141"/>
      <c r="AR32" s="141"/>
      <c r="AS32" s="142"/>
    </row>
    <row r="33" spans="1:46">
      <c r="A33" s="138" t="s">
        <v>158</v>
      </c>
      <c r="B33" s="203"/>
      <c r="C33" s="141"/>
      <c r="D33" s="141"/>
      <c r="E33" s="141"/>
      <c r="F33" s="141"/>
      <c r="G33" s="141"/>
      <c r="H33" s="141"/>
      <c r="I33" s="141"/>
      <c r="J33" s="141"/>
      <c r="K33" s="141"/>
      <c r="L33" s="141"/>
      <c r="M33" s="141"/>
      <c r="N33" s="142"/>
      <c r="O33" s="145"/>
      <c r="P33" s="135"/>
      <c r="Q33" s="145"/>
      <c r="R33" s="145"/>
      <c r="S33" s="145"/>
      <c r="T33" s="145"/>
      <c r="U33" s="145"/>
      <c r="V33" s="145"/>
      <c r="W33" s="145"/>
      <c r="X33" s="145"/>
      <c r="Y33" s="145"/>
      <c r="Z33" s="145"/>
      <c r="AA33" s="145"/>
      <c r="AB33" s="145"/>
      <c r="AC33" s="146"/>
      <c r="AE33" s="211"/>
      <c r="AG33" s="169"/>
      <c r="AH33" s="141"/>
      <c r="AI33" s="141"/>
      <c r="AJ33" s="141"/>
      <c r="AK33" s="141"/>
      <c r="AL33" s="141"/>
      <c r="AM33" s="141"/>
      <c r="AN33" s="141"/>
      <c r="AO33" s="141"/>
      <c r="AP33" s="141"/>
      <c r="AQ33" s="141"/>
      <c r="AR33" s="141"/>
      <c r="AS33" s="142"/>
    </row>
    <row r="34" spans="1:46">
      <c r="A34" s="157" t="s">
        <v>159</v>
      </c>
      <c r="B34" s="204"/>
      <c r="C34" s="159"/>
      <c r="D34" s="159"/>
      <c r="E34" s="159"/>
      <c r="F34" s="159"/>
      <c r="G34" s="159"/>
      <c r="H34" s="159"/>
      <c r="I34" s="159"/>
      <c r="J34" s="159"/>
      <c r="K34" s="159"/>
      <c r="L34" s="159"/>
      <c r="M34" s="159"/>
      <c r="N34" s="160"/>
      <c r="O34" s="145"/>
      <c r="P34" s="135"/>
      <c r="Q34" s="145"/>
      <c r="R34" s="145"/>
      <c r="S34" s="145"/>
      <c r="T34" s="145"/>
      <c r="U34" s="145"/>
      <c r="V34" s="145"/>
      <c r="W34" s="145"/>
      <c r="X34" s="145"/>
      <c r="Y34" s="145"/>
      <c r="Z34" s="145"/>
      <c r="AA34" s="145"/>
      <c r="AB34" s="145"/>
      <c r="AC34" s="146"/>
      <c r="AE34" s="212"/>
      <c r="AG34" s="170"/>
      <c r="AH34" s="159"/>
      <c r="AI34" s="159"/>
      <c r="AJ34" s="159"/>
      <c r="AK34" s="159"/>
      <c r="AL34" s="159"/>
      <c r="AM34" s="159"/>
      <c r="AN34" s="159"/>
      <c r="AO34" s="159"/>
      <c r="AP34" s="159"/>
      <c r="AQ34" s="159"/>
      <c r="AR34" s="159"/>
      <c r="AS34" s="160"/>
    </row>
    <row r="35" spans="1:46" ht="16">
      <c r="A35" s="164" t="s">
        <v>162</v>
      </c>
      <c r="B35" s="206"/>
      <c r="C35" s="150"/>
      <c r="D35" s="150"/>
      <c r="E35" s="150"/>
      <c r="F35" s="150"/>
      <c r="G35" s="150"/>
      <c r="H35" s="150"/>
      <c r="I35" s="150"/>
      <c r="J35" s="150"/>
      <c r="K35" s="150"/>
      <c r="L35" s="150"/>
      <c r="M35" s="150"/>
      <c r="N35" s="151"/>
      <c r="O35" s="145"/>
      <c r="P35" s="135"/>
      <c r="Q35" s="145"/>
      <c r="R35" s="145"/>
      <c r="S35" s="145"/>
      <c r="T35" s="145"/>
      <c r="U35" s="145"/>
      <c r="V35" s="145"/>
      <c r="W35" s="145"/>
      <c r="X35" s="145"/>
      <c r="Y35" s="145"/>
      <c r="Z35" s="145"/>
      <c r="AA35" s="145"/>
      <c r="AB35" s="145"/>
      <c r="AC35" s="146"/>
      <c r="AE35" s="167"/>
      <c r="AG35" s="171" t="s">
        <v>170</v>
      </c>
      <c r="AH35" s="150"/>
      <c r="AI35" s="150"/>
      <c r="AJ35" s="150"/>
      <c r="AK35" s="150"/>
      <c r="AL35" s="150"/>
      <c r="AM35" s="150"/>
      <c r="AN35" s="150"/>
      <c r="AO35" s="150"/>
      <c r="AP35" s="150"/>
      <c r="AQ35" s="150"/>
      <c r="AR35" s="150"/>
      <c r="AS35" s="151"/>
      <c r="AT35" s="175">
        <f>SUM(AH35:AS35)</f>
        <v>0</v>
      </c>
    </row>
    <row r="36" spans="1:46">
      <c r="A36" s="135"/>
      <c r="B36" s="145"/>
      <c r="C36" s="145"/>
      <c r="D36" s="145"/>
      <c r="E36" s="145"/>
      <c r="F36" s="145"/>
      <c r="G36" s="145"/>
      <c r="H36" s="145"/>
      <c r="I36" s="145"/>
      <c r="J36" s="145"/>
      <c r="K36" s="145"/>
      <c r="L36" s="145"/>
      <c r="M36" s="145"/>
      <c r="N36" s="146"/>
      <c r="O36" s="145"/>
      <c r="P36" s="135"/>
      <c r="Q36" s="145"/>
      <c r="R36" s="145"/>
      <c r="S36" s="145"/>
      <c r="T36" s="145"/>
      <c r="U36" s="145"/>
      <c r="V36" s="145"/>
      <c r="W36" s="145"/>
      <c r="X36" s="145"/>
      <c r="Y36" s="145"/>
      <c r="Z36" s="145"/>
      <c r="AA36" s="145"/>
      <c r="AB36" s="145"/>
      <c r="AC36" s="146"/>
      <c r="AE36" s="168"/>
      <c r="AG36" s="172"/>
      <c r="AH36" s="145"/>
      <c r="AI36" s="145"/>
      <c r="AJ36" s="145"/>
      <c r="AK36" s="145"/>
      <c r="AL36" s="145"/>
      <c r="AM36" s="145"/>
      <c r="AN36" s="145"/>
      <c r="AO36" s="145"/>
      <c r="AP36" s="145"/>
      <c r="AQ36" s="145"/>
      <c r="AR36" s="145"/>
      <c r="AS36" s="146"/>
    </row>
    <row r="37" spans="1:46">
      <c r="A37" s="200" t="s">
        <v>192</v>
      </c>
      <c r="B37" s="202"/>
      <c r="C37" s="147"/>
      <c r="D37" s="147"/>
      <c r="E37" s="147"/>
      <c r="F37" s="147"/>
      <c r="G37" s="147"/>
      <c r="H37" s="147"/>
      <c r="I37" s="147"/>
      <c r="J37" s="147"/>
      <c r="K37" s="147"/>
      <c r="L37" s="147"/>
      <c r="M37" s="147"/>
      <c r="N37" s="148"/>
      <c r="O37" s="145"/>
      <c r="P37" s="135"/>
      <c r="Q37" s="145"/>
      <c r="R37" s="145"/>
      <c r="S37" s="145"/>
      <c r="T37" s="145"/>
      <c r="U37" s="145"/>
      <c r="V37" s="145"/>
      <c r="W37" s="145"/>
      <c r="X37" s="145"/>
      <c r="Y37" s="145"/>
      <c r="Z37" s="145"/>
      <c r="AA37" s="145"/>
      <c r="AB37" s="145"/>
      <c r="AC37" s="146"/>
      <c r="AE37" s="210"/>
      <c r="AG37" s="173"/>
      <c r="AH37" s="147"/>
      <c r="AI37" s="147"/>
      <c r="AJ37" s="147"/>
      <c r="AK37" s="147"/>
      <c r="AL37" s="147"/>
      <c r="AM37" s="147"/>
      <c r="AN37" s="147"/>
      <c r="AO37" s="147"/>
      <c r="AP37" s="147"/>
      <c r="AQ37" s="147"/>
      <c r="AR37" s="147"/>
      <c r="AS37" s="148"/>
    </row>
    <row r="38" spans="1:46">
      <c r="A38" s="201" t="s">
        <v>193</v>
      </c>
      <c r="B38" s="203"/>
      <c r="C38" s="141"/>
      <c r="D38" s="141"/>
      <c r="E38" s="141"/>
      <c r="F38" s="141"/>
      <c r="G38" s="141"/>
      <c r="H38" s="141"/>
      <c r="I38" s="141"/>
      <c r="J38" s="141"/>
      <c r="K38" s="141"/>
      <c r="L38" s="141"/>
      <c r="M38" s="141"/>
      <c r="N38" s="142"/>
      <c r="O38" s="145"/>
      <c r="P38" s="135"/>
      <c r="Q38" s="145"/>
      <c r="R38" s="145"/>
      <c r="S38" s="145"/>
      <c r="T38" s="145"/>
      <c r="U38" s="145"/>
      <c r="V38" s="145"/>
      <c r="W38" s="145"/>
      <c r="X38" s="145"/>
      <c r="Y38" s="145"/>
      <c r="Z38" s="145"/>
      <c r="AA38" s="145"/>
      <c r="AB38" s="145"/>
      <c r="AC38" s="146"/>
      <c r="AE38" s="211"/>
      <c r="AG38" s="169"/>
      <c r="AH38" s="141"/>
      <c r="AI38" s="141"/>
      <c r="AJ38" s="141"/>
      <c r="AK38" s="141"/>
      <c r="AL38" s="141"/>
      <c r="AM38" s="141"/>
      <c r="AN38" s="141"/>
      <c r="AO38" s="141"/>
      <c r="AP38" s="141"/>
      <c r="AQ38" s="141"/>
      <c r="AR38" s="141"/>
      <c r="AS38" s="142"/>
    </row>
    <row r="39" spans="1:46">
      <c r="A39" s="157" t="s">
        <v>151</v>
      </c>
      <c r="B39" s="204"/>
      <c r="C39" s="159"/>
      <c r="D39" s="159"/>
      <c r="E39" s="159"/>
      <c r="F39" s="159"/>
      <c r="G39" s="159"/>
      <c r="H39" s="159"/>
      <c r="I39" s="159"/>
      <c r="J39" s="159"/>
      <c r="K39" s="159"/>
      <c r="L39" s="159"/>
      <c r="M39" s="159"/>
      <c r="N39" s="160"/>
      <c r="O39" s="145"/>
      <c r="P39" s="135"/>
      <c r="Q39" s="145"/>
      <c r="R39" s="145"/>
      <c r="S39" s="145"/>
      <c r="T39" s="145"/>
      <c r="U39" s="145"/>
      <c r="V39" s="145"/>
      <c r="W39" s="145"/>
      <c r="X39" s="145"/>
      <c r="Y39" s="145"/>
      <c r="Z39" s="145"/>
      <c r="AA39" s="145"/>
      <c r="AB39" s="145"/>
      <c r="AC39" s="146"/>
      <c r="AE39" s="212"/>
      <c r="AG39" s="170"/>
      <c r="AH39" s="159"/>
      <c r="AI39" s="159"/>
      <c r="AJ39" s="159"/>
      <c r="AK39" s="159"/>
      <c r="AL39" s="159"/>
      <c r="AM39" s="159"/>
      <c r="AN39" s="159"/>
      <c r="AO39" s="159"/>
      <c r="AP39" s="159"/>
      <c r="AQ39" s="159"/>
      <c r="AR39" s="159"/>
      <c r="AS39" s="160"/>
    </row>
    <row r="40" spans="1:46" ht="16">
      <c r="A40" s="164" t="s">
        <v>163</v>
      </c>
      <c r="B40" s="206"/>
      <c r="C40" s="150"/>
      <c r="D40" s="150"/>
      <c r="E40" s="150"/>
      <c r="F40" s="150"/>
      <c r="G40" s="150"/>
      <c r="H40" s="150"/>
      <c r="I40" s="150"/>
      <c r="J40" s="150"/>
      <c r="K40" s="150"/>
      <c r="L40" s="150"/>
      <c r="M40" s="150"/>
      <c r="N40" s="151"/>
      <c r="O40" s="145"/>
      <c r="P40" s="135"/>
      <c r="Q40" s="145"/>
      <c r="R40" s="145"/>
      <c r="S40" s="145"/>
      <c r="T40" s="145"/>
      <c r="U40" s="145"/>
      <c r="V40" s="145"/>
      <c r="W40" s="145"/>
      <c r="X40" s="145"/>
      <c r="Y40" s="145"/>
      <c r="Z40" s="145"/>
      <c r="AA40" s="145"/>
      <c r="AB40" s="145"/>
      <c r="AC40" s="146"/>
      <c r="AE40" s="167"/>
      <c r="AG40" s="171" t="s">
        <v>171</v>
      </c>
      <c r="AH40" s="150"/>
      <c r="AI40" s="150"/>
      <c r="AJ40" s="150"/>
      <c r="AK40" s="150"/>
      <c r="AL40" s="150"/>
      <c r="AM40" s="150"/>
      <c r="AN40" s="150"/>
      <c r="AO40" s="150"/>
      <c r="AP40" s="150"/>
      <c r="AQ40" s="150"/>
      <c r="AR40" s="150"/>
      <c r="AS40" s="151"/>
      <c r="AT40" s="175">
        <f>SUM(AH40:AS40)</f>
        <v>0</v>
      </c>
    </row>
    <row r="41" spans="1:46">
      <c r="A41" s="135"/>
      <c r="B41" s="145"/>
      <c r="C41" s="145"/>
      <c r="D41" s="145"/>
      <c r="E41" s="145"/>
      <c r="F41" s="145"/>
      <c r="G41" s="145"/>
      <c r="H41" s="145"/>
      <c r="I41" s="145"/>
      <c r="J41" s="145"/>
      <c r="K41" s="145"/>
      <c r="L41" s="145"/>
      <c r="M41" s="145"/>
      <c r="N41" s="146"/>
      <c r="O41" s="145"/>
      <c r="P41" s="135"/>
      <c r="Q41" s="145"/>
      <c r="R41" s="145"/>
      <c r="S41" s="145"/>
      <c r="T41" s="145"/>
      <c r="U41" s="145"/>
      <c r="V41" s="145"/>
      <c r="W41" s="145"/>
      <c r="X41" s="145"/>
      <c r="Y41" s="145"/>
      <c r="Z41" s="145"/>
      <c r="AA41" s="145"/>
      <c r="AB41" s="145"/>
      <c r="AC41" s="146"/>
      <c r="AE41" s="168"/>
      <c r="AG41" s="172"/>
      <c r="AH41" s="145"/>
      <c r="AI41" s="145"/>
      <c r="AJ41" s="145"/>
      <c r="AK41" s="145"/>
      <c r="AL41" s="145"/>
      <c r="AM41" s="145"/>
      <c r="AN41" s="145"/>
      <c r="AO41" s="145"/>
      <c r="AP41" s="145"/>
      <c r="AQ41" s="145"/>
      <c r="AR41" s="145"/>
      <c r="AS41" s="146"/>
    </row>
    <row r="42" spans="1:46" ht="16">
      <c r="A42" s="176" t="s">
        <v>112</v>
      </c>
      <c r="B42" s="206"/>
      <c r="C42" s="150"/>
      <c r="D42" s="150"/>
      <c r="E42" s="150"/>
      <c r="F42" s="150"/>
      <c r="G42" s="150"/>
      <c r="H42" s="150"/>
      <c r="I42" s="150"/>
      <c r="J42" s="150"/>
      <c r="K42" s="150"/>
      <c r="L42" s="150"/>
      <c r="M42" s="150"/>
      <c r="N42" s="151"/>
      <c r="O42" s="205" t="s">
        <v>195</v>
      </c>
      <c r="P42" s="135"/>
      <c r="Q42" s="145"/>
      <c r="R42" s="145"/>
      <c r="S42" s="145"/>
      <c r="T42" s="145"/>
      <c r="U42" s="145"/>
      <c r="V42" s="145"/>
      <c r="W42" s="145"/>
      <c r="X42" s="145"/>
      <c r="Y42" s="145"/>
      <c r="Z42" s="145"/>
      <c r="AA42" s="145"/>
      <c r="AB42" s="145"/>
      <c r="AC42" s="146"/>
      <c r="AE42" s="213"/>
      <c r="AG42" s="171" t="s">
        <v>172</v>
      </c>
      <c r="AH42" s="150"/>
      <c r="AI42" s="150"/>
      <c r="AJ42" s="150"/>
      <c r="AK42" s="150"/>
      <c r="AL42" s="150"/>
      <c r="AM42" s="150"/>
      <c r="AN42" s="150"/>
      <c r="AO42" s="150"/>
      <c r="AP42" s="150"/>
      <c r="AQ42" s="150"/>
      <c r="AR42" s="150"/>
      <c r="AS42" s="151"/>
      <c r="AT42" s="175">
        <f>SUM(AH42:AS42)</f>
        <v>0</v>
      </c>
    </row>
    <row r="43" spans="1:46" ht="16.5" thickBot="1">
      <c r="A43" s="177" t="s">
        <v>113</v>
      </c>
      <c r="B43" s="207"/>
      <c r="C43" s="152"/>
      <c r="D43" s="152"/>
      <c r="E43" s="152"/>
      <c r="F43" s="152"/>
      <c r="G43" s="152"/>
      <c r="H43" s="152"/>
      <c r="I43" s="152"/>
      <c r="J43" s="152"/>
      <c r="K43" s="152"/>
      <c r="L43" s="152"/>
      <c r="M43" s="152"/>
      <c r="N43" s="153"/>
      <c r="O43" s="205" t="s">
        <v>196</v>
      </c>
      <c r="P43" s="137"/>
      <c r="Q43" s="154"/>
      <c r="R43" s="154"/>
      <c r="S43" s="154"/>
      <c r="T43" s="154"/>
      <c r="U43" s="154"/>
      <c r="V43" s="154"/>
      <c r="W43" s="154"/>
      <c r="X43" s="154"/>
      <c r="Y43" s="154"/>
      <c r="Z43" s="154"/>
      <c r="AA43" s="154"/>
      <c r="AB43" s="154"/>
      <c r="AC43" s="155"/>
      <c r="AE43" s="214"/>
      <c r="AG43" s="174" t="s">
        <v>173</v>
      </c>
      <c r="AH43" s="152"/>
      <c r="AI43" s="152"/>
      <c r="AJ43" s="152"/>
      <c r="AK43" s="152"/>
      <c r="AL43" s="152"/>
      <c r="AM43" s="152"/>
      <c r="AN43" s="152"/>
      <c r="AO43" s="152"/>
      <c r="AP43" s="152"/>
      <c r="AQ43" s="152"/>
      <c r="AR43" s="152"/>
      <c r="AS43" s="153"/>
      <c r="AT43" s="175">
        <f>SUM(AH43:AS43)</f>
        <v>0</v>
      </c>
    </row>
    <row r="44" spans="1:46">
      <c r="AT44" s="175">
        <f>SUM(AT29:AT43)</f>
        <v>0</v>
      </c>
    </row>
  </sheetData>
  <sheetProtection algorithmName="SHA-512" hashValue="8V78/C2+HHMhQd4E6cN1pkiZqIk5XE7z9PBwocSs2XCzPk/KzzIAFA3omyrFGHG7JO7BszNZ1r/L9ey/uhBzrQ==" saltValue="QmxZcnUiLHx5ob7+Th6jLg==" spinCount="100000" sheet="1" objects="1" scenarios="1"/>
  <phoneticPr fontId="22"/>
  <printOptions horizontalCentered="1" verticalCentered="1"/>
  <pageMargins left="0.78740157480314965" right="0.78740157480314965" top="0.98425196850393704" bottom="0.98425196850393704" header="0.51181102362204722" footer="0.51181102362204722"/>
  <pageSetup paperSize="8" orientation="landscape" horizontalDpi="300" r:id="rId1"/>
  <headerFooter alignWithMargins="0"/>
  <colBreaks count="1" manualBreakCount="1">
    <brk id="15"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13"/>
  </sheetPr>
  <dimension ref="A1:B2"/>
  <sheetViews>
    <sheetView workbookViewId="0">
      <selection activeCell="B3" sqref="B3"/>
    </sheetView>
  </sheetViews>
  <sheetFormatPr defaultRowHeight="13"/>
  <cols>
    <col min="1" max="1" width="13.90625" customWidth="1"/>
    <col min="2" max="2" width="10.08984375" bestFit="1" customWidth="1"/>
  </cols>
  <sheetData>
    <row r="1" spans="1:2">
      <c r="A1" s="190" t="s">
        <v>174</v>
      </c>
      <c r="B1" s="191" t="s">
        <v>176</v>
      </c>
    </row>
    <row r="2" spans="1:2">
      <c r="A2" s="190" t="s">
        <v>175</v>
      </c>
      <c r="B2" s="215">
        <v>5</v>
      </c>
    </row>
  </sheetData>
  <sheetProtection password="9DFD" sheet="1" objects="1" scenarios="1"/>
  <phoneticPr fontId="2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79"/>
  <sheetViews>
    <sheetView showGridLines="0" showZeros="0" view="pageBreakPreview" zoomScale="80" zoomScaleNormal="100" zoomScaleSheetLayoutView="80" workbookViewId="0">
      <selection activeCell="E5" sqref="E5:O36"/>
    </sheetView>
  </sheetViews>
  <sheetFormatPr defaultColWidth="9" defaultRowHeight="12"/>
  <cols>
    <col min="1" max="1" width="2.36328125" style="2" customWidth="1"/>
    <col min="2" max="2" width="0.453125" style="2" customWidth="1"/>
    <col min="3" max="3" width="2.08984375" style="2" customWidth="1"/>
    <col min="4" max="4" width="1.453125" style="2" customWidth="1"/>
    <col min="5" max="5" width="9.90625" style="2" customWidth="1"/>
    <col min="6" max="6" width="13.08984375" style="2" customWidth="1"/>
    <col min="7" max="7" width="2.08984375" style="2" customWidth="1"/>
    <col min="8" max="8" width="6.6328125" style="2" customWidth="1"/>
    <col min="9" max="9" width="4.453125" style="2" customWidth="1"/>
    <col min="10" max="10" width="6.6328125" style="2" customWidth="1"/>
    <col min="11" max="11" width="12" style="2" customWidth="1"/>
    <col min="12" max="12" width="4.453125" style="2" customWidth="1"/>
    <col min="13" max="13" width="14" style="2" customWidth="1"/>
    <col min="14" max="14" width="9.90625" style="2" customWidth="1"/>
    <col min="15" max="15" width="8.90625" style="2" customWidth="1"/>
    <col min="16" max="16" width="2.36328125" style="2" customWidth="1"/>
    <col min="17" max="17" width="0.453125" style="2" customWidth="1"/>
    <col min="18" max="16384" width="9" style="2"/>
  </cols>
  <sheetData>
    <row r="1" spans="1:17">
      <c r="A1" s="2" t="s">
        <v>561</v>
      </c>
    </row>
    <row r="2" spans="1:17" ht="3" customHeight="1">
      <c r="B2" s="3"/>
      <c r="C2" s="4"/>
      <c r="D2" s="4"/>
      <c r="E2" s="4"/>
      <c r="F2" s="4"/>
      <c r="G2" s="4"/>
      <c r="H2" s="4"/>
      <c r="I2" s="4"/>
      <c r="J2" s="4"/>
      <c r="K2" s="4"/>
      <c r="L2" s="4"/>
      <c r="M2" s="4"/>
      <c r="N2" s="4"/>
      <c r="O2" s="4"/>
      <c r="P2" s="4"/>
      <c r="Q2" s="5"/>
    </row>
    <row r="3" spans="1:17">
      <c r="B3" s="6"/>
      <c r="Q3" s="7"/>
    </row>
    <row r="4" spans="1:17" ht="18" customHeight="1" thickBot="1">
      <c r="B4" s="6"/>
      <c r="E4" s="2" t="s">
        <v>32</v>
      </c>
      <c r="Q4" s="7"/>
    </row>
    <row r="5" spans="1:17" ht="23.25" customHeight="1">
      <c r="B5" s="6"/>
      <c r="E5" s="857"/>
      <c r="F5" s="858"/>
      <c r="G5" s="858"/>
      <c r="H5" s="858"/>
      <c r="I5" s="858"/>
      <c r="J5" s="858"/>
      <c r="K5" s="858"/>
      <c r="L5" s="858"/>
      <c r="M5" s="858"/>
      <c r="N5" s="858"/>
      <c r="O5" s="859"/>
      <c r="P5" s="8"/>
      <c r="Q5" s="7"/>
    </row>
    <row r="6" spans="1:17" ht="23.25" customHeight="1">
      <c r="B6" s="6"/>
      <c r="E6" s="860"/>
      <c r="F6" s="861"/>
      <c r="G6" s="861"/>
      <c r="H6" s="861"/>
      <c r="I6" s="861"/>
      <c r="J6" s="861"/>
      <c r="K6" s="861"/>
      <c r="L6" s="861"/>
      <c r="M6" s="861"/>
      <c r="N6" s="861"/>
      <c r="O6" s="862"/>
      <c r="P6" s="8"/>
      <c r="Q6" s="7"/>
    </row>
    <row r="7" spans="1:17" ht="23.25" customHeight="1">
      <c r="B7" s="6"/>
      <c r="E7" s="860"/>
      <c r="F7" s="861"/>
      <c r="G7" s="861"/>
      <c r="H7" s="861"/>
      <c r="I7" s="861"/>
      <c r="J7" s="861"/>
      <c r="K7" s="861"/>
      <c r="L7" s="861"/>
      <c r="M7" s="861"/>
      <c r="N7" s="861"/>
      <c r="O7" s="862"/>
      <c r="P7" s="8"/>
      <c r="Q7" s="7"/>
    </row>
    <row r="8" spans="1:17" ht="23.25" customHeight="1">
      <c r="B8" s="6"/>
      <c r="E8" s="860"/>
      <c r="F8" s="861"/>
      <c r="G8" s="861"/>
      <c r="H8" s="861"/>
      <c r="I8" s="861"/>
      <c r="J8" s="861"/>
      <c r="K8" s="861"/>
      <c r="L8" s="861"/>
      <c r="M8" s="861"/>
      <c r="N8" s="861"/>
      <c r="O8" s="862"/>
      <c r="P8" s="8"/>
      <c r="Q8" s="7"/>
    </row>
    <row r="9" spans="1:17" ht="23.25" customHeight="1">
      <c r="B9" s="6"/>
      <c r="E9" s="860"/>
      <c r="F9" s="861"/>
      <c r="G9" s="861"/>
      <c r="H9" s="861"/>
      <c r="I9" s="861"/>
      <c r="J9" s="861"/>
      <c r="K9" s="861"/>
      <c r="L9" s="861"/>
      <c r="M9" s="861"/>
      <c r="N9" s="861"/>
      <c r="O9" s="862"/>
      <c r="P9" s="8"/>
      <c r="Q9" s="7"/>
    </row>
    <row r="10" spans="1:17" ht="23.25" customHeight="1">
      <c r="B10" s="6"/>
      <c r="E10" s="860"/>
      <c r="F10" s="861"/>
      <c r="G10" s="861"/>
      <c r="H10" s="861"/>
      <c r="I10" s="861"/>
      <c r="J10" s="861"/>
      <c r="K10" s="861"/>
      <c r="L10" s="861"/>
      <c r="M10" s="861"/>
      <c r="N10" s="861"/>
      <c r="O10" s="862"/>
      <c r="P10" s="8"/>
      <c r="Q10" s="7"/>
    </row>
    <row r="11" spans="1:17" ht="23.25" customHeight="1">
      <c r="B11" s="6"/>
      <c r="E11" s="860"/>
      <c r="F11" s="861"/>
      <c r="G11" s="861"/>
      <c r="H11" s="861"/>
      <c r="I11" s="861"/>
      <c r="J11" s="861"/>
      <c r="K11" s="861"/>
      <c r="L11" s="861"/>
      <c r="M11" s="861"/>
      <c r="N11" s="861"/>
      <c r="O11" s="862"/>
      <c r="P11" s="8"/>
      <c r="Q11" s="7"/>
    </row>
    <row r="12" spans="1:17" ht="23.25" customHeight="1">
      <c r="B12" s="6"/>
      <c r="E12" s="860"/>
      <c r="F12" s="861"/>
      <c r="G12" s="861"/>
      <c r="H12" s="861"/>
      <c r="I12" s="861"/>
      <c r="J12" s="861"/>
      <c r="K12" s="861"/>
      <c r="L12" s="861"/>
      <c r="M12" s="861"/>
      <c r="N12" s="861"/>
      <c r="O12" s="862"/>
      <c r="P12" s="8"/>
      <c r="Q12" s="7"/>
    </row>
    <row r="13" spans="1:17" ht="23.25" customHeight="1">
      <c r="B13" s="6"/>
      <c r="E13" s="860"/>
      <c r="F13" s="861"/>
      <c r="G13" s="861"/>
      <c r="H13" s="861"/>
      <c r="I13" s="861"/>
      <c r="J13" s="861"/>
      <c r="K13" s="861"/>
      <c r="L13" s="861"/>
      <c r="M13" s="861"/>
      <c r="N13" s="861"/>
      <c r="O13" s="862"/>
      <c r="P13" s="8"/>
      <c r="Q13" s="7"/>
    </row>
    <row r="14" spans="1:17" ht="23.25" customHeight="1">
      <c r="B14" s="6"/>
      <c r="E14" s="860"/>
      <c r="F14" s="861"/>
      <c r="G14" s="861"/>
      <c r="H14" s="861"/>
      <c r="I14" s="861"/>
      <c r="J14" s="861"/>
      <c r="K14" s="861"/>
      <c r="L14" s="861"/>
      <c r="M14" s="861"/>
      <c r="N14" s="861"/>
      <c r="O14" s="862"/>
      <c r="P14" s="8"/>
      <c r="Q14" s="7"/>
    </row>
    <row r="15" spans="1:17" ht="24.75" customHeight="1">
      <c r="B15" s="6"/>
      <c r="E15" s="860"/>
      <c r="F15" s="861"/>
      <c r="G15" s="861"/>
      <c r="H15" s="861"/>
      <c r="I15" s="861"/>
      <c r="J15" s="861"/>
      <c r="K15" s="861"/>
      <c r="L15" s="861"/>
      <c r="M15" s="861"/>
      <c r="N15" s="861"/>
      <c r="O15" s="862"/>
      <c r="P15" s="8"/>
      <c r="Q15" s="7"/>
    </row>
    <row r="16" spans="1:17" ht="24.75" customHeight="1">
      <c r="B16" s="6"/>
      <c r="E16" s="860"/>
      <c r="F16" s="861"/>
      <c r="G16" s="861"/>
      <c r="H16" s="861"/>
      <c r="I16" s="861"/>
      <c r="J16" s="861"/>
      <c r="K16" s="861"/>
      <c r="L16" s="861"/>
      <c r="M16" s="861"/>
      <c r="N16" s="861"/>
      <c r="O16" s="862"/>
      <c r="P16" s="8"/>
      <c r="Q16" s="7"/>
    </row>
    <row r="17" spans="2:17" ht="24.75" customHeight="1">
      <c r="B17" s="6"/>
      <c r="E17" s="860"/>
      <c r="F17" s="861"/>
      <c r="G17" s="861"/>
      <c r="H17" s="861"/>
      <c r="I17" s="861"/>
      <c r="J17" s="861"/>
      <c r="K17" s="861"/>
      <c r="L17" s="861"/>
      <c r="M17" s="861"/>
      <c r="N17" s="861"/>
      <c r="O17" s="862"/>
      <c r="P17" s="8"/>
      <c r="Q17" s="7"/>
    </row>
    <row r="18" spans="2:17" ht="24.75" customHeight="1">
      <c r="B18" s="6"/>
      <c r="E18" s="860"/>
      <c r="F18" s="861"/>
      <c r="G18" s="861"/>
      <c r="H18" s="861"/>
      <c r="I18" s="861"/>
      <c r="J18" s="861"/>
      <c r="K18" s="861"/>
      <c r="L18" s="861"/>
      <c r="M18" s="861"/>
      <c r="N18" s="861"/>
      <c r="O18" s="862"/>
      <c r="P18" s="8"/>
      <c r="Q18" s="7"/>
    </row>
    <row r="19" spans="2:17" ht="24.75" customHeight="1">
      <c r="B19" s="6"/>
      <c r="E19" s="860"/>
      <c r="F19" s="861"/>
      <c r="G19" s="861"/>
      <c r="H19" s="861"/>
      <c r="I19" s="861"/>
      <c r="J19" s="861"/>
      <c r="K19" s="861"/>
      <c r="L19" s="861"/>
      <c r="M19" s="861"/>
      <c r="N19" s="861"/>
      <c r="O19" s="862"/>
      <c r="P19" s="8"/>
      <c r="Q19" s="7"/>
    </row>
    <row r="20" spans="2:17" ht="24.75" customHeight="1">
      <c r="B20" s="6"/>
      <c r="E20" s="860"/>
      <c r="F20" s="861"/>
      <c r="G20" s="861"/>
      <c r="H20" s="861"/>
      <c r="I20" s="861"/>
      <c r="J20" s="861"/>
      <c r="K20" s="861"/>
      <c r="L20" s="861"/>
      <c r="M20" s="861"/>
      <c r="N20" s="861"/>
      <c r="O20" s="862"/>
      <c r="P20" s="8"/>
      <c r="Q20" s="7"/>
    </row>
    <row r="21" spans="2:17" ht="24.75" customHeight="1">
      <c r="B21" s="6"/>
      <c r="E21" s="860"/>
      <c r="F21" s="861"/>
      <c r="G21" s="861"/>
      <c r="H21" s="861"/>
      <c r="I21" s="861"/>
      <c r="J21" s="861"/>
      <c r="K21" s="861"/>
      <c r="L21" s="861"/>
      <c r="M21" s="861"/>
      <c r="N21" s="861"/>
      <c r="O21" s="862"/>
      <c r="P21" s="8"/>
      <c r="Q21" s="7"/>
    </row>
    <row r="22" spans="2:17" ht="24.75" customHeight="1">
      <c r="B22" s="6"/>
      <c r="E22" s="860"/>
      <c r="F22" s="861"/>
      <c r="G22" s="861"/>
      <c r="H22" s="861"/>
      <c r="I22" s="861"/>
      <c r="J22" s="861"/>
      <c r="K22" s="861"/>
      <c r="L22" s="861"/>
      <c r="M22" s="861"/>
      <c r="N22" s="861"/>
      <c r="O22" s="862"/>
      <c r="P22" s="8"/>
      <c r="Q22" s="7"/>
    </row>
    <row r="23" spans="2:17" ht="24.75" customHeight="1">
      <c r="B23" s="6"/>
      <c r="E23" s="860"/>
      <c r="F23" s="861"/>
      <c r="G23" s="861"/>
      <c r="H23" s="861"/>
      <c r="I23" s="861"/>
      <c r="J23" s="861"/>
      <c r="K23" s="861"/>
      <c r="L23" s="861"/>
      <c r="M23" s="861"/>
      <c r="N23" s="861"/>
      <c r="O23" s="862"/>
      <c r="P23" s="8"/>
      <c r="Q23" s="7"/>
    </row>
    <row r="24" spans="2:17" ht="23.25" customHeight="1">
      <c r="B24" s="6"/>
      <c r="E24" s="860"/>
      <c r="F24" s="861"/>
      <c r="G24" s="861"/>
      <c r="H24" s="861"/>
      <c r="I24" s="861"/>
      <c r="J24" s="861"/>
      <c r="K24" s="861"/>
      <c r="L24" s="861"/>
      <c r="M24" s="861"/>
      <c r="N24" s="861"/>
      <c r="O24" s="862"/>
      <c r="P24" s="8"/>
      <c r="Q24" s="7"/>
    </row>
    <row r="25" spans="2:17" ht="24.75" customHeight="1">
      <c r="B25" s="6"/>
      <c r="E25" s="860"/>
      <c r="F25" s="861"/>
      <c r="G25" s="861"/>
      <c r="H25" s="861"/>
      <c r="I25" s="861"/>
      <c r="J25" s="861"/>
      <c r="K25" s="861"/>
      <c r="L25" s="861"/>
      <c r="M25" s="861"/>
      <c r="N25" s="861"/>
      <c r="O25" s="862"/>
      <c r="P25" s="8"/>
      <c r="Q25" s="7"/>
    </row>
    <row r="26" spans="2:17" ht="24.75" customHeight="1">
      <c r="B26" s="6"/>
      <c r="E26" s="860"/>
      <c r="F26" s="861"/>
      <c r="G26" s="861"/>
      <c r="H26" s="861"/>
      <c r="I26" s="861"/>
      <c r="J26" s="861"/>
      <c r="K26" s="861"/>
      <c r="L26" s="861"/>
      <c r="M26" s="861"/>
      <c r="N26" s="861"/>
      <c r="O26" s="862"/>
      <c r="P26" s="8"/>
      <c r="Q26" s="7"/>
    </row>
    <row r="27" spans="2:17" ht="24.75" customHeight="1">
      <c r="B27" s="6"/>
      <c r="E27" s="860"/>
      <c r="F27" s="861"/>
      <c r="G27" s="861"/>
      <c r="H27" s="861"/>
      <c r="I27" s="861"/>
      <c r="J27" s="861"/>
      <c r="K27" s="861"/>
      <c r="L27" s="861"/>
      <c r="M27" s="861"/>
      <c r="N27" s="861"/>
      <c r="O27" s="862"/>
      <c r="P27" s="8"/>
      <c r="Q27" s="7"/>
    </row>
    <row r="28" spans="2:17" ht="24.75" customHeight="1">
      <c r="B28" s="6"/>
      <c r="E28" s="860"/>
      <c r="F28" s="861"/>
      <c r="G28" s="861"/>
      <c r="H28" s="861"/>
      <c r="I28" s="861"/>
      <c r="J28" s="861"/>
      <c r="K28" s="861"/>
      <c r="L28" s="861"/>
      <c r="M28" s="861"/>
      <c r="N28" s="861"/>
      <c r="O28" s="862"/>
      <c r="P28" s="8"/>
      <c r="Q28" s="7"/>
    </row>
    <row r="29" spans="2:17" ht="24.75" customHeight="1">
      <c r="B29" s="6"/>
      <c r="E29" s="860"/>
      <c r="F29" s="861"/>
      <c r="G29" s="861"/>
      <c r="H29" s="861"/>
      <c r="I29" s="861"/>
      <c r="J29" s="861"/>
      <c r="K29" s="861"/>
      <c r="L29" s="861"/>
      <c r="M29" s="861"/>
      <c r="N29" s="861"/>
      <c r="O29" s="862"/>
      <c r="P29" s="8"/>
      <c r="Q29" s="7"/>
    </row>
    <row r="30" spans="2:17" ht="24.75" customHeight="1">
      <c r="B30" s="6"/>
      <c r="E30" s="860"/>
      <c r="F30" s="861"/>
      <c r="G30" s="861"/>
      <c r="H30" s="861"/>
      <c r="I30" s="861"/>
      <c r="J30" s="861"/>
      <c r="K30" s="861"/>
      <c r="L30" s="861"/>
      <c r="M30" s="861"/>
      <c r="N30" s="861"/>
      <c r="O30" s="862"/>
      <c r="P30" s="8"/>
      <c r="Q30" s="7"/>
    </row>
    <row r="31" spans="2:17" ht="24.75" customHeight="1">
      <c r="B31" s="6"/>
      <c r="E31" s="860"/>
      <c r="F31" s="861"/>
      <c r="G31" s="861"/>
      <c r="H31" s="861"/>
      <c r="I31" s="861"/>
      <c r="J31" s="861"/>
      <c r="K31" s="861"/>
      <c r="L31" s="861"/>
      <c r="M31" s="861"/>
      <c r="N31" s="861"/>
      <c r="O31" s="862"/>
      <c r="P31" s="8"/>
      <c r="Q31" s="7"/>
    </row>
    <row r="32" spans="2:17" ht="24.75" customHeight="1">
      <c r="B32" s="6"/>
      <c r="E32" s="860"/>
      <c r="F32" s="861"/>
      <c r="G32" s="861"/>
      <c r="H32" s="861"/>
      <c r="I32" s="861"/>
      <c r="J32" s="861"/>
      <c r="K32" s="861"/>
      <c r="L32" s="861"/>
      <c r="M32" s="861"/>
      <c r="N32" s="861"/>
      <c r="O32" s="862"/>
      <c r="P32" s="8"/>
      <c r="Q32" s="7"/>
    </row>
    <row r="33" spans="2:17" ht="24.75" customHeight="1">
      <c r="B33" s="6"/>
      <c r="E33" s="860"/>
      <c r="F33" s="861"/>
      <c r="G33" s="861"/>
      <c r="H33" s="861"/>
      <c r="I33" s="861"/>
      <c r="J33" s="861"/>
      <c r="K33" s="861"/>
      <c r="L33" s="861"/>
      <c r="M33" s="861"/>
      <c r="N33" s="861"/>
      <c r="O33" s="862"/>
      <c r="P33" s="8"/>
      <c r="Q33" s="7"/>
    </row>
    <row r="34" spans="2:17" ht="24.75" customHeight="1">
      <c r="B34" s="6"/>
      <c r="E34" s="860"/>
      <c r="F34" s="861"/>
      <c r="G34" s="861"/>
      <c r="H34" s="861"/>
      <c r="I34" s="861"/>
      <c r="J34" s="861"/>
      <c r="K34" s="861"/>
      <c r="L34" s="861"/>
      <c r="M34" s="861"/>
      <c r="N34" s="861"/>
      <c r="O34" s="862"/>
      <c r="P34" s="8"/>
      <c r="Q34" s="7"/>
    </row>
    <row r="35" spans="2:17" ht="24.75" customHeight="1">
      <c r="B35" s="6"/>
      <c r="E35" s="860"/>
      <c r="F35" s="861"/>
      <c r="G35" s="861"/>
      <c r="H35" s="861"/>
      <c r="I35" s="861"/>
      <c r="J35" s="861"/>
      <c r="K35" s="861"/>
      <c r="L35" s="861"/>
      <c r="M35" s="861"/>
      <c r="N35" s="861"/>
      <c r="O35" s="862"/>
      <c r="P35" s="8"/>
      <c r="Q35" s="7"/>
    </row>
    <row r="36" spans="2:17" ht="24.75" customHeight="1" thickBot="1">
      <c r="B36" s="6"/>
      <c r="E36" s="863"/>
      <c r="F36" s="864"/>
      <c r="G36" s="864"/>
      <c r="H36" s="864"/>
      <c r="I36" s="864"/>
      <c r="J36" s="864"/>
      <c r="K36" s="864"/>
      <c r="L36" s="864"/>
      <c r="M36" s="864"/>
      <c r="N36" s="864"/>
      <c r="O36" s="865"/>
      <c r="P36" s="8"/>
      <c r="Q36" s="7"/>
    </row>
    <row r="37" spans="2:17" ht="12" customHeight="1">
      <c r="B37" s="6"/>
      <c r="E37" s="8"/>
      <c r="F37" s="8"/>
      <c r="G37" s="8"/>
      <c r="H37" s="8"/>
      <c r="I37" s="8"/>
      <c r="J37" s="8"/>
      <c r="K37" s="8"/>
      <c r="L37" s="8"/>
      <c r="M37" s="8"/>
      <c r="N37" s="8"/>
      <c r="O37" s="8"/>
      <c r="P37" s="8"/>
      <c r="Q37" s="7"/>
    </row>
    <row r="38" spans="2:17" ht="3" customHeight="1">
      <c r="B38" s="9"/>
      <c r="C38" s="10"/>
      <c r="D38" s="10"/>
      <c r="E38" s="11"/>
      <c r="F38" s="11"/>
      <c r="G38" s="11"/>
      <c r="H38" s="11"/>
      <c r="I38" s="11"/>
      <c r="J38" s="11"/>
      <c r="K38" s="11"/>
      <c r="L38" s="11"/>
      <c r="M38" s="11"/>
      <c r="N38" s="11"/>
      <c r="O38" s="11"/>
      <c r="P38" s="11"/>
      <c r="Q38" s="12"/>
    </row>
    <row r="39" spans="2:17" ht="12" customHeight="1">
      <c r="Q39" s="1" t="s">
        <v>202</v>
      </c>
    </row>
    <row r="40" spans="2:17" ht="18" customHeight="1"/>
    <row r="41" spans="2:17" ht="18" customHeight="1"/>
    <row r="42" spans="2:17" ht="18" customHeight="1"/>
    <row r="43" spans="2:17" ht="18" customHeight="1"/>
    <row r="44" spans="2:17" ht="18" customHeight="1"/>
    <row r="45" spans="2:17" ht="18" customHeight="1"/>
    <row r="46" spans="2:17" ht="18" customHeight="1"/>
    <row r="47" spans="2:17" ht="18" customHeight="1"/>
    <row r="48" spans="2: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algorithmName="SHA-512" hashValue="vulB6zpbX7yY1GGHTXxwKbPY9lGwy25osA2Zv7uzaeGoHV7pD7AMwX9tfY+vDkCrnLXTnCqT2fZNTTooVkr+OQ==" saltValue="Lj2hOdFqlpmrmid+7JC28g==" spinCount="100000" sheet="1" scenarios="1"/>
  <mergeCells count="1">
    <mergeCell ref="E5:O36"/>
  </mergeCells>
  <phoneticPr fontId="22"/>
  <printOptions horizontalCentered="1"/>
  <pageMargins left="0.19685039370078741" right="0.19685039370078741" top="0.62992125984251968" bottom="0.39370078740157483" header="0.39370078740157483" footer="0.19685039370078741"/>
  <pageSetup paperSize="9" scale="9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2"/>
  <sheetViews>
    <sheetView showGridLines="0" showZeros="0" view="pageBreakPreview" zoomScale="80" zoomScaleNormal="75" zoomScaleSheetLayoutView="80" workbookViewId="0">
      <selection activeCell="G11" sqref="G11:R12"/>
    </sheetView>
  </sheetViews>
  <sheetFormatPr defaultColWidth="9" defaultRowHeight="12"/>
  <cols>
    <col min="1" max="1" width="2.36328125" style="2" customWidth="1"/>
    <col min="2" max="2" width="0.453125" style="2" customWidth="1"/>
    <col min="3" max="3" width="2.08984375" style="2" customWidth="1"/>
    <col min="4" max="4" width="2.36328125" style="2" customWidth="1"/>
    <col min="5" max="5" width="9.36328125" style="2" customWidth="1"/>
    <col min="6" max="7" width="2.36328125" style="2" customWidth="1"/>
    <col min="8" max="8" width="11.36328125" style="2" customWidth="1"/>
    <col min="9" max="9" width="2.36328125" style="2" customWidth="1"/>
    <col min="10" max="10" width="2.08984375" style="2" customWidth="1"/>
    <col min="11" max="11" width="6.6328125" style="2" customWidth="1"/>
    <col min="12" max="12" width="4.453125" style="2" customWidth="1"/>
    <col min="13" max="13" width="6.6328125" style="2" customWidth="1"/>
    <col min="14" max="14" width="12" style="2" customWidth="1"/>
    <col min="15" max="15" width="4.453125" style="2" customWidth="1"/>
    <col min="16" max="16" width="13.90625" style="2" customWidth="1"/>
    <col min="17" max="17" width="10.08984375" style="2" customWidth="1"/>
    <col min="18" max="18" width="8.08984375" style="2" customWidth="1"/>
    <col min="19" max="19" width="2.36328125" style="2" customWidth="1"/>
    <col min="20" max="20" width="0.453125" style="2" customWidth="1"/>
    <col min="21" max="21" width="2.36328125" style="2" customWidth="1"/>
    <col min="22" max="16384" width="9" style="2"/>
  </cols>
  <sheetData>
    <row r="1" spans="1:20" ht="12" customHeight="1">
      <c r="A1" s="2" t="s">
        <v>562</v>
      </c>
    </row>
    <row r="2" spans="1:20" ht="3" customHeight="1">
      <c r="B2" s="3"/>
      <c r="C2" s="4"/>
      <c r="D2" s="4"/>
      <c r="E2" s="4"/>
      <c r="F2" s="4"/>
      <c r="G2" s="4"/>
      <c r="H2" s="4"/>
      <c r="I2" s="4"/>
      <c r="J2" s="4"/>
      <c r="K2" s="4"/>
      <c r="L2" s="4"/>
      <c r="M2" s="4"/>
      <c r="N2" s="4"/>
      <c r="O2" s="4"/>
      <c r="P2" s="4"/>
      <c r="Q2" s="4"/>
      <c r="R2" s="4"/>
      <c r="S2" s="4"/>
      <c r="T2" s="5"/>
    </row>
    <row r="3" spans="1:20" ht="12" customHeight="1">
      <c r="B3" s="6"/>
      <c r="T3" s="7"/>
    </row>
    <row r="4" spans="1:20" ht="18" customHeight="1" thickBot="1">
      <c r="B4" s="6"/>
      <c r="D4" s="2" t="s">
        <v>33</v>
      </c>
      <c r="T4" s="7"/>
    </row>
    <row r="5" spans="1:20" ht="22.5" customHeight="1">
      <c r="B5" s="6"/>
      <c r="D5" s="876"/>
      <c r="E5" s="880" t="s">
        <v>34</v>
      </c>
      <c r="F5" s="13"/>
      <c r="G5" s="14"/>
      <c r="H5" s="15" t="s">
        <v>35</v>
      </c>
      <c r="I5" s="16"/>
      <c r="J5" s="882"/>
      <c r="K5" s="883"/>
      <c r="L5" s="883"/>
      <c r="M5" s="883"/>
      <c r="N5" s="883"/>
      <c r="O5" s="883"/>
      <c r="P5" s="883"/>
      <c r="Q5" s="883"/>
      <c r="R5" s="884"/>
      <c r="S5" s="17"/>
      <c r="T5" s="7"/>
    </row>
    <row r="6" spans="1:20" ht="22.5" customHeight="1">
      <c r="B6" s="6"/>
      <c r="D6" s="877"/>
      <c r="E6" s="881"/>
      <c r="F6" s="18"/>
      <c r="G6" s="19"/>
      <c r="H6" s="20" t="s">
        <v>36</v>
      </c>
      <c r="I6" s="21"/>
      <c r="J6" s="885"/>
      <c r="K6" s="886"/>
      <c r="L6" s="886"/>
      <c r="M6" s="886"/>
      <c r="N6" s="886"/>
      <c r="O6" s="886"/>
      <c r="P6" s="886"/>
      <c r="Q6" s="886"/>
      <c r="R6" s="887"/>
      <c r="S6" s="17"/>
      <c r="T6" s="7"/>
    </row>
    <row r="7" spans="1:20" ht="22.5" customHeight="1">
      <c r="B7" s="6"/>
      <c r="D7" s="878"/>
      <c r="E7" s="868" t="s">
        <v>37</v>
      </c>
      <c r="F7" s="22"/>
      <c r="G7" s="19"/>
      <c r="H7" s="20" t="s">
        <v>38</v>
      </c>
      <c r="I7" s="21"/>
      <c r="J7" s="885"/>
      <c r="K7" s="886"/>
      <c r="L7" s="886"/>
      <c r="M7" s="886"/>
      <c r="N7" s="886"/>
      <c r="O7" s="886"/>
      <c r="P7" s="886"/>
      <c r="Q7" s="886"/>
      <c r="R7" s="887"/>
      <c r="S7" s="17"/>
      <c r="T7" s="7"/>
    </row>
    <row r="8" spans="1:20" ht="22.5" customHeight="1">
      <c r="B8" s="6"/>
      <c r="D8" s="879"/>
      <c r="E8" s="888"/>
      <c r="F8" s="24"/>
      <c r="G8" s="19"/>
      <c r="H8" s="20" t="s">
        <v>39</v>
      </c>
      <c r="I8" s="21"/>
      <c r="J8" s="885"/>
      <c r="K8" s="886"/>
      <c r="L8" s="886"/>
      <c r="M8" s="886"/>
      <c r="N8" s="886"/>
      <c r="O8" s="886"/>
      <c r="P8" s="886"/>
      <c r="Q8" s="886"/>
      <c r="R8" s="887"/>
      <c r="S8" s="17"/>
      <c r="T8" s="7"/>
    </row>
    <row r="9" spans="1:20" ht="22.5" customHeight="1">
      <c r="B9" s="6"/>
      <c r="D9" s="879"/>
      <c r="E9" s="888"/>
      <c r="F9" s="24"/>
      <c r="G9" s="19"/>
      <c r="H9" s="20" t="s">
        <v>40</v>
      </c>
      <c r="I9" s="21"/>
      <c r="J9" s="885"/>
      <c r="K9" s="886"/>
      <c r="L9" s="886"/>
      <c r="M9" s="886"/>
      <c r="N9" s="886"/>
      <c r="O9" s="886"/>
      <c r="P9" s="886"/>
      <c r="Q9" s="886"/>
      <c r="R9" s="887"/>
      <c r="S9" s="17"/>
      <c r="T9" s="7"/>
    </row>
    <row r="10" spans="1:20" ht="22.5" customHeight="1">
      <c r="B10" s="6"/>
      <c r="D10" s="877"/>
      <c r="E10" s="881"/>
      <c r="F10" s="18"/>
      <c r="G10" s="19"/>
      <c r="H10" s="20" t="s">
        <v>41</v>
      </c>
      <c r="I10" s="25"/>
      <c r="J10" s="885"/>
      <c r="K10" s="886"/>
      <c r="L10" s="886"/>
      <c r="M10" s="886"/>
      <c r="N10" s="886"/>
      <c r="O10" s="886"/>
      <c r="P10" s="886"/>
      <c r="Q10" s="886"/>
      <c r="R10" s="887"/>
      <c r="S10" s="17"/>
      <c r="T10" s="7"/>
    </row>
    <row r="11" spans="1:20" ht="299.25" customHeight="1">
      <c r="B11" s="6"/>
      <c r="D11" s="866"/>
      <c r="E11" s="868" t="s">
        <v>42</v>
      </c>
      <c r="F11" s="26"/>
      <c r="G11" s="870"/>
      <c r="H11" s="871"/>
      <c r="I11" s="871"/>
      <c r="J11" s="871"/>
      <c r="K11" s="871"/>
      <c r="L11" s="871"/>
      <c r="M11" s="871"/>
      <c r="N11" s="871"/>
      <c r="O11" s="871"/>
      <c r="P11" s="871"/>
      <c r="Q11" s="871"/>
      <c r="R11" s="872"/>
      <c r="S11" s="17"/>
      <c r="T11" s="7"/>
    </row>
    <row r="12" spans="1:20" ht="299.25" customHeight="1" thickBot="1">
      <c r="B12" s="6"/>
      <c r="D12" s="867"/>
      <c r="E12" s="869"/>
      <c r="F12" s="27"/>
      <c r="G12" s="873"/>
      <c r="H12" s="874"/>
      <c r="I12" s="874"/>
      <c r="J12" s="874"/>
      <c r="K12" s="874"/>
      <c r="L12" s="874"/>
      <c r="M12" s="874"/>
      <c r="N12" s="874"/>
      <c r="O12" s="874"/>
      <c r="P12" s="874"/>
      <c r="Q12" s="874"/>
      <c r="R12" s="875"/>
      <c r="S12" s="28"/>
      <c r="T12" s="7"/>
    </row>
    <row r="13" spans="1:20" ht="12" customHeight="1">
      <c r="B13" s="6"/>
      <c r="D13" s="29"/>
      <c r="E13" s="23"/>
      <c r="F13" s="29"/>
      <c r="G13" s="28"/>
      <c r="H13" s="28"/>
      <c r="I13" s="28"/>
      <c r="J13" s="28"/>
      <c r="K13" s="28"/>
      <c r="L13" s="28"/>
      <c r="M13" s="28"/>
      <c r="N13" s="28"/>
      <c r="O13" s="28"/>
      <c r="P13" s="28"/>
      <c r="Q13" s="28"/>
      <c r="R13" s="28"/>
      <c r="S13" s="28"/>
      <c r="T13" s="7"/>
    </row>
    <row r="14" spans="1:20" ht="3" customHeight="1">
      <c r="B14" s="9"/>
      <c r="C14" s="10"/>
      <c r="D14" s="10"/>
      <c r="E14" s="10"/>
      <c r="F14" s="10"/>
      <c r="G14" s="10"/>
      <c r="H14" s="30"/>
      <c r="I14" s="30"/>
      <c r="J14" s="30"/>
      <c r="K14" s="30"/>
      <c r="L14" s="30"/>
      <c r="M14" s="30"/>
      <c r="N14" s="30"/>
      <c r="O14" s="30"/>
      <c r="P14" s="30"/>
      <c r="Q14" s="30"/>
      <c r="R14" s="30"/>
      <c r="S14" s="30"/>
      <c r="T14" s="12"/>
    </row>
    <row r="15" spans="1:20" ht="12" customHeight="1">
      <c r="H15" s="31"/>
      <c r="I15" s="31"/>
      <c r="J15" s="31"/>
      <c r="K15" s="31"/>
      <c r="L15" s="31"/>
      <c r="M15" s="31"/>
      <c r="N15" s="31"/>
      <c r="O15" s="31"/>
      <c r="P15" s="31"/>
      <c r="Q15" s="31"/>
      <c r="R15" s="31"/>
      <c r="S15" s="31"/>
      <c r="T15" s="1" t="s">
        <v>202</v>
      </c>
    </row>
    <row r="16" spans="1:20" ht="22.5" customHeight="1">
      <c r="H16" s="31"/>
      <c r="I16" s="31"/>
      <c r="J16" s="31"/>
      <c r="K16" s="31"/>
      <c r="L16" s="31"/>
      <c r="M16" s="31"/>
      <c r="N16" s="31"/>
      <c r="O16" s="31"/>
      <c r="P16" s="31"/>
      <c r="Q16" s="31"/>
      <c r="R16" s="31"/>
      <c r="S16" s="31"/>
    </row>
    <row r="17" spans="8:19" ht="22.5" customHeight="1">
      <c r="H17" s="31"/>
      <c r="I17" s="31"/>
      <c r="J17" s="31"/>
      <c r="K17" s="31"/>
      <c r="L17" s="31"/>
      <c r="M17" s="31"/>
      <c r="N17" s="31"/>
      <c r="O17" s="31"/>
      <c r="P17" s="31"/>
      <c r="Q17" s="31"/>
      <c r="R17" s="31"/>
      <c r="S17" s="31"/>
    </row>
    <row r="18" spans="8:19" ht="22.5" customHeight="1">
      <c r="H18" s="31"/>
      <c r="I18" s="31"/>
      <c r="J18" s="31"/>
      <c r="K18" s="31"/>
      <c r="L18" s="31"/>
      <c r="M18" s="31"/>
      <c r="N18" s="31"/>
      <c r="O18" s="31"/>
      <c r="P18" s="31"/>
      <c r="Q18" s="31"/>
      <c r="R18" s="31"/>
      <c r="S18" s="31"/>
    </row>
    <row r="19" spans="8:19" ht="22.5" customHeight="1">
      <c r="H19" s="31"/>
      <c r="I19" s="31"/>
      <c r="J19" s="31"/>
      <c r="K19" s="31"/>
      <c r="L19" s="31"/>
      <c r="M19" s="31"/>
      <c r="N19" s="31"/>
      <c r="O19" s="31"/>
      <c r="P19" s="31"/>
      <c r="Q19" s="31"/>
      <c r="R19" s="31"/>
      <c r="S19" s="31"/>
    </row>
    <row r="20" spans="8:19" ht="22.5" customHeight="1">
      <c r="H20" s="31"/>
      <c r="I20" s="31"/>
      <c r="J20" s="31"/>
      <c r="K20" s="31"/>
      <c r="L20" s="31"/>
      <c r="M20" s="31"/>
      <c r="N20" s="31"/>
      <c r="O20" s="31"/>
      <c r="P20" s="31"/>
      <c r="Q20" s="31"/>
      <c r="R20" s="31"/>
      <c r="S20" s="31"/>
    </row>
    <row r="21" spans="8:19" ht="24" customHeight="1">
      <c r="H21" s="31"/>
      <c r="I21" s="31"/>
      <c r="J21" s="31"/>
      <c r="K21" s="31"/>
      <c r="L21" s="31"/>
      <c r="M21" s="31"/>
      <c r="N21" s="31"/>
      <c r="O21" s="31"/>
      <c r="P21" s="31"/>
      <c r="Q21" s="31"/>
      <c r="R21" s="31"/>
      <c r="S21" s="31"/>
    </row>
    <row r="22" spans="8:19" ht="30" customHeight="1">
      <c r="H22" s="31"/>
      <c r="I22" s="31"/>
      <c r="J22" s="31"/>
      <c r="K22" s="31"/>
      <c r="L22" s="31"/>
      <c r="M22" s="31"/>
      <c r="N22" s="31"/>
      <c r="O22" s="31"/>
      <c r="P22" s="31"/>
      <c r="Q22" s="31"/>
      <c r="R22" s="31"/>
      <c r="S22" s="31"/>
    </row>
    <row r="23" spans="8:19" ht="25.5" customHeight="1">
      <c r="H23" s="31"/>
      <c r="I23" s="31"/>
      <c r="J23" s="31"/>
      <c r="K23" s="31"/>
      <c r="L23" s="31"/>
      <c r="M23" s="31"/>
      <c r="N23" s="31"/>
      <c r="O23" s="31"/>
      <c r="P23" s="31"/>
      <c r="Q23" s="31"/>
      <c r="R23" s="31"/>
      <c r="S23" s="31"/>
    </row>
    <row r="24" spans="8:19" ht="28.5" customHeight="1">
      <c r="H24" s="31"/>
      <c r="I24" s="31"/>
      <c r="J24" s="31"/>
      <c r="K24" s="31"/>
      <c r="L24" s="31"/>
      <c r="M24" s="31"/>
      <c r="N24" s="31"/>
      <c r="O24" s="31"/>
      <c r="P24" s="31"/>
      <c r="Q24" s="31"/>
      <c r="R24" s="31"/>
      <c r="S24" s="31"/>
    </row>
    <row r="25" spans="8:19" ht="18" customHeight="1"/>
    <row r="26" spans="8:19" ht="18" customHeight="1"/>
    <row r="27" spans="8:19" ht="18" customHeight="1"/>
    <row r="28" spans="8:19" ht="18" customHeight="1"/>
    <row r="29" spans="8:19" ht="18" customHeight="1"/>
    <row r="30" spans="8:19" ht="18" customHeight="1"/>
    <row r="31" spans="8:19" ht="18" customHeight="1"/>
    <row r="32" spans="8: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sheetProtection algorithmName="SHA-512" hashValue="GmbD6GudOq732fGie5WzHeRSQM5Q1Z88gYnFCR/VddIuiIm9MqLA26l4aojtBni0D8KRaXs6Ica8iwR6uBWhlQ==" saltValue="UxwZcEWE1Dm6P8yjgAxSpA==" spinCount="100000" sheet="1" scenarios="1"/>
  <mergeCells count="13">
    <mergeCell ref="D11:D12"/>
    <mergeCell ref="E11:E12"/>
    <mergeCell ref="G11:R12"/>
    <mergeCell ref="D5:D6"/>
    <mergeCell ref="D7:D10"/>
    <mergeCell ref="E5:E6"/>
    <mergeCell ref="J5:R5"/>
    <mergeCell ref="J6:R6"/>
    <mergeCell ref="E7:E10"/>
    <mergeCell ref="J7:R7"/>
    <mergeCell ref="J10:R10"/>
    <mergeCell ref="J8:R8"/>
    <mergeCell ref="J9:R9"/>
  </mergeCells>
  <phoneticPr fontId="22"/>
  <printOptions horizontalCentered="1"/>
  <pageMargins left="0.19685039370078741" right="0.19685039370078741" top="0.62992125984251968" bottom="0.39370078740157483" header="0.43307086614173229" footer="0.19685039370078741"/>
  <pageSetup paperSize="9" scale="99" orientation="portrait" horizontalDpi="4294967294"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24"/>
  <sheetViews>
    <sheetView showGridLines="0" view="pageBreakPreview" zoomScaleNormal="100" zoomScaleSheetLayoutView="100" workbookViewId="0">
      <selection activeCell="D7" sqref="D7"/>
    </sheetView>
  </sheetViews>
  <sheetFormatPr defaultColWidth="9" defaultRowHeight="12"/>
  <cols>
    <col min="1" max="1" width="2.36328125" style="113" customWidth="1"/>
    <col min="2" max="2" width="0.453125" style="113" customWidth="1"/>
    <col min="3" max="3" width="2.36328125" style="113" customWidth="1"/>
    <col min="4" max="4" width="3.90625" style="113" customWidth="1"/>
    <col min="5" max="5" width="21.08984375" style="113" customWidth="1"/>
    <col min="6" max="6" width="27.6328125" style="113" customWidth="1"/>
    <col min="7" max="7" width="25.90625" style="113" customWidth="1"/>
    <col min="8" max="8" width="33.453125" style="113" customWidth="1"/>
    <col min="9" max="9" width="2.08984375" style="113" customWidth="1"/>
    <col min="10" max="10" width="0.453125" style="113" customWidth="1"/>
    <col min="11" max="11" width="2.36328125" style="113" customWidth="1"/>
    <col min="12" max="12" width="30.6328125" style="113" hidden="1" customWidth="1"/>
    <col min="13" max="13" width="23.90625" style="113" hidden="1" customWidth="1"/>
    <col min="14" max="17" width="37.453125" style="113" bestFit="1" customWidth="1"/>
    <col min="18" max="18" width="30.6328125" style="113" bestFit="1" customWidth="1"/>
    <col min="19" max="16384" width="9" style="113"/>
  </cols>
  <sheetData>
    <row r="1" spans="1:18" ht="12" customHeight="1">
      <c r="A1" s="113" t="s">
        <v>563</v>
      </c>
    </row>
    <row r="2" spans="1:18" ht="3" customHeight="1">
      <c r="B2" s="114"/>
      <c r="C2" s="115"/>
      <c r="D2" s="115"/>
      <c r="E2" s="115"/>
      <c r="F2" s="115"/>
      <c r="G2" s="115"/>
      <c r="H2" s="115"/>
      <c r="I2" s="115"/>
      <c r="J2" s="116"/>
    </row>
    <row r="3" spans="1:18" ht="12" customHeight="1">
      <c r="B3" s="117"/>
      <c r="J3" s="118"/>
      <c r="L3" s="113" t="s">
        <v>463</v>
      </c>
    </row>
    <row r="4" spans="1:18" ht="18" customHeight="1" thickBot="1">
      <c r="B4" s="117"/>
      <c r="D4" s="2" t="s">
        <v>43</v>
      </c>
      <c r="E4" s="2"/>
      <c r="J4" s="118"/>
    </row>
    <row r="5" spans="1:18" s="2" customFormat="1" ht="18.75" customHeight="1">
      <c r="B5" s="6"/>
      <c r="D5" s="891" t="s">
        <v>44</v>
      </c>
      <c r="E5" s="893" t="s">
        <v>45</v>
      </c>
      <c r="F5" s="889" t="s">
        <v>46</v>
      </c>
      <c r="G5" s="890"/>
      <c r="H5" s="895" t="s">
        <v>47</v>
      </c>
      <c r="I5" s="119"/>
      <c r="J5" s="7"/>
    </row>
    <row r="6" spans="1:18" s="2" customFormat="1" ht="18.75" customHeight="1">
      <c r="B6" s="6"/>
      <c r="D6" s="892"/>
      <c r="E6" s="894"/>
      <c r="F6" s="392"/>
      <c r="G6" s="393" t="s">
        <v>206</v>
      </c>
      <c r="H6" s="896"/>
      <c r="I6" s="119"/>
      <c r="J6" s="7"/>
    </row>
    <row r="7" spans="1:18" ht="18.649999999999999" customHeight="1">
      <c r="B7" s="117"/>
      <c r="D7" s="818"/>
      <c r="E7" s="32"/>
      <c r="F7" s="94"/>
      <c r="G7" s="335"/>
      <c r="H7" s="683"/>
      <c r="J7" s="118"/>
      <c r="M7" s="113" t="str">
        <f>IF(E7="再生可能エネルギーの使用",F7,"")</f>
        <v/>
      </c>
    </row>
    <row r="8" spans="1:18" ht="18.75" customHeight="1">
      <c r="B8" s="117"/>
      <c r="D8" s="818"/>
      <c r="E8" s="32"/>
      <c r="F8" s="94"/>
      <c r="G8" s="335"/>
      <c r="H8" s="683"/>
      <c r="J8" s="118"/>
      <c r="M8" s="113" t="str">
        <f t="shared" ref="M8:M71" si="0">IF(E8="再生可能エネルギーの使用",F8,"")</f>
        <v/>
      </c>
    </row>
    <row r="9" spans="1:18" ht="18.75" customHeight="1">
      <c r="B9" s="117"/>
      <c r="D9" s="818"/>
      <c r="E9" s="32"/>
      <c r="F9" s="94"/>
      <c r="G9" s="335"/>
      <c r="H9" s="683"/>
      <c r="J9" s="118"/>
      <c r="M9" s="113" t="str">
        <f t="shared" si="0"/>
        <v/>
      </c>
    </row>
    <row r="10" spans="1:18" ht="18.75" customHeight="1">
      <c r="B10" s="117"/>
      <c r="D10" s="818"/>
      <c r="E10" s="32"/>
      <c r="F10" s="94"/>
      <c r="G10" s="335"/>
      <c r="H10" s="683"/>
      <c r="J10" s="118"/>
      <c r="L10" s="33"/>
      <c r="M10" s="113" t="str">
        <f t="shared" si="0"/>
        <v/>
      </c>
      <c r="N10" s="33"/>
      <c r="O10" s="33"/>
      <c r="P10" s="34"/>
      <c r="Q10" s="33"/>
      <c r="R10" s="33"/>
    </row>
    <row r="11" spans="1:18" ht="18.75" customHeight="1">
      <c r="B11" s="117"/>
      <c r="D11" s="818"/>
      <c r="E11" s="32"/>
      <c r="F11" s="94"/>
      <c r="G11" s="335"/>
      <c r="H11" s="683"/>
      <c r="J11" s="118"/>
      <c r="L11" s="33"/>
      <c r="M11" s="113" t="str">
        <f t="shared" si="0"/>
        <v/>
      </c>
      <c r="N11" s="33"/>
      <c r="O11" s="33"/>
      <c r="P11" s="33"/>
      <c r="Q11" s="33"/>
      <c r="R11" s="33"/>
    </row>
    <row r="12" spans="1:18" ht="18.75" customHeight="1">
      <c r="B12" s="117"/>
      <c r="D12" s="818"/>
      <c r="E12" s="32"/>
      <c r="F12" s="94"/>
      <c r="G12" s="335"/>
      <c r="H12" s="683"/>
      <c r="J12" s="118"/>
      <c r="L12" s="33"/>
      <c r="M12" s="113" t="str">
        <f t="shared" si="0"/>
        <v/>
      </c>
      <c r="N12" s="33"/>
      <c r="O12" s="33"/>
      <c r="P12" s="33"/>
      <c r="Q12" s="33"/>
      <c r="R12" s="33"/>
    </row>
    <row r="13" spans="1:18" ht="18.75" customHeight="1">
      <c r="B13" s="117"/>
      <c r="D13" s="818"/>
      <c r="E13" s="32"/>
      <c r="F13" s="94"/>
      <c r="G13" s="335"/>
      <c r="H13" s="683"/>
      <c r="J13" s="118"/>
      <c r="L13" s="33"/>
      <c r="M13" s="113" t="str">
        <f t="shared" si="0"/>
        <v/>
      </c>
      <c r="N13" s="33"/>
      <c r="O13" s="33"/>
      <c r="P13" s="33"/>
      <c r="Q13" s="33"/>
      <c r="R13" s="33"/>
    </row>
    <row r="14" spans="1:18" ht="18.75" customHeight="1">
      <c r="B14" s="117"/>
      <c r="D14" s="818"/>
      <c r="E14" s="32"/>
      <c r="F14" s="94"/>
      <c r="G14" s="335"/>
      <c r="H14" s="683"/>
      <c r="J14" s="118"/>
      <c r="L14" s="33"/>
      <c r="M14" s="113" t="str">
        <f t="shared" si="0"/>
        <v/>
      </c>
      <c r="N14" s="33"/>
      <c r="O14" s="33"/>
      <c r="P14" s="33"/>
      <c r="Q14" s="33"/>
      <c r="R14" s="33"/>
    </row>
    <row r="15" spans="1:18" ht="18.75" customHeight="1">
      <c r="B15" s="117"/>
      <c r="D15" s="818"/>
      <c r="E15" s="32"/>
      <c r="F15" s="94"/>
      <c r="G15" s="335"/>
      <c r="H15" s="683"/>
      <c r="J15" s="118"/>
      <c r="L15" s="33"/>
      <c r="M15" s="113" t="str">
        <f t="shared" si="0"/>
        <v/>
      </c>
      <c r="N15" s="33"/>
      <c r="O15" s="33"/>
      <c r="P15" s="33"/>
      <c r="Q15" s="33"/>
      <c r="R15" s="33"/>
    </row>
    <row r="16" spans="1:18" ht="18.75" customHeight="1">
      <c r="B16" s="117"/>
      <c r="D16" s="818"/>
      <c r="E16" s="32"/>
      <c r="F16" s="94"/>
      <c r="G16" s="335"/>
      <c r="H16" s="683"/>
      <c r="J16" s="118"/>
      <c r="L16" s="33"/>
      <c r="M16" s="113" t="str">
        <f t="shared" si="0"/>
        <v/>
      </c>
      <c r="N16" s="33"/>
      <c r="O16" s="33"/>
      <c r="P16" s="33"/>
      <c r="Q16" s="33"/>
      <c r="R16" s="33"/>
    </row>
    <row r="17" spans="2:18" ht="18.75" customHeight="1">
      <c r="B17" s="117"/>
      <c r="D17" s="818"/>
      <c r="E17" s="32"/>
      <c r="F17" s="94"/>
      <c r="G17" s="335"/>
      <c r="H17" s="683"/>
      <c r="J17" s="118"/>
      <c r="L17" s="33"/>
      <c r="M17" s="113" t="str">
        <f t="shared" si="0"/>
        <v/>
      </c>
      <c r="N17" s="33"/>
      <c r="O17" s="33"/>
      <c r="P17" s="33"/>
      <c r="Q17" s="33"/>
      <c r="R17" s="33"/>
    </row>
    <row r="18" spans="2:18" ht="18.75" customHeight="1">
      <c r="B18" s="117"/>
      <c r="D18" s="818"/>
      <c r="E18" s="32"/>
      <c r="F18" s="94"/>
      <c r="G18" s="335"/>
      <c r="H18" s="683"/>
      <c r="J18" s="118"/>
      <c r="L18" s="33"/>
      <c r="M18" s="113" t="str">
        <f t="shared" si="0"/>
        <v/>
      </c>
      <c r="N18" s="33"/>
      <c r="O18" s="33"/>
      <c r="P18" s="33"/>
      <c r="Q18" s="33"/>
      <c r="R18" s="33"/>
    </row>
    <row r="19" spans="2:18" ht="18.75" customHeight="1">
      <c r="B19" s="117"/>
      <c r="D19" s="818"/>
      <c r="E19" s="32"/>
      <c r="F19" s="94"/>
      <c r="G19" s="335"/>
      <c r="H19" s="683"/>
      <c r="J19" s="118"/>
      <c r="L19" s="33"/>
      <c r="M19" s="113" t="str">
        <f t="shared" si="0"/>
        <v/>
      </c>
      <c r="N19" s="33"/>
      <c r="O19" s="33"/>
      <c r="P19" s="33"/>
      <c r="Q19" s="33"/>
      <c r="R19" s="33"/>
    </row>
    <row r="20" spans="2:18" ht="18.75" customHeight="1">
      <c r="B20" s="117"/>
      <c r="D20" s="818"/>
      <c r="E20" s="32"/>
      <c r="F20" s="94"/>
      <c r="G20" s="335"/>
      <c r="H20" s="683"/>
      <c r="J20" s="118"/>
      <c r="L20" s="33"/>
      <c r="M20" s="113" t="str">
        <f t="shared" si="0"/>
        <v/>
      </c>
      <c r="N20" s="33"/>
      <c r="O20" s="33"/>
      <c r="P20" s="33"/>
      <c r="Q20" s="33"/>
      <c r="R20" s="33"/>
    </row>
    <row r="21" spans="2:18" ht="18.75" customHeight="1">
      <c r="B21" s="117"/>
      <c r="D21" s="818"/>
      <c r="E21" s="32"/>
      <c r="F21" s="94"/>
      <c r="G21" s="335"/>
      <c r="H21" s="683"/>
      <c r="J21" s="118"/>
      <c r="L21" s="33"/>
      <c r="M21" s="113" t="str">
        <f t="shared" si="0"/>
        <v/>
      </c>
      <c r="N21" s="33"/>
      <c r="O21" s="33"/>
      <c r="P21" s="33"/>
      <c r="Q21" s="33"/>
      <c r="R21" s="33"/>
    </row>
    <row r="22" spans="2:18" ht="18.75" customHeight="1">
      <c r="B22" s="117"/>
      <c r="D22" s="818"/>
      <c r="E22" s="32"/>
      <c r="F22" s="94"/>
      <c r="G22" s="335"/>
      <c r="H22" s="683"/>
      <c r="J22" s="118"/>
      <c r="L22" s="33"/>
      <c r="M22" s="113" t="str">
        <f t="shared" si="0"/>
        <v/>
      </c>
      <c r="N22" s="33"/>
      <c r="O22" s="33"/>
      <c r="P22" s="33"/>
      <c r="Q22" s="33"/>
      <c r="R22" s="33"/>
    </row>
    <row r="23" spans="2:18" ht="18.75" customHeight="1">
      <c r="B23" s="117"/>
      <c r="D23" s="818"/>
      <c r="E23" s="32"/>
      <c r="F23" s="94"/>
      <c r="G23" s="335"/>
      <c r="H23" s="683"/>
      <c r="J23" s="118"/>
      <c r="L23" s="33"/>
      <c r="M23" s="113" t="str">
        <f t="shared" si="0"/>
        <v/>
      </c>
      <c r="N23" s="33"/>
      <c r="O23" s="33"/>
      <c r="P23" s="33"/>
      <c r="Q23" s="33"/>
      <c r="R23" s="33"/>
    </row>
    <row r="24" spans="2:18" ht="18.75" customHeight="1">
      <c r="B24" s="117"/>
      <c r="D24" s="818"/>
      <c r="E24" s="32"/>
      <c r="F24" s="94"/>
      <c r="G24" s="335"/>
      <c r="H24" s="683"/>
      <c r="J24" s="118"/>
      <c r="L24" s="33"/>
      <c r="M24" s="113" t="str">
        <f t="shared" si="0"/>
        <v/>
      </c>
      <c r="N24" s="33"/>
      <c r="O24" s="33"/>
      <c r="P24" s="33"/>
      <c r="Q24" s="33"/>
      <c r="R24" s="33"/>
    </row>
    <row r="25" spans="2:18" ht="18.75" customHeight="1">
      <c r="B25" s="117"/>
      <c r="D25" s="818"/>
      <c r="E25" s="32"/>
      <c r="F25" s="94"/>
      <c r="G25" s="335"/>
      <c r="H25" s="683"/>
      <c r="J25" s="118"/>
      <c r="L25" s="33"/>
      <c r="M25" s="113" t="str">
        <f t="shared" si="0"/>
        <v/>
      </c>
      <c r="N25" s="33"/>
      <c r="O25" s="33"/>
      <c r="P25" s="33"/>
      <c r="Q25" s="33"/>
      <c r="R25" s="33"/>
    </row>
    <row r="26" spans="2:18" ht="18.75" customHeight="1">
      <c r="B26" s="117"/>
      <c r="D26" s="818"/>
      <c r="E26" s="32"/>
      <c r="F26" s="94"/>
      <c r="G26" s="335"/>
      <c r="H26" s="683"/>
      <c r="J26" s="118"/>
      <c r="L26" s="33"/>
      <c r="M26" s="113" t="str">
        <f>IF(E26="再生可能エネルギーの使用",F26,"")</f>
        <v/>
      </c>
      <c r="N26" s="33"/>
      <c r="O26" s="33"/>
      <c r="P26" s="33"/>
      <c r="Q26" s="33"/>
      <c r="R26" s="33"/>
    </row>
    <row r="27" spans="2:18" ht="18.75" customHeight="1">
      <c r="B27" s="117"/>
      <c r="D27" s="818"/>
      <c r="E27" s="32"/>
      <c r="F27" s="94"/>
      <c r="G27" s="335"/>
      <c r="H27" s="683"/>
      <c r="J27" s="118"/>
      <c r="L27" s="33"/>
      <c r="M27" s="113" t="str">
        <f>IF(E27="再生可能エネルギーの使用",F27,"")</f>
        <v/>
      </c>
      <c r="N27" s="33"/>
      <c r="O27" s="33"/>
      <c r="P27" s="33"/>
      <c r="Q27" s="33"/>
      <c r="R27" s="33"/>
    </row>
    <row r="28" spans="2:18" ht="18.75" customHeight="1">
      <c r="B28" s="117"/>
      <c r="D28" s="818"/>
      <c r="E28" s="32"/>
      <c r="F28" s="94"/>
      <c r="G28" s="335"/>
      <c r="H28" s="683"/>
      <c r="J28" s="118"/>
      <c r="L28" s="33"/>
      <c r="M28" s="113" t="str">
        <f t="shared" si="0"/>
        <v/>
      </c>
      <c r="N28" s="33"/>
      <c r="O28" s="33"/>
      <c r="P28" s="33"/>
      <c r="Q28" s="33"/>
      <c r="R28" s="33"/>
    </row>
    <row r="29" spans="2:18" ht="18.75" customHeight="1">
      <c r="B29" s="117"/>
      <c r="D29" s="818"/>
      <c r="E29" s="32"/>
      <c r="F29" s="94"/>
      <c r="G29" s="335"/>
      <c r="H29" s="683"/>
      <c r="J29" s="118"/>
      <c r="L29" s="33"/>
      <c r="M29" s="113" t="str">
        <f t="shared" si="0"/>
        <v/>
      </c>
      <c r="N29" s="33"/>
      <c r="O29" s="33"/>
      <c r="P29" s="33"/>
      <c r="Q29" s="33"/>
      <c r="R29" s="33"/>
    </row>
    <row r="30" spans="2:18" ht="18.75" customHeight="1">
      <c r="B30" s="117"/>
      <c r="D30" s="818"/>
      <c r="E30" s="32"/>
      <c r="F30" s="94"/>
      <c r="G30" s="335"/>
      <c r="H30" s="683"/>
      <c r="J30" s="118"/>
      <c r="L30" s="33"/>
      <c r="M30" s="113" t="str">
        <f t="shared" si="0"/>
        <v/>
      </c>
      <c r="N30" s="33"/>
      <c r="O30" s="33"/>
      <c r="P30" s="33"/>
      <c r="Q30" s="33"/>
      <c r="R30" s="33"/>
    </row>
    <row r="31" spans="2:18" ht="18.75" customHeight="1">
      <c r="B31" s="117"/>
      <c r="D31" s="818"/>
      <c r="E31" s="32"/>
      <c r="F31" s="94"/>
      <c r="G31" s="335"/>
      <c r="H31" s="683"/>
      <c r="J31" s="118"/>
      <c r="L31" s="33"/>
      <c r="M31" s="113" t="str">
        <f t="shared" si="0"/>
        <v/>
      </c>
      <c r="N31" s="33"/>
      <c r="O31" s="33"/>
      <c r="P31" s="33"/>
      <c r="Q31" s="33"/>
      <c r="R31" s="33"/>
    </row>
    <row r="32" spans="2:18" ht="18.75" customHeight="1">
      <c r="B32" s="117"/>
      <c r="D32" s="818"/>
      <c r="E32" s="32"/>
      <c r="F32" s="32"/>
      <c r="G32" s="335"/>
      <c r="H32" s="683"/>
      <c r="J32" s="118"/>
      <c r="L32" s="33"/>
      <c r="M32" s="113" t="str">
        <f t="shared" si="0"/>
        <v/>
      </c>
      <c r="N32" s="33"/>
      <c r="O32" s="33"/>
      <c r="P32" s="33"/>
      <c r="Q32" s="33"/>
      <c r="R32" s="33"/>
    </row>
    <row r="33" spans="2:18" ht="18.75" customHeight="1">
      <c r="B33" s="117"/>
      <c r="D33" s="819"/>
      <c r="E33" s="32"/>
      <c r="F33" s="32"/>
      <c r="G33" s="335"/>
      <c r="H33" s="683"/>
      <c r="J33" s="118"/>
      <c r="L33" s="33"/>
      <c r="M33" s="113" t="str">
        <f t="shared" si="0"/>
        <v/>
      </c>
      <c r="N33" s="33"/>
      <c r="O33" s="33"/>
      <c r="P33" s="33"/>
      <c r="Q33" s="33"/>
      <c r="R33" s="33"/>
    </row>
    <row r="34" spans="2:18" ht="18.75" customHeight="1">
      <c r="B34" s="117"/>
      <c r="D34" s="819"/>
      <c r="E34" s="32"/>
      <c r="F34" s="32"/>
      <c r="G34" s="335"/>
      <c r="H34" s="683"/>
      <c r="J34" s="118"/>
      <c r="L34" s="33"/>
      <c r="M34" s="113" t="str">
        <f t="shared" si="0"/>
        <v/>
      </c>
      <c r="N34" s="33"/>
      <c r="O34" s="33"/>
      <c r="P34" s="33"/>
      <c r="Q34" s="33"/>
      <c r="R34" s="33"/>
    </row>
    <row r="35" spans="2:18" ht="18.75" customHeight="1">
      <c r="B35" s="117"/>
      <c r="D35" s="819"/>
      <c r="E35" s="32"/>
      <c r="F35" s="94"/>
      <c r="G35" s="335"/>
      <c r="H35" s="683"/>
      <c r="J35" s="118"/>
      <c r="L35" s="33"/>
      <c r="M35" s="113" t="str">
        <f t="shared" si="0"/>
        <v/>
      </c>
      <c r="N35" s="33"/>
      <c r="O35" s="33"/>
      <c r="P35" s="33"/>
      <c r="Q35" s="33"/>
      <c r="R35" s="33"/>
    </row>
    <row r="36" spans="2:18" ht="18.75" customHeight="1">
      <c r="B36" s="117"/>
      <c r="D36" s="819"/>
      <c r="E36" s="32"/>
      <c r="F36" s="94"/>
      <c r="G36" s="335"/>
      <c r="H36" s="683"/>
      <c r="J36" s="118"/>
      <c r="L36" s="33"/>
      <c r="M36" s="113" t="str">
        <f t="shared" si="0"/>
        <v/>
      </c>
      <c r="N36" s="33"/>
      <c r="O36" s="33"/>
      <c r="P36" s="33"/>
      <c r="Q36" s="33"/>
      <c r="R36" s="33"/>
    </row>
    <row r="37" spans="2:18" ht="18.75" customHeight="1">
      <c r="B37" s="117"/>
      <c r="D37" s="819"/>
      <c r="E37" s="32"/>
      <c r="F37" s="94"/>
      <c r="G37" s="335"/>
      <c r="H37" s="683"/>
      <c r="J37" s="118"/>
      <c r="L37" s="33"/>
      <c r="M37" s="113" t="str">
        <f t="shared" si="0"/>
        <v/>
      </c>
      <c r="N37" s="33"/>
      <c r="O37" s="33"/>
      <c r="P37" s="33"/>
      <c r="Q37" s="33"/>
      <c r="R37" s="33"/>
    </row>
    <row r="38" spans="2:18" ht="18.75" customHeight="1">
      <c r="B38" s="117"/>
      <c r="D38" s="819"/>
      <c r="E38" s="32"/>
      <c r="F38" s="94"/>
      <c r="G38" s="335"/>
      <c r="H38" s="683"/>
      <c r="J38" s="118"/>
      <c r="L38" s="33"/>
      <c r="M38" s="113" t="str">
        <f t="shared" si="0"/>
        <v/>
      </c>
      <c r="N38" s="33"/>
      <c r="O38" s="33"/>
      <c r="P38" s="33"/>
      <c r="Q38" s="33"/>
      <c r="R38" s="33"/>
    </row>
    <row r="39" spans="2:18" ht="18.75" customHeight="1">
      <c r="B39" s="117"/>
      <c r="D39" s="819"/>
      <c r="E39" s="32"/>
      <c r="F39" s="94"/>
      <c r="G39" s="335"/>
      <c r="H39" s="683"/>
      <c r="J39" s="118"/>
      <c r="L39" s="33"/>
      <c r="M39" s="113" t="str">
        <f t="shared" si="0"/>
        <v/>
      </c>
      <c r="N39" s="33"/>
      <c r="O39" s="33"/>
      <c r="P39" s="33"/>
      <c r="Q39" s="33"/>
      <c r="R39" s="33"/>
    </row>
    <row r="40" spans="2:18" ht="18.75" customHeight="1">
      <c r="B40" s="117"/>
      <c r="D40" s="819"/>
      <c r="E40" s="32"/>
      <c r="F40" s="94"/>
      <c r="G40" s="335"/>
      <c r="H40" s="683"/>
      <c r="J40" s="118"/>
      <c r="L40" s="33"/>
      <c r="M40" s="113" t="str">
        <f t="shared" si="0"/>
        <v/>
      </c>
      <c r="N40" s="33"/>
      <c r="O40" s="33"/>
      <c r="P40" s="33"/>
      <c r="Q40" s="33"/>
      <c r="R40" s="33"/>
    </row>
    <row r="41" spans="2:18" ht="18.75" customHeight="1">
      <c r="B41" s="117"/>
      <c r="D41" s="819"/>
      <c r="E41" s="32"/>
      <c r="F41" s="94"/>
      <c r="G41" s="335"/>
      <c r="H41" s="683"/>
      <c r="J41" s="118"/>
      <c r="L41" s="33"/>
      <c r="M41" s="113" t="str">
        <f t="shared" si="0"/>
        <v/>
      </c>
      <c r="N41" s="33"/>
      <c r="O41" s="33"/>
      <c r="P41" s="33"/>
      <c r="Q41" s="33"/>
      <c r="R41" s="33"/>
    </row>
    <row r="42" spans="2:18" ht="18.75" customHeight="1">
      <c r="B42" s="117"/>
      <c r="D42" s="819"/>
      <c r="E42" s="32"/>
      <c r="F42" s="94"/>
      <c r="G42" s="335"/>
      <c r="H42" s="683"/>
      <c r="J42" s="118"/>
      <c r="L42" s="33"/>
      <c r="M42" s="113" t="str">
        <f t="shared" si="0"/>
        <v/>
      </c>
      <c r="N42" s="33"/>
      <c r="O42" s="33"/>
      <c r="P42" s="33"/>
      <c r="Q42" s="33"/>
      <c r="R42" s="33"/>
    </row>
    <row r="43" spans="2:18" ht="18.75" customHeight="1">
      <c r="B43" s="117"/>
      <c r="D43" s="819"/>
      <c r="E43" s="32"/>
      <c r="F43" s="94"/>
      <c r="G43" s="335"/>
      <c r="H43" s="683"/>
      <c r="J43" s="118"/>
      <c r="L43" s="33"/>
      <c r="M43" s="113" t="str">
        <f t="shared" si="0"/>
        <v/>
      </c>
      <c r="N43" s="33"/>
      <c r="O43" s="33"/>
      <c r="P43" s="33"/>
      <c r="Q43" s="33"/>
      <c r="R43" s="33"/>
    </row>
    <row r="44" spans="2:18" ht="18.75" customHeight="1">
      <c r="B44" s="117"/>
      <c r="D44" s="819"/>
      <c r="E44" s="32"/>
      <c r="F44" s="94"/>
      <c r="G44" s="335"/>
      <c r="H44" s="683"/>
      <c r="J44" s="118"/>
      <c r="L44" s="33"/>
      <c r="M44" s="113" t="str">
        <f t="shared" si="0"/>
        <v/>
      </c>
      <c r="N44" s="33"/>
      <c r="O44" s="33"/>
      <c r="P44" s="33"/>
      <c r="Q44" s="33"/>
      <c r="R44" s="33"/>
    </row>
    <row r="45" spans="2:18" ht="18.75" customHeight="1">
      <c r="B45" s="117"/>
      <c r="D45" s="819"/>
      <c r="E45" s="32"/>
      <c r="F45" s="94"/>
      <c r="G45" s="335"/>
      <c r="H45" s="683"/>
      <c r="J45" s="118"/>
      <c r="L45" s="33"/>
      <c r="M45" s="113" t="str">
        <f t="shared" si="0"/>
        <v/>
      </c>
      <c r="N45" s="33"/>
      <c r="O45" s="33"/>
      <c r="P45" s="33"/>
      <c r="Q45" s="33"/>
      <c r="R45" s="33"/>
    </row>
    <row r="46" spans="2:18" ht="18.75" customHeight="1">
      <c r="B46" s="117"/>
      <c r="D46" s="819"/>
      <c r="E46" s="32"/>
      <c r="F46" s="94"/>
      <c r="G46" s="335"/>
      <c r="H46" s="683"/>
      <c r="J46" s="118"/>
      <c r="L46" s="33"/>
      <c r="M46" s="113" t="str">
        <f t="shared" si="0"/>
        <v/>
      </c>
      <c r="N46" s="33"/>
      <c r="P46" s="33"/>
      <c r="Q46" s="33"/>
      <c r="R46" s="33"/>
    </row>
    <row r="47" spans="2:18" ht="18.75" customHeight="1">
      <c r="B47" s="117"/>
      <c r="D47" s="819"/>
      <c r="E47" s="32"/>
      <c r="F47" s="94"/>
      <c r="G47" s="335"/>
      <c r="H47" s="683"/>
      <c r="J47" s="118"/>
      <c r="L47" s="33"/>
      <c r="M47" s="113" t="str">
        <f t="shared" si="0"/>
        <v/>
      </c>
      <c r="N47" s="33"/>
      <c r="P47" s="33"/>
      <c r="Q47" s="33"/>
      <c r="R47" s="33"/>
    </row>
    <row r="48" spans="2:18" ht="18.75" customHeight="1">
      <c r="B48" s="117"/>
      <c r="D48" s="818"/>
      <c r="E48" s="32"/>
      <c r="F48" s="94"/>
      <c r="G48" s="335"/>
      <c r="H48" s="683"/>
      <c r="J48" s="118"/>
      <c r="L48" s="33"/>
      <c r="M48" s="113" t="str">
        <f t="shared" si="0"/>
        <v/>
      </c>
      <c r="N48" s="33"/>
      <c r="P48" s="33"/>
      <c r="Q48" s="33"/>
      <c r="R48" s="33"/>
    </row>
    <row r="49" spans="2:18" ht="18.75" customHeight="1">
      <c r="B49" s="117"/>
      <c r="D49" s="818"/>
      <c r="E49" s="32"/>
      <c r="F49" s="94"/>
      <c r="G49" s="335"/>
      <c r="H49" s="683"/>
      <c r="J49" s="118"/>
      <c r="L49" s="33"/>
      <c r="M49" s="113" t="str">
        <f t="shared" si="0"/>
        <v/>
      </c>
      <c r="N49" s="33"/>
      <c r="P49" s="33"/>
      <c r="Q49" s="33"/>
      <c r="R49" s="33"/>
    </row>
    <row r="50" spans="2:18" ht="18.75" customHeight="1">
      <c r="B50" s="117"/>
      <c r="D50" s="818"/>
      <c r="E50" s="32"/>
      <c r="F50" s="94"/>
      <c r="G50" s="335"/>
      <c r="H50" s="683"/>
      <c r="I50" s="123"/>
      <c r="J50" s="124"/>
      <c r="L50" s="33"/>
      <c r="M50" s="113" t="str">
        <f t="shared" si="0"/>
        <v/>
      </c>
      <c r="N50" s="33"/>
      <c r="P50" s="33"/>
      <c r="Q50" s="33"/>
      <c r="R50" s="33"/>
    </row>
    <row r="51" spans="2:18" ht="18.75" customHeight="1" thickBot="1">
      <c r="B51" s="117"/>
      <c r="D51" s="820"/>
      <c r="E51" s="277"/>
      <c r="F51" s="218"/>
      <c r="G51" s="218"/>
      <c r="H51" s="684"/>
      <c r="J51" s="118"/>
      <c r="L51" s="33"/>
      <c r="M51" s="113" t="str">
        <f t="shared" si="0"/>
        <v/>
      </c>
      <c r="N51" s="33"/>
      <c r="P51" s="33"/>
      <c r="Q51" s="33"/>
      <c r="R51" s="33"/>
    </row>
    <row r="52" spans="2:18" ht="18.75" customHeight="1">
      <c r="B52" s="117"/>
      <c r="D52" s="821"/>
      <c r="E52" s="216"/>
      <c r="F52" s="217"/>
      <c r="G52" s="387"/>
      <c r="H52" s="685"/>
      <c r="J52" s="118"/>
      <c r="L52" s="33"/>
      <c r="M52" s="113" t="str">
        <f t="shared" si="0"/>
        <v/>
      </c>
      <c r="N52" s="33"/>
      <c r="P52" s="33"/>
      <c r="Q52" s="33"/>
      <c r="R52" s="33"/>
    </row>
    <row r="53" spans="2:18" ht="18.75" customHeight="1">
      <c r="B53" s="117"/>
      <c r="D53" s="818"/>
      <c r="E53" s="32"/>
      <c r="F53" s="94"/>
      <c r="G53" s="335"/>
      <c r="H53" s="683"/>
      <c r="J53" s="118"/>
      <c r="L53" s="33"/>
      <c r="M53" s="113" t="str">
        <f t="shared" si="0"/>
        <v/>
      </c>
      <c r="N53" s="33"/>
      <c r="P53" s="33"/>
      <c r="Q53" s="33"/>
      <c r="R53" s="33"/>
    </row>
    <row r="54" spans="2:18" ht="18.75" customHeight="1">
      <c r="B54" s="117"/>
      <c r="D54" s="818"/>
      <c r="E54" s="32"/>
      <c r="F54" s="94"/>
      <c r="G54" s="335"/>
      <c r="H54" s="683"/>
      <c r="J54" s="118"/>
      <c r="L54" s="33"/>
      <c r="M54" s="113" t="str">
        <f t="shared" si="0"/>
        <v/>
      </c>
      <c r="N54" s="33"/>
      <c r="P54" s="33"/>
      <c r="Q54" s="33"/>
      <c r="R54" s="33"/>
    </row>
    <row r="55" spans="2:18" ht="18.75" customHeight="1">
      <c r="B55" s="117"/>
      <c r="D55" s="818"/>
      <c r="E55" s="32"/>
      <c r="F55" s="94"/>
      <c r="G55" s="335"/>
      <c r="H55" s="683"/>
      <c r="J55" s="118"/>
      <c r="L55" s="33"/>
      <c r="M55" s="113" t="str">
        <f t="shared" si="0"/>
        <v/>
      </c>
      <c r="N55" s="33"/>
      <c r="P55" s="33"/>
      <c r="Q55" s="33"/>
      <c r="R55" s="33"/>
    </row>
    <row r="56" spans="2:18" ht="18.75" customHeight="1">
      <c r="B56" s="117"/>
      <c r="D56" s="818"/>
      <c r="E56" s="32"/>
      <c r="F56" s="94"/>
      <c r="G56" s="335"/>
      <c r="H56" s="683"/>
      <c r="J56" s="118"/>
      <c r="L56" s="33"/>
      <c r="M56" s="113" t="str">
        <f t="shared" si="0"/>
        <v/>
      </c>
      <c r="N56" s="33"/>
      <c r="P56" s="33"/>
      <c r="Q56" s="33"/>
      <c r="R56" s="33"/>
    </row>
    <row r="57" spans="2:18" ht="18.75" customHeight="1">
      <c r="B57" s="117"/>
      <c r="D57" s="818"/>
      <c r="E57" s="32"/>
      <c r="F57" s="94"/>
      <c r="G57" s="335"/>
      <c r="H57" s="683"/>
      <c r="J57" s="118"/>
      <c r="L57" s="33"/>
      <c r="M57" s="113" t="str">
        <f t="shared" si="0"/>
        <v/>
      </c>
      <c r="N57" s="33"/>
      <c r="P57" s="33"/>
      <c r="Q57" s="33"/>
      <c r="R57" s="33"/>
    </row>
    <row r="58" spans="2:18" ht="18.75" customHeight="1">
      <c r="B58" s="117"/>
      <c r="D58" s="818"/>
      <c r="E58" s="32"/>
      <c r="F58" s="94"/>
      <c r="G58" s="335"/>
      <c r="H58" s="683"/>
      <c r="J58" s="118"/>
      <c r="M58" s="113" t="str">
        <f t="shared" si="0"/>
        <v/>
      </c>
      <c r="N58" s="33"/>
      <c r="P58" s="33"/>
      <c r="Q58" s="33"/>
    </row>
    <row r="59" spans="2:18" ht="18.75" customHeight="1">
      <c r="B59" s="117"/>
      <c r="D59" s="818"/>
      <c r="E59" s="32"/>
      <c r="F59" s="94"/>
      <c r="G59" s="335"/>
      <c r="H59" s="683"/>
      <c r="J59" s="118"/>
      <c r="M59" s="113" t="str">
        <f t="shared" si="0"/>
        <v/>
      </c>
    </row>
    <row r="60" spans="2:18" ht="18.75" customHeight="1">
      <c r="B60" s="117"/>
      <c r="D60" s="818"/>
      <c r="E60" s="32"/>
      <c r="F60" s="94"/>
      <c r="G60" s="335"/>
      <c r="H60" s="683"/>
      <c r="J60" s="118"/>
      <c r="M60" s="113" t="str">
        <f t="shared" si="0"/>
        <v/>
      </c>
    </row>
    <row r="61" spans="2:18" ht="18.75" customHeight="1">
      <c r="B61" s="117"/>
      <c r="D61" s="818"/>
      <c r="E61" s="32"/>
      <c r="F61" s="94"/>
      <c r="G61" s="335"/>
      <c r="H61" s="683"/>
      <c r="J61" s="118"/>
      <c r="M61" s="113" t="str">
        <f t="shared" si="0"/>
        <v/>
      </c>
    </row>
    <row r="62" spans="2:18" ht="18.75" customHeight="1">
      <c r="B62" s="117"/>
      <c r="D62" s="818"/>
      <c r="E62" s="32"/>
      <c r="F62" s="94"/>
      <c r="G62" s="335"/>
      <c r="H62" s="683"/>
      <c r="J62" s="118"/>
      <c r="M62" s="113" t="str">
        <f t="shared" si="0"/>
        <v/>
      </c>
    </row>
    <row r="63" spans="2:18" ht="18.75" customHeight="1">
      <c r="B63" s="117"/>
      <c r="D63" s="818"/>
      <c r="E63" s="32"/>
      <c r="F63" s="94"/>
      <c r="G63" s="335"/>
      <c r="H63" s="683"/>
      <c r="J63" s="118"/>
      <c r="M63" s="113" t="str">
        <f t="shared" si="0"/>
        <v/>
      </c>
    </row>
    <row r="64" spans="2:18" ht="18.75" customHeight="1">
      <c r="B64" s="117"/>
      <c r="D64" s="818"/>
      <c r="E64" s="32"/>
      <c r="F64" s="94"/>
      <c r="G64" s="335"/>
      <c r="H64" s="683"/>
      <c r="J64" s="118"/>
      <c r="M64" s="113" t="str">
        <f t="shared" si="0"/>
        <v/>
      </c>
    </row>
    <row r="65" spans="2:13" ht="18.75" customHeight="1">
      <c r="B65" s="117"/>
      <c r="D65" s="818"/>
      <c r="E65" s="32"/>
      <c r="F65" s="94"/>
      <c r="G65" s="335"/>
      <c r="H65" s="683"/>
      <c r="J65" s="118"/>
      <c r="M65" s="113" t="str">
        <f t="shared" si="0"/>
        <v/>
      </c>
    </row>
    <row r="66" spans="2:13" ht="18.75" customHeight="1">
      <c r="B66" s="117"/>
      <c r="D66" s="818"/>
      <c r="E66" s="32"/>
      <c r="F66" s="94"/>
      <c r="G66" s="335"/>
      <c r="H66" s="683"/>
      <c r="J66" s="118"/>
      <c r="M66" s="113" t="str">
        <f t="shared" si="0"/>
        <v/>
      </c>
    </row>
    <row r="67" spans="2:13" ht="18.75" customHeight="1">
      <c r="B67" s="117"/>
      <c r="D67" s="818"/>
      <c r="E67" s="32"/>
      <c r="F67" s="94"/>
      <c r="G67" s="335"/>
      <c r="H67" s="683"/>
      <c r="J67" s="118"/>
      <c r="M67" s="113" t="str">
        <f t="shared" si="0"/>
        <v/>
      </c>
    </row>
    <row r="68" spans="2:13" ht="18.75" customHeight="1">
      <c r="B68" s="117"/>
      <c r="D68" s="818"/>
      <c r="E68" s="32"/>
      <c r="F68" s="94"/>
      <c r="G68" s="335"/>
      <c r="H68" s="683"/>
      <c r="J68" s="118"/>
      <c r="M68" s="113" t="str">
        <f t="shared" si="0"/>
        <v/>
      </c>
    </row>
    <row r="69" spans="2:13" ht="18.75" customHeight="1">
      <c r="B69" s="117"/>
      <c r="D69" s="818"/>
      <c r="E69" s="32"/>
      <c r="F69" s="94"/>
      <c r="G69" s="335"/>
      <c r="H69" s="683"/>
      <c r="J69" s="118"/>
      <c r="M69" s="113" t="str">
        <f t="shared" si="0"/>
        <v/>
      </c>
    </row>
    <row r="70" spans="2:13" ht="18.75" customHeight="1">
      <c r="B70" s="117"/>
      <c r="D70" s="818"/>
      <c r="E70" s="32"/>
      <c r="F70" s="94"/>
      <c r="G70" s="335"/>
      <c r="H70" s="683"/>
      <c r="J70" s="118"/>
      <c r="M70" s="113" t="str">
        <f t="shared" si="0"/>
        <v/>
      </c>
    </row>
    <row r="71" spans="2:13" ht="18.75" customHeight="1">
      <c r="B71" s="117"/>
      <c r="D71" s="818"/>
      <c r="E71" s="32"/>
      <c r="F71" s="94"/>
      <c r="G71" s="335"/>
      <c r="H71" s="683"/>
      <c r="J71" s="118"/>
      <c r="M71" s="113" t="str">
        <f t="shared" si="0"/>
        <v/>
      </c>
    </row>
    <row r="72" spans="2:13" ht="18.75" customHeight="1">
      <c r="B72" s="117"/>
      <c r="D72" s="818"/>
      <c r="E72" s="32"/>
      <c r="F72" s="94"/>
      <c r="G72" s="335"/>
      <c r="H72" s="683"/>
      <c r="J72" s="118"/>
      <c r="M72" s="113" t="str">
        <f t="shared" ref="M72:M135" si="1">IF(E72="再生可能エネルギーの使用",F72,"")</f>
        <v/>
      </c>
    </row>
    <row r="73" spans="2:13" ht="18.75" customHeight="1">
      <c r="B73" s="117"/>
      <c r="D73" s="818"/>
      <c r="E73" s="32"/>
      <c r="F73" s="32"/>
      <c r="G73" s="335"/>
      <c r="H73" s="683"/>
      <c r="J73" s="118"/>
      <c r="M73" s="113" t="str">
        <f t="shared" si="1"/>
        <v/>
      </c>
    </row>
    <row r="74" spans="2:13" ht="18.75" customHeight="1">
      <c r="B74" s="117"/>
      <c r="D74" s="819"/>
      <c r="E74" s="32"/>
      <c r="F74" s="32"/>
      <c r="G74" s="335"/>
      <c r="H74" s="683"/>
      <c r="J74" s="118"/>
      <c r="M74" s="113" t="str">
        <f t="shared" si="1"/>
        <v/>
      </c>
    </row>
    <row r="75" spans="2:13" ht="18.75" customHeight="1">
      <c r="B75" s="117"/>
      <c r="D75" s="819"/>
      <c r="E75" s="32"/>
      <c r="F75" s="32"/>
      <c r="G75" s="335"/>
      <c r="H75" s="683"/>
      <c r="J75" s="118"/>
      <c r="M75" s="113" t="str">
        <f t="shared" si="1"/>
        <v/>
      </c>
    </row>
    <row r="76" spans="2:13" ht="18.75" customHeight="1">
      <c r="B76" s="117"/>
      <c r="D76" s="819"/>
      <c r="E76" s="32"/>
      <c r="F76" s="94"/>
      <c r="G76" s="335"/>
      <c r="H76" s="683"/>
      <c r="J76" s="118"/>
      <c r="M76" s="113" t="str">
        <f t="shared" si="1"/>
        <v/>
      </c>
    </row>
    <row r="77" spans="2:13" ht="18.75" customHeight="1">
      <c r="B77" s="117"/>
      <c r="D77" s="819"/>
      <c r="E77" s="32"/>
      <c r="F77" s="94"/>
      <c r="G77" s="335"/>
      <c r="H77" s="683"/>
      <c r="J77" s="118"/>
      <c r="M77" s="113" t="str">
        <f t="shared" si="1"/>
        <v/>
      </c>
    </row>
    <row r="78" spans="2:13" ht="18.75" customHeight="1">
      <c r="B78" s="117"/>
      <c r="D78" s="819"/>
      <c r="E78" s="32"/>
      <c r="F78" s="94"/>
      <c r="G78" s="335"/>
      <c r="H78" s="683"/>
      <c r="J78" s="118"/>
      <c r="M78" s="113" t="str">
        <f t="shared" si="1"/>
        <v/>
      </c>
    </row>
    <row r="79" spans="2:13" ht="18.75" customHeight="1">
      <c r="B79" s="117"/>
      <c r="D79" s="819"/>
      <c r="E79" s="32"/>
      <c r="F79" s="94"/>
      <c r="G79" s="335"/>
      <c r="H79" s="683"/>
      <c r="J79" s="118"/>
      <c r="M79" s="113" t="str">
        <f t="shared" si="1"/>
        <v/>
      </c>
    </row>
    <row r="80" spans="2:13" ht="18.75" customHeight="1">
      <c r="B80" s="117"/>
      <c r="D80" s="819"/>
      <c r="E80" s="32"/>
      <c r="F80" s="94"/>
      <c r="G80" s="335"/>
      <c r="H80" s="683"/>
      <c r="J80" s="118"/>
      <c r="M80" s="113" t="str">
        <f t="shared" si="1"/>
        <v/>
      </c>
    </row>
    <row r="81" spans="2:13" ht="18.75" customHeight="1">
      <c r="B81" s="117"/>
      <c r="D81" s="819"/>
      <c r="E81" s="32"/>
      <c r="F81" s="94"/>
      <c r="G81" s="335"/>
      <c r="H81" s="683"/>
      <c r="J81" s="118"/>
      <c r="M81" s="113" t="str">
        <f t="shared" si="1"/>
        <v/>
      </c>
    </row>
    <row r="82" spans="2:13" ht="18.75" customHeight="1">
      <c r="B82" s="117"/>
      <c r="D82" s="819"/>
      <c r="E82" s="32"/>
      <c r="F82" s="94"/>
      <c r="G82" s="335"/>
      <c r="H82" s="683"/>
      <c r="J82" s="118"/>
      <c r="M82" s="113" t="str">
        <f t="shared" si="1"/>
        <v/>
      </c>
    </row>
    <row r="83" spans="2:13" ht="18.75" customHeight="1">
      <c r="B83" s="117"/>
      <c r="D83" s="819"/>
      <c r="E83" s="32"/>
      <c r="F83" s="94"/>
      <c r="G83" s="335"/>
      <c r="H83" s="683"/>
      <c r="J83" s="118"/>
      <c r="M83" s="113" t="str">
        <f t="shared" si="1"/>
        <v/>
      </c>
    </row>
    <row r="84" spans="2:13" ht="18.75" customHeight="1">
      <c r="B84" s="117"/>
      <c r="D84" s="819"/>
      <c r="E84" s="32"/>
      <c r="F84" s="94"/>
      <c r="G84" s="335"/>
      <c r="H84" s="683"/>
      <c r="J84" s="118"/>
      <c r="M84" s="113" t="str">
        <f t="shared" si="1"/>
        <v/>
      </c>
    </row>
    <row r="85" spans="2:13" ht="18.75" customHeight="1">
      <c r="B85" s="117"/>
      <c r="D85" s="819"/>
      <c r="E85" s="32"/>
      <c r="F85" s="94"/>
      <c r="G85" s="335"/>
      <c r="H85" s="683"/>
      <c r="J85" s="118"/>
      <c r="M85" s="113" t="str">
        <f t="shared" si="1"/>
        <v/>
      </c>
    </row>
    <row r="86" spans="2:13" ht="18.75" customHeight="1">
      <c r="B86" s="117"/>
      <c r="D86" s="819"/>
      <c r="E86" s="32"/>
      <c r="F86" s="94"/>
      <c r="G86" s="335"/>
      <c r="H86" s="683"/>
      <c r="J86" s="118"/>
      <c r="M86" s="113" t="str">
        <f t="shared" si="1"/>
        <v/>
      </c>
    </row>
    <row r="87" spans="2:13" ht="18.75" customHeight="1">
      <c r="B87" s="117"/>
      <c r="D87" s="819"/>
      <c r="E87" s="32"/>
      <c r="F87" s="94"/>
      <c r="G87" s="335"/>
      <c r="H87" s="683"/>
      <c r="J87" s="118"/>
      <c r="M87" s="113" t="str">
        <f t="shared" si="1"/>
        <v/>
      </c>
    </row>
    <row r="88" spans="2:13" ht="18.75" customHeight="1">
      <c r="B88" s="117"/>
      <c r="D88" s="819"/>
      <c r="E88" s="32"/>
      <c r="F88" s="94"/>
      <c r="G88" s="335"/>
      <c r="H88" s="683"/>
      <c r="J88" s="118"/>
      <c r="M88" s="113" t="str">
        <f t="shared" si="1"/>
        <v/>
      </c>
    </row>
    <row r="89" spans="2:13" ht="18.75" customHeight="1">
      <c r="B89" s="117"/>
      <c r="D89" s="818"/>
      <c r="E89" s="32"/>
      <c r="F89" s="94"/>
      <c r="G89" s="335"/>
      <c r="H89" s="683"/>
      <c r="J89" s="118"/>
      <c r="M89" s="113" t="str">
        <f t="shared" si="1"/>
        <v/>
      </c>
    </row>
    <row r="90" spans="2:13" ht="18.75" customHeight="1">
      <c r="B90" s="117"/>
      <c r="D90" s="818"/>
      <c r="E90" s="32"/>
      <c r="F90" s="94"/>
      <c r="G90" s="335"/>
      <c r="H90" s="683"/>
      <c r="J90" s="118"/>
      <c r="M90" s="113" t="str">
        <f t="shared" si="1"/>
        <v/>
      </c>
    </row>
    <row r="91" spans="2:13" ht="18.75" customHeight="1">
      <c r="B91" s="117"/>
      <c r="D91" s="818"/>
      <c r="E91" s="32"/>
      <c r="F91" s="94"/>
      <c r="G91" s="335"/>
      <c r="H91" s="683"/>
      <c r="J91" s="118"/>
      <c r="M91" s="113" t="str">
        <f t="shared" si="1"/>
        <v/>
      </c>
    </row>
    <row r="92" spans="2:13" ht="18.75" customHeight="1">
      <c r="B92" s="117"/>
      <c r="D92" s="818"/>
      <c r="E92" s="32"/>
      <c r="F92" s="94"/>
      <c r="G92" s="335"/>
      <c r="H92" s="683"/>
      <c r="J92" s="118"/>
      <c r="M92" s="113" t="str">
        <f t="shared" si="1"/>
        <v/>
      </c>
    </row>
    <row r="93" spans="2:13" ht="18.75" customHeight="1">
      <c r="B93" s="117"/>
      <c r="D93" s="818"/>
      <c r="E93" s="32"/>
      <c r="F93" s="94"/>
      <c r="G93" s="335"/>
      <c r="H93" s="683"/>
      <c r="J93" s="118"/>
      <c r="M93" s="113" t="str">
        <f t="shared" si="1"/>
        <v/>
      </c>
    </row>
    <row r="94" spans="2:13" ht="18.75" customHeight="1">
      <c r="B94" s="117"/>
      <c r="D94" s="818"/>
      <c r="E94" s="32"/>
      <c r="F94" s="94"/>
      <c r="G94" s="335"/>
      <c r="H94" s="683"/>
      <c r="J94" s="118"/>
      <c r="M94" s="113" t="str">
        <f t="shared" si="1"/>
        <v/>
      </c>
    </row>
    <row r="95" spans="2:13" ht="18.75" customHeight="1">
      <c r="B95" s="117"/>
      <c r="D95" s="818"/>
      <c r="E95" s="32"/>
      <c r="F95" s="94"/>
      <c r="G95" s="335"/>
      <c r="H95" s="683"/>
      <c r="J95" s="118"/>
      <c r="M95" s="113" t="str">
        <f t="shared" si="1"/>
        <v/>
      </c>
    </row>
    <row r="96" spans="2:13" ht="18.75" customHeight="1">
      <c r="B96" s="117"/>
      <c r="D96" s="818"/>
      <c r="E96" s="32"/>
      <c r="F96" s="94"/>
      <c r="G96" s="335"/>
      <c r="H96" s="683"/>
      <c r="J96" s="118"/>
      <c r="M96" s="113" t="str">
        <f t="shared" si="1"/>
        <v/>
      </c>
    </row>
    <row r="97" spans="2:13" ht="18.75" customHeight="1">
      <c r="B97" s="117"/>
      <c r="D97" s="818"/>
      <c r="E97" s="32"/>
      <c r="F97" s="94"/>
      <c r="G97" s="335"/>
      <c r="H97" s="683"/>
      <c r="J97" s="118"/>
      <c r="M97" s="113" t="str">
        <f t="shared" si="1"/>
        <v/>
      </c>
    </row>
    <row r="98" spans="2:13" ht="18.75" customHeight="1">
      <c r="B98" s="117"/>
      <c r="D98" s="818"/>
      <c r="E98" s="32"/>
      <c r="F98" s="94"/>
      <c r="G98" s="335"/>
      <c r="H98" s="683"/>
      <c r="J98" s="118"/>
      <c r="M98" s="113" t="str">
        <f t="shared" si="1"/>
        <v/>
      </c>
    </row>
    <row r="99" spans="2:13" ht="18.75" customHeight="1">
      <c r="B99" s="117"/>
      <c r="D99" s="818"/>
      <c r="E99" s="32"/>
      <c r="F99" s="94"/>
      <c r="G99" s="335"/>
      <c r="H99" s="683"/>
      <c r="J99" s="118"/>
      <c r="M99" s="113" t="str">
        <f t="shared" si="1"/>
        <v/>
      </c>
    </row>
    <row r="100" spans="2:13" ht="18.75" customHeight="1">
      <c r="B100" s="117"/>
      <c r="D100" s="818"/>
      <c r="E100" s="32"/>
      <c r="F100" s="94"/>
      <c r="G100" s="335"/>
      <c r="H100" s="683"/>
      <c r="J100" s="118"/>
      <c r="M100" s="113" t="str">
        <f t="shared" si="1"/>
        <v/>
      </c>
    </row>
    <row r="101" spans="2:13" ht="18.75" customHeight="1">
      <c r="B101" s="117"/>
      <c r="D101" s="818"/>
      <c r="E101" s="32"/>
      <c r="F101" s="94"/>
      <c r="G101" s="335"/>
      <c r="H101" s="683"/>
      <c r="J101" s="118"/>
      <c r="M101" s="113" t="str">
        <f t="shared" si="1"/>
        <v/>
      </c>
    </row>
    <row r="102" spans="2:13" ht="18.75" customHeight="1">
      <c r="B102" s="117"/>
      <c r="D102" s="818"/>
      <c r="E102" s="32"/>
      <c r="F102" s="94"/>
      <c r="G102" s="335"/>
      <c r="H102" s="683"/>
      <c r="J102" s="118"/>
      <c r="M102" s="113" t="str">
        <f t="shared" si="1"/>
        <v/>
      </c>
    </row>
    <row r="103" spans="2:13" ht="18.75" customHeight="1">
      <c r="B103" s="117"/>
      <c r="D103" s="818"/>
      <c r="E103" s="32"/>
      <c r="F103" s="94"/>
      <c r="G103" s="335"/>
      <c r="H103" s="683"/>
      <c r="J103" s="118"/>
      <c r="M103" s="113" t="str">
        <f t="shared" si="1"/>
        <v/>
      </c>
    </row>
    <row r="104" spans="2:13" ht="18.75" customHeight="1">
      <c r="B104" s="117"/>
      <c r="D104" s="818"/>
      <c r="E104" s="32"/>
      <c r="F104" s="94"/>
      <c r="G104" s="335"/>
      <c r="H104" s="683"/>
      <c r="J104" s="118"/>
      <c r="M104" s="113" t="str">
        <f t="shared" si="1"/>
        <v/>
      </c>
    </row>
    <row r="105" spans="2:13" ht="18.75" customHeight="1">
      <c r="B105" s="117"/>
      <c r="D105" s="818"/>
      <c r="E105" s="32"/>
      <c r="F105" s="94"/>
      <c r="G105" s="335"/>
      <c r="H105" s="683"/>
      <c r="J105" s="118"/>
      <c r="M105" s="113" t="str">
        <f t="shared" si="1"/>
        <v/>
      </c>
    </row>
    <row r="106" spans="2:13" ht="18.75" customHeight="1">
      <c r="B106" s="117"/>
      <c r="D106" s="818"/>
      <c r="E106" s="32"/>
      <c r="F106" s="94"/>
      <c r="G106" s="335"/>
      <c r="H106" s="683"/>
      <c r="J106" s="118"/>
      <c r="M106" s="113" t="str">
        <f t="shared" si="1"/>
        <v/>
      </c>
    </row>
    <row r="107" spans="2:13" ht="18.75" customHeight="1">
      <c r="B107" s="117"/>
      <c r="D107" s="818"/>
      <c r="E107" s="32"/>
      <c r="F107" s="94"/>
      <c r="G107" s="335"/>
      <c r="H107" s="683"/>
      <c r="J107" s="118"/>
      <c r="M107" s="113" t="str">
        <f t="shared" si="1"/>
        <v/>
      </c>
    </row>
    <row r="108" spans="2:13" ht="18.75" customHeight="1">
      <c r="B108" s="117"/>
      <c r="D108" s="818"/>
      <c r="E108" s="32"/>
      <c r="F108" s="94"/>
      <c r="G108" s="335"/>
      <c r="H108" s="683"/>
      <c r="J108" s="118"/>
      <c r="M108" s="113" t="str">
        <f t="shared" si="1"/>
        <v/>
      </c>
    </row>
    <row r="109" spans="2:13" ht="18.75" customHeight="1">
      <c r="B109" s="117"/>
      <c r="D109" s="818"/>
      <c r="E109" s="32"/>
      <c r="F109" s="94"/>
      <c r="G109" s="335"/>
      <c r="H109" s="683"/>
      <c r="J109" s="118"/>
      <c r="M109" s="113" t="str">
        <f t="shared" si="1"/>
        <v/>
      </c>
    </row>
    <row r="110" spans="2:13" ht="18.75" customHeight="1">
      <c r="B110" s="117"/>
      <c r="D110" s="818"/>
      <c r="E110" s="32"/>
      <c r="F110" s="94"/>
      <c r="G110" s="335"/>
      <c r="H110" s="683"/>
      <c r="J110" s="118"/>
      <c r="M110" s="113" t="str">
        <f t="shared" si="1"/>
        <v/>
      </c>
    </row>
    <row r="111" spans="2:13" ht="18.75" customHeight="1">
      <c r="B111" s="117"/>
      <c r="D111" s="818"/>
      <c r="E111" s="32"/>
      <c r="F111" s="94"/>
      <c r="G111" s="335"/>
      <c r="H111" s="683"/>
      <c r="J111" s="118"/>
      <c r="M111" s="113" t="str">
        <f t="shared" si="1"/>
        <v/>
      </c>
    </row>
    <row r="112" spans="2:13" ht="18.75" customHeight="1">
      <c r="B112" s="117"/>
      <c r="D112" s="818"/>
      <c r="E112" s="32"/>
      <c r="F112" s="94"/>
      <c r="G112" s="335"/>
      <c r="H112" s="683"/>
      <c r="J112" s="118"/>
      <c r="M112" s="113" t="str">
        <f t="shared" si="1"/>
        <v/>
      </c>
    </row>
    <row r="113" spans="2:13" ht="18.75" customHeight="1">
      <c r="B113" s="117"/>
      <c r="D113" s="818"/>
      <c r="E113" s="32"/>
      <c r="F113" s="94"/>
      <c r="G113" s="335"/>
      <c r="H113" s="683"/>
      <c r="J113" s="118"/>
      <c r="M113" s="113" t="str">
        <f t="shared" si="1"/>
        <v/>
      </c>
    </row>
    <row r="114" spans="2:13" ht="18.75" customHeight="1">
      <c r="B114" s="117"/>
      <c r="D114" s="818"/>
      <c r="E114" s="32"/>
      <c r="F114" s="32"/>
      <c r="G114" s="335"/>
      <c r="H114" s="683"/>
      <c r="J114" s="118"/>
      <c r="M114" s="113" t="str">
        <f t="shared" si="1"/>
        <v/>
      </c>
    </row>
    <row r="115" spans="2:13" ht="18.75" customHeight="1">
      <c r="B115" s="117"/>
      <c r="D115" s="819"/>
      <c r="E115" s="32"/>
      <c r="F115" s="32"/>
      <c r="G115" s="335"/>
      <c r="H115" s="683"/>
      <c r="J115" s="118"/>
      <c r="M115" s="113" t="str">
        <f t="shared" si="1"/>
        <v/>
      </c>
    </row>
    <row r="116" spans="2:13" ht="18.75" customHeight="1">
      <c r="B116" s="117"/>
      <c r="D116" s="819"/>
      <c r="E116" s="32"/>
      <c r="F116" s="32"/>
      <c r="G116" s="335"/>
      <c r="H116" s="683"/>
      <c r="J116" s="118"/>
      <c r="M116" s="113" t="str">
        <f t="shared" si="1"/>
        <v/>
      </c>
    </row>
    <row r="117" spans="2:13" ht="18.75" customHeight="1">
      <c r="B117" s="117"/>
      <c r="D117" s="819"/>
      <c r="E117" s="32"/>
      <c r="F117" s="94"/>
      <c r="G117" s="335"/>
      <c r="H117" s="683"/>
      <c r="J117" s="118"/>
      <c r="M117" s="113" t="str">
        <f t="shared" si="1"/>
        <v/>
      </c>
    </row>
    <row r="118" spans="2:13" ht="18.75" customHeight="1">
      <c r="B118" s="117"/>
      <c r="D118" s="819"/>
      <c r="E118" s="32"/>
      <c r="F118" s="94"/>
      <c r="G118" s="335"/>
      <c r="H118" s="683"/>
      <c r="J118" s="118"/>
      <c r="M118" s="113" t="str">
        <f t="shared" si="1"/>
        <v/>
      </c>
    </row>
    <row r="119" spans="2:13" ht="18.75" customHeight="1">
      <c r="B119" s="117"/>
      <c r="D119" s="819"/>
      <c r="E119" s="32"/>
      <c r="F119" s="94"/>
      <c r="G119" s="335"/>
      <c r="H119" s="683"/>
      <c r="J119" s="118"/>
      <c r="M119" s="113" t="str">
        <f t="shared" si="1"/>
        <v/>
      </c>
    </row>
    <row r="120" spans="2:13" ht="18.75" customHeight="1">
      <c r="B120" s="117"/>
      <c r="D120" s="819"/>
      <c r="E120" s="32"/>
      <c r="F120" s="94"/>
      <c r="G120" s="335"/>
      <c r="H120" s="683"/>
      <c r="J120" s="118"/>
      <c r="M120" s="113" t="str">
        <f t="shared" si="1"/>
        <v/>
      </c>
    </row>
    <row r="121" spans="2:13" ht="18.75" customHeight="1">
      <c r="B121" s="117"/>
      <c r="D121" s="819"/>
      <c r="E121" s="32"/>
      <c r="F121" s="94"/>
      <c r="G121" s="335"/>
      <c r="H121" s="683"/>
      <c r="J121" s="118"/>
      <c r="M121" s="113" t="str">
        <f t="shared" si="1"/>
        <v/>
      </c>
    </row>
    <row r="122" spans="2:13" ht="18.75" customHeight="1">
      <c r="B122" s="117"/>
      <c r="D122" s="819"/>
      <c r="E122" s="32"/>
      <c r="F122" s="94"/>
      <c r="G122" s="335"/>
      <c r="H122" s="683"/>
      <c r="J122" s="118"/>
      <c r="M122" s="113" t="str">
        <f t="shared" si="1"/>
        <v/>
      </c>
    </row>
    <row r="123" spans="2:13" ht="18.75" customHeight="1">
      <c r="B123" s="117"/>
      <c r="D123" s="819"/>
      <c r="E123" s="32"/>
      <c r="F123" s="94"/>
      <c r="G123" s="335"/>
      <c r="H123" s="683"/>
      <c r="J123" s="118"/>
      <c r="M123" s="113" t="str">
        <f t="shared" si="1"/>
        <v/>
      </c>
    </row>
    <row r="124" spans="2:13" ht="18.75" customHeight="1">
      <c r="B124" s="117"/>
      <c r="D124" s="819"/>
      <c r="E124" s="32"/>
      <c r="F124" s="94"/>
      <c r="G124" s="335"/>
      <c r="H124" s="683"/>
      <c r="J124" s="118"/>
      <c r="M124" s="113" t="str">
        <f t="shared" si="1"/>
        <v/>
      </c>
    </row>
    <row r="125" spans="2:13" ht="18.75" customHeight="1">
      <c r="B125" s="117"/>
      <c r="D125" s="819"/>
      <c r="E125" s="32"/>
      <c r="F125" s="94"/>
      <c r="G125" s="335"/>
      <c r="H125" s="683"/>
      <c r="J125" s="118"/>
      <c r="M125" s="113" t="str">
        <f t="shared" si="1"/>
        <v/>
      </c>
    </row>
    <row r="126" spans="2:13" ht="18.75" customHeight="1">
      <c r="B126" s="117"/>
      <c r="D126" s="819"/>
      <c r="E126" s="32"/>
      <c r="F126" s="94"/>
      <c r="G126" s="335"/>
      <c r="H126" s="683"/>
      <c r="J126" s="118"/>
      <c r="M126" s="113" t="str">
        <f t="shared" si="1"/>
        <v/>
      </c>
    </row>
    <row r="127" spans="2:13" ht="18.75" customHeight="1">
      <c r="B127" s="117"/>
      <c r="D127" s="819"/>
      <c r="E127" s="32"/>
      <c r="F127" s="94"/>
      <c r="G127" s="335"/>
      <c r="H127" s="683"/>
      <c r="J127" s="118"/>
      <c r="M127" s="113" t="str">
        <f t="shared" si="1"/>
        <v/>
      </c>
    </row>
    <row r="128" spans="2:13" ht="18.75" customHeight="1">
      <c r="B128" s="117"/>
      <c r="D128" s="819"/>
      <c r="E128" s="32"/>
      <c r="F128" s="94"/>
      <c r="G128" s="335"/>
      <c r="H128" s="683"/>
      <c r="J128" s="118"/>
      <c r="M128" s="113" t="str">
        <f t="shared" si="1"/>
        <v/>
      </c>
    </row>
    <row r="129" spans="2:13" ht="18.75" customHeight="1">
      <c r="B129" s="117"/>
      <c r="D129" s="819"/>
      <c r="E129" s="32"/>
      <c r="F129" s="94"/>
      <c r="G129" s="335"/>
      <c r="H129" s="683"/>
      <c r="J129" s="118"/>
      <c r="M129" s="113" t="str">
        <f t="shared" si="1"/>
        <v/>
      </c>
    </row>
    <row r="130" spans="2:13" ht="18.75" customHeight="1">
      <c r="B130" s="117"/>
      <c r="D130" s="818"/>
      <c r="E130" s="32"/>
      <c r="F130" s="94"/>
      <c r="G130" s="335"/>
      <c r="H130" s="683"/>
      <c r="J130" s="118"/>
      <c r="M130" s="113" t="str">
        <f t="shared" si="1"/>
        <v/>
      </c>
    </row>
    <row r="131" spans="2:13" ht="18.75" customHeight="1">
      <c r="B131" s="117"/>
      <c r="D131" s="818"/>
      <c r="E131" s="32"/>
      <c r="F131" s="94"/>
      <c r="G131" s="335"/>
      <c r="H131" s="683"/>
      <c r="J131" s="118"/>
      <c r="M131" s="113" t="str">
        <f t="shared" si="1"/>
        <v/>
      </c>
    </row>
    <row r="132" spans="2:13" ht="18.75" customHeight="1">
      <c r="B132" s="117"/>
      <c r="D132" s="818"/>
      <c r="E132" s="32"/>
      <c r="F132" s="94"/>
      <c r="G132" s="335"/>
      <c r="H132" s="683"/>
      <c r="J132" s="118"/>
      <c r="M132" s="113" t="str">
        <f t="shared" si="1"/>
        <v/>
      </c>
    </row>
    <row r="133" spans="2:13" ht="18.75" customHeight="1">
      <c r="B133" s="117"/>
      <c r="D133" s="818"/>
      <c r="E133" s="32"/>
      <c r="F133" s="94"/>
      <c r="G133" s="335"/>
      <c r="H133" s="683"/>
      <c r="J133" s="118"/>
      <c r="M133" s="113" t="str">
        <f t="shared" si="1"/>
        <v/>
      </c>
    </row>
    <row r="134" spans="2:13" ht="18.75" customHeight="1">
      <c r="B134" s="117"/>
      <c r="D134" s="818"/>
      <c r="E134" s="32"/>
      <c r="F134" s="94"/>
      <c r="G134" s="335"/>
      <c r="H134" s="683"/>
      <c r="J134" s="118"/>
      <c r="M134" s="113" t="str">
        <f t="shared" si="1"/>
        <v/>
      </c>
    </row>
    <row r="135" spans="2:13" ht="18.75" customHeight="1">
      <c r="B135" s="117"/>
      <c r="D135" s="818"/>
      <c r="E135" s="32"/>
      <c r="F135" s="94"/>
      <c r="G135" s="335"/>
      <c r="H135" s="683"/>
      <c r="J135" s="118"/>
      <c r="M135" s="113" t="str">
        <f t="shared" si="1"/>
        <v/>
      </c>
    </row>
    <row r="136" spans="2:13" ht="18.75" customHeight="1">
      <c r="B136" s="117"/>
      <c r="D136" s="818"/>
      <c r="E136" s="32"/>
      <c r="F136" s="94"/>
      <c r="G136" s="335"/>
      <c r="H136" s="683"/>
      <c r="J136" s="118"/>
      <c r="M136" s="113" t="str">
        <f t="shared" ref="M136:M199" si="2">IF(E136="再生可能エネルギーの使用",F136,"")</f>
        <v/>
      </c>
    </row>
    <row r="137" spans="2:13" ht="18.75" customHeight="1">
      <c r="B137" s="117"/>
      <c r="D137" s="818"/>
      <c r="E137" s="32"/>
      <c r="F137" s="94"/>
      <c r="G137" s="335"/>
      <c r="H137" s="683"/>
      <c r="J137" s="118"/>
      <c r="M137" s="113" t="str">
        <f t="shared" si="2"/>
        <v/>
      </c>
    </row>
    <row r="138" spans="2:13" ht="18.75" customHeight="1">
      <c r="B138" s="117"/>
      <c r="D138" s="818"/>
      <c r="E138" s="32"/>
      <c r="F138" s="94"/>
      <c r="G138" s="335"/>
      <c r="H138" s="683"/>
      <c r="J138" s="118"/>
      <c r="M138" s="113" t="str">
        <f t="shared" si="2"/>
        <v/>
      </c>
    </row>
    <row r="139" spans="2:13" ht="18.75" customHeight="1">
      <c r="B139" s="117"/>
      <c r="D139" s="818"/>
      <c r="E139" s="32"/>
      <c r="F139" s="94"/>
      <c r="G139" s="335"/>
      <c r="H139" s="683"/>
      <c r="J139" s="118"/>
      <c r="M139" s="113" t="str">
        <f t="shared" si="2"/>
        <v/>
      </c>
    </row>
    <row r="140" spans="2:13" ht="18.75" customHeight="1">
      <c r="B140" s="117"/>
      <c r="D140" s="818"/>
      <c r="E140" s="32"/>
      <c r="F140" s="94"/>
      <c r="G140" s="335"/>
      <c r="H140" s="683"/>
      <c r="J140" s="118"/>
      <c r="M140" s="113" t="str">
        <f t="shared" si="2"/>
        <v/>
      </c>
    </row>
    <row r="141" spans="2:13" ht="18.75" customHeight="1">
      <c r="B141" s="117"/>
      <c r="D141" s="818"/>
      <c r="E141" s="32"/>
      <c r="F141" s="94"/>
      <c r="G141" s="335"/>
      <c r="H141" s="683"/>
      <c r="J141" s="118"/>
      <c r="M141" s="113" t="str">
        <f t="shared" si="2"/>
        <v/>
      </c>
    </row>
    <row r="142" spans="2:13" ht="18.75" customHeight="1">
      <c r="B142" s="117"/>
      <c r="D142" s="818"/>
      <c r="E142" s="32"/>
      <c r="F142" s="94"/>
      <c r="G142" s="335"/>
      <c r="H142" s="683"/>
      <c r="J142" s="118"/>
      <c r="M142" s="113" t="str">
        <f t="shared" si="2"/>
        <v/>
      </c>
    </row>
    <row r="143" spans="2:13" ht="18.75" customHeight="1">
      <c r="B143" s="117"/>
      <c r="D143" s="818"/>
      <c r="E143" s="32"/>
      <c r="F143" s="94"/>
      <c r="G143" s="335"/>
      <c r="H143" s="683"/>
      <c r="J143" s="118"/>
      <c r="M143" s="113" t="str">
        <f t="shared" si="2"/>
        <v/>
      </c>
    </row>
    <row r="144" spans="2:13" ht="18.75" customHeight="1">
      <c r="B144" s="117"/>
      <c r="D144" s="818"/>
      <c r="E144" s="32"/>
      <c r="F144" s="94"/>
      <c r="G144" s="335"/>
      <c r="H144" s="683"/>
      <c r="J144" s="118"/>
      <c r="M144" s="113" t="str">
        <f t="shared" si="2"/>
        <v/>
      </c>
    </row>
    <row r="145" spans="2:13" ht="18.75" customHeight="1">
      <c r="B145" s="117"/>
      <c r="D145" s="818"/>
      <c r="E145" s="32"/>
      <c r="F145" s="94"/>
      <c r="G145" s="335"/>
      <c r="H145" s="683"/>
      <c r="J145" s="118"/>
      <c r="M145" s="113" t="str">
        <f t="shared" si="2"/>
        <v/>
      </c>
    </row>
    <row r="146" spans="2:13" ht="18.75" customHeight="1">
      <c r="B146" s="117"/>
      <c r="D146" s="818"/>
      <c r="E146" s="32"/>
      <c r="F146" s="94"/>
      <c r="G146" s="335"/>
      <c r="H146" s="683"/>
      <c r="J146" s="118"/>
      <c r="M146" s="113" t="str">
        <f t="shared" si="2"/>
        <v/>
      </c>
    </row>
    <row r="147" spans="2:13" ht="18.75" customHeight="1">
      <c r="B147" s="117"/>
      <c r="D147" s="818"/>
      <c r="E147" s="32"/>
      <c r="F147" s="94"/>
      <c r="G147" s="335"/>
      <c r="H147" s="683"/>
      <c r="J147" s="118"/>
      <c r="M147" s="113" t="str">
        <f t="shared" si="2"/>
        <v/>
      </c>
    </row>
    <row r="148" spans="2:13" ht="18.75" customHeight="1">
      <c r="B148" s="117"/>
      <c r="D148" s="818"/>
      <c r="E148" s="32"/>
      <c r="F148" s="94"/>
      <c r="G148" s="335"/>
      <c r="H148" s="683"/>
      <c r="J148" s="118"/>
      <c r="M148" s="113" t="str">
        <f t="shared" si="2"/>
        <v/>
      </c>
    </row>
    <row r="149" spans="2:13" ht="18.75" customHeight="1">
      <c r="B149" s="117"/>
      <c r="D149" s="818"/>
      <c r="E149" s="32"/>
      <c r="F149" s="94"/>
      <c r="G149" s="335"/>
      <c r="H149" s="683"/>
      <c r="J149" s="118"/>
      <c r="M149" s="113" t="str">
        <f t="shared" si="2"/>
        <v/>
      </c>
    </row>
    <row r="150" spans="2:13" ht="18.75" customHeight="1">
      <c r="B150" s="117"/>
      <c r="D150" s="818"/>
      <c r="E150" s="32"/>
      <c r="F150" s="94"/>
      <c r="G150" s="335"/>
      <c r="H150" s="683"/>
      <c r="J150" s="118"/>
      <c r="M150" s="113" t="str">
        <f t="shared" si="2"/>
        <v/>
      </c>
    </row>
    <row r="151" spans="2:13" ht="18.75" customHeight="1">
      <c r="B151" s="117"/>
      <c r="D151" s="818"/>
      <c r="E151" s="32"/>
      <c r="F151" s="94"/>
      <c r="G151" s="335"/>
      <c r="H151" s="683"/>
      <c r="J151" s="118"/>
      <c r="M151" s="113" t="str">
        <f t="shared" si="2"/>
        <v/>
      </c>
    </row>
    <row r="152" spans="2:13" ht="18.75" customHeight="1">
      <c r="B152" s="117"/>
      <c r="D152" s="818"/>
      <c r="E152" s="32"/>
      <c r="F152" s="94"/>
      <c r="G152" s="335"/>
      <c r="H152" s="683"/>
      <c r="J152" s="118"/>
      <c r="M152" s="113" t="str">
        <f t="shared" si="2"/>
        <v/>
      </c>
    </row>
    <row r="153" spans="2:13" ht="18.75" customHeight="1">
      <c r="B153" s="117"/>
      <c r="D153" s="818"/>
      <c r="E153" s="32"/>
      <c r="F153" s="94"/>
      <c r="G153" s="335"/>
      <c r="H153" s="683"/>
      <c r="J153" s="118"/>
      <c r="M153" s="113" t="str">
        <f t="shared" si="2"/>
        <v/>
      </c>
    </row>
    <row r="154" spans="2:13" ht="18.75" customHeight="1">
      <c r="B154" s="117"/>
      <c r="D154" s="818"/>
      <c r="E154" s="32"/>
      <c r="F154" s="94"/>
      <c r="G154" s="335"/>
      <c r="H154" s="683"/>
      <c r="J154" s="118"/>
      <c r="M154" s="113" t="str">
        <f t="shared" si="2"/>
        <v/>
      </c>
    </row>
    <row r="155" spans="2:13" ht="18.75" customHeight="1">
      <c r="B155" s="117"/>
      <c r="D155" s="818"/>
      <c r="E155" s="32"/>
      <c r="F155" s="32"/>
      <c r="G155" s="335"/>
      <c r="H155" s="683"/>
      <c r="J155" s="118"/>
      <c r="M155" s="113" t="str">
        <f t="shared" si="2"/>
        <v/>
      </c>
    </row>
    <row r="156" spans="2:13" ht="18.75" customHeight="1">
      <c r="B156" s="117"/>
      <c r="D156" s="819"/>
      <c r="E156" s="32"/>
      <c r="F156" s="32"/>
      <c r="G156" s="335"/>
      <c r="H156" s="683"/>
      <c r="J156" s="118"/>
      <c r="M156" s="113" t="str">
        <f t="shared" si="2"/>
        <v/>
      </c>
    </row>
    <row r="157" spans="2:13" ht="18.75" customHeight="1">
      <c r="B157" s="117"/>
      <c r="D157" s="819"/>
      <c r="E157" s="32"/>
      <c r="F157" s="32"/>
      <c r="G157" s="335"/>
      <c r="H157" s="683"/>
      <c r="J157" s="118"/>
      <c r="M157" s="113" t="str">
        <f t="shared" si="2"/>
        <v/>
      </c>
    </row>
    <row r="158" spans="2:13" ht="18.75" customHeight="1">
      <c r="B158" s="117"/>
      <c r="D158" s="819"/>
      <c r="E158" s="32"/>
      <c r="F158" s="94"/>
      <c r="G158" s="335"/>
      <c r="H158" s="683"/>
      <c r="J158" s="118"/>
      <c r="M158" s="113" t="str">
        <f t="shared" si="2"/>
        <v/>
      </c>
    </row>
    <row r="159" spans="2:13" ht="18.75" customHeight="1">
      <c r="B159" s="117"/>
      <c r="D159" s="819"/>
      <c r="E159" s="32"/>
      <c r="F159" s="94"/>
      <c r="G159" s="335"/>
      <c r="H159" s="683"/>
      <c r="J159" s="118"/>
      <c r="M159" s="113" t="str">
        <f t="shared" si="2"/>
        <v/>
      </c>
    </row>
    <row r="160" spans="2:13" ht="18.75" customHeight="1">
      <c r="B160" s="117"/>
      <c r="D160" s="819"/>
      <c r="E160" s="32"/>
      <c r="F160" s="94"/>
      <c r="G160" s="335"/>
      <c r="H160" s="683"/>
      <c r="J160" s="118"/>
      <c r="M160" s="113" t="str">
        <f t="shared" si="2"/>
        <v/>
      </c>
    </row>
    <row r="161" spans="2:13" ht="18.75" customHeight="1">
      <c r="B161" s="117"/>
      <c r="D161" s="819"/>
      <c r="E161" s="32"/>
      <c r="F161" s="94"/>
      <c r="G161" s="335"/>
      <c r="H161" s="683"/>
      <c r="J161" s="118"/>
      <c r="M161" s="113" t="str">
        <f t="shared" si="2"/>
        <v/>
      </c>
    </row>
    <row r="162" spans="2:13" ht="18.75" customHeight="1">
      <c r="B162" s="117"/>
      <c r="D162" s="819"/>
      <c r="E162" s="32"/>
      <c r="F162" s="94"/>
      <c r="G162" s="335"/>
      <c r="H162" s="683"/>
      <c r="J162" s="118"/>
      <c r="M162" s="113" t="str">
        <f t="shared" si="2"/>
        <v/>
      </c>
    </row>
    <row r="163" spans="2:13" ht="18.75" customHeight="1">
      <c r="B163" s="117"/>
      <c r="D163" s="819"/>
      <c r="E163" s="32"/>
      <c r="F163" s="94"/>
      <c r="G163" s="335"/>
      <c r="H163" s="683"/>
      <c r="J163" s="118"/>
      <c r="M163" s="113" t="str">
        <f t="shared" si="2"/>
        <v/>
      </c>
    </row>
    <row r="164" spans="2:13" ht="18.75" customHeight="1">
      <c r="B164" s="117"/>
      <c r="D164" s="819"/>
      <c r="E164" s="32"/>
      <c r="F164" s="94"/>
      <c r="G164" s="335"/>
      <c r="H164" s="683"/>
      <c r="J164" s="118"/>
      <c r="M164" s="113" t="str">
        <f t="shared" si="2"/>
        <v/>
      </c>
    </row>
    <row r="165" spans="2:13" ht="18.75" customHeight="1">
      <c r="B165" s="117"/>
      <c r="D165" s="819"/>
      <c r="E165" s="32"/>
      <c r="F165" s="94"/>
      <c r="G165" s="335"/>
      <c r="H165" s="683"/>
      <c r="J165" s="118"/>
      <c r="M165" s="113" t="str">
        <f t="shared" si="2"/>
        <v/>
      </c>
    </row>
    <row r="166" spans="2:13" ht="18.75" customHeight="1">
      <c r="B166" s="117"/>
      <c r="D166" s="819"/>
      <c r="E166" s="32"/>
      <c r="F166" s="94"/>
      <c r="G166" s="335"/>
      <c r="H166" s="683"/>
      <c r="J166" s="118"/>
      <c r="M166" s="113" t="str">
        <f t="shared" si="2"/>
        <v/>
      </c>
    </row>
    <row r="167" spans="2:13" ht="18.75" customHeight="1">
      <c r="B167" s="117"/>
      <c r="D167" s="819"/>
      <c r="E167" s="32"/>
      <c r="F167" s="94"/>
      <c r="G167" s="335"/>
      <c r="H167" s="683"/>
      <c r="J167" s="118"/>
      <c r="M167" s="113" t="str">
        <f t="shared" si="2"/>
        <v/>
      </c>
    </row>
    <row r="168" spans="2:13" ht="18.75" customHeight="1">
      <c r="B168" s="117"/>
      <c r="D168" s="819"/>
      <c r="E168" s="32"/>
      <c r="F168" s="94"/>
      <c r="G168" s="335"/>
      <c r="H168" s="683"/>
      <c r="J168" s="118"/>
      <c r="M168" s="113" t="str">
        <f t="shared" si="2"/>
        <v/>
      </c>
    </row>
    <row r="169" spans="2:13" ht="18.75" customHeight="1">
      <c r="B169" s="117"/>
      <c r="D169" s="819"/>
      <c r="E169" s="32"/>
      <c r="F169" s="94"/>
      <c r="G169" s="335"/>
      <c r="H169" s="683"/>
      <c r="J169" s="118"/>
      <c r="M169" s="113" t="str">
        <f t="shared" si="2"/>
        <v/>
      </c>
    </row>
    <row r="170" spans="2:13" ht="18.75" customHeight="1">
      <c r="B170" s="117"/>
      <c r="D170" s="819"/>
      <c r="E170" s="32"/>
      <c r="F170" s="94"/>
      <c r="G170" s="335"/>
      <c r="H170" s="683"/>
      <c r="J170" s="118"/>
      <c r="M170" s="113" t="str">
        <f t="shared" si="2"/>
        <v/>
      </c>
    </row>
    <row r="171" spans="2:13" ht="18.75" customHeight="1">
      <c r="B171" s="117"/>
      <c r="D171" s="818"/>
      <c r="E171" s="32"/>
      <c r="F171" s="94"/>
      <c r="G171" s="335"/>
      <c r="H171" s="683"/>
      <c r="J171" s="118"/>
      <c r="M171" s="113" t="str">
        <f t="shared" si="2"/>
        <v/>
      </c>
    </row>
    <row r="172" spans="2:13" ht="18.75" customHeight="1">
      <c r="B172" s="117"/>
      <c r="D172" s="818"/>
      <c r="E172" s="32"/>
      <c r="F172" s="94"/>
      <c r="G172" s="335"/>
      <c r="H172" s="683"/>
      <c r="J172" s="118"/>
      <c r="M172" s="113" t="str">
        <f t="shared" si="2"/>
        <v/>
      </c>
    </row>
    <row r="173" spans="2:13" ht="18.75" customHeight="1">
      <c r="B173" s="117"/>
      <c r="D173" s="818"/>
      <c r="E173" s="32"/>
      <c r="F173" s="94"/>
      <c r="G173" s="335"/>
      <c r="H173" s="683"/>
      <c r="J173" s="118"/>
      <c r="M173" s="113" t="str">
        <f t="shared" si="2"/>
        <v/>
      </c>
    </row>
    <row r="174" spans="2:13" ht="18.75" customHeight="1">
      <c r="B174" s="117"/>
      <c r="D174" s="818"/>
      <c r="E174" s="32"/>
      <c r="F174" s="94"/>
      <c r="G174" s="335"/>
      <c r="H174" s="683"/>
      <c r="J174" s="118"/>
      <c r="M174" s="113" t="str">
        <f t="shared" si="2"/>
        <v/>
      </c>
    </row>
    <row r="175" spans="2:13" ht="18.75" customHeight="1">
      <c r="B175" s="117"/>
      <c r="D175" s="818"/>
      <c r="E175" s="32"/>
      <c r="F175" s="94"/>
      <c r="G175" s="335"/>
      <c r="H175" s="683"/>
      <c r="J175" s="118"/>
      <c r="M175" s="113" t="str">
        <f t="shared" si="2"/>
        <v/>
      </c>
    </row>
    <row r="176" spans="2:13" ht="18.75" customHeight="1">
      <c r="B176" s="117"/>
      <c r="D176" s="818"/>
      <c r="E176" s="32"/>
      <c r="F176" s="94"/>
      <c r="G176" s="335"/>
      <c r="H176" s="683"/>
      <c r="J176" s="118"/>
      <c r="M176" s="113" t="str">
        <f t="shared" si="2"/>
        <v/>
      </c>
    </row>
    <row r="177" spans="2:13" ht="18.75" customHeight="1">
      <c r="B177" s="117"/>
      <c r="D177" s="818"/>
      <c r="E177" s="32"/>
      <c r="F177" s="94"/>
      <c r="G177" s="335"/>
      <c r="H177" s="683"/>
      <c r="J177" s="118"/>
      <c r="M177" s="113" t="str">
        <f t="shared" si="2"/>
        <v/>
      </c>
    </row>
    <row r="178" spans="2:13" ht="18.75" customHeight="1">
      <c r="B178" s="117"/>
      <c r="D178" s="818"/>
      <c r="E178" s="32"/>
      <c r="F178" s="94"/>
      <c r="G178" s="335"/>
      <c r="H178" s="683"/>
      <c r="J178" s="118"/>
      <c r="M178" s="113" t="str">
        <f t="shared" si="2"/>
        <v/>
      </c>
    </row>
    <row r="179" spans="2:13" ht="18.75" customHeight="1">
      <c r="B179" s="117"/>
      <c r="D179" s="818"/>
      <c r="E179" s="32"/>
      <c r="F179" s="94"/>
      <c r="G179" s="335"/>
      <c r="H179" s="683"/>
      <c r="J179" s="118"/>
      <c r="M179" s="113" t="str">
        <f t="shared" si="2"/>
        <v/>
      </c>
    </row>
    <row r="180" spans="2:13" ht="18.75" customHeight="1">
      <c r="B180" s="117"/>
      <c r="D180" s="818"/>
      <c r="E180" s="32"/>
      <c r="F180" s="94"/>
      <c r="G180" s="335"/>
      <c r="H180" s="683"/>
      <c r="J180" s="118"/>
      <c r="M180" s="113" t="str">
        <f t="shared" si="2"/>
        <v/>
      </c>
    </row>
    <row r="181" spans="2:13" ht="18.75" customHeight="1">
      <c r="B181" s="117"/>
      <c r="D181" s="818"/>
      <c r="E181" s="32"/>
      <c r="F181" s="94"/>
      <c r="G181" s="335"/>
      <c r="H181" s="683"/>
      <c r="J181" s="118"/>
      <c r="M181" s="113" t="str">
        <f t="shared" si="2"/>
        <v/>
      </c>
    </row>
    <row r="182" spans="2:13" ht="18.75" customHeight="1">
      <c r="B182" s="117"/>
      <c r="D182" s="818"/>
      <c r="E182" s="32"/>
      <c r="F182" s="94"/>
      <c r="G182" s="335"/>
      <c r="H182" s="683"/>
      <c r="J182" s="118"/>
      <c r="M182" s="113" t="str">
        <f t="shared" si="2"/>
        <v/>
      </c>
    </row>
    <row r="183" spans="2:13" ht="18.75" customHeight="1">
      <c r="B183" s="117"/>
      <c r="D183" s="818"/>
      <c r="E183" s="32"/>
      <c r="F183" s="94"/>
      <c r="G183" s="335"/>
      <c r="H183" s="683"/>
      <c r="J183" s="118"/>
      <c r="M183" s="113" t="str">
        <f t="shared" si="2"/>
        <v/>
      </c>
    </row>
    <row r="184" spans="2:13" ht="18.75" customHeight="1">
      <c r="B184" s="117"/>
      <c r="D184" s="818"/>
      <c r="E184" s="32"/>
      <c r="F184" s="94"/>
      <c r="G184" s="335"/>
      <c r="H184" s="683"/>
      <c r="J184" s="118"/>
      <c r="M184" s="113" t="str">
        <f t="shared" si="2"/>
        <v/>
      </c>
    </row>
    <row r="185" spans="2:13" ht="18.75" customHeight="1">
      <c r="B185" s="117"/>
      <c r="D185" s="818"/>
      <c r="E185" s="32"/>
      <c r="F185" s="94"/>
      <c r="G185" s="335"/>
      <c r="H185" s="683"/>
      <c r="J185" s="118"/>
      <c r="M185" s="113" t="str">
        <f t="shared" si="2"/>
        <v/>
      </c>
    </row>
    <row r="186" spans="2:13" ht="18.75" customHeight="1">
      <c r="B186" s="117"/>
      <c r="D186" s="818"/>
      <c r="E186" s="32"/>
      <c r="F186" s="94"/>
      <c r="G186" s="335"/>
      <c r="H186" s="683"/>
      <c r="J186" s="118"/>
      <c r="M186" s="113" t="str">
        <f t="shared" si="2"/>
        <v/>
      </c>
    </row>
    <row r="187" spans="2:13" ht="18.75" customHeight="1">
      <c r="B187" s="117"/>
      <c r="D187" s="818"/>
      <c r="E187" s="32"/>
      <c r="F187" s="94"/>
      <c r="G187" s="335"/>
      <c r="H187" s="683"/>
      <c r="J187" s="118"/>
      <c r="M187" s="113" t="str">
        <f t="shared" si="2"/>
        <v/>
      </c>
    </row>
    <row r="188" spans="2:13" ht="18.75" customHeight="1">
      <c r="B188" s="117"/>
      <c r="D188" s="818"/>
      <c r="E188" s="32"/>
      <c r="F188" s="94"/>
      <c r="G188" s="335"/>
      <c r="H188" s="683"/>
      <c r="J188" s="118"/>
      <c r="M188" s="113" t="str">
        <f t="shared" si="2"/>
        <v/>
      </c>
    </row>
    <row r="189" spans="2:13" ht="18.75" customHeight="1">
      <c r="B189" s="117"/>
      <c r="D189" s="818"/>
      <c r="E189" s="32"/>
      <c r="F189" s="94"/>
      <c r="G189" s="335"/>
      <c r="H189" s="683"/>
      <c r="J189" s="118"/>
      <c r="M189" s="113" t="str">
        <f t="shared" si="2"/>
        <v/>
      </c>
    </row>
    <row r="190" spans="2:13" ht="18.75" customHeight="1">
      <c r="B190" s="117"/>
      <c r="D190" s="818"/>
      <c r="E190" s="32"/>
      <c r="F190" s="94"/>
      <c r="G190" s="335"/>
      <c r="H190" s="683"/>
      <c r="J190" s="118"/>
      <c r="M190" s="113" t="str">
        <f t="shared" si="2"/>
        <v/>
      </c>
    </row>
    <row r="191" spans="2:13" ht="18.75" customHeight="1">
      <c r="B191" s="117"/>
      <c r="D191" s="818"/>
      <c r="E191" s="32"/>
      <c r="F191" s="94"/>
      <c r="G191" s="335"/>
      <c r="H191" s="683"/>
      <c r="J191" s="118"/>
      <c r="M191" s="113" t="str">
        <f t="shared" si="2"/>
        <v/>
      </c>
    </row>
    <row r="192" spans="2:13" ht="18.75" customHeight="1">
      <c r="B192" s="117"/>
      <c r="D192" s="818"/>
      <c r="E192" s="32"/>
      <c r="F192" s="94"/>
      <c r="G192" s="335"/>
      <c r="H192" s="683"/>
      <c r="J192" s="118"/>
      <c r="M192" s="113" t="str">
        <f t="shared" si="2"/>
        <v/>
      </c>
    </row>
    <row r="193" spans="2:13" ht="18.75" customHeight="1">
      <c r="B193" s="117"/>
      <c r="D193" s="818"/>
      <c r="E193" s="32"/>
      <c r="F193" s="94"/>
      <c r="G193" s="335"/>
      <c r="H193" s="683"/>
      <c r="J193" s="118"/>
      <c r="M193" s="113" t="str">
        <f t="shared" si="2"/>
        <v/>
      </c>
    </row>
    <row r="194" spans="2:13" ht="18.75" customHeight="1">
      <c r="B194" s="117"/>
      <c r="D194" s="818"/>
      <c r="E194" s="32"/>
      <c r="F194" s="94"/>
      <c r="G194" s="335"/>
      <c r="H194" s="683"/>
      <c r="J194" s="118"/>
      <c r="M194" s="113" t="str">
        <f t="shared" si="2"/>
        <v/>
      </c>
    </row>
    <row r="195" spans="2:13" ht="18.75" customHeight="1">
      <c r="B195" s="117"/>
      <c r="D195" s="818"/>
      <c r="E195" s="32"/>
      <c r="F195" s="94"/>
      <c r="G195" s="335"/>
      <c r="H195" s="683"/>
      <c r="J195" s="118"/>
      <c r="M195" s="113" t="str">
        <f t="shared" si="2"/>
        <v/>
      </c>
    </row>
    <row r="196" spans="2:13" ht="18.75" customHeight="1">
      <c r="B196" s="117"/>
      <c r="D196" s="818"/>
      <c r="E196" s="32"/>
      <c r="F196" s="32"/>
      <c r="G196" s="335"/>
      <c r="H196" s="683"/>
      <c r="J196" s="118"/>
      <c r="M196" s="113" t="str">
        <f t="shared" si="2"/>
        <v/>
      </c>
    </row>
    <row r="197" spans="2:13" ht="18.75" customHeight="1">
      <c r="B197" s="117"/>
      <c r="D197" s="819"/>
      <c r="E197" s="32"/>
      <c r="F197" s="32"/>
      <c r="G197" s="335"/>
      <c r="H197" s="683"/>
      <c r="J197" s="118"/>
      <c r="M197" s="113" t="str">
        <f t="shared" si="2"/>
        <v/>
      </c>
    </row>
    <row r="198" spans="2:13" ht="18.75" customHeight="1">
      <c r="B198" s="117"/>
      <c r="D198" s="819"/>
      <c r="E198" s="32"/>
      <c r="F198" s="32"/>
      <c r="G198" s="335"/>
      <c r="H198" s="683"/>
      <c r="J198" s="118"/>
      <c r="M198" s="113" t="str">
        <f t="shared" si="2"/>
        <v/>
      </c>
    </row>
    <row r="199" spans="2:13" ht="18.75" customHeight="1">
      <c r="B199" s="117"/>
      <c r="D199" s="819"/>
      <c r="E199" s="32"/>
      <c r="F199" s="94"/>
      <c r="G199" s="335"/>
      <c r="H199" s="683"/>
      <c r="J199" s="118"/>
      <c r="M199" s="113" t="str">
        <f t="shared" si="2"/>
        <v/>
      </c>
    </row>
    <row r="200" spans="2:13" ht="18.75" customHeight="1">
      <c r="B200" s="117"/>
      <c r="D200" s="819"/>
      <c r="E200" s="32"/>
      <c r="F200" s="94"/>
      <c r="G200" s="335"/>
      <c r="H200" s="683"/>
      <c r="J200" s="118"/>
      <c r="M200" s="113" t="str">
        <f t="shared" ref="M200:M263" si="3">IF(E200="再生可能エネルギーの使用",F200,"")</f>
        <v/>
      </c>
    </row>
    <row r="201" spans="2:13" ht="18.75" customHeight="1">
      <c r="B201" s="117"/>
      <c r="D201" s="819"/>
      <c r="E201" s="32"/>
      <c r="F201" s="94"/>
      <c r="G201" s="335"/>
      <c r="H201" s="683"/>
      <c r="J201" s="118"/>
      <c r="M201" s="113" t="str">
        <f t="shared" si="3"/>
        <v/>
      </c>
    </row>
    <row r="202" spans="2:13" ht="18.75" customHeight="1">
      <c r="B202" s="117"/>
      <c r="D202" s="819"/>
      <c r="E202" s="32"/>
      <c r="F202" s="94"/>
      <c r="G202" s="335"/>
      <c r="H202" s="683"/>
      <c r="J202" s="118"/>
      <c r="M202" s="113" t="str">
        <f t="shared" si="3"/>
        <v/>
      </c>
    </row>
    <row r="203" spans="2:13" ht="18.75" customHeight="1">
      <c r="B203" s="117"/>
      <c r="D203" s="819"/>
      <c r="E203" s="32"/>
      <c r="F203" s="94"/>
      <c r="G203" s="335"/>
      <c r="H203" s="683"/>
      <c r="J203" s="118"/>
      <c r="M203" s="113" t="str">
        <f t="shared" si="3"/>
        <v/>
      </c>
    </row>
    <row r="204" spans="2:13" ht="18.75" customHeight="1">
      <c r="B204" s="117"/>
      <c r="D204" s="819"/>
      <c r="E204" s="32"/>
      <c r="F204" s="94"/>
      <c r="G204" s="335"/>
      <c r="H204" s="683"/>
      <c r="J204" s="118"/>
      <c r="M204" s="113" t="str">
        <f t="shared" si="3"/>
        <v/>
      </c>
    </row>
    <row r="205" spans="2:13" ht="18.75" customHeight="1">
      <c r="B205" s="117"/>
      <c r="D205" s="819"/>
      <c r="E205" s="32"/>
      <c r="F205" s="94"/>
      <c r="G205" s="335"/>
      <c r="H205" s="683"/>
      <c r="J205" s="118"/>
      <c r="M205" s="113" t="str">
        <f t="shared" si="3"/>
        <v/>
      </c>
    </row>
    <row r="206" spans="2:13" ht="18.75" customHeight="1">
      <c r="B206" s="117"/>
      <c r="D206" s="819"/>
      <c r="E206" s="32"/>
      <c r="F206" s="94"/>
      <c r="G206" s="335"/>
      <c r="H206" s="683"/>
      <c r="J206" s="118"/>
      <c r="M206" s="113" t="str">
        <f t="shared" si="3"/>
        <v/>
      </c>
    </row>
    <row r="207" spans="2:13" ht="18.75" customHeight="1">
      <c r="B207" s="117"/>
      <c r="D207" s="819"/>
      <c r="E207" s="32"/>
      <c r="F207" s="94"/>
      <c r="G207" s="335"/>
      <c r="H207" s="683"/>
      <c r="J207" s="118"/>
      <c r="M207" s="113" t="str">
        <f t="shared" si="3"/>
        <v/>
      </c>
    </row>
    <row r="208" spans="2:13" ht="18.75" customHeight="1">
      <c r="B208" s="117"/>
      <c r="D208" s="819"/>
      <c r="E208" s="32"/>
      <c r="F208" s="94"/>
      <c r="G208" s="335"/>
      <c r="H208" s="683"/>
      <c r="J208" s="118"/>
      <c r="M208" s="113" t="str">
        <f t="shared" si="3"/>
        <v/>
      </c>
    </row>
    <row r="209" spans="2:13" ht="18.75" customHeight="1">
      <c r="B209" s="117"/>
      <c r="D209" s="819"/>
      <c r="E209" s="32"/>
      <c r="F209" s="94"/>
      <c r="G209" s="335"/>
      <c r="H209" s="683"/>
      <c r="J209" s="118"/>
      <c r="M209" s="113" t="str">
        <f t="shared" si="3"/>
        <v/>
      </c>
    </row>
    <row r="210" spans="2:13" ht="18.75" customHeight="1">
      <c r="B210" s="117"/>
      <c r="D210" s="819"/>
      <c r="E210" s="32"/>
      <c r="F210" s="94"/>
      <c r="G210" s="335"/>
      <c r="H210" s="683"/>
      <c r="J210" s="118"/>
      <c r="M210" s="113" t="str">
        <f t="shared" si="3"/>
        <v/>
      </c>
    </row>
    <row r="211" spans="2:13" ht="18.75" customHeight="1">
      <c r="B211" s="117"/>
      <c r="D211" s="819"/>
      <c r="E211" s="32"/>
      <c r="F211" s="94"/>
      <c r="G211" s="335"/>
      <c r="H211" s="683"/>
      <c r="J211" s="118"/>
      <c r="M211" s="113" t="str">
        <f t="shared" si="3"/>
        <v/>
      </c>
    </row>
    <row r="212" spans="2:13" ht="18.75" customHeight="1">
      <c r="B212" s="117"/>
      <c r="D212" s="818"/>
      <c r="E212" s="32"/>
      <c r="F212" s="94"/>
      <c r="G212" s="335"/>
      <c r="H212" s="683"/>
      <c r="J212" s="118"/>
      <c r="M212" s="113" t="str">
        <f t="shared" si="3"/>
        <v/>
      </c>
    </row>
    <row r="213" spans="2:13" ht="18.75" customHeight="1">
      <c r="B213" s="117"/>
      <c r="D213" s="818"/>
      <c r="E213" s="32"/>
      <c r="F213" s="94"/>
      <c r="G213" s="335"/>
      <c r="H213" s="683"/>
      <c r="J213" s="118"/>
      <c r="M213" s="113" t="str">
        <f t="shared" si="3"/>
        <v/>
      </c>
    </row>
    <row r="214" spans="2:13" ht="18.75" customHeight="1">
      <c r="B214" s="117"/>
      <c r="D214" s="818"/>
      <c r="E214" s="32"/>
      <c r="F214" s="94"/>
      <c r="G214" s="335"/>
      <c r="H214" s="683"/>
      <c r="J214" s="118"/>
      <c r="M214" s="113" t="str">
        <f t="shared" si="3"/>
        <v/>
      </c>
    </row>
    <row r="215" spans="2:13" ht="18.75" customHeight="1">
      <c r="B215" s="117"/>
      <c r="D215" s="818"/>
      <c r="E215" s="32"/>
      <c r="F215" s="94"/>
      <c r="G215" s="335"/>
      <c r="H215" s="683"/>
      <c r="J215" s="118"/>
      <c r="M215" s="113" t="str">
        <f t="shared" si="3"/>
        <v/>
      </c>
    </row>
    <row r="216" spans="2:13" ht="18.75" customHeight="1">
      <c r="B216" s="117"/>
      <c r="D216" s="818"/>
      <c r="E216" s="32"/>
      <c r="F216" s="94"/>
      <c r="G216" s="335"/>
      <c r="H216" s="683"/>
      <c r="J216" s="118"/>
      <c r="M216" s="113" t="str">
        <f t="shared" si="3"/>
        <v/>
      </c>
    </row>
    <row r="217" spans="2:13" ht="18.75" customHeight="1">
      <c r="B217" s="117"/>
      <c r="D217" s="818"/>
      <c r="E217" s="32"/>
      <c r="F217" s="94"/>
      <c r="G217" s="335"/>
      <c r="H217" s="683"/>
      <c r="J217" s="118"/>
      <c r="M217" s="113" t="str">
        <f t="shared" si="3"/>
        <v/>
      </c>
    </row>
    <row r="218" spans="2:13" ht="18.75" customHeight="1">
      <c r="B218" s="117"/>
      <c r="D218" s="818"/>
      <c r="E218" s="32"/>
      <c r="F218" s="94"/>
      <c r="G218" s="335"/>
      <c r="H218" s="683"/>
      <c r="J218" s="118"/>
      <c r="M218" s="113" t="str">
        <f t="shared" si="3"/>
        <v/>
      </c>
    </row>
    <row r="219" spans="2:13" ht="18.75" customHeight="1">
      <c r="B219" s="117"/>
      <c r="D219" s="818"/>
      <c r="E219" s="32"/>
      <c r="F219" s="94"/>
      <c r="G219" s="335"/>
      <c r="H219" s="683"/>
      <c r="J219" s="118"/>
      <c r="M219" s="113" t="str">
        <f t="shared" si="3"/>
        <v/>
      </c>
    </row>
    <row r="220" spans="2:13" ht="18.75" customHeight="1">
      <c r="B220" s="117"/>
      <c r="D220" s="818"/>
      <c r="E220" s="32"/>
      <c r="F220" s="94"/>
      <c r="G220" s="335"/>
      <c r="H220" s="683"/>
      <c r="J220" s="118"/>
      <c r="M220" s="113" t="str">
        <f t="shared" si="3"/>
        <v/>
      </c>
    </row>
    <row r="221" spans="2:13" ht="18.75" customHeight="1">
      <c r="B221" s="117"/>
      <c r="D221" s="818"/>
      <c r="E221" s="32"/>
      <c r="F221" s="94"/>
      <c r="G221" s="335"/>
      <c r="H221" s="683"/>
      <c r="J221" s="118"/>
      <c r="M221" s="113" t="str">
        <f t="shared" si="3"/>
        <v/>
      </c>
    </row>
    <row r="222" spans="2:13" ht="18.75" customHeight="1">
      <c r="B222" s="117"/>
      <c r="D222" s="818"/>
      <c r="E222" s="32"/>
      <c r="F222" s="94"/>
      <c r="G222" s="335"/>
      <c r="H222" s="683"/>
      <c r="J222" s="118"/>
      <c r="M222" s="113" t="str">
        <f t="shared" si="3"/>
        <v/>
      </c>
    </row>
    <row r="223" spans="2:13" ht="18.75" customHeight="1">
      <c r="B223" s="117"/>
      <c r="D223" s="818"/>
      <c r="E223" s="32"/>
      <c r="F223" s="94"/>
      <c r="G223" s="335"/>
      <c r="H223" s="683"/>
      <c r="J223" s="118"/>
      <c r="M223" s="113" t="str">
        <f t="shared" si="3"/>
        <v/>
      </c>
    </row>
    <row r="224" spans="2:13" ht="18.75" customHeight="1">
      <c r="B224" s="117"/>
      <c r="D224" s="818"/>
      <c r="E224" s="32"/>
      <c r="F224" s="94"/>
      <c r="G224" s="335"/>
      <c r="H224" s="683"/>
      <c r="J224" s="118"/>
      <c r="M224" s="113" t="str">
        <f t="shared" si="3"/>
        <v/>
      </c>
    </row>
    <row r="225" spans="2:13" ht="18.75" customHeight="1">
      <c r="B225" s="117"/>
      <c r="D225" s="818"/>
      <c r="E225" s="32"/>
      <c r="F225" s="94"/>
      <c r="G225" s="335"/>
      <c r="H225" s="683"/>
      <c r="J225" s="118"/>
      <c r="M225" s="113" t="str">
        <f t="shared" si="3"/>
        <v/>
      </c>
    </row>
    <row r="226" spans="2:13" ht="18.75" customHeight="1">
      <c r="B226" s="117"/>
      <c r="D226" s="818"/>
      <c r="E226" s="32"/>
      <c r="F226" s="94"/>
      <c r="G226" s="335"/>
      <c r="H226" s="683"/>
      <c r="J226" s="118"/>
      <c r="M226" s="113" t="str">
        <f t="shared" si="3"/>
        <v/>
      </c>
    </row>
    <row r="227" spans="2:13" ht="18.75" customHeight="1">
      <c r="B227" s="117"/>
      <c r="D227" s="818"/>
      <c r="E227" s="32"/>
      <c r="F227" s="94"/>
      <c r="G227" s="335"/>
      <c r="H227" s="683"/>
      <c r="J227" s="118"/>
      <c r="M227" s="113" t="str">
        <f t="shared" si="3"/>
        <v/>
      </c>
    </row>
    <row r="228" spans="2:13" ht="18.75" customHeight="1">
      <c r="B228" s="117"/>
      <c r="D228" s="818"/>
      <c r="E228" s="32"/>
      <c r="F228" s="94"/>
      <c r="G228" s="335"/>
      <c r="H228" s="683"/>
      <c r="J228" s="118"/>
      <c r="M228" s="113" t="str">
        <f t="shared" si="3"/>
        <v/>
      </c>
    </row>
    <row r="229" spans="2:13" ht="18.75" customHeight="1">
      <c r="B229" s="117"/>
      <c r="D229" s="818"/>
      <c r="E229" s="32"/>
      <c r="F229" s="94"/>
      <c r="G229" s="335"/>
      <c r="H229" s="683"/>
      <c r="J229" s="118"/>
      <c r="M229" s="113" t="str">
        <f t="shared" si="3"/>
        <v/>
      </c>
    </row>
    <row r="230" spans="2:13" ht="18.75" customHeight="1">
      <c r="B230" s="117"/>
      <c r="D230" s="818"/>
      <c r="E230" s="32"/>
      <c r="F230" s="94"/>
      <c r="G230" s="335"/>
      <c r="H230" s="683"/>
      <c r="J230" s="118"/>
      <c r="M230" s="113" t="str">
        <f t="shared" si="3"/>
        <v/>
      </c>
    </row>
    <row r="231" spans="2:13" ht="18.75" customHeight="1">
      <c r="B231" s="117"/>
      <c r="D231" s="818"/>
      <c r="E231" s="32"/>
      <c r="F231" s="94"/>
      <c r="G231" s="335"/>
      <c r="H231" s="683"/>
      <c r="J231" s="118"/>
      <c r="M231" s="113" t="str">
        <f t="shared" si="3"/>
        <v/>
      </c>
    </row>
    <row r="232" spans="2:13" ht="18.75" customHeight="1">
      <c r="B232" s="117"/>
      <c r="D232" s="818"/>
      <c r="E232" s="32"/>
      <c r="F232" s="94"/>
      <c r="G232" s="335"/>
      <c r="H232" s="683"/>
      <c r="J232" s="118"/>
      <c r="M232" s="113" t="str">
        <f t="shared" si="3"/>
        <v/>
      </c>
    </row>
    <row r="233" spans="2:13" ht="18.75" customHeight="1">
      <c r="B233" s="117"/>
      <c r="D233" s="818"/>
      <c r="E233" s="32"/>
      <c r="F233" s="94"/>
      <c r="G233" s="335"/>
      <c r="H233" s="683"/>
      <c r="J233" s="118"/>
      <c r="M233" s="113" t="str">
        <f t="shared" si="3"/>
        <v/>
      </c>
    </row>
    <row r="234" spans="2:13" ht="18.75" customHeight="1">
      <c r="B234" s="117"/>
      <c r="D234" s="818"/>
      <c r="E234" s="32"/>
      <c r="F234" s="94"/>
      <c r="G234" s="335"/>
      <c r="H234" s="683"/>
      <c r="J234" s="118"/>
      <c r="M234" s="113" t="str">
        <f t="shared" si="3"/>
        <v/>
      </c>
    </row>
    <row r="235" spans="2:13" ht="18.75" customHeight="1">
      <c r="B235" s="117"/>
      <c r="D235" s="818"/>
      <c r="E235" s="32"/>
      <c r="F235" s="94"/>
      <c r="G235" s="335"/>
      <c r="H235" s="683"/>
      <c r="J235" s="118"/>
      <c r="M235" s="113" t="str">
        <f t="shared" si="3"/>
        <v/>
      </c>
    </row>
    <row r="236" spans="2:13" ht="18.75" customHeight="1">
      <c r="B236" s="117"/>
      <c r="D236" s="818"/>
      <c r="E236" s="32"/>
      <c r="F236" s="94"/>
      <c r="G236" s="335"/>
      <c r="H236" s="683"/>
      <c r="J236" s="118"/>
      <c r="M236" s="113" t="str">
        <f t="shared" si="3"/>
        <v/>
      </c>
    </row>
    <row r="237" spans="2:13" ht="18.75" customHeight="1">
      <c r="B237" s="117"/>
      <c r="D237" s="818"/>
      <c r="E237" s="32"/>
      <c r="F237" s="32"/>
      <c r="G237" s="335"/>
      <c r="H237" s="683"/>
      <c r="J237" s="118"/>
      <c r="M237" s="113" t="str">
        <f t="shared" si="3"/>
        <v/>
      </c>
    </row>
    <row r="238" spans="2:13" ht="18.75" customHeight="1">
      <c r="B238" s="117"/>
      <c r="D238" s="819"/>
      <c r="E238" s="32"/>
      <c r="F238" s="32"/>
      <c r="G238" s="335"/>
      <c r="H238" s="683"/>
      <c r="J238" s="118"/>
      <c r="M238" s="113" t="str">
        <f t="shared" si="3"/>
        <v/>
      </c>
    </row>
    <row r="239" spans="2:13" ht="18.75" customHeight="1">
      <c r="B239" s="117"/>
      <c r="D239" s="819"/>
      <c r="E239" s="32"/>
      <c r="F239" s="32"/>
      <c r="G239" s="335"/>
      <c r="H239" s="683"/>
      <c r="J239" s="118"/>
      <c r="M239" s="113" t="str">
        <f t="shared" si="3"/>
        <v/>
      </c>
    </row>
    <row r="240" spans="2:13" ht="18.75" customHeight="1">
      <c r="B240" s="117"/>
      <c r="D240" s="819"/>
      <c r="E240" s="32"/>
      <c r="F240" s="94"/>
      <c r="G240" s="335"/>
      <c r="H240" s="683"/>
      <c r="J240" s="118"/>
      <c r="M240" s="113" t="str">
        <f t="shared" si="3"/>
        <v/>
      </c>
    </row>
    <row r="241" spans="2:13" ht="18.75" customHeight="1">
      <c r="B241" s="117"/>
      <c r="D241" s="819"/>
      <c r="E241" s="32"/>
      <c r="F241" s="94"/>
      <c r="G241" s="335"/>
      <c r="H241" s="683"/>
      <c r="J241" s="118"/>
      <c r="M241" s="113" t="str">
        <f t="shared" si="3"/>
        <v/>
      </c>
    </row>
    <row r="242" spans="2:13" ht="18.75" customHeight="1">
      <c r="B242" s="117"/>
      <c r="D242" s="819"/>
      <c r="E242" s="32"/>
      <c r="F242" s="94"/>
      <c r="G242" s="335"/>
      <c r="H242" s="683"/>
      <c r="J242" s="118"/>
      <c r="M242" s="113" t="str">
        <f t="shared" si="3"/>
        <v/>
      </c>
    </row>
    <row r="243" spans="2:13" ht="18.75" customHeight="1">
      <c r="B243" s="117"/>
      <c r="D243" s="819"/>
      <c r="E243" s="32"/>
      <c r="F243" s="94"/>
      <c r="G243" s="335"/>
      <c r="H243" s="683"/>
      <c r="J243" s="118"/>
      <c r="M243" s="113" t="str">
        <f t="shared" si="3"/>
        <v/>
      </c>
    </row>
    <row r="244" spans="2:13" ht="18.75" customHeight="1">
      <c r="B244" s="117"/>
      <c r="D244" s="819"/>
      <c r="E244" s="32"/>
      <c r="F244" s="94"/>
      <c r="G244" s="335"/>
      <c r="H244" s="683"/>
      <c r="J244" s="118"/>
      <c r="M244" s="113" t="str">
        <f t="shared" si="3"/>
        <v/>
      </c>
    </row>
    <row r="245" spans="2:13" ht="18.75" customHeight="1">
      <c r="B245" s="117"/>
      <c r="D245" s="819"/>
      <c r="E245" s="32"/>
      <c r="F245" s="94"/>
      <c r="G245" s="335"/>
      <c r="H245" s="683"/>
      <c r="J245" s="118"/>
      <c r="M245" s="113" t="str">
        <f t="shared" si="3"/>
        <v/>
      </c>
    </row>
    <row r="246" spans="2:13" ht="18.75" customHeight="1">
      <c r="B246" s="117"/>
      <c r="D246" s="819"/>
      <c r="E246" s="32"/>
      <c r="F246" s="94"/>
      <c r="G246" s="335"/>
      <c r="H246" s="683"/>
      <c r="J246" s="118"/>
      <c r="M246" s="113" t="str">
        <f t="shared" si="3"/>
        <v/>
      </c>
    </row>
    <row r="247" spans="2:13" ht="18.75" customHeight="1">
      <c r="B247" s="117"/>
      <c r="D247" s="819"/>
      <c r="E247" s="32"/>
      <c r="F247" s="94"/>
      <c r="G247" s="335"/>
      <c r="H247" s="683"/>
      <c r="J247" s="118"/>
      <c r="M247" s="113" t="str">
        <f t="shared" si="3"/>
        <v/>
      </c>
    </row>
    <row r="248" spans="2:13" ht="18.75" customHeight="1">
      <c r="B248" s="117"/>
      <c r="D248" s="819"/>
      <c r="E248" s="32"/>
      <c r="F248" s="94"/>
      <c r="G248" s="335"/>
      <c r="H248" s="683"/>
      <c r="J248" s="118"/>
      <c r="M248" s="113" t="str">
        <f t="shared" si="3"/>
        <v/>
      </c>
    </row>
    <row r="249" spans="2:13" ht="18.75" customHeight="1">
      <c r="B249" s="117"/>
      <c r="D249" s="819"/>
      <c r="E249" s="32"/>
      <c r="F249" s="94"/>
      <c r="G249" s="335"/>
      <c r="H249" s="683"/>
      <c r="J249" s="118"/>
      <c r="M249" s="113" t="str">
        <f t="shared" si="3"/>
        <v/>
      </c>
    </row>
    <row r="250" spans="2:13" ht="18.75" customHeight="1">
      <c r="B250" s="117"/>
      <c r="D250" s="819"/>
      <c r="E250" s="32"/>
      <c r="F250" s="94"/>
      <c r="G250" s="335"/>
      <c r="H250" s="683"/>
      <c r="J250" s="118"/>
      <c r="M250" s="113" t="str">
        <f t="shared" si="3"/>
        <v/>
      </c>
    </row>
    <row r="251" spans="2:13" ht="18.75" customHeight="1">
      <c r="B251" s="117"/>
      <c r="D251" s="819"/>
      <c r="E251" s="32"/>
      <c r="F251" s="94"/>
      <c r="G251" s="335"/>
      <c r="H251" s="683"/>
      <c r="J251" s="118"/>
      <c r="M251" s="113" t="str">
        <f t="shared" si="3"/>
        <v/>
      </c>
    </row>
    <row r="252" spans="2:13" ht="18.75" customHeight="1">
      <c r="B252" s="117"/>
      <c r="D252" s="819"/>
      <c r="E252" s="32"/>
      <c r="F252" s="94"/>
      <c r="G252" s="335"/>
      <c r="H252" s="683"/>
      <c r="J252" s="118"/>
      <c r="M252" s="113" t="str">
        <f t="shared" si="3"/>
        <v/>
      </c>
    </row>
    <row r="253" spans="2:13" ht="18.75" customHeight="1">
      <c r="B253" s="117"/>
      <c r="D253" s="818"/>
      <c r="E253" s="32"/>
      <c r="F253" s="94"/>
      <c r="G253" s="335"/>
      <c r="H253" s="683"/>
      <c r="J253" s="118"/>
      <c r="M253" s="113" t="str">
        <f t="shared" si="3"/>
        <v/>
      </c>
    </row>
    <row r="254" spans="2:13" ht="18.75" customHeight="1">
      <c r="B254" s="117"/>
      <c r="D254" s="818"/>
      <c r="E254" s="32"/>
      <c r="F254" s="94"/>
      <c r="G254" s="335"/>
      <c r="H254" s="683"/>
      <c r="J254" s="118"/>
      <c r="M254" s="113" t="str">
        <f t="shared" si="3"/>
        <v/>
      </c>
    </row>
    <row r="255" spans="2:13" ht="18.75" customHeight="1">
      <c r="B255" s="117"/>
      <c r="D255" s="818"/>
      <c r="E255" s="32"/>
      <c r="F255" s="94"/>
      <c r="G255" s="335"/>
      <c r="H255" s="683"/>
      <c r="J255" s="118"/>
      <c r="M255" s="113" t="str">
        <f t="shared" si="3"/>
        <v/>
      </c>
    </row>
    <row r="256" spans="2:13" ht="18.75" customHeight="1">
      <c r="B256" s="117"/>
      <c r="D256" s="818"/>
      <c r="E256" s="32"/>
      <c r="F256" s="94"/>
      <c r="G256" s="335"/>
      <c r="H256" s="683"/>
      <c r="J256" s="118"/>
      <c r="M256" s="113" t="str">
        <f t="shared" si="3"/>
        <v/>
      </c>
    </row>
    <row r="257" spans="2:13" ht="18.75" customHeight="1">
      <c r="B257" s="117"/>
      <c r="D257" s="818"/>
      <c r="E257" s="32"/>
      <c r="F257" s="94"/>
      <c r="G257" s="335"/>
      <c r="H257" s="683"/>
      <c r="J257" s="118"/>
      <c r="M257" s="113" t="str">
        <f t="shared" si="3"/>
        <v/>
      </c>
    </row>
    <row r="258" spans="2:13" ht="18.75" customHeight="1">
      <c r="B258" s="117"/>
      <c r="D258" s="818"/>
      <c r="E258" s="32"/>
      <c r="F258" s="94"/>
      <c r="G258" s="335"/>
      <c r="H258" s="683"/>
      <c r="J258" s="118"/>
      <c r="M258" s="113" t="str">
        <f t="shared" si="3"/>
        <v/>
      </c>
    </row>
    <row r="259" spans="2:13" ht="18.75" customHeight="1">
      <c r="B259" s="117"/>
      <c r="D259" s="818"/>
      <c r="E259" s="32"/>
      <c r="F259" s="94"/>
      <c r="G259" s="335"/>
      <c r="H259" s="683"/>
      <c r="J259" s="118"/>
      <c r="M259" s="113" t="str">
        <f t="shared" si="3"/>
        <v/>
      </c>
    </row>
    <row r="260" spans="2:13" ht="18.75" customHeight="1">
      <c r="B260" s="117"/>
      <c r="D260" s="818"/>
      <c r="E260" s="32"/>
      <c r="F260" s="94"/>
      <c r="G260" s="335"/>
      <c r="H260" s="683"/>
      <c r="J260" s="118"/>
      <c r="M260" s="113" t="str">
        <f t="shared" si="3"/>
        <v/>
      </c>
    </row>
    <row r="261" spans="2:13" ht="18.75" customHeight="1">
      <c r="B261" s="117"/>
      <c r="D261" s="818"/>
      <c r="E261" s="32"/>
      <c r="F261" s="94"/>
      <c r="G261" s="335"/>
      <c r="H261" s="683"/>
      <c r="J261" s="118"/>
      <c r="M261" s="113" t="str">
        <f t="shared" si="3"/>
        <v/>
      </c>
    </row>
    <row r="262" spans="2:13" ht="18.75" customHeight="1">
      <c r="B262" s="117"/>
      <c r="D262" s="818"/>
      <c r="E262" s="32"/>
      <c r="F262" s="94"/>
      <c r="G262" s="335"/>
      <c r="H262" s="683"/>
      <c r="J262" s="118"/>
      <c r="M262" s="113" t="str">
        <f t="shared" si="3"/>
        <v/>
      </c>
    </row>
    <row r="263" spans="2:13" ht="18.75" customHeight="1">
      <c r="B263" s="117"/>
      <c r="D263" s="818"/>
      <c r="E263" s="32"/>
      <c r="F263" s="94"/>
      <c r="G263" s="335"/>
      <c r="H263" s="683"/>
      <c r="J263" s="118"/>
      <c r="M263" s="113" t="str">
        <f t="shared" si="3"/>
        <v/>
      </c>
    </row>
    <row r="264" spans="2:13" ht="18.75" customHeight="1">
      <c r="B264" s="117"/>
      <c r="D264" s="818"/>
      <c r="E264" s="32"/>
      <c r="F264" s="94"/>
      <c r="G264" s="335"/>
      <c r="H264" s="683"/>
      <c r="J264" s="118"/>
      <c r="M264" s="113" t="str">
        <f t="shared" ref="M264:M323" si="4">IF(E264="再生可能エネルギーの使用",F264,"")</f>
        <v/>
      </c>
    </row>
    <row r="265" spans="2:13" ht="18.75" customHeight="1">
      <c r="B265" s="117"/>
      <c r="D265" s="818"/>
      <c r="E265" s="32"/>
      <c r="F265" s="94"/>
      <c r="G265" s="335"/>
      <c r="H265" s="683"/>
      <c r="J265" s="118"/>
      <c r="M265" s="113" t="str">
        <f t="shared" si="4"/>
        <v/>
      </c>
    </row>
    <row r="266" spans="2:13" ht="18.75" customHeight="1">
      <c r="B266" s="117"/>
      <c r="D266" s="818"/>
      <c r="E266" s="32"/>
      <c r="F266" s="94"/>
      <c r="G266" s="335"/>
      <c r="H266" s="683"/>
      <c r="J266" s="118"/>
      <c r="M266" s="113" t="str">
        <f t="shared" si="4"/>
        <v/>
      </c>
    </row>
    <row r="267" spans="2:13" ht="18.75" customHeight="1">
      <c r="B267" s="117"/>
      <c r="D267" s="818"/>
      <c r="E267" s="32"/>
      <c r="F267" s="94"/>
      <c r="G267" s="335"/>
      <c r="H267" s="683"/>
      <c r="J267" s="118"/>
      <c r="M267" s="113" t="str">
        <f t="shared" si="4"/>
        <v/>
      </c>
    </row>
    <row r="268" spans="2:13" ht="18.75" customHeight="1">
      <c r="B268" s="117"/>
      <c r="D268" s="818"/>
      <c r="E268" s="32"/>
      <c r="F268" s="94"/>
      <c r="G268" s="335"/>
      <c r="H268" s="683"/>
      <c r="J268" s="118"/>
      <c r="M268" s="113" t="str">
        <f t="shared" si="4"/>
        <v/>
      </c>
    </row>
    <row r="269" spans="2:13" ht="18.75" customHeight="1">
      <c r="B269" s="117"/>
      <c r="D269" s="818"/>
      <c r="E269" s="32"/>
      <c r="F269" s="94"/>
      <c r="G269" s="335"/>
      <c r="H269" s="683"/>
      <c r="J269" s="118"/>
      <c r="M269" s="113" t="str">
        <f t="shared" si="4"/>
        <v/>
      </c>
    </row>
    <row r="270" spans="2:13" ht="18.75" customHeight="1">
      <c r="B270" s="117"/>
      <c r="D270" s="818"/>
      <c r="E270" s="32"/>
      <c r="F270" s="94"/>
      <c r="G270" s="335"/>
      <c r="H270" s="683"/>
      <c r="J270" s="118"/>
      <c r="M270" s="113" t="str">
        <f t="shared" si="4"/>
        <v/>
      </c>
    </row>
    <row r="271" spans="2:13" ht="18.75" customHeight="1">
      <c r="B271" s="117"/>
      <c r="D271" s="818"/>
      <c r="E271" s="32"/>
      <c r="F271" s="94"/>
      <c r="G271" s="335"/>
      <c r="H271" s="683"/>
      <c r="J271" s="118"/>
      <c r="M271" s="113" t="str">
        <f t="shared" si="4"/>
        <v/>
      </c>
    </row>
    <row r="272" spans="2:13" ht="18.75" customHeight="1">
      <c r="B272" s="117"/>
      <c r="D272" s="818"/>
      <c r="E272" s="32"/>
      <c r="F272" s="94"/>
      <c r="G272" s="335"/>
      <c r="H272" s="683"/>
      <c r="J272" s="118"/>
      <c r="M272" s="113" t="str">
        <f t="shared" si="4"/>
        <v/>
      </c>
    </row>
    <row r="273" spans="2:13" ht="18.75" customHeight="1">
      <c r="B273" s="117"/>
      <c r="D273" s="818"/>
      <c r="E273" s="32"/>
      <c r="F273" s="94"/>
      <c r="G273" s="335"/>
      <c r="H273" s="683"/>
      <c r="J273" s="118"/>
      <c r="M273" s="113" t="str">
        <f t="shared" si="4"/>
        <v/>
      </c>
    </row>
    <row r="274" spans="2:13" ht="18.75" customHeight="1">
      <c r="B274" s="117"/>
      <c r="D274" s="818"/>
      <c r="E274" s="32"/>
      <c r="F274" s="94"/>
      <c r="G274" s="335"/>
      <c r="H274" s="683"/>
      <c r="J274" s="118"/>
      <c r="M274" s="113" t="str">
        <f t="shared" si="4"/>
        <v/>
      </c>
    </row>
    <row r="275" spans="2:13" ht="18.75" customHeight="1">
      <c r="B275" s="117"/>
      <c r="D275" s="818"/>
      <c r="E275" s="32"/>
      <c r="F275" s="94"/>
      <c r="G275" s="335"/>
      <c r="H275" s="683"/>
      <c r="J275" s="118"/>
      <c r="M275" s="113" t="str">
        <f t="shared" si="4"/>
        <v/>
      </c>
    </row>
    <row r="276" spans="2:13" ht="18.75" customHeight="1">
      <c r="B276" s="117"/>
      <c r="D276" s="818"/>
      <c r="E276" s="32"/>
      <c r="F276" s="94"/>
      <c r="G276" s="335"/>
      <c r="H276" s="683"/>
      <c r="J276" s="118"/>
      <c r="M276" s="113" t="str">
        <f t="shared" si="4"/>
        <v/>
      </c>
    </row>
    <row r="277" spans="2:13" ht="18.75" customHeight="1">
      <c r="B277" s="117"/>
      <c r="D277" s="818"/>
      <c r="E277" s="32"/>
      <c r="F277" s="94"/>
      <c r="G277" s="335"/>
      <c r="H277" s="683"/>
      <c r="J277" s="118"/>
      <c r="M277" s="113" t="str">
        <f t="shared" si="4"/>
        <v/>
      </c>
    </row>
    <row r="278" spans="2:13" ht="18.75" customHeight="1">
      <c r="B278" s="117"/>
      <c r="D278" s="818"/>
      <c r="E278" s="32"/>
      <c r="F278" s="32"/>
      <c r="G278" s="335"/>
      <c r="H278" s="683"/>
      <c r="J278" s="118"/>
      <c r="M278" s="113" t="str">
        <f t="shared" si="4"/>
        <v/>
      </c>
    </row>
    <row r="279" spans="2:13" ht="18.75" customHeight="1">
      <c r="B279" s="117"/>
      <c r="D279" s="819"/>
      <c r="E279" s="32"/>
      <c r="F279" s="32"/>
      <c r="G279" s="335"/>
      <c r="H279" s="683"/>
      <c r="J279" s="118"/>
      <c r="M279" s="113" t="str">
        <f t="shared" si="4"/>
        <v/>
      </c>
    </row>
    <row r="280" spans="2:13" ht="18.75" customHeight="1">
      <c r="B280" s="117"/>
      <c r="D280" s="819"/>
      <c r="E280" s="32"/>
      <c r="F280" s="32"/>
      <c r="G280" s="335"/>
      <c r="H280" s="683"/>
      <c r="J280" s="118"/>
      <c r="M280" s="113" t="str">
        <f t="shared" si="4"/>
        <v/>
      </c>
    </row>
    <row r="281" spans="2:13" ht="18.75" customHeight="1">
      <c r="B281" s="117"/>
      <c r="D281" s="819"/>
      <c r="E281" s="32"/>
      <c r="F281" s="94"/>
      <c r="G281" s="335"/>
      <c r="H281" s="683"/>
      <c r="J281" s="118"/>
      <c r="M281" s="113" t="str">
        <f t="shared" si="4"/>
        <v/>
      </c>
    </row>
    <row r="282" spans="2:13" ht="18.75" customHeight="1">
      <c r="B282" s="117"/>
      <c r="D282" s="819"/>
      <c r="E282" s="32"/>
      <c r="F282" s="94"/>
      <c r="G282" s="335"/>
      <c r="H282" s="683"/>
      <c r="J282" s="118"/>
      <c r="M282" s="113" t="str">
        <f t="shared" si="4"/>
        <v/>
      </c>
    </row>
    <row r="283" spans="2:13" ht="18.75" customHeight="1">
      <c r="B283" s="117"/>
      <c r="D283" s="819"/>
      <c r="E283" s="32"/>
      <c r="F283" s="94"/>
      <c r="G283" s="335"/>
      <c r="H283" s="683"/>
      <c r="J283" s="118"/>
      <c r="M283" s="113" t="str">
        <f t="shared" si="4"/>
        <v/>
      </c>
    </row>
    <row r="284" spans="2:13" ht="18.75" customHeight="1">
      <c r="B284" s="117"/>
      <c r="D284" s="819"/>
      <c r="E284" s="32"/>
      <c r="F284" s="94"/>
      <c r="G284" s="335"/>
      <c r="H284" s="683"/>
      <c r="J284" s="118"/>
      <c r="M284" s="113" t="str">
        <f t="shared" si="4"/>
        <v/>
      </c>
    </row>
    <row r="285" spans="2:13" ht="18.75" customHeight="1">
      <c r="B285" s="117"/>
      <c r="D285" s="819"/>
      <c r="E285" s="32"/>
      <c r="F285" s="94"/>
      <c r="G285" s="335"/>
      <c r="H285" s="683"/>
      <c r="J285" s="118"/>
      <c r="M285" s="113" t="str">
        <f t="shared" si="4"/>
        <v/>
      </c>
    </row>
    <row r="286" spans="2:13" ht="18.75" customHeight="1">
      <c r="B286" s="117"/>
      <c r="D286" s="819"/>
      <c r="E286" s="32"/>
      <c r="F286" s="94"/>
      <c r="G286" s="335"/>
      <c r="H286" s="683"/>
      <c r="J286" s="118"/>
      <c r="M286" s="113" t="str">
        <f t="shared" si="4"/>
        <v/>
      </c>
    </row>
    <row r="287" spans="2:13" ht="18.75" customHeight="1">
      <c r="B287" s="117"/>
      <c r="D287" s="819"/>
      <c r="E287" s="32"/>
      <c r="F287" s="94"/>
      <c r="G287" s="335"/>
      <c r="H287" s="683"/>
      <c r="J287" s="118"/>
      <c r="M287" s="113" t="str">
        <f t="shared" si="4"/>
        <v/>
      </c>
    </row>
    <row r="288" spans="2:13" ht="18.75" customHeight="1">
      <c r="B288" s="117"/>
      <c r="D288" s="819"/>
      <c r="E288" s="32"/>
      <c r="F288" s="94"/>
      <c r="G288" s="335"/>
      <c r="H288" s="683"/>
      <c r="J288" s="118"/>
      <c r="M288" s="113" t="str">
        <f t="shared" si="4"/>
        <v/>
      </c>
    </row>
    <row r="289" spans="2:13" ht="18.75" customHeight="1">
      <c r="B289" s="117"/>
      <c r="D289" s="819"/>
      <c r="E289" s="32"/>
      <c r="F289" s="94"/>
      <c r="G289" s="335"/>
      <c r="H289" s="683"/>
      <c r="J289" s="118"/>
      <c r="M289" s="113" t="str">
        <f t="shared" si="4"/>
        <v/>
      </c>
    </row>
    <row r="290" spans="2:13" ht="18.75" customHeight="1">
      <c r="B290" s="117"/>
      <c r="D290" s="819"/>
      <c r="E290" s="32"/>
      <c r="F290" s="94"/>
      <c r="G290" s="335"/>
      <c r="H290" s="683"/>
      <c r="J290" s="118"/>
      <c r="M290" s="113" t="str">
        <f t="shared" si="4"/>
        <v/>
      </c>
    </row>
    <row r="291" spans="2:13" ht="18.75" customHeight="1">
      <c r="B291" s="117"/>
      <c r="D291" s="819"/>
      <c r="E291" s="32"/>
      <c r="F291" s="94"/>
      <c r="G291" s="335"/>
      <c r="H291" s="683"/>
      <c r="J291" s="118"/>
      <c r="M291" s="113" t="str">
        <f t="shared" si="4"/>
        <v/>
      </c>
    </row>
    <row r="292" spans="2:13" ht="18.75" customHeight="1">
      <c r="B292" s="117"/>
      <c r="D292" s="819"/>
      <c r="E292" s="32"/>
      <c r="F292" s="94"/>
      <c r="G292" s="335"/>
      <c r="H292" s="683"/>
      <c r="J292" s="118"/>
      <c r="M292" s="113" t="str">
        <f t="shared" si="4"/>
        <v/>
      </c>
    </row>
    <row r="293" spans="2:13" ht="18.75" customHeight="1">
      <c r="B293" s="117"/>
      <c r="D293" s="819"/>
      <c r="E293" s="32"/>
      <c r="F293" s="94"/>
      <c r="G293" s="335"/>
      <c r="H293" s="683"/>
      <c r="J293" s="118"/>
      <c r="M293" s="113" t="str">
        <f t="shared" si="4"/>
        <v/>
      </c>
    </row>
    <row r="294" spans="2:13" ht="18.75" customHeight="1">
      <c r="B294" s="117"/>
      <c r="D294" s="818"/>
      <c r="E294" s="32"/>
      <c r="F294" s="94"/>
      <c r="G294" s="335"/>
      <c r="H294" s="683"/>
      <c r="J294" s="118"/>
      <c r="M294" s="113" t="str">
        <f t="shared" si="4"/>
        <v/>
      </c>
    </row>
    <row r="295" spans="2:13" ht="18.75" customHeight="1">
      <c r="B295" s="117"/>
      <c r="D295" s="818"/>
      <c r="E295" s="32"/>
      <c r="F295" s="94"/>
      <c r="G295" s="335"/>
      <c r="H295" s="683"/>
      <c r="J295" s="118"/>
      <c r="M295" s="113" t="str">
        <f t="shared" si="4"/>
        <v/>
      </c>
    </row>
    <row r="296" spans="2:13" ht="18.75" customHeight="1">
      <c r="B296" s="117"/>
      <c r="D296" s="818"/>
      <c r="E296" s="32"/>
      <c r="F296" s="94"/>
      <c r="G296" s="335"/>
      <c r="H296" s="683"/>
      <c r="J296" s="118"/>
      <c r="M296" s="113" t="str">
        <f t="shared" si="4"/>
        <v/>
      </c>
    </row>
    <row r="297" spans="2:13" ht="18.75" customHeight="1">
      <c r="B297" s="117"/>
      <c r="D297" s="818"/>
      <c r="E297" s="32"/>
      <c r="F297" s="94"/>
      <c r="G297" s="335"/>
      <c r="H297" s="683"/>
      <c r="J297" s="118"/>
      <c r="M297" s="113" t="str">
        <f t="shared" si="4"/>
        <v/>
      </c>
    </row>
    <row r="298" spans="2:13" ht="18.75" customHeight="1">
      <c r="B298" s="117"/>
      <c r="D298" s="818"/>
      <c r="E298" s="32"/>
      <c r="F298" s="94"/>
      <c r="G298" s="335"/>
      <c r="H298" s="683"/>
      <c r="J298" s="118"/>
      <c r="M298" s="113" t="str">
        <f t="shared" si="4"/>
        <v/>
      </c>
    </row>
    <row r="299" spans="2:13" ht="18.75" customHeight="1">
      <c r="B299" s="117"/>
      <c r="D299" s="818"/>
      <c r="E299" s="32"/>
      <c r="F299" s="94"/>
      <c r="G299" s="335"/>
      <c r="H299" s="683"/>
      <c r="J299" s="118"/>
      <c r="M299" s="113" t="str">
        <f t="shared" si="4"/>
        <v/>
      </c>
    </row>
    <row r="300" spans="2:13" ht="18.75" customHeight="1">
      <c r="B300" s="117"/>
      <c r="D300" s="818"/>
      <c r="E300" s="32"/>
      <c r="F300" s="94"/>
      <c r="G300" s="335"/>
      <c r="H300" s="683"/>
      <c r="J300" s="118"/>
      <c r="M300" s="113" t="str">
        <f t="shared" si="4"/>
        <v/>
      </c>
    </row>
    <row r="301" spans="2:13" ht="18.75" customHeight="1">
      <c r="B301" s="117"/>
      <c r="D301" s="818"/>
      <c r="E301" s="32"/>
      <c r="F301" s="94"/>
      <c r="G301" s="335"/>
      <c r="H301" s="683"/>
      <c r="J301" s="118"/>
      <c r="M301" s="113" t="str">
        <f t="shared" si="4"/>
        <v/>
      </c>
    </row>
    <row r="302" spans="2:13" ht="18.75" customHeight="1">
      <c r="B302" s="117"/>
      <c r="D302" s="818"/>
      <c r="E302" s="32"/>
      <c r="F302" s="94"/>
      <c r="G302" s="335"/>
      <c r="H302" s="683"/>
      <c r="J302" s="118"/>
      <c r="M302" s="113" t="str">
        <f t="shared" si="4"/>
        <v/>
      </c>
    </row>
    <row r="303" spans="2:13" ht="18.75" customHeight="1">
      <c r="B303" s="117"/>
      <c r="D303" s="818"/>
      <c r="E303" s="32"/>
      <c r="F303" s="94"/>
      <c r="G303" s="335"/>
      <c r="H303" s="683"/>
      <c r="J303" s="118"/>
      <c r="M303" s="113" t="str">
        <f t="shared" si="4"/>
        <v/>
      </c>
    </row>
    <row r="304" spans="2:13" ht="18.75" customHeight="1">
      <c r="B304" s="117"/>
      <c r="D304" s="818"/>
      <c r="E304" s="32"/>
      <c r="F304" s="94"/>
      <c r="G304" s="335"/>
      <c r="H304" s="683"/>
      <c r="J304" s="118"/>
      <c r="M304" s="113" t="str">
        <f t="shared" si="4"/>
        <v/>
      </c>
    </row>
    <row r="305" spans="2:13" ht="18.75" customHeight="1">
      <c r="B305" s="117"/>
      <c r="D305" s="818"/>
      <c r="E305" s="32"/>
      <c r="F305" s="94"/>
      <c r="G305" s="335"/>
      <c r="H305" s="683"/>
      <c r="J305" s="118"/>
      <c r="M305" s="113" t="str">
        <f t="shared" si="4"/>
        <v/>
      </c>
    </row>
    <row r="306" spans="2:13" ht="18.75" customHeight="1">
      <c r="B306" s="117"/>
      <c r="D306" s="818"/>
      <c r="E306" s="32"/>
      <c r="F306" s="94"/>
      <c r="G306" s="335"/>
      <c r="H306" s="683"/>
      <c r="J306" s="118"/>
      <c r="M306" s="113" t="str">
        <f t="shared" si="4"/>
        <v/>
      </c>
    </row>
    <row r="307" spans="2:13" ht="18.75" customHeight="1">
      <c r="B307" s="117"/>
      <c r="D307" s="818"/>
      <c r="E307" s="32"/>
      <c r="F307" s="94"/>
      <c r="G307" s="335"/>
      <c r="H307" s="683"/>
      <c r="J307" s="118"/>
      <c r="M307" s="113" t="str">
        <f t="shared" si="4"/>
        <v/>
      </c>
    </row>
    <row r="308" spans="2:13" ht="18.75" customHeight="1">
      <c r="B308" s="117"/>
      <c r="D308" s="818"/>
      <c r="E308" s="32"/>
      <c r="F308" s="94"/>
      <c r="G308" s="335"/>
      <c r="H308" s="683"/>
      <c r="J308" s="118"/>
      <c r="M308" s="113" t="str">
        <f t="shared" si="4"/>
        <v/>
      </c>
    </row>
    <row r="309" spans="2:13" ht="18.75" customHeight="1">
      <c r="B309" s="117"/>
      <c r="D309" s="818"/>
      <c r="E309" s="32"/>
      <c r="F309" s="94"/>
      <c r="G309" s="335"/>
      <c r="H309" s="683"/>
      <c r="J309" s="118"/>
      <c r="M309" s="113" t="str">
        <f t="shared" si="4"/>
        <v/>
      </c>
    </row>
    <row r="310" spans="2:13" ht="18.75" customHeight="1">
      <c r="B310" s="117"/>
      <c r="D310" s="818"/>
      <c r="E310" s="32"/>
      <c r="F310" s="94"/>
      <c r="G310" s="335"/>
      <c r="H310" s="683"/>
      <c r="J310" s="118"/>
      <c r="M310" s="113" t="str">
        <f t="shared" si="4"/>
        <v/>
      </c>
    </row>
    <row r="311" spans="2:13" ht="18.75" customHeight="1">
      <c r="B311" s="117"/>
      <c r="D311" s="818"/>
      <c r="E311" s="32"/>
      <c r="F311" s="94"/>
      <c r="G311" s="335"/>
      <c r="H311" s="683"/>
      <c r="J311" s="118"/>
      <c r="M311" s="113" t="str">
        <f t="shared" si="4"/>
        <v/>
      </c>
    </row>
    <row r="312" spans="2:13" ht="18.75" customHeight="1">
      <c r="B312" s="117"/>
      <c r="D312" s="818"/>
      <c r="E312" s="32"/>
      <c r="F312" s="94"/>
      <c r="G312" s="335"/>
      <c r="H312" s="683"/>
      <c r="J312" s="118"/>
      <c r="M312" s="113" t="str">
        <f t="shared" si="4"/>
        <v/>
      </c>
    </row>
    <row r="313" spans="2:13" ht="18.75" customHeight="1">
      <c r="B313" s="117"/>
      <c r="D313" s="818"/>
      <c r="E313" s="32"/>
      <c r="F313" s="94"/>
      <c r="G313" s="335"/>
      <c r="H313" s="683"/>
      <c r="J313" s="118"/>
      <c r="M313" s="113" t="str">
        <f t="shared" si="4"/>
        <v/>
      </c>
    </row>
    <row r="314" spans="2:13" ht="18.75" customHeight="1">
      <c r="B314" s="117"/>
      <c r="D314" s="818"/>
      <c r="E314" s="32"/>
      <c r="F314" s="94"/>
      <c r="G314" s="335"/>
      <c r="H314" s="683"/>
      <c r="J314" s="118"/>
      <c r="M314" s="113" t="str">
        <f t="shared" si="4"/>
        <v/>
      </c>
    </row>
    <row r="315" spans="2:13" ht="18.75" customHeight="1">
      <c r="B315" s="117"/>
      <c r="D315" s="818"/>
      <c r="E315" s="32"/>
      <c r="F315" s="94"/>
      <c r="G315" s="335"/>
      <c r="H315" s="683"/>
      <c r="J315" s="118"/>
      <c r="M315" s="113" t="str">
        <f t="shared" si="4"/>
        <v/>
      </c>
    </row>
    <row r="316" spans="2:13" ht="18.75" customHeight="1">
      <c r="B316" s="117"/>
      <c r="D316" s="818"/>
      <c r="E316" s="32"/>
      <c r="F316" s="94"/>
      <c r="G316" s="335"/>
      <c r="H316" s="683"/>
      <c r="J316" s="118"/>
      <c r="M316" s="113" t="str">
        <f t="shared" si="4"/>
        <v/>
      </c>
    </row>
    <row r="317" spans="2:13" ht="18.75" customHeight="1">
      <c r="B317" s="117"/>
      <c r="D317" s="818"/>
      <c r="E317" s="32"/>
      <c r="F317" s="94"/>
      <c r="G317" s="335"/>
      <c r="H317" s="683"/>
      <c r="J317" s="118"/>
      <c r="M317" s="113" t="str">
        <f t="shared" si="4"/>
        <v/>
      </c>
    </row>
    <row r="318" spans="2:13" ht="18.75" customHeight="1">
      <c r="B318" s="117"/>
      <c r="D318" s="818"/>
      <c r="E318" s="32"/>
      <c r="F318" s="94"/>
      <c r="G318" s="335"/>
      <c r="H318" s="683"/>
      <c r="J318" s="118"/>
      <c r="M318" s="113" t="str">
        <f t="shared" si="4"/>
        <v/>
      </c>
    </row>
    <row r="319" spans="2:13" ht="18.75" customHeight="1">
      <c r="B319" s="117"/>
      <c r="D319" s="818"/>
      <c r="E319" s="32"/>
      <c r="F319" s="32"/>
      <c r="G319" s="335"/>
      <c r="H319" s="683"/>
      <c r="J319" s="118"/>
      <c r="M319" s="113" t="str">
        <f t="shared" si="4"/>
        <v/>
      </c>
    </row>
    <row r="320" spans="2:13" ht="18.75" customHeight="1">
      <c r="B320" s="117"/>
      <c r="D320" s="819"/>
      <c r="E320" s="32"/>
      <c r="F320" s="32"/>
      <c r="G320" s="335"/>
      <c r="H320" s="683"/>
      <c r="J320" s="118"/>
      <c r="M320" s="113" t="str">
        <f t="shared" si="4"/>
        <v/>
      </c>
    </row>
    <row r="321" spans="2:13" ht="18.75" customHeight="1">
      <c r="B321" s="117"/>
      <c r="D321" s="819"/>
      <c r="E321" s="32"/>
      <c r="F321" s="32"/>
      <c r="G321" s="335"/>
      <c r="H321" s="683"/>
      <c r="J321" s="118"/>
      <c r="M321" s="113" t="str">
        <f t="shared" si="4"/>
        <v/>
      </c>
    </row>
    <row r="322" spans="2:13" ht="10.5" customHeight="1">
      <c r="B322" s="117"/>
      <c r="D322" s="129"/>
      <c r="E322" s="130"/>
      <c r="F322" s="131"/>
      <c r="G322" s="131"/>
      <c r="H322" s="132"/>
      <c r="J322" s="118"/>
      <c r="M322" s="113" t="str">
        <f t="shared" si="4"/>
        <v/>
      </c>
    </row>
    <row r="323" spans="2:13" ht="3" customHeight="1">
      <c r="B323" s="120"/>
      <c r="C323" s="121"/>
      <c r="D323" s="125"/>
      <c r="E323" s="126"/>
      <c r="F323" s="127"/>
      <c r="G323" s="127"/>
      <c r="H323" s="128"/>
      <c r="I323" s="121"/>
      <c r="J323" s="122"/>
      <c r="M323" s="113" t="str">
        <f t="shared" si="4"/>
        <v/>
      </c>
    </row>
    <row r="324" spans="2:13">
      <c r="I324" s="123" t="s">
        <v>203</v>
      </c>
    </row>
  </sheetData>
  <sheetProtection algorithmName="SHA-512" hashValue="ddv84buZfG6RmATxVDERhi81wPasTgJxkicuDB6ux/qX45n7IzXO1rCtAx45lGIZ3nAUg4h6USbdufR7x4SSHg==" saltValue="hHfFyLsMxH47EWpXDDT/dQ==" spinCount="100000" sheet="1" objects="1" scenarios="1"/>
  <mergeCells count="4">
    <mergeCell ref="F5:G5"/>
    <mergeCell ref="D5:D6"/>
    <mergeCell ref="E5:E6"/>
    <mergeCell ref="H5:H6"/>
  </mergeCells>
  <phoneticPr fontId="22"/>
  <conditionalFormatting sqref="G7:G321">
    <cfRule type="cellIs" dxfId="28" priority="1" operator="equal">
      <formula>E7=$L$3</formula>
    </cfRule>
  </conditionalFormatting>
  <dataValidations count="4">
    <dataValidation type="list" allowBlank="1" showInputMessage="1" showErrorMessage="1" sqref="F7:F323 G322:G323" xr:uid="{00000000-0002-0000-0300-000000000000}">
      <formula1>INDIRECT(E7)</formula1>
    </dataValidation>
    <dataValidation type="list" showInputMessage="1" showErrorMessage="1" sqref="E322:E323" xr:uid="{00000000-0002-0000-0300-000001000000}">
      <formula1>排出活動4</formula1>
    </dataValidation>
    <dataValidation type="list" showInputMessage="1" showErrorMessage="1" sqref="E7:E321" xr:uid="{00000000-0002-0000-0300-000002000000}">
      <formula1>排出活動</formula1>
    </dataValidation>
    <dataValidation type="list" allowBlank="1" showInputMessage="1" showErrorMessage="1" sqref="G7:G321" xr:uid="{00000000-0002-0000-0300-000003000000}">
      <formula1>INDIRECT(M7)</formula1>
    </dataValidation>
  </dataValidations>
  <printOptions horizontalCentered="1"/>
  <pageMargins left="0.19685039370078741" right="0.19685039370078741" top="0.62992125984251968" bottom="0.39370078740157483" header="0.43307086614173229" footer="0.51181102362204722"/>
  <pageSetup paperSize="9" scale="85" orientation="portrait"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X285"/>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0.08984375" style="33" customWidth="1"/>
    <col min="6" max="6" width="27.6328125" style="33" customWidth="1"/>
    <col min="7" max="7" width="6.90625" style="33" customWidth="1"/>
    <col min="8" max="8" width="10.90625" style="33" customWidth="1"/>
    <col min="9" max="9" width="10.90625" style="35" customWidth="1"/>
    <col min="10" max="22" width="6.08984375" style="33" customWidth="1"/>
    <col min="23" max="23" width="5" style="33" hidden="1" customWidth="1"/>
    <col min="24" max="24" width="9" style="33"/>
    <col min="25" max="25" width="15.453125" style="33" hidden="1" customWidth="1"/>
    <col min="26" max="26" width="12.08984375" style="33" customWidth="1"/>
    <col min="27" max="27" width="12.08984375" style="33" hidden="1" customWidth="1"/>
    <col min="28" max="28" width="13.08984375" style="33" hidden="1" customWidth="1"/>
    <col min="29" max="29" width="9" style="33"/>
    <col min="30" max="30" width="9" style="33" hidden="1" customWidth="1"/>
    <col min="31" max="31" width="9" style="33" customWidth="1"/>
    <col min="32" max="32" width="9" style="33" hidden="1" customWidth="1"/>
    <col min="33" max="33" width="2.08984375" style="33" customWidth="1"/>
    <col min="34" max="34" width="0.453125" style="33" customWidth="1"/>
    <col min="35" max="35" width="2.36328125" style="33" customWidth="1"/>
    <col min="36" max="36" width="13.08984375" style="33" hidden="1" customWidth="1"/>
    <col min="37" max="37" width="16.90625" style="33" hidden="1" customWidth="1"/>
    <col min="38" max="38" width="7.08984375" style="33" hidden="1" customWidth="1"/>
    <col min="39" max="39" width="11.08984375" style="33" hidden="1" customWidth="1"/>
    <col min="40" max="40" width="11.08984375" style="36" hidden="1" customWidth="1"/>
    <col min="41" max="41" width="3.90625" style="33" customWidth="1"/>
    <col min="42" max="43" width="11.6328125" style="33" customWidth="1"/>
    <col min="44" max="44" width="29.6328125" style="33" customWidth="1"/>
    <col min="45" max="45" width="12.08984375" style="33" customWidth="1"/>
    <col min="46" max="46" width="16.08984375" style="33" customWidth="1"/>
    <col min="47" max="47" width="18" style="33" customWidth="1"/>
    <col min="48" max="48" width="16.08984375" style="33" customWidth="1"/>
    <col min="49" max="49" width="20" style="33" customWidth="1"/>
    <col min="50" max="52" width="6.90625" style="33" customWidth="1"/>
    <col min="53" max="54" width="12.08984375" style="33" customWidth="1"/>
    <col min="55" max="55" width="14.08984375" style="33" customWidth="1"/>
    <col min="56" max="57" width="8.453125" style="33" customWidth="1"/>
    <col min="58" max="58" width="11.08984375" style="33" customWidth="1"/>
    <col min="59" max="59" width="10.08984375" style="33" customWidth="1"/>
    <col min="60" max="61" width="13.08984375" style="33" customWidth="1"/>
    <col min="62" max="62" width="10.08984375" style="33" customWidth="1"/>
    <col min="63" max="63" width="16.08984375" style="33" customWidth="1"/>
    <col min="64" max="65" width="5" style="33" customWidth="1"/>
    <col min="66" max="67" width="28.90625" style="33" customWidth="1"/>
    <col min="68" max="68" width="29.6328125" style="33" customWidth="1"/>
    <col min="69" max="69" width="20" style="33" customWidth="1"/>
    <col min="70" max="70" width="21.90625" style="33" customWidth="1"/>
    <col min="71" max="71" width="37" style="33" customWidth="1"/>
    <col min="72" max="73" width="9" style="33" customWidth="1"/>
    <col min="74" max="16384" width="9" style="33"/>
  </cols>
  <sheetData>
    <row r="1" spans="1:73" ht="12" customHeight="1">
      <c r="A1" s="33" t="s">
        <v>590</v>
      </c>
    </row>
    <row r="2" spans="1:73" ht="3" customHeight="1">
      <c r="B2" s="100"/>
      <c r="C2" s="101"/>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9"/>
    </row>
    <row r="3" spans="1:73" ht="12" customHeight="1">
      <c r="B3" s="89"/>
      <c r="C3" s="34"/>
      <c r="AH3" s="44"/>
    </row>
    <row r="4" spans="1:73" ht="18" customHeight="1" thickBot="1">
      <c r="B4" s="40"/>
      <c r="D4" s="33" t="s">
        <v>247</v>
      </c>
      <c r="F4" s="35"/>
      <c r="G4" s="41"/>
      <c r="H4" s="41"/>
      <c r="I4" s="41"/>
      <c r="J4" s="41"/>
      <c r="K4" s="41"/>
      <c r="L4" s="41"/>
      <c r="M4" s="41"/>
      <c r="N4" s="41"/>
      <c r="O4" s="41"/>
      <c r="P4" s="41"/>
      <c r="Q4" s="41"/>
      <c r="R4" s="41"/>
      <c r="S4" s="41"/>
      <c r="T4" s="41"/>
      <c r="U4" s="41"/>
      <c r="V4" s="41"/>
      <c r="Z4" s="42"/>
      <c r="AA4" s="42"/>
      <c r="AB4" s="43"/>
      <c r="AC4" s="43">
        <f>IF(その１!G4="","",その１!G4)</f>
        <v>2025</v>
      </c>
      <c r="AD4" s="43"/>
      <c r="AE4" s="35" t="s">
        <v>22</v>
      </c>
      <c r="AF4" s="35"/>
      <c r="AG4" s="35"/>
      <c r="AH4" s="44"/>
    </row>
    <row r="5" spans="1:73" ht="18" customHeight="1" thickBot="1">
      <c r="B5" s="40"/>
      <c r="D5" s="900" t="s">
        <v>48</v>
      </c>
      <c r="E5" s="903" t="s">
        <v>49</v>
      </c>
      <c r="F5" s="906" t="s">
        <v>50</v>
      </c>
      <c r="G5" s="903" t="s">
        <v>51</v>
      </c>
      <c r="H5" s="909" t="s">
        <v>52</v>
      </c>
      <c r="I5" s="897" t="s">
        <v>53</v>
      </c>
      <c r="J5" s="933" t="s">
        <v>54</v>
      </c>
      <c r="K5" s="934"/>
      <c r="L5" s="935">
        <f>IF(その１!G4="","",DATE(その１!$G$4,4,1))</f>
        <v>45748</v>
      </c>
      <c r="M5" s="935"/>
      <c r="N5" s="935"/>
      <c r="O5" s="935"/>
      <c r="P5" s="95" t="s">
        <v>55</v>
      </c>
      <c r="Q5" s="935">
        <f>IF(その１!G4="","",DATE(その１!$G$4+1,3,31))</f>
        <v>46112</v>
      </c>
      <c r="R5" s="935"/>
      <c r="S5" s="935"/>
      <c r="T5" s="935"/>
      <c r="U5" s="99" t="s">
        <v>56</v>
      </c>
      <c r="V5" s="192"/>
      <c r="W5" s="96"/>
      <c r="X5" s="96"/>
      <c r="Y5" s="97"/>
      <c r="Z5" s="97"/>
      <c r="AA5" s="292" t="s">
        <v>436</v>
      </c>
      <c r="AB5" s="97"/>
      <c r="AC5" s="97"/>
      <c r="AD5" s="292" t="s">
        <v>437</v>
      </c>
      <c r="AE5" s="98"/>
      <c r="AF5" s="293" t="s">
        <v>436</v>
      </c>
      <c r="AG5" s="81"/>
      <c r="AH5" s="44"/>
      <c r="AI5" s="45"/>
      <c r="AJ5" s="45"/>
      <c r="AK5" s="45"/>
    </row>
    <row r="6" spans="1:73" ht="20.149999999999999" customHeight="1">
      <c r="B6" s="40"/>
      <c r="D6" s="901"/>
      <c r="E6" s="904"/>
      <c r="F6" s="907"/>
      <c r="G6" s="904"/>
      <c r="H6" s="910"/>
      <c r="I6" s="898"/>
      <c r="J6" s="936" t="s">
        <v>57</v>
      </c>
      <c r="K6" s="938" t="s">
        <v>0</v>
      </c>
      <c r="L6" s="938" t="s">
        <v>1</v>
      </c>
      <c r="M6" s="938" t="s">
        <v>197</v>
      </c>
      <c r="N6" s="938" t="s">
        <v>3</v>
      </c>
      <c r="O6" s="938" t="s">
        <v>4</v>
      </c>
      <c r="P6" s="938" t="s">
        <v>5</v>
      </c>
      <c r="Q6" s="938" t="s">
        <v>6</v>
      </c>
      <c r="R6" s="938" t="s">
        <v>7</v>
      </c>
      <c r="S6" s="938" t="s">
        <v>8</v>
      </c>
      <c r="T6" s="938" t="s">
        <v>9</v>
      </c>
      <c r="U6" s="931" t="s">
        <v>10</v>
      </c>
      <c r="V6" s="913" t="s">
        <v>191</v>
      </c>
      <c r="W6" s="915" t="s">
        <v>58</v>
      </c>
      <c r="X6" s="917" t="s">
        <v>59</v>
      </c>
      <c r="Y6" s="915" t="s">
        <v>60</v>
      </c>
      <c r="Z6" s="389" t="s">
        <v>61</v>
      </c>
      <c r="AA6" s="46" t="s">
        <v>61</v>
      </c>
      <c r="AB6" s="915" t="s">
        <v>62</v>
      </c>
      <c r="AC6" s="389" t="s">
        <v>63</v>
      </c>
      <c r="AD6" s="46" t="s">
        <v>63</v>
      </c>
      <c r="AE6" s="389" t="s">
        <v>64</v>
      </c>
      <c r="AF6" s="46" t="s">
        <v>64</v>
      </c>
      <c r="AG6" s="86"/>
      <c r="AH6" s="44"/>
      <c r="AI6" s="45"/>
      <c r="AJ6" s="919" t="s">
        <v>344</v>
      </c>
      <c r="AK6" s="921" t="s">
        <v>445</v>
      </c>
      <c r="AL6"/>
      <c r="AM6"/>
      <c r="AN6"/>
      <c r="AO6"/>
      <c r="AP6"/>
      <c r="AQ6"/>
      <c r="AR6"/>
      <c r="BT6" s="912"/>
      <c r="BU6" s="912"/>
    </row>
    <row r="7" spans="1:73" ht="18" customHeight="1" thickBot="1">
      <c r="B7" s="40"/>
      <c r="D7" s="902"/>
      <c r="E7" s="905"/>
      <c r="F7" s="908"/>
      <c r="G7" s="905"/>
      <c r="H7" s="911"/>
      <c r="I7" s="899"/>
      <c r="J7" s="937"/>
      <c r="K7" s="939"/>
      <c r="L7" s="939"/>
      <c r="M7" s="939"/>
      <c r="N7" s="939"/>
      <c r="O7" s="939"/>
      <c r="P7" s="939"/>
      <c r="Q7" s="939"/>
      <c r="R7" s="939"/>
      <c r="S7" s="939"/>
      <c r="T7" s="939"/>
      <c r="U7" s="932"/>
      <c r="V7" s="914"/>
      <c r="W7" s="916"/>
      <c r="X7" s="918"/>
      <c r="Y7" s="916"/>
      <c r="Z7" s="47" t="s">
        <v>65</v>
      </c>
      <c r="AA7" s="47" t="s">
        <v>65</v>
      </c>
      <c r="AB7" s="916"/>
      <c r="AC7" s="47" t="s">
        <v>11</v>
      </c>
      <c r="AD7" s="47" t="s">
        <v>11</v>
      </c>
      <c r="AE7" s="47" t="s">
        <v>66</v>
      </c>
      <c r="AF7" s="47" t="s">
        <v>66</v>
      </c>
      <c r="AG7" s="92"/>
      <c r="AH7" s="44"/>
      <c r="AI7" s="45"/>
      <c r="AJ7" s="920"/>
      <c r="AK7" s="922"/>
      <c r="AL7"/>
      <c r="AM7"/>
      <c r="AN7"/>
      <c r="AO7"/>
      <c r="AP7"/>
      <c r="AQ7"/>
      <c r="AR7"/>
      <c r="BT7" s="81"/>
      <c r="BU7" s="81"/>
    </row>
    <row r="8" spans="1:73" s="53" customFormat="1" ht="19.5" customHeight="1">
      <c r="B8" s="48"/>
      <c r="D8" s="822"/>
      <c r="E8" s="49"/>
      <c r="F8" s="32"/>
      <c r="G8" s="225"/>
      <c r="H8" s="50"/>
      <c r="I8" s="51"/>
      <c r="J8" s="686"/>
      <c r="K8" s="687"/>
      <c r="L8" s="687"/>
      <c r="M8" s="687"/>
      <c r="N8" s="687"/>
      <c r="O8" s="687"/>
      <c r="P8" s="687"/>
      <c r="Q8" s="687"/>
      <c r="R8" s="687"/>
      <c r="S8" s="687"/>
      <c r="T8" s="687"/>
      <c r="U8" s="688"/>
      <c r="V8" s="736"/>
      <c r="W8" s="737">
        <f t="shared" ref="W8:W26" si="0">IF(COUNTIF(E8,"事業所外*")+COUNTIF(E8,"工事*")+COUNTIF(E8,"住宅*")+COUNTIF(E8,"他事業所*")&gt;0,-1,1)</f>
        <v>1</v>
      </c>
      <c r="X8" s="692">
        <f>IF(V8="",SUM(J8:U8)*W8,SUM(J8:U8)*V8*W8)</f>
        <v>0</v>
      </c>
      <c r="Y8" s="693" t="str">
        <f t="shared" ref="Y8:Y26" si="1">IF(I8="","",X8/VLOOKUP(I8,$AM$8:$AN$19,2,FALSE)/AB8)</f>
        <v/>
      </c>
      <c r="Z8" s="133" t="str">
        <f>IF(F8="","",VLOOKUP(F8,係数!$E:$R,9,FALSE))</f>
        <v/>
      </c>
      <c r="AA8" s="284" t="str">
        <f>IF(F8="","",VLOOKUP(F8,係数!$E:$R,7,FALSE))</f>
        <v/>
      </c>
      <c r="AB8" s="694">
        <f t="shared" ref="AB8:AB26" si="2">IF(COUNTIF(F8,"液化石油ガス*")=0,1,VLOOKUP(I8,$AM$31:$AN$34,2,FALSE))</f>
        <v>1</v>
      </c>
      <c r="AC8" s="695" t="str">
        <f t="shared" ref="AC8:AC26" si="3">IF(I8="","",Y8*Z8)</f>
        <v/>
      </c>
      <c r="AD8" s="696" t="str">
        <f>IF(I8="","",IF(AK8="TRUE",Y8*VLOOKUP(F8,'基準年度の排出量算定用（参考）'!$U:$V,2,FALSE),Y8*AA8))</f>
        <v/>
      </c>
      <c r="AE8" s="695" t="str">
        <f>IF(AC8="","",AC8*VLOOKUP(F8,係数!$E:$R,13,FALSE)*44/12)</f>
        <v/>
      </c>
      <c r="AF8" s="289" t="str">
        <f>IF(AD8="","",AD8*VLOOKUP(F8,係数!$E:$R,11,FALSE)*44/12)</f>
        <v/>
      </c>
      <c r="AG8" s="93"/>
      <c r="AH8" s="52"/>
      <c r="AJ8" s="58" t="str">
        <f t="shared" ref="AJ8:AJ26" si="4">IF(E8="","",E8&amp;"①")</f>
        <v/>
      </c>
      <c r="AK8" s="363" t="b">
        <f t="shared" ref="AK8:AK26" si="5">IF(OR(F8="石油系炭化水素ガス",F8="その他可燃性天然ガス",F8="コークス炉ガス",F8="高炉ガス",F8="発電用高炉ガス",F8="転炉ガス"),TRUE,FALSE)</f>
        <v>0</v>
      </c>
      <c r="AL8"/>
      <c r="AM8" s="54" t="s">
        <v>70</v>
      </c>
      <c r="AN8" s="55">
        <v>1000</v>
      </c>
      <c r="AO8"/>
      <c r="AP8"/>
      <c r="AQ8"/>
      <c r="AR8"/>
      <c r="AW8" s="102"/>
      <c r="AX8" s="103"/>
      <c r="AY8" s="104"/>
      <c r="AZ8" s="103"/>
    </row>
    <row r="9" spans="1:73" s="53" customFormat="1" ht="19.5" customHeight="1">
      <c r="B9" s="48"/>
      <c r="D9" s="822"/>
      <c r="E9" s="49"/>
      <c r="F9" s="32"/>
      <c r="G9" s="225"/>
      <c r="H9" s="50"/>
      <c r="I9" s="51"/>
      <c r="J9" s="686"/>
      <c r="K9" s="687"/>
      <c r="L9" s="687"/>
      <c r="M9" s="687"/>
      <c r="N9" s="687"/>
      <c r="O9" s="687"/>
      <c r="P9" s="687"/>
      <c r="Q9" s="687"/>
      <c r="R9" s="687"/>
      <c r="S9" s="687"/>
      <c r="T9" s="687"/>
      <c r="U9" s="688"/>
      <c r="V9" s="736"/>
      <c r="W9" s="737">
        <f t="shared" si="0"/>
        <v>1</v>
      </c>
      <c r="X9" s="692">
        <f t="shared" ref="X9:X26" si="6">IF(V9="",SUM(J9:U9)*W9,SUM(J9:U9)*V9*W9)</f>
        <v>0</v>
      </c>
      <c r="Y9" s="693" t="str">
        <f t="shared" si="1"/>
        <v/>
      </c>
      <c r="Z9" s="133" t="str">
        <f>IF(F9="","",VLOOKUP(F9,係数!$E:$R,9,FALSE))</f>
        <v/>
      </c>
      <c r="AA9" s="284" t="str">
        <f>IF(F9="","",VLOOKUP(F9,係数!$E:$R,7,FALSE))</f>
        <v/>
      </c>
      <c r="AB9" s="694">
        <f t="shared" si="2"/>
        <v>1</v>
      </c>
      <c r="AC9" s="695" t="str">
        <f t="shared" si="3"/>
        <v/>
      </c>
      <c r="AD9" s="696" t="str">
        <f>IF(I9="","",IF(AK9="TRUE",Y9*VLOOKUP(F9,'基準年度の排出量算定用（参考）'!$U:$V,2,FALSE),Y9*AA9))</f>
        <v/>
      </c>
      <c r="AE9" s="695" t="str">
        <f>IF(AC9="","",AC9*VLOOKUP(F9,係数!$E:$R,13,FALSE)*44/12)</f>
        <v/>
      </c>
      <c r="AF9" s="289" t="str">
        <f>IF(AD9="","",AD9*VLOOKUP(F9,係数!$E:$R,11,FALSE)*44/12)</f>
        <v/>
      </c>
      <c r="AG9" s="93"/>
      <c r="AH9" s="52"/>
      <c r="AJ9" s="58" t="str">
        <f t="shared" si="4"/>
        <v/>
      </c>
      <c r="AK9" s="363" t="b">
        <f t="shared" si="5"/>
        <v>0</v>
      </c>
      <c r="AL9"/>
      <c r="AM9" s="56" t="s">
        <v>73</v>
      </c>
      <c r="AN9" s="57">
        <v>1000</v>
      </c>
      <c r="AO9"/>
      <c r="AP9"/>
      <c r="AQ9"/>
      <c r="AR9"/>
      <c r="AW9" s="102"/>
      <c r="AX9" s="103"/>
      <c r="AY9" s="104"/>
      <c r="AZ9" s="103"/>
    </row>
    <row r="10" spans="1:73" s="53" customFormat="1" ht="19.5" customHeight="1">
      <c r="B10" s="48"/>
      <c r="D10" s="822"/>
      <c r="E10" s="49"/>
      <c r="F10" s="32"/>
      <c r="G10" s="225"/>
      <c r="H10" s="50"/>
      <c r="I10" s="51"/>
      <c r="J10" s="686"/>
      <c r="K10" s="687"/>
      <c r="L10" s="687"/>
      <c r="M10" s="687"/>
      <c r="N10" s="687"/>
      <c r="O10" s="687"/>
      <c r="P10" s="687"/>
      <c r="Q10" s="687"/>
      <c r="R10" s="687"/>
      <c r="S10" s="687"/>
      <c r="T10" s="687"/>
      <c r="U10" s="688"/>
      <c r="V10" s="736"/>
      <c r="W10" s="737">
        <f t="shared" si="0"/>
        <v>1</v>
      </c>
      <c r="X10" s="692">
        <f t="shared" si="6"/>
        <v>0</v>
      </c>
      <c r="Y10" s="693" t="str">
        <f t="shared" si="1"/>
        <v/>
      </c>
      <c r="Z10" s="133" t="str">
        <f>IF(F10="","",VLOOKUP(F10,係数!$E:$R,9,FALSE))</f>
        <v/>
      </c>
      <c r="AA10" s="284" t="str">
        <f>IF(F10="","",VLOOKUP(F10,係数!$E:$R,7,FALSE))</f>
        <v/>
      </c>
      <c r="AB10" s="694">
        <f>IF(COUNTIF(F10,"液化石油ガス*")=0,1,VLOOKUP(I10,$AM$31:$AN$34,2,FALSE))</f>
        <v>1</v>
      </c>
      <c r="AC10" s="695" t="str">
        <f t="shared" si="3"/>
        <v/>
      </c>
      <c r="AD10" s="696" t="str">
        <f>IF(I10="","",IF(AK10="TRUE",Y10*VLOOKUP(F10,'基準年度の排出量算定用（参考）'!$U:$V,2,FALSE),Y10*AA10))</f>
        <v/>
      </c>
      <c r="AE10" s="695" t="str">
        <f>IF(AC10="","",AC10*VLOOKUP(F10,係数!$E:$R,13,FALSE)*44/12)</f>
        <v/>
      </c>
      <c r="AF10" s="289" t="str">
        <f>IF(AD10="","",AD10*VLOOKUP(F10,係数!$E:$R,11,FALSE)*44/12)</f>
        <v/>
      </c>
      <c r="AG10" s="93"/>
      <c r="AH10" s="52"/>
      <c r="AJ10" s="58" t="str">
        <f t="shared" si="4"/>
        <v/>
      </c>
      <c r="AK10" s="363" t="b">
        <f>IF(OR(F10="石油系炭化水素ガス",F10="その他可燃性天然ガス",F10="コークス炉ガス",F10="高炉ガス",F10="発電用高炉ガス",F10="転炉ガス"),TRUE,FALSE)</f>
        <v>0</v>
      </c>
      <c r="AL10"/>
      <c r="AM10" s="56" t="s">
        <v>545</v>
      </c>
      <c r="AN10" s="57">
        <v>1000</v>
      </c>
      <c r="AO10"/>
      <c r="AP10"/>
      <c r="AQ10"/>
      <c r="AR10"/>
      <c r="AW10" s="102"/>
      <c r="AX10" s="103"/>
      <c r="AY10" s="104"/>
      <c r="AZ10" s="103"/>
    </row>
    <row r="11" spans="1:73" s="53" customFormat="1" ht="19.5" customHeight="1">
      <c r="B11" s="48"/>
      <c r="D11" s="822"/>
      <c r="E11" s="49"/>
      <c r="F11" s="32"/>
      <c r="G11" s="225"/>
      <c r="H11" s="50"/>
      <c r="I11" s="51"/>
      <c r="J11" s="686"/>
      <c r="K11" s="687"/>
      <c r="L11" s="687"/>
      <c r="M11" s="687"/>
      <c r="N11" s="687"/>
      <c r="O11" s="687"/>
      <c r="P11" s="687"/>
      <c r="Q11" s="687"/>
      <c r="R11" s="687"/>
      <c r="S11" s="687"/>
      <c r="T11" s="687"/>
      <c r="U11" s="688"/>
      <c r="V11" s="736"/>
      <c r="W11" s="737">
        <f t="shared" si="0"/>
        <v>1</v>
      </c>
      <c r="X11" s="692">
        <f t="shared" si="6"/>
        <v>0</v>
      </c>
      <c r="Y11" s="693" t="str">
        <f t="shared" si="1"/>
        <v/>
      </c>
      <c r="Z11" s="133" t="str">
        <f>IF(F11="","",VLOOKUP(F11,係数!$E:$R,9,FALSE))</f>
        <v/>
      </c>
      <c r="AA11" s="284" t="str">
        <f>IF(F11="","",VLOOKUP(F11,係数!$E:$R,7,FALSE))</f>
        <v/>
      </c>
      <c r="AB11" s="694">
        <f>IF(COUNTIF(F11,"液化石油ガス*")=0,1,VLOOKUP(I11,$AM$31:$AN$34,2,FALSE))</f>
        <v>1</v>
      </c>
      <c r="AC11" s="695" t="str">
        <f t="shared" si="3"/>
        <v/>
      </c>
      <c r="AD11" s="696" t="str">
        <f>IF(I11="","",IF(AK11="TRUE",Y11*VLOOKUP(F11,'基準年度の排出量算定用（参考）'!$U:$V,2,FALSE),Y11*AA11))</f>
        <v/>
      </c>
      <c r="AE11" s="695" t="str">
        <f>IF(AC11="","",AC11*VLOOKUP(F11,係数!$E:$R,13,FALSE)*44/12)</f>
        <v/>
      </c>
      <c r="AF11" s="289" t="str">
        <f>IF(AD11="","",AD11*VLOOKUP(F11,係数!$E:$R,11,FALSE)*44/12)</f>
        <v/>
      </c>
      <c r="AG11" s="93"/>
      <c r="AH11" s="52"/>
      <c r="AJ11" s="58" t="str">
        <f t="shared" si="4"/>
        <v/>
      </c>
      <c r="AK11" s="363" t="b">
        <f>IF(OR(F11="石油系炭化水素ガス",F11="その他可燃性天然ガス",F11="コークス炉ガス",F11="高炉ガス",F11="発電用高炉ガス",F11="転炉ガス"),TRUE,FALSE)</f>
        <v>0</v>
      </c>
      <c r="AL11"/>
      <c r="AM11" s="58" t="s">
        <v>74</v>
      </c>
      <c r="AN11" s="57">
        <v>1000</v>
      </c>
      <c r="AO11"/>
      <c r="AP11"/>
      <c r="AQ11"/>
      <c r="AR11"/>
      <c r="AW11" s="102"/>
      <c r="AX11" s="103"/>
      <c r="AY11" s="104"/>
      <c r="AZ11" s="103"/>
    </row>
    <row r="12" spans="1:73" s="53" customFormat="1" ht="19.5" customHeight="1">
      <c r="B12" s="48"/>
      <c r="D12" s="822"/>
      <c r="E12" s="49"/>
      <c r="F12" s="32"/>
      <c r="G12" s="225"/>
      <c r="H12" s="50"/>
      <c r="I12" s="51"/>
      <c r="J12" s="686"/>
      <c r="K12" s="687"/>
      <c r="L12" s="687"/>
      <c r="M12" s="687"/>
      <c r="N12" s="687"/>
      <c r="O12" s="687"/>
      <c r="P12" s="687"/>
      <c r="Q12" s="687"/>
      <c r="R12" s="687"/>
      <c r="S12" s="687"/>
      <c r="T12" s="687"/>
      <c r="U12" s="688"/>
      <c r="V12" s="736"/>
      <c r="W12" s="737">
        <f t="shared" si="0"/>
        <v>1</v>
      </c>
      <c r="X12" s="692">
        <f t="shared" si="6"/>
        <v>0</v>
      </c>
      <c r="Y12" s="693" t="str">
        <f t="shared" si="1"/>
        <v/>
      </c>
      <c r="Z12" s="133" t="str">
        <f>IF(F12="","",VLOOKUP(F12,係数!$E:$R,9,FALSE))</f>
        <v/>
      </c>
      <c r="AA12" s="284" t="str">
        <f>IF(F12="","",VLOOKUP(F12,係数!$E:$R,7,FALSE))</f>
        <v/>
      </c>
      <c r="AB12" s="694">
        <f t="shared" si="2"/>
        <v>1</v>
      </c>
      <c r="AC12" s="695" t="str">
        <f t="shared" si="3"/>
        <v/>
      </c>
      <c r="AD12" s="696" t="str">
        <f>IF(I12="","",IF(AK12="TRUE",Y12*VLOOKUP(F12,'基準年度の排出量算定用（参考）'!$U:$V,2,FALSE),Y12*AA12))</f>
        <v/>
      </c>
      <c r="AE12" s="695" t="str">
        <f>IF(AC12="","",AC12*VLOOKUP(F12,係数!$E:$R,13,FALSE)*44/12)</f>
        <v/>
      </c>
      <c r="AF12" s="289" t="str">
        <f>IF(AD12="","",AD12*VLOOKUP(F12,係数!$E:$R,11,FALSE)*44/12)</f>
        <v/>
      </c>
      <c r="AG12" s="93"/>
      <c r="AH12" s="52"/>
      <c r="AJ12" s="58" t="str">
        <f t="shared" si="4"/>
        <v/>
      </c>
      <c r="AK12" s="363" t="b">
        <f t="shared" si="5"/>
        <v>0</v>
      </c>
      <c r="AL12"/>
      <c r="AM12" s="56" t="s">
        <v>78</v>
      </c>
      <c r="AN12" s="57">
        <v>1000</v>
      </c>
      <c r="AO12"/>
      <c r="AP12"/>
      <c r="AQ12"/>
      <c r="AR12"/>
      <c r="AY12" s="102"/>
      <c r="AZ12" s="103"/>
      <c r="BA12" s="104"/>
      <c r="BB12" s="103"/>
    </row>
    <row r="13" spans="1:73" s="53" customFormat="1" ht="19.5" customHeight="1">
      <c r="B13" s="48"/>
      <c r="D13" s="822"/>
      <c r="E13" s="49"/>
      <c r="F13" s="32"/>
      <c r="G13" s="225"/>
      <c r="H13" s="50"/>
      <c r="I13" s="51"/>
      <c r="J13" s="686"/>
      <c r="K13" s="687"/>
      <c r="L13" s="687"/>
      <c r="M13" s="687"/>
      <c r="N13" s="687"/>
      <c r="O13" s="687"/>
      <c r="P13" s="687"/>
      <c r="Q13" s="687"/>
      <c r="R13" s="687"/>
      <c r="S13" s="687"/>
      <c r="T13" s="687"/>
      <c r="U13" s="688"/>
      <c r="V13" s="736"/>
      <c r="W13" s="737">
        <f t="shared" si="0"/>
        <v>1</v>
      </c>
      <c r="X13" s="692">
        <f t="shared" si="6"/>
        <v>0</v>
      </c>
      <c r="Y13" s="693" t="str">
        <f t="shared" si="1"/>
        <v/>
      </c>
      <c r="Z13" s="133" t="str">
        <f>IF(F13="","",VLOOKUP(F13,係数!$E:$R,9,FALSE))</f>
        <v/>
      </c>
      <c r="AA13" s="284" t="str">
        <f>IF(F13="","",VLOOKUP(F13,係数!$E:$R,7,FALSE))</f>
        <v/>
      </c>
      <c r="AB13" s="694">
        <f t="shared" si="2"/>
        <v>1</v>
      </c>
      <c r="AC13" s="695" t="str">
        <f t="shared" si="3"/>
        <v/>
      </c>
      <c r="AD13" s="696" t="str">
        <f>IF(I13="","",IF(AK13="TRUE",Y13*VLOOKUP(F13,'基準年度の排出量算定用（参考）'!$U:$V,2,FALSE),Y13*AA13))</f>
        <v/>
      </c>
      <c r="AE13" s="695" t="str">
        <f>IF(AC13="","",AC13*VLOOKUP(F13,係数!$E:$R,13,FALSE)*44/12)</f>
        <v/>
      </c>
      <c r="AF13" s="289" t="str">
        <f>IF(AD13="","",AD13*VLOOKUP(F13,係数!$E:$R,11,FALSE)*44/12)</f>
        <v/>
      </c>
      <c r="AG13" s="93"/>
      <c r="AH13" s="52"/>
      <c r="AJ13" s="58" t="str">
        <f t="shared" si="4"/>
        <v/>
      </c>
      <c r="AK13" s="363" t="b">
        <f t="shared" si="5"/>
        <v>0</v>
      </c>
      <c r="AL13"/>
      <c r="AM13" s="56" t="s">
        <v>81</v>
      </c>
      <c r="AN13" s="57">
        <v>1000</v>
      </c>
      <c r="AO13"/>
      <c r="AP13"/>
      <c r="AQ13"/>
      <c r="AR13"/>
      <c r="AY13" s="102"/>
      <c r="AZ13" s="103"/>
      <c r="BA13" s="104"/>
      <c r="BB13" s="103"/>
    </row>
    <row r="14" spans="1:73" s="53" customFormat="1" ht="19.5" customHeight="1">
      <c r="B14" s="48"/>
      <c r="D14" s="822"/>
      <c r="E14" s="49"/>
      <c r="F14" s="32"/>
      <c r="G14" s="225"/>
      <c r="H14" s="50"/>
      <c r="I14" s="51"/>
      <c r="J14" s="686"/>
      <c r="K14" s="687"/>
      <c r="L14" s="687"/>
      <c r="M14" s="687"/>
      <c r="N14" s="687"/>
      <c r="O14" s="687"/>
      <c r="P14" s="687"/>
      <c r="Q14" s="687"/>
      <c r="R14" s="687"/>
      <c r="S14" s="687"/>
      <c r="T14" s="687"/>
      <c r="U14" s="688"/>
      <c r="V14" s="736"/>
      <c r="W14" s="737">
        <f t="shared" si="0"/>
        <v>1</v>
      </c>
      <c r="X14" s="692">
        <f t="shared" si="6"/>
        <v>0</v>
      </c>
      <c r="Y14" s="693" t="str">
        <f t="shared" si="1"/>
        <v/>
      </c>
      <c r="Z14" s="133" t="str">
        <f>IF(F14="","",VLOOKUP(F14,係数!$E:$R,9,FALSE))</f>
        <v/>
      </c>
      <c r="AA14" s="284" t="str">
        <f>IF(F14="","",VLOOKUP(F14,係数!$E:$R,7,FALSE))</f>
        <v/>
      </c>
      <c r="AB14" s="694">
        <f t="shared" si="2"/>
        <v>1</v>
      </c>
      <c r="AC14" s="695" t="str">
        <f t="shared" si="3"/>
        <v/>
      </c>
      <c r="AD14" s="696" t="str">
        <f>IF(I14="","",IF(AK14="TRUE",Y14*VLOOKUP(F14,'基準年度の排出量算定用（参考）'!$U:$V,2,FALSE),Y14*AA14))</f>
        <v/>
      </c>
      <c r="AE14" s="695" t="str">
        <f>IF(AC14="","",AC14*VLOOKUP(F14,係数!$E:$R,13,FALSE)*44/12)</f>
        <v/>
      </c>
      <c r="AF14" s="289" t="str">
        <f>IF(AD14="","",AD14*VLOOKUP(F14,係数!$E:$R,11,FALSE)*44/12)</f>
        <v/>
      </c>
      <c r="AG14" s="93"/>
      <c r="AH14" s="52"/>
      <c r="AJ14" s="58" t="str">
        <f t="shared" si="4"/>
        <v/>
      </c>
      <c r="AK14" s="363" t="b">
        <f t="shared" si="5"/>
        <v>0</v>
      </c>
      <c r="AL14"/>
      <c r="AM14" s="56" t="s">
        <v>83</v>
      </c>
      <c r="AN14" s="57">
        <v>1</v>
      </c>
      <c r="AO14"/>
      <c r="AP14"/>
      <c r="AQ14"/>
      <c r="AR14"/>
      <c r="AY14" s="102"/>
      <c r="AZ14" s="103"/>
      <c r="BA14" s="104"/>
      <c r="BB14" s="103"/>
    </row>
    <row r="15" spans="1:73" s="53" customFormat="1" ht="19.5" customHeight="1">
      <c r="B15" s="48"/>
      <c r="D15" s="822"/>
      <c r="E15" s="49"/>
      <c r="F15" s="32"/>
      <c r="G15" s="225"/>
      <c r="H15" s="50"/>
      <c r="I15" s="51"/>
      <c r="J15" s="686"/>
      <c r="K15" s="687"/>
      <c r="L15" s="687"/>
      <c r="M15" s="687"/>
      <c r="N15" s="687"/>
      <c r="O15" s="687"/>
      <c r="P15" s="687"/>
      <c r="Q15" s="687"/>
      <c r="R15" s="687"/>
      <c r="S15" s="687"/>
      <c r="T15" s="687"/>
      <c r="U15" s="688"/>
      <c r="V15" s="736"/>
      <c r="W15" s="737">
        <f t="shared" si="0"/>
        <v>1</v>
      </c>
      <c r="X15" s="697">
        <f t="shared" si="6"/>
        <v>0</v>
      </c>
      <c r="Y15" s="693" t="str">
        <f t="shared" si="1"/>
        <v/>
      </c>
      <c r="Z15" s="133" t="str">
        <f>IF(F15="","",VLOOKUP(F15,係数!$E:$R,9,FALSE))</f>
        <v/>
      </c>
      <c r="AA15" s="284" t="str">
        <f>IF(F15="","",VLOOKUP(F15,係数!$E:$R,7,FALSE))</f>
        <v/>
      </c>
      <c r="AB15" s="694">
        <f t="shared" si="2"/>
        <v>1</v>
      </c>
      <c r="AC15" s="695" t="str">
        <f t="shared" si="3"/>
        <v/>
      </c>
      <c r="AD15" s="696" t="str">
        <f>IF(I15="","",IF(AK15="TRUE",Y15*VLOOKUP(F15,'基準年度の排出量算定用（参考）'!$U:$V,2,FALSE),Y15*AA15))</f>
        <v/>
      </c>
      <c r="AE15" s="695" t="str">
        <f>IF(AC15="","",AC15*VLOOKUP(F15,係数!$E:$R,13,FALSE)*44/12)</f>
        <v/>
      </c>
      <c r="AF15" s="289" t="str">
        <f>IF(AD15="","",AD15*VLOOKUP(F15,係数!$E:$R,11,FALSE)*44/12)</f>
        <v/>
      </c>
      <c r="AG15" s="93"/>
      <c r="AH15" s="52"/>
      <c r="AJ15" s="58" t="str">
        <f t="shared" si="4"/>
        <v/>
      </c>
      <c r="AK15" s="363" t="b">
        <f t="shared" si="5"/>
        <v>0</v>
      </c>
      <c r="AL15"/>
      <c r="AM15" s="56" t="s">
        <v>85</v>
      </c>
      <c r="AN15" s="57">
        <v>1</v>
      </c>
      <c r="AO15"/>
      <c r="AP15"/>
      <c r="AQ15"/>
      <c r="AR15"/>
      <c r="AY15" s="102"/>
      <c r="AZ15" s="103"/>
      <c r="BA15" s="104"/>
      <c r="BB15" s="103"/>
    </row>
    <row r="16" spans="1:73" s="53" customFormat="1" ht="19.5" customHeight="1">
      <c r="B16" s="48"/>
      <c r="D16" s="822"/>
      <c r="E16" s="49"/>
      <c r="F16" s="32"/>
      <c r="G16" s="225"/>
      <c r="H16" s="50"/>
      <c r="I16" s="51"/>
      <c r="J16" s="686"/>
      <c r="K16" s="687"/>
      <c r="L16" s="687"/>
      <c r="M16" s="687"/>
      <c r="N16" s="687"/>
      <c r="O16" s="687"/>
      <c r="P16" s="687"/>
      <c r="Q16" s="687"/>
      <c r="R16" s="687"/>
      <c r="S16" s="687"/>
      <c r="T16" s="687"/>
      <c r="U16" s="688"/>
      <c r="V16" s="736"/>
      <c r="W16" s="737">
        <f t="shared" si="0"/>
        <v>1</v>
      </c>
      <c r="X16" s="697">
        <f t="shared" si="6"/>
        <v>0</v>
      </c>
      <c r="Y16" s="693" t="str">
        <f t="shared" si="1"/>
        <v/>
      </c>
      <c r="Z16" s="133" t="str">
        <f>IF(F16="","",VLOOKUP(F16,係数!$E:$R,9,FALSE))</f>
        <v/>
      </c>
      <c r="AA16" s="284" t="str">
        <f>IF(F16="","",VLOOKUP(F16,係数!$E:$R,7,FALSE))</f>
        <v/>
      </c>
      <c r="AB16" s="694">
        <f t="shared" si="2"/>
        <v>1</v>
      </c>
      <c r="AC16" s="695" t="str">
        <f t="shared" si="3"/>
        <v/>
      </c>
      <c r="AD16" s="696" t="str">
        <f>IF(I16="","",IF(AK16="TRUE",Y16*VLOOKUP(F16,'基準年度の排出量算定用（参考）'!$U:$V,2,FALSE),Y16*AA16))</f>
        <v/>
      </c>
      <c r="AE16" s="695" t="str">
        <f>IF(AC16="","",AC16*VLOOKUP(F16,係数!$E:$R,13,FALSE)*44/12)</f>
        <v/>
      </c>
      <c r="AF16" s="289" t="str">
        <f>IF(AD16="","",AD16*VLOOKUP(F16,係数!$E:$R,11,FALSE)*44/12)</f>
        <v/>
      </c>
      <c r="AG16" s="93"/>
      <c r="AH16" s="52"/>
      <c r="AJ16" s="58" t="str">
        <f t="shared" si="4"/>
        <v/>
      </c>
      <c r="AK16" s="363" t="b">
        <f t="shared" si="5"/>
        <v>0</v>
      </c>
      <c r="AL16"/>
      <c r="AM16" s="56" t="s">
        <v>543</v>
      </c>
      <c r="AN16" s="57">
        <v>1</v>
      </c>
      <c r="AO16"/>
      <c r="AP16"/>
      <c r="AQ16"/>
      <c r="AR16"/>
      <c r="AY16" s="102"/>
      <c r="AZ16" s="103"/>
      <c r="BA16" s="104"/>
      <c r="BB16" s="103"/>
    </row>
    <row r="17" spans="2:76" s="53" customFormat="1" ht="19.5" customHeight="1">
      <c r="B17" s="48"/>
      <c r="D17" s="822"/>
      <c r="E17" s="49"/>
      <c r="F17" s="32"/>
      <c r="G17" s="225"/>
      <c r="H17" s="50"/>
      <c r="I17" s="51"/>
      <c r="J17" s="686"/>
      <c r="K17" s="687"/>
      <c r="L17" s="687"/>
      <c r="M17" s="687"/>
      <c r="N17" s="687"/>
      <c r="O17" s="687"/>
      <c r="P17" s="687"/>
      <c r="Q17" s="687"/>
      <c r="R17" s="687"/>
      <c r="S17" s="687"/>
      <c r="T17" s="687"/>
      <c r="U17" s="688"/>
      <c r="V17" s="736"/>
      <c r="W17" s="737">
        <f t="shared" si="0"/>
        <v>1</v>
      </c>
      <c r="X17" s="697">
        <f t="shared" si="6"/>
        <v>0</v>
      </c>
      <c r="Y17" s="693" t="str">
        <f t="shared" si="1"/>
        <v/>
      </c>
      <c r="Z17" s="133" t="str">
        <f>IF(F17="","",VLOOKUP(F17,係数!$E:$R,9,FALSE))</f>
        <v/>
      </c>
      <c r="AA17" s="284" t="str">
        <f>IF(F17="","",VLOOKUP(F17,係数!$E:$R,7,FALSE))</f>
        <v/>
      </c>
      <c r="AB17" s="694">
        <f t="shared" si="2"/>
        <v>1</v>
      </c>
      <c r="AC17" s="695" t="str">
        <f t="shared" si="3"/>
        <v/>
      </c>
      <c r="AD17" s="696" t="str">
        <f>IF(I17="","",IF(AK17="TRUE",Y17*VLOOKUP(F17,'基準年度の排出量算定用（参考）'!$U:$V,2,FALSE),Y17*AA17))</f>
        <v/>
      </c>
      <c r="AE17" s="695" t="str">
        <f>IF(AC17="","",AC17*VLOOKUP(F17,係数!$E:$R,13,FALSE)*44/12)</f>
        <v/>
      </c>
      <c r="AF17" s="289" t="str">
        <f>IF(AD17="","",AD17*VLOOKUP(F17,係数!$E:$R,11,FALSE)*44/12)</f>
        <v/>
      </c>
      <c r="AG17" s="93"/>
      <c r="AH17" s="52"/>
      <c r="AJ17" s="58" t="str">
        <f t="shared" si="4"/>
        <v/>
      </c>
      <c r="AK17" s="363" t="b">
        <f t="shared" si="5"/>
        <v>0</v>
      </c>
      <c r="AL17"/>
      <c r="AM17" s="58" t="s">
        <v>542</v>
      </c>
      <c r="AN17" s="57">
        <v>1</v>
      </c>
      <c r="AO17"/>
      <c r="AP17"/>
      <c r="AQ17"/>
      <c r="AR17"/>
      <c r="AY17" s="102"/>
      <c r="AZ17" s="103"/>
      <c r="BA17" s="104"/>
      <c r="BB17" s="103"/>
    </row>
    <row r="18" spans="2:76" s="53" customFormat="1" ht="19.5" customHeight="1">
      <c r="B18" s="48"/>
      <c r="D18" s="822"/>
      <c r="E18" s="49"/>
      <c r="F18" s="32"/>
      <c r="G18" s="225"/>
      <c r="H18" s="50"/>
      <c r="I18" s="51"/>
      <c r="J18" s="686"/>
      <c r="K18" s="687"/>
      <c r="L18" s="687"/>
      <c r="M18" s="687"/>
      <c r="N18" s="687"/>
      <c r="O18" s="687"/>
      <c r="P18" s="687"/>
      <c r="Q18" s="687"/>
      <c r="R18" s="687"/>
      <c r="S18" s="687"/>
      <c r="T18" s="687"/>
      <c r="U18" s="688"/>
      <c r="V18" s="736"/>
      <c r="W18" s="737">
        <f t="shared" si="0"/>
        <v>1</v>
      </c>
      <c r="X18" s="697">
        <f t="shared" si="6"/>
        <v>0</v>
      </c>
      <c r="Y18" s="693" t="str">
        <f t="shared" si="1"/>
        <v/>
      </c>
      <c r="Z18" s="133" t="str">
        <f>IF(F18="","",VLOOKUP(F18,係数!$E:$R,9,FALSE))</f>
        <v/>
      </c>
      <c r="AA18" s="284" t="str">
        <f>IF(F18="","",VLOOKUP(F18,係数!$E:$R,7,FALSE))</f>
        <v/>
      </c>
      <c r="AB18" s="694">
        <f t="shared" si="2"/>
        <v>1</v>
      </c>
      <c r="AC18" s="695" t="str">
        <f t="shared" si="3"/>
        <v/>
      </c>
      <c r="AD18" s="696" t="str">
        <f>IF(I18="","",IF(AK18="TRUE",Y18*VLOOKUP(F18,'基準年度の排出量算定用（参考）'!$U:$V,2,FALSE),Y18*AA18))</f>
        <v/>
      </c>
      <c r="AE18" s="695" t="str">
        <f>IF(AC18="","",AC18*VLOOKUP(F18,係数!$E:$R,13,FALSE)*44/12)</f>
        <v/>
      </c>
      <c r="AF18" s="289" t="str">
        <f>IF(AD18="","",AD18*VLOOKUP(F18,係数!$E:$R,11,FALSE)*44/12)</f>
        <v/>
      </c>
      <c r="AG18" s="93"/>
      <c r="AH18" s="52"/>
      <c r="AJ18" s="58" t="str">
        <f t="shared" si="4"/>
        <v/>
      </c>
      <c r="AK18" s="363" t="b">
        <f t="shared" si="5"/>
        <v>0</v>
      </c>
      <c r="AL18"/>
      <c r="AM18" s="56" t="s">
        <v>20</v>
      </c>
      <c r="AN18" s="57">
        <v>1</v>
      </c>
      <c r="AO18"/>
      <c r="AR18"/>
      <c r="AY18" s="102"/>
      <c r="AZ18" s="103"/>
      <c r="BA18" s="104"/>
      <c r="BB18" s="103"/>
    </row>
    <row r="19" spans="2:76" s="53" customFormat="1" ht="19.5" customHeight="1" thickBot="1">
      <c r="B19" s="48"/>
      <c r="D19" s="822"/>
      <c r="E19" s="49"/>
      <c r="F19" s="32"/>
      <c r="G19" s="225"/>
      <c r="H19" s="50"/>
      <c r="I19" s="51"/>
      <c r="J19" s="686"/>
      <c r="K19" s="687"/>
      <c r="L19" s="687"/>
      <c r="M19" s="687"/>
      <c r="N19" s="687"/>
      <c r="O19" s="687"/>
      <c r="P19" s="687"/>
      <c r="Q19" s="687"/>
      <c r="R19" s="687"/>
      <c r="S19" s="687"/>
      <c r="T19" s="687"/>
      <c r="U19" s="688"/>
      <c r="V19" s="736"/>
      <c r="W19" s="737">
        <f t="shared" si="0"/>
        <v>1</v>
      </c>
      <c r="X19" s="697">
        <f t="shared" si="6"/>
        <v>0</v>
      </c>
      <c r="Y19" s="693" t="str">
        <f t="shared" si="1"/>
        <v/>
      </c>
      <c r="Z19" s="133" t="str">
        <f>IF(F19="","",VLOOKUP(F19,係数!$E:$R,9,FALSE))</f>
        <v/>
      </c>
      <c r="AA19" s="284" t="str">
        <f>IF(F19="","",VLOOKUP(F19,係数!$E:$R,7,FALSE))</f>
        <v/>
      </c>
      <c r="AB19" s="694">
        <f t="shared" si="2"/>
        <v>1</v>
      </c>
      <c r="AC19" s="695" t="str">
        <f t="shared" si="3"/>
        <v/>
      </c>
      <c r="AD19" s="696" t="str">
        <f>IF(I19="","",IF(AK19="TRUE",Y19*VLOOKUP(F19,'基準年度の排出量算定用（参考）'!$U:$V,2,FALSE),Y19*AA19))</f>
        <v/>
      </c>
      <c r="AE19" s="695" t="str">
        <f>IF(AC19="","",AC19*VLOOKUP(F19,係数!$E:$R,13,FALSE)*44/12)</f>
        <v/>
      </c>
      <c r="AF19" s="289" t="str">
        <f>IF(AD19="","",AD19*VLOOKUP(F19,係数!$E:$R,11,FALSE)*44/12)</f>
        <v/>
      </c>
      <c r="AG19" s="93"/>
      <c r="AH19" s="52"/>
      <c r="AJ19" s="58" t="str">
        <f t="shared" si="4"/>
        <v/>
      </c>
      <c r="AK19" s="363" t="b">
        <f t="shared" si="5"/>
        <v>0</v>
      </c>
      <c r="AL19"/>
      <c r="AM19" s="60" t="s">
        <v>138</v>
      </c>
      <c r="AN19" s="61">
        <v>1</v>
      </c>
      <c r="AO19"/>
      <c r="AR19"/>
      <c r="AY19" s="102"/>
      <c r="AZ19" s="103"/>
      <c r="BA19" s="104"/>
      <c r="BB19" s="103"/>
    </row>
    <row r="20" spans="2:76" s="53" customFormat="1" ht="19.5" customHeight="1">
      <c r="B20" s="48"/>
      <c r="D20" s="822"/>
      <c r="E20" s="49"/>
      <c r="F20" s="32"/>
      <c r="G20" s="225"/>
      <c r="H20" s="50"/>
      <c r="I20" s="51"/>
      <c r="J20" s="686"/>
      <c r="K20" s="687"/>
      <c r="L20" s="687"/>
      <c r="M20" s="687"/>
      <c r="N20" s="687"/>
      <c r="O20" s="687"/>
      <c r="P20" s="687"/>
      <c r="Q20" s="687"/>
      <c r="R20" s="687"/>
      <c r="S20" s="687"/>
      <c r="T20" s="687"/>
      <c r="U20" s="688"/>
      <c r="V20" s="736"/>
      <c r="W20" s="737">
        <f t="shared" si="0"/>
        <v>1</v>
      </c>
      <c r="X20" s="697">
        <f t="shared" si="6"/>
        <v>0</v>
      </c>
      <c r="Y20" s="693" t="str">
        <f t="shared" si="1"/>
        <v/>
      </c>
      <c r="Z20" s="133" t="str">
        <f>IF(F20="","",VLOOKUP(F20,係数!$E:$R,9,FALSE))</f>
        <v/>
      </c>
      <c r="AA20" s="284" t="str">
        <f>IF(F20="","",VLOOKUP(F20,係数!$E:$R,7,FALSE))</f>
        <v/>
      </c>
      <c r="AB20" s="694">
        <f t="shared" si="2"/>
        <v>1</v>
      </c>
      <c r="AC20" s="695" t="str">
        <f t="shared" si="3"/>
        <v/>
      </c>
      <c r="AD20" s="696" t="str">
        <f>IF(I20="","",IF(AK20="TRUE",Y20*VLOOKUP(F20,'基準年度の排出量算定用（参考）'!$U:$V,2,FALSE),Y20*AA20))</f>
        <v/>
      </c>
      <c r="AE20" s="695" t="str">
        <f>IF(AC20="","",AC20*VLOOKUP(F20,係数!$E:$R,13,FALSE)*44/12)</f>
        <v/>
      </c>
      <c r="AF20" s="289" t="str">
        <f>IF(AD20="","",AD20*VLOOKUP(F20,係数!$E:$R,11,FALSE)*44/12)</f>
        <v/>
      </c>
      <c r="AG20" s="93"/>
      <c r="AH20" s="52"/>
      <c r="AJ20" s="58" t="str">
        <f t="shared" si="4"/>
        <v/>
      </c>
      <c r="AK20" s="363" t="b">
        <f t="shared" si="5"/>
        <v>0</v>
      </c>
      <c r="AL20"/>
      <c r="AO20"/>
      <c r="AP20"/>
      <c r="AQ20"/>
      <c r="AR20"/>
      <c r="AY20" s="102"/>
      <c r="AZ20" s="103"/>
      <c r="BA20" s="104"/>
      <c r="BB20" s="103"/>
    </row>
    <row r="21" spans="2:76" s="53" customFormat="1" ht="19.5" customHeight="1">
      <c r="B21" s="48"/>
      <c r="D21" s="822"/>
      <c r="E21" s="49"/>
      <c r="F21" s="32"/>
      <c r="G21" s="225"/>
      <c r="H21" s="50"/>
      <c r="I21" s="51"/>
      <c r="J21" s="686"/>
      <c r="K21" s="687"/>
      <c r="L21" s="687"/>
      <c r="M21" s="687"/>
      <c r="N21" s="687"/>
      <c r="O21" s="687"/>
      <c r="P21" s="687"/>
      <c r="Q21" s="687"/>
      <c r="R21" s="687"/>
      <c r="S21" s="687"/>
      <c r="T21" s="687"/>
      <c r="U21" s="688"/>
      <c r="V21" s="736"/>
      <c r="W21" s="737">
        <f t="shared" si="0"/>
        <v>1</v>
      </c>
      <c r="X21" s="697">
        <f t="shared" si="6"/>
        <v>0</v>
      </c>
      <c r="Y21" s="693" t="str">
        <f t="shared" si="1"/>
        <v/>
      </c>
      <c r="Z21" s="133" t="str">
        <f>IF(F21="","",VLOOKUP(F21,係数!$E:$R,9,FALSE))</f>
        <v/>
      </c>
      <c r="AA21" s="284" t="str">
        <f>IF(F21="","",VLOOKUP(F21,係数!$E:$R,7,FALSE))</f>
        <v/>
      </c>
      <c r="AB21" s="694">
        <f t="shared" si="2"/>
        <v>1</v>
      </c>
      <c r="AC21" s="695" t="str">
        <f t="shared" si="3"/>
        <v/>
      </c>
      <c r="AD21" s="696" t="str">
        <f>IF(I21="","",IF(AK21="TRUE",Y21*VLOOKUP(F21,'基準年度の排出量算定用（参考）'!$U:$V,2,FALSE),Y21*AA21))</f>
        <v/>
      </c>
      <c r="AE21" s="695" t="str">
        <f>IF(AC21="","",AC21*VLOOKUP(F21,係数!$E:$R,13,FALSE)*44/12)</f>
        <v/>
      </c>
      <c r="AF21" s="289" t="str">
        <f>IF(AD21="","",AD21*VLOOKUP(F21,係数!$E:$R,11,FALSE)*44/12)</f>
        <v/>
      </c>
      <c r="AG21" s="93"/>
      <c r="AH21" s="52"/>
      <c r="AJ21" s="58" t="str">
        <f t="shared" si="4"/>
        <v/>
      </c>
      <c r="AK21" s="363" t="b">
        <f t="shared" si="5"/>
        <v>0</v>
      </c>
      <c r="AL21"/>
      <c r="AO21"/>
      <c r="AP21"/>
      <c r="AQ21"/>
      <c r="AR21"/>
      <c r="AW21" s="105"/>
      <c r="AX21" s="103"/>
      <c r="AY21" s="102"/>
      <c r="AZ21" s="103"/>
      <c r="BA21" s="104"/>
      <c r="BB21" s="103"/>
    </row>
    <row r="22" spans="2:76" s="53" customFormat="1" ht="19.5" customHeight="1">
      <c r="B22" s="48"/>
      <c r="D22" s="822"/>
      <c r="E22" s="49"/>
      <c r="F22" s="32"/>
      <c r="G22" s="225"/>
      <c r="H22" s="50"/>
      <c r="I22" s="51"/>
      <c r="J22" s="686"/>
      <c r="K22" s="687"/>
      <c r="L22" s="687"/>
      <c r="M22" s="687"/>
      <c r="N22" s="687"/>
      <c r="O22" s="687"/>
      <c r="P22" s="687"/>
      <c r="Q22" s="687"/>
      <c r="R22" s="687"/>
      <c r="S22" s="687"/>
      <c r="T22" s="687"/>
      <c r="U22" s="688"/>
      <c r="V22" s="736"/>
      <c r="W22" s="737">
        <f t="shared" si="0"/>
        <v>1</v>
      </c>
      <c r="X22" s="697">
        <f t="shared" si="6"/>
        <v>0</v>
      </c>
      <c r="Y22" s="693" t="str">
        <f t="shared" si="1"/>
        <v/>
      </c>
      <c r="Z22" s="133" t="str">
        <f>IF(F22="","",VLOOKUP(F22,係数!$E:$R,9,FALSE))</f>
        <v/>
      </c>
      <c r="AA22" s="284" t="str">
        <f>IF(F22="","",VLOOKUP(F22,係数!$E:$R,7,FALSE))</f>
        <v/>
      </c>
      <c r="AB22" s="694">
        <f t="shared" si="2"/>
        <v>1</v>
      </c>
      <c r="AC22" s="695" t="str">
        <f t="shared" si="3"/>
        <v/>
      </c>
      <c r="AD22" s="696" t="str">
        <f>IF(I22="","",IF(AK22="TRUE",Y22*VLOOKUP(F22,'基準年度の排出量算定用（参考）'!$U:$V,2,FALSE),Y22*AA22))</f>
        <v/>
      </c>
      <c r="AE22" s="695" t="str">
        <f>IF(AC22="","",AC22*VLOOKUP(F22,係数!$E:$R,13,FALSE)*44/12)</f>
        <v/>
      </c>
      <c r="AF22" s="289" t="str">
        <f>IF(AD22="","",AD22*VLOOKUP(F22,係数!$E:$R,11,FALSE)*44/12)</f>
        <v/>
      </c>
      <c r="AG22" s="93"/>
      <c r="AH22" s="52"/>
      <c r="AJ22" s="58" t="str">
        <f t="shared" si="4"/>
        <v/>
      </c>
      <c r="AK22" s="363" t="b">
        <f t="shared" si="5"/>
        <v>0</v>
      </c>
      <c r="AL22"/>
      <c r="AO22"/>
      <c r="AP22"/>
      <c r="AQ22"/>
      <c r="AR22"/>
      <c r="AW22" s="105"/>
      <c r="AX22" s="103"/>
      <c r="AY22" s="102"/>
      <c r="AZ22" s="103"/>
      <c r="BA22" s="104"/>
      <c r="BB22" s="103"/>
    </row>
    <row r="23" spans="2:76" s="53" customFormat="1" ht="19.5" customHeight="1">
      <c r="B23" s="48"/>
      <c r="D23" s="822"/>
      <c r="E23" s="49"/>
      <c r="F23" s="32"/>
      <c r="G23" s="225"/>
      <c r="H23" s="50"/>
      <c r="I23" s="51"/>
      <c r="J23" s="686"/>
      <c r="K23" s="687"/>
      <c r="L23" s="687"/>
      <c r="M23" s="687"/>
      <c r="N23" s="687"/>
      <c r="O23" s="687"/>
      <c r="P23" s="687"/>
      <c r="Q23" s="687"/>
      <c r="R23" s="687"/>
      <c r="S23" s="687"/>
      <c r="T23" s="687"/>
      <c r="U23" s="688"/>
      <c r="V23" s="736"/>
      <c r="W23" s="737">
        <f t="shared" si="0"/>
        <v>1</v>
      </c>
      <c r="X23" s="697">
        <f t="shared" si="6"/>
        <v>0</v>
      </c>
      <c r="Y23" s="693" t="str">
        <f t="shared" si="1"/>
        <v/>
      </c>
      <c r="Z23" s="133" t="str">
        <f>IF(F23="","",VLOOKUP(F23,係数!$E:$R,9,FALSE))</f>
        <v/>
      </c>
      <c r="AA23" s="284" t="str">
        <f>IF(F23="","",VLOOKUP(F23,係数!$E:$R,7,FALSE))</f>
        <v/>
      </c>
      <c r="AB23" s="694">
        <f t="shared" si="2"/>
        <v>1</v>
      </c>
      <c r="AC23" s="695" t="str">
        <f t="shared" si="3"/>
        <v/>
      </c>
      <c r="AD23" s="696" t="str">
        <f>IF(I23="","",IF(AK23="TRUE",Y23*VLOOKUP(F23,'基準年度の排出量算定用（参考）'!$U:$V,2,FALSE),Y23*AA23))</f>
        <v/>
      </c>
      <c r="AE23" s="695" t="str">
        <f>IF(AC23="","",AC23*VLOOKUP(F23,係数!$E:$R,13,FALSE)*44/12)</f>
        <v/>
      </c>
      <c r="AF23" s="289" t="str">
        <f>IF(AD23="","",AD23*VLOOKUP(F23,係数!$E:$R,11,FALSE)*44/12)</f>
        <v/>
      </c>
      <c r="AG23" s="93"/>
      <c r="AH23" s="52"/>
      <c r="AJ23" s="58" t="str">
        <f t="shared" si="4"/>
        <v/>
      </c>
      <c r="AK23" s="363" t="b">
        <f t="shared" si="5"/>
        <v>0</v>
      </c>
      <c r="AL23"/>
      <c r="AM23"/>
      <c r="AN23"/>
      <c r="AO23"/>
      <c r="AP23"/>
      <c r="AQ23"/>
      <c r="AR23"/>
      <c r="AX23" s="103"/>
      <c r="AY23" s="105"/>
      <c r="AZ23" s="103"/>
      <c r="BA23" s="102"/>
      <c r="BB23" s="103"/>
      <c r="BC23" s="104"/>
      <c r="BD23" s="103"/>
    </row>
    <row r="24" spans="2:76" s="53" customFormat="1" ht="19.5" customHeight="1">
      <c r="B24" s="48"/>
      <c r="D24" s="822"/>
      <c r="E24" s="49"/>
      <c r="F24" s="32"/>
      <c r="G24" s="225"/>
      <c r="H24" s="50"/>
      <c r="I24" s="51"/>
      <c r="J24" s="686"/>
      <c r="K24" s="687"/>
      <c r="L24" s="687"/>
      <c r="M24" s="687"/>
      <c r="N24" s="687"/>
      <c r="O24" s="687"/>
      <c r="P24" s="687"/>
      <c r="Q24" s="687"/>
      <c r="R24" s="687"/>
      <c r="S24" s="687"/>
      <c r="T24" s="687"/>
      <c r="U24" s="688"/>
      <c r="V24" s="736"/>
      <c r="W24" s="737">
        <f t="shared" si="0"/>
        <v>1</v>
      </c>
      <c r="X24" s="697">
        <f t="shared" si="6"/>
        <v>0</v>
      </c>
      <c r="Y24" s="693" t="str">
        <f t="shared" si="1"/>
        <v/>
      </c>
      <c r="Z24" s="133" t="str">
        <f>IF(F24="","",VLOOKUP(F24,係数!$E:$R,9,FALSE))</f>
        <v/>
      </c>
      <c r="AA24" s="284" t="str">
        <f>IF(F24="","",VLOOKUP(F24,係数!$E:$R,7,FALSE))</f>
        <v/>
      </c>
      <c r="AB24" s="694">
        <f t="shared" si="2"/>
        <v>1</v>
      </c>
      <c r="AC24" s="695" t="str">
        <f t="shared" si="3"/>
        <v/>
      </c>
      <c r="AD24" s="696" t="str">
        <f>IF(I24="","",IF(AK24="TRUE",Y24*VLOOKUP(F24,'基準年度の排出量算定用（参考）'!$U:$V,2,FALSE),Y24*AA24))</f>
        <v/>
      </c>
      <c r="AE24" s="695" t="str">
        <f>IF(AC24="","",AC24*VLOOKUP(F24,係数!$E:$R,13,FALSE)*44/12)</f>
        <v/>
      </c>
      <c r="AF24" s="289" t="str">
        <f>IF(AD24="","",AD24*VLOOKUP(F24,係数!$E:$R,11,FALSE)*44/12)</f>
        <v/>
      </c>
      <c r="AG24" s="93"/>
      <c r="AH24" s="52"/>
      <c r="AJ24" s="58" t="str">
        <f t="shared" si="4"/>
        <v/>
      </c>
      <c r="AK24" s="363" t="b">
        <f t="shared" si="5"/>
        <v>0</v>
      </c>
      <c r="AL24"/>
      <c r="AM24"/>
      <c r="AN24"/>
      <c r="AO24"/>
      <c r="AP24"/>
      <c r="AQ24"/>
      <c r="AR24"/>
      <c r="AX24" s="103"/>
      <c r="AY24" s="105"/>
      <c r="AZ24" s="103"/>
      <c r="BA24" s="102"/>
      <c r="BB24" s="103"/>
      <c r="BC24" s="104"/>
      <c r="BD24" s="103"/>
    </row>
    <row r="25" spans="2:76" ht="19.5" customHeight="1">
      <c r="B25" s="48"/>
      <c r="C25" s="53"/>
      <c r="D25" s="822"/>
      <c r="E25" s="49"/>
      <c r="F25" s="32"/>
      <c r="G25" s="225"/>
      <c r="H25" s="50"/>
      <c r="I25" s="51"/>
      <c r="J25" s="686"/>
      <c r="K25" s="687"/>
      <c r="L25" s="687"/>
      <c r="M25" s="687"/>
      <c r="N25" s="687"/>
      <c r="O25" s="687"/>
      <c r="P25" s="687"/>
      <c r="Q25" s="687"/>
      <c r="R25" s="687"/>
      <c r="S25" s="687"/>
      <c r="T25" s="687"/>
      <c r="U25" s="688"/>
      <c r="V25" s="736"/>
      <c r="W25" s="737">
        <f t="shared" si="0"/>
        <v>1</v>
      </c>
      <c r="X25" s="697">
        <f t="shared" si="6"/>
        <v>0</v>
      </c>
      <c r="Y25" s="693" t="str">
        <f t="shared" si="1"/>
        <v/>
      </c>
      <c r="Z25" s="133" t="str">
        <f>IF(F25="","",VLOOKUP(F25,係数!$E:$R,9,FALSE))</f>
        <v/>
      </c>
      <c r="AA25" s="284" t="str">
        <f>IF(F25="","",VLOOKUP(F25,係数!$E:$R,7,FALSE))</f>
        <v/>
      </c>
      <c r="AB25" s="694">
        <f t="shared" si="2"/>
        <v>1</v>
      </c>
      <c r="AC25" s="695" t="str">
        <f t="shared" si="3"/>
        <v/>
      </c>
      <c r="AD25" s="696" t="str">
        <f>IF(I25="","",IF(AK25="TRUE",Y25*VLOOKUP(F25,'基準年度の排出量算定用（参考）'!$U:$V,2,FALSE),Y25*AA25))</f>
        <v/>
      </c>
      <c r="AE25" s="695" t="str">
        <f>IF(AC25="","",AC25*VLOOKUP(F25,係数!$E:$R,13,FALSE)*44/12)</f>
        <v/>
      </c>
      <c r="AF25" s="289" t="str">
        <f>IF(AD25="","",AD25*VLOOKUP(F25,係数!$E:$R,11,FALSE)*44/12)</f>
        <v/>
      </c>
      <c r="AG25" s="93"/>
      <c r="AH25" s="52"/>
      <c r="AJ25" s="58" t="str">
        <f t="shared" si="4"/>
        <v/>
      </c>
      <c r="AK25" s="363" t="b">
        <f t="shared" si="5"/>
        <v>0</v>
      </c>
      <c r="AL25"/>
      <c r="AN25" s="33"/>
      <c r="AO25"/>
      <c r="AP25"/>
      <c r="AQ25"/>
      <c r="AR25"/>
      <c r="AW25" s="53"/>
      <c r="AX25" s="103"/>
      <c r="AY25" s="105"/>
      <c r="AZ25" s="103"/>
      <c r="BA25" s="102"/>
      <c r="BB25" s="103"/>
      <c r="BC25" s="104"/>
      <c r="BD25" s="103"/>
      <c r="BE25" s="53"/>
      <c r="BF25" s="53"/>
      <c r="BG25" s="53"/>
      <c r="BH25" s="53"/>
      <c r="BI25" s="53"/>
      <c r="BJ25" s="53"/>
      <c r="BK25" s="53"/>
      <c r="BL25" s="53"/>
      <c r="BM25" s="53"/>
      <c r="BN25" s="53"/>
      <c r="BO25" s="53"/>
      <c r="BP25" s="53"/>
      <c r="BQ25" s="53"/>
      <c r="BR25" s="53"/>
      <c r="BS25" s="53"/>
      <c r="BV25" s="53"/>
      <c r="BW25" s="53"/>
      <c r="BX25" s="53"/>
    </row>
    <row r="26" spans="2:76" ht="19.5" customHeight="1" thickBot="1">
      <c r="B26" s="48"/>
      <c r="C26" s="53"/>
      <c r="D26" s="823"/>
      <c r="E26" s="65"/>
      <c r="F26" s="65"/>
      <c r="G26" s="226"/>
      <c r="H26" s="64"/>
      <c r="I26" s="66"/>
      <c r="J26" s="689"/>
      <c r="K26" s="690"/>
      <c r="L26" s="690"/>
      <c r="M26" s="690"/>
      <c r="N26" s="690"/>
      <c r="O26" s="690"/>
      <c r="P26" s="690"/>
      <c r="Q26" s="690"/>
      <c r="R26" s="690"/>
      <c r="S26" s="690"/>
      <c r="T26" s="690"/>
      <c r="U26" s="691"/>
      <c r="V26" s="738"/>
      <c r="W26" s="739">
        <f t="shared" si="0"/>
        <v>1</v>
      </c>
      <c r="X26" s="698">
        <f t="shared" si="6"/>
        <v>0</v>
      </c>
      <c r="Y26" s="699" t="str">
        <f t="shared" si="1"/>
        <v/>
      </c>
      <c r="Z26" s="219" t="str">
        <f>IF(F26="","",VLOOKUP(F26,係数!$E:$R,9,FALSE))</f>
        <v/>
      </c>
      <c r="AA26" s="285" t="str">
        <f>IF(F26="","",VLOOKUP(F26,係数!$E:$R,7,FALSE))</f>
        <v/>
      </c>
      <c r="AB26" s="700">
        <f t="shared" si="2"/>
        <v>1</v>
      </c>
      <c r="AC26" s="701" t="str">
        <f t="shared" si="3"/>
        <v/>
      </c>
      <c r="AD26" s="702" t="str">
        <f>IF(I26="","",IF(AK26="TRUE",Y26*VLOOKUP(F26,'基準年度の排出量算定用（参考）'!$U:$V,2,FALSE),Y26*AA26))</f>
        <v/>
      </c>
      <c r="AE26" s="701" t="str">
        <f>IF(AC26="","",AC26*VLOOKUP(F26,係数!$E:$R,13,FALSE)*44/12)</f>
        <v/>
      </c>
      <c r="AF26" s="290" t="str">
        <f>IF(AD26="","",AD26*VLOOKUP(F26,係数!$E:$R,11,FALSE)*44/12)</f>
        <v/>
      </c>
      <c r="AG26" s="93"/>
      <c r="AH26" s="52"/>
      <c r="AJ26" s="364" t="str">
        <f t="shared" si="4"/>
        <v/>
      </c>
      <c r="AK26" s="365" t="b">
        <f t="shared" si="5"/>
        <v>0</v>
      </c>
      <c r="AL26"/>
      <c r="AN26" s="33"/>
      <c r="AO26"/>
      <c r="AP26"/>
      <c r="AQ26"/>
      <c r="AR26"/>
      <c r="AW26" s="53"/>
      <c r="AX26" s="103"/>
      <c r="AY26" s="105"/>
      <c r="AZ26" s="103"/>
      <c r="BA26" s="102"/>
      <c r="BB26" s="103"/>
      <c r="BC26" s="104"/>
      <c r="BD26" s="103"/>
      <c r="BE26" s="53"/>
      <c r="BF26" s="53"/>
      <c r="BG26" s="53"/>
      <c r="BH26" s="53"/>
      <c r="BI26" s="53"/>
      <c r="BJ26" s="53"/>
      <c r="BK26" s="53"/>
      <c r="BL26" s="53"/>
      <c r="BM26" s="53"/>
      <c r="BN26" s="53"/>
      <c r="BO26" s="53"/>
      <c r="BP26" s="53"/>
      <c r="BQ26" s="53"/>
      <c r="BR26" s="53"/>
      <c r="BS26" s="53"/>
      <c r="BV26" s="53"/>
      <c r="BW26" s="53"/>
      <c r="BX26" s="53"/>
    </row>
    <row r="27" spans="2:76" ht="18.75" customHeight="1" thickTop="1" thickBot="1">
      <c r="B27" s="48"/>
      <c r="C27" s="53"/>
      <c r="D27" s="59" t="s">
        <v>98</v>
      </c>
      <c r="E27" s="67"/>
      <c r="F27" s="67"/>
      <c r="G27" s="68" t="s">
        <v>99</v>
      </c>
      <c r="H27" s="68" t="s">
        <v>99</v>
      </c>
      <c r="I27" s="69" t="s">
        <v>99</v>
      </c>
      <c r="J27" s="70" t="s">
        <v>99</v>
      </c>
      <c r="K27" s="71" t="s">
        <v>99</v>
      </c>
      <c r="L27" s="71" t="s">
        <v>99</v>
      </c>
      <c r="M27" s="71" t="s">
        <v>99</v>
      </c>
      <c r="N27" s="71" t="s">
        <v>99</v>
      </c>
      <c r="O27" s="71" t="s">
        <v>99</v>
      </c>
      <c r="P27" s="71" t="s">
        <v>99</v>
      </c>
      <c r="Q27" s="71" t="s">
        <v>99</v>
      </c>
      <c r="R27" s="71" t="s">
        <v>99</v>
      </c>
      <c r="S27" s="71" t="s">
        <v>99</v>
      </c>
      <c r="T27" s="71" t="s">
        <v>99</v>
      </c>
      <c r="U27" s="72" t="s">
        <v>99</v>
      </c>
      <c r="V27" s="193" t="s">
        <v>16</v>
      </c>
      <c r="W27" s="73"/>
      <c r="X27" s="714" t="s">
        <v>99</v>
      </c>
      <c r="Y27" s="714"/>
      <c r="Z27" s="715" t="s">
        <v>99</v>
      </c>
      <c r="AA27" s="715"/>
      <c r="AB27" s="715"/>
      <c r="AC27" s="716">
        <f>SUM(AC8:AC26)+SUM(AC54:AC278)</f>
        <v>0</v>
      </c>
      <c r="AD27" s="716"/>
      <c r="AE27" s="716">
        <f>INT(SUM(AE8:AE26)+SUM(AE54:AE278))</f>
        <v>0</v>
      </c>
      <c r="AF27" s="75">
        <f>INT(SUM(AF8:AF26)+SUM(AF54:AF278))</f>
        <v>0</v>
      </c>
      <c r="AG27" s="93"/>
      <c r="AH27" s="52"/>
      <c r="AL27"/>
      <c r="AN27" s="33"/>
      <c r="AO27"/>
      <c r="AP27"/>
      <c r="AQ27"/>
      <c r="AR27"/>
      <c r="AW27" s="53"/>
      <c r="AX27" s="103"/>
      <c r="AY27" s="105"/>
      <c r="AZ27" s="103"/>
      <c r="BA27" s="102"/>
      <c r="BB27" s="103"/>
      <c r="BC27" s="104"/>
      <c r="BD27" s="103"/>
      <c r="BE27" s="53"/>
      <c r="BF27" s="53"/>
      <c r="BG27" s="53"/>
      <c r="BH27" s="53"/>
      <c r="BI27" s="53"/>
      <c r="BJ27" s="53"/>
      <c r="BK27" s="53"/>
      <c r="BL27" s="53"/>
      <c r="BM27" s="53"/>
      <c r="BN27" s="53"/>
      <c r="BO27" s="53"/>
      <c r="BP27" s="53"/>
      <c r="BQ27" s="53"/>
      <c r="BR27" s="53"/>
      <c r="BS27" s="53"/>
      <c r="BV27" s="53"/>
      <c r="BW27" s="53"/>
      <c r="BX27" s="53"/>
    </row>
    <row r="28" spans="2:76" ht="18" customHeight="1">
      <c r="B28" s="40"/>
      <c r="X28" s="76"/>
      <c r="Y28" s="76"/>
      <c r="Z28" s="76"/>
      <c r="AA28" s="76"/>
      <c r="AB28" s="76"/>
      <c r="AC28" s="76"/>
      <c r="AD28" s="76"/>
      <c r="AE28" s="76"/>
      <c r="AH28" s="44"/>
      <c r="AL28"/>
      <c r="AM28" s="53"/>
      <c r="AN28" s="53"/>
      <c r="AO28"/>
      <c r="AP28"/>
      <c r="AQ28"/>
      <c r="AR28"/>
      <c r="AW28" s="53"/>
      <c r="AX28" s="103"/>
      <c r="AY28" s="105"/>
      <c r="AZ28" s="103"/>
      <c r="BA28" s="102"/>
      <c r="BB28" s="103"/>
      <c r="BC28" s="104"/>
      <c r="BD28" s="103"/>
      <c r="BE28" s="53"/>
      <c r="BF28" s="53"/>
      <c r="BG28" s="53"/>
      <c r="BH28" s="53"/>
      <c r="BI28" s="53"/>
      <c r="BJ28" s="53"/>
      <c r="BK28" s="53"/>
      <c r="BL28" s="53"/>
      <c r="BM28" s="53"/>
      <c r="BN28" s="53"/>
      <c r="BO28" s="53"/>
      <c r="BP28" s="53"/>
      <c r="BQ28" s="53"/>
      <c r="BR28" s="53"/>
      <c r="BS28" s="53"/>
      <c r="BV28" s="53"/>
      <c r="BW28" s="53"/>
      <c r="BX28" s="53"/>
    </row>
    <row r="29" spans="2:76" ht="18" customHeight="1" thickBot="1">
      <c r="B29" s="40"/>
      <c r="E29" s="33" t="s">
        <v>147</v>
      </c>
      <c r="F29" s="35"/>
      <c r="K29" s="223" t="s">
        <v>199</v>
      </c>
      <c r="U29" s="106"/>
      <c r="V29" s="106"/>
      <c r="X29" s="76"/>
      <c r="Y29" s="76"/>
      <c r="Z29" s="76"/>
      <c r="AA29" s="76"/>
      <c r="AB29" s="76"/>
      <c r="AC29" s="76"/>
      <c r="AD29" s="76"/>
      <c r="AE29" s="76"/>
      <c r="AH29" s="44"/>
      <c r="AL29"/>
      <c r="AM29" s="53"/>
      <c r="AN29" s="53"/>
      <c r="AO29"/>
      <c r="AP29"/>
      <c r="AQ29"/>
      <c r="AR29"/>
      <c r="AW29" s="53"/>
      <c r="AX29" s="103"/>
      <c r="AY29" s="105"/>
      <c r="AZ29" s="103"/>
      <c r="BA29" s="102"/>
      <c r="BB29" s="103"/>
      <c r="BC29" s="104"/>
      <c r="BD29" s="103"/>
      <c r="BE29" s="53"/>
      <c r="BF29" s="53"/>
      <c r="BG29" s="53"/>
      <c r="BH29" s="53"/>
      <c r="BI29" s="53"/>
      <c r="BJ29" s="53"/>
      <c r="BK29" s="53"/>
      <c r="BL29" s="53"/>
      <c r="BM29" s="53"/>
      <c r="BN29" s="53"/>
      <c r="BO29" s="53"/>
      <c r="BP29" s="53"/>
      <c r="BQ29" s="53"/>
      <c r="BR29" s="53"/>
      <c r="BS29" s="53"/>
      <c r="BV29" s="53"/>
      <c r="BW29" s="53"/>
      <c r="BX29" s="53"/>
    </row>
    <row r="30" spans="2:76" ht="18" customHeight="1" thickBot="1">
      <c r="B30" s="40"/>
      <c r="E30" s="342"/>
      <c r="F30" s="394" t="s">
        <v>148</v>
      </c>
      <c r="G30" s="394" t="s">
        <v>53</v>
      </c>
      <c r="H30" s="928" t="s">
        <v>103</v>
      </c>
      <c r="I30" s="928"/>
      <c r="J30" s="929"/>
      <c r="L30" s="223" t="s">
        <v>201</v>
      </c>
      <c r="S30" s="78"/>
      <c r="T30" s="78"/>
      <c r="U30" s="78"/>
      <c r="V30" s="78"/>
      <c r="W30" s="78"/>
      <c r="X30" s="76"/>
      <c r="Y30" s="76"/>
      <c r="Z30" s="76"/>
      <c r="AA30" s="76"/>
      <c r="AB30" s="76"/>
      <c r="AC30" s="76"/>
      <c r="AD30" s="76"/>
      <c r="AE30" s="76"/>
      <c r="AI30" s="256"/>
      <c r="AJ30" s="243"/>
      <c r="AK30" s="243"/>
      <c r="AL30"/>
      <c r="AM30" s="53"/>
      <c r="AN30" s="53"/>
      <c r="AO30"/>
      <c r="AP30"/>
      <c r="AQ30"/>
      <c r="AR30"/>
      <c r="AW30" s="53"/>
      <c r="AX30" s="103"/>
      <c r="AY30" s="105"/>
      <c r="AZ30" s="103"/>
      <c r="BA30" s="102"/>
      <c r="BB30" s="103"/>
      <c r="BC30" s="104"/>
      <c r="BD30" s="103"/>
      <c r="BE30" s="53"/>
      <c r="BF30" s="53"/>
      <c r="BG30" s="53"/>
      <c r="BH30" s="53"/>
      <c r="BI30" s="53"/>
      <c r="BJ30" s="53"/>
      <c r="BK30" s="53"/>
      <c r="BL30" s="53"/>
      <c r="BM30" s="53"/>
      <c r="BN30" s="53"/>
      <c r="BO30" s="53"/>
      <c r="BP30" s="53"/>
      <c r="BQ30" s="53"/>
      <c r="BR30" s="53"/>
      <c r="BS30" s="53"/>
      <c r="BV30" s="53"/>
      <c r="BW30" s="53"/>
    </row>
    <row r="31" spans="2:76" ht="18" customHeight="1">
      <c r="B31" s="40"/>
      <c r="E31" s="343" t="s">
        <v>104</v>
      </c>
      <c r="F31" s="703"/>
      <c r="G31" s="341"/>
      <c r="H31" s="926"/>
      <c r="I31" s="926"/>
      <c r="J31" s="927"/>
      <c r="L31" s="223" t="s">
        <v>198</v>
      </c>
      <c r="S31" s="108"/>
      <c r="T31" s="108"/>
      <c r="U31" s="108"/>
      <c r="V31" s="108"/>
      <c r="W31" s="108"/>
      <c r="X31" s="76"/>
      <c r="Y31" s="76"/>
      <c r="Z31" s="76"/>
      <c r="AA31" s="76"/>
      <c r="AB31" s="76"/>
      <c r="AC31" s="76"/>
      <c r="AD31" s="76"/>
      <c r="AE31" s="76"/>
      <c r="AI31" s="256"/>
      <c r="AJ31"/>
      <c r="AK31"/>
      <c r="AL31"/>
      <c r="AM31" s="54" t="s">
        <v>73</v>
      </c>
      <c r="AN31" s="55">
        <v>1</v>
      </c>
      <c r="AO31"/>
      <c r="AP31"/>
      <c r="AQ31"/>
      <c r="AR31"/>
      <c r="AX31" s="930"/>
      <c r="AY31" s="930"/>
      <c r="AZ31" s="103"/>
      <c r="BA31" s="102"/>
      <c r="BB31" s="103"/>
      <c r="BC31" s="104"/>
      <c r="BD31" s="103"/>
    </row>
    <row r="32" spans="2:76" ht="18" customHeight="1" thickBot="1">
      <c r="B32" s="40"/>
      <c r="E32" s="344" t="s">
        <v>105</v>
      </c>
      <c r="F32" s="704"/>
      <c r="G32" s="91"/>
      <c r="H32" s="924"/>
      <c r="I32" s="924"/>
      <c r="J32" s="925"/>
      <c r="L32" s="223" t="s">
        <v>200</v>
      </c>
      <c r="S32" s="108"/>
      <c r="T32" s="108"/>
      <c r="U32" s="108"/>
      <c r="V32" s="108"/>
      <c r="W32" s="108"/>
      <c r="X32" s="76"/>
      <c r="Y32" s="76"/>
      <c r="Z32" s="76"/>
      <c r="AA32" s="76"/>
      <c r="AB32" s="76"/>
      <c r="AC32" s="76"/>
      <c r="AD32" s="76"/>
      <c r="AE32" s="76"/>
      <c r="AI32" s="256"/>
      <c r="AJ32"/>
      <c r="AK32"/>
      <c r="AL32"/>
      <c r="AM32" s="56" t="s">
        <v>85</v>
      </c>
      <c r="AN32" s="57">
        <v>1</v>
      </c>
      <c r="AO32"/>
      <c r="AP32"/>
      <c r="AQ32"/>
      <c r="AR32"/>
      <c r="AX32" s="930"/>
      <c r="AY32" s="930"/>
      <c r="AZ32" s="103"/>
      <c r="BA32" s="102"/>
      <c r="BB32" s="103"/>
      <c r="BC32" s="104"/>
      <c r="BD32" s="103"/>
    </row>
    <row r="33" spans="2:58" ht="18" customHeight="1">
      <c r="B33" s="40"/>
      <c r="E33" s="80"/>
      <c r="F33" s="34"/>
      <c r="I33" s="81"/>
      <c r="J33" s="81"/>
      <c r="K33" s="81"/>
      <c r="L33" s="81"/>
      <c r="M33" s="81"/>
      <c r="X33" s="76"/>
      <c r="Y33" s="76"/>
      <c r="Z33" s="76"/>
      <c r="AA33" s="76"/>
      <c r="AB33" s="76"/>
      <c r="AC33" s="76"/>
      <c r="AD33" s="76"/>
      <c r="AE33" s="76"/>
      <c r="AH33" s="44"/>
      <c r="AL33"/>
      <c r="AM33" s="56" t="s">
        <v>74</v>
      </c>
      <c r="AN33" s="57">
        <v>0.48199999999999998</v>
      </c>
      <c r="AO33"/>
      <c r="AP33"/>
      <c r="AQ33"/>
      <c r="AR33"/>
      <c r="AX33" s="930"/>
      <c r="AY33" s="930"/>
      <c r="AZ33" s="103"/>
      <c r="BA33" s="102"/>
      <c r="BB33" s="103"/>
      <c r="BC33" s="104"/>
      <c r="BD33" s="103"/>
    </row>
    <row r="34" spans="2:58" ht="18" customHeight="1" thickBot="1">
      <c r="B34" s="40"/>
      <c r="E34" s="80"/>
      <c r="F34" s="34"/>
      <c r="I34" s="81"/>
      <c r="J34" s="81"/>
      <c r="K34" s="81"/>
      <c r="L34" s="81"/>
      <c r="M34" s="81"/>
      <c r="X34" s="76"/>
      <c r="Y34" s="76"/>
      <c r="Z34" s="76"/>
      <c r="AA34" s="76"/>
      <c r="AB34" s="76"/>
      <c r="AC34" s="76"/>
      <c r="AD34" s="76"/>
      <c r="AE34" s="76"/>
      <c r="AH34" s="44"/>
      <c r="AL34"/>
      <c r="AM34" s="60" t="s">
        <v>90</v>
      </c>
      <c r="AN34" s="61">
        <v>0.48199999999999998</v>
      </c>
      <c r="AO34"/>
      <c r="AP34"/>
      <c r="AQ34"/>
      <c r="AR34"/>
      <c r="AX34" s="930"/>
      <c r="AY34" s="930"/>
      <c r="AZ34" s="103"/>
      <c r="BA34" s="102"/>
      <c r="BB34" s="103"/>
      <c r="BC34" s="104"/>
      <c r="BD34" s="103"/>
    </row>
    <row r="35" spans="2:58">
      <c r="B35" s="40"/>
      <c r="X35" s="76"/>
      <c r="Y35" s="76"/>
      <c r="Z35" s="76"/>
      <c r="AA35" s="76"/>
      <c r="AB35" s="76"/>
      <c r="AC35" s="76"/>
      <c r="AD35" s="76"/>
      <c r="AE35" s="76"/>
      <c r="AH35" s="44"/>
      <c r="AL35"/>
      <c r="AM35"/>
      <c r="AN35"/>
      <c r="AO35"/>
      <c r="AP35"/>
      <c r="AQ35"/>
      <c r="AR35"/>
      <c r="AX35" s="103"/>
      <c r="AY35" s="103"/>
      <c r="AZ35" s="103"/>
      <c r="BA35" s="102"/>
      <c r="BB35" s="103"/>
      <c r="BC35" s="104"/>
      <c r="BD35" s="103"/>
    </row>
    <row r="36" spans="2:58" ht="18" customHeight="1">
      <c r="B36" s="40"/>
      <c r="D36" s="35"/>
      <c r="E36" s="35"/>
      <c r="X36" s="76"/>
      <c r="Y36" s="76"/>
      <c r="Z36" s="76"/>
      <c r="AA36" s="76"/>
      <c r="AB36" s="76"/>
      <c r="AC36" s="76"/>
      <c r="AD36" s="76"/>
      <c r="AE36" s="76"/>
      <c r="AG36" s="76"/>
      <c r="AH36" s="124"/>
      <c r="AL36"/>
      <c r="AM36"/>
      <c r="AN36"/>
      <c r="AO36"/>
      <c r="AP36"/>
      <c r="AQ36"/>
      <c r="AR36"/>
      <c r="AT36" s="77"/>
      <c r="AX36" s="930"/>
      <c r="AY36" s="930"/>
      <c r="AZ36" s="103"/>
      <c r="BA36" s="107"/>
      <c r="BB36" s="103"/>
      <c r="BC36" s="104"/>
      <c r="BD36" s="103"/>
    </row>
    <row r="37" spans="2:58" ht="18" customHeight="1">
      <c r="B37" s="40"/>
      <c r="G37" s="86"/>
      <c r="H37" s="86"/>
      <c r="X37" s="76"/>
      <c r="Y37" s="76"/>
      <c r="Z37" s="76"/>
      <c r="AA37" s="76"/>
      <c r="AB37" s="76"/>
      <c r="AC37" s="76"/>
      <c r="AD37" s="76"/>
      <c r="AE37" s="76"/>
      <c r="AH37" s="44"/>
      <c r="AL37"/>
      <c r="AM37"/>
      <c r="AN37"/>
      <c r="AO37"/>
      <c r="AP37"/>
      <c r="AQ37"/>
      <c r="AR37"/>
      <c r="AY37" s="930"/>
      <c r="AZ37" s="930"/>
      <c r="BA37" s="103"/>
      <c r="BB37" s="107"/>
      <c r="BC37" s="103"/>
      <c r="BD37" s="104"/>
      <c r="BE37" s="103"/>
    </row>
    <row r="38" spans="2:58" ht="18" customHeight="1">
      <c r="B38" s="40"/>
      <c r="X38" s="76"/>
      <c r="Y38" s="76"/>
      <c r="Z38" s="76"/>
      <c r="AA38" s="76"/>
      <c r="AB38" s="76"/>
      <c r="AC38" s="76"/>
      <c r="AD38" s="76"/>
      <c r="AE38" s="76"/>
      <c r="AH38" s="44"/>
      <c r="AL38"/>
      <c r="AM38"/>
      <c r="AN38"/>
      <c r="AO38"/>
      <c r="AP38"/>
      <c r="AQ38"/>
      <c r="AR38"/>
      <c r="AY38" s="109"/>
      <c r="AZ38" s="106"/>
      <c r="BA38" s="106"/>
      <c r="BB38" s="106"/>
      <c r="BC38" s="106"/>
      <c r="BD38" s="106"/>
      <c r="BE38" s="106"/>
    </row>
    <row r="39" spans="2:58" ht="18" customHeight="1">
      <c r="B39" s="40"/>
      <c r="X39" s="76"/>
      <c r="Y39" s="76"/>
      <c r="Z39" s="76"/>
      <c r="AA39" s="76"/>
      <c r="AB39" s="76"/>
      <c r="AC39" s="76"/>
      <c r="AD39" s="76"/>
      <c r="AE39" s="76"/>
      <c r="AH39" s="44"/>
      <c r="AL39"/>
      <c r="AM39"/>
      <c r="AN39"/>
      <c r="AO39"/>
      <c r="AP39"/>
      <c r="AQ39"/>
      <c r="AR39"/>
      <c r="AY39" s="110"/>
      <c r="AZ39" s="111"/>
      <c r="BA39" s="110"/>
      <c r="BB39" s="110"/>
      <c r="BC39" s="110"/>
      <c r="BD39" s="110"/>
      <c r="BE39" s="110"/>
      <c r="BF39" s="110"/>
    </row>
    <row r="40" spans="2:58" ht="18" customHeight="1">
      <c r="B40" s="40"/>
      <c r="X40" s="76"/>
      <c r="Y40" s="76"/>
      <c r="Z40" s="76"/>
      <c r="AA40" s="76"/>
      <c r="AB40" s="76"/>
      <c r="AC40" s="76"/>
      <c r="AD40" s="76"/>
      <c r="AE40" s="76"/>
      <c r="AH40" s="44"/>
      <c r="AL40"/>
      <c r="AM40"/>
      <c r="AN40"/>
      <c r="AO40"/>
      <c r="AP40"/>
      <c r="AQ40"/>
      <c r="AR40"/>
      <c r="AX40" s="110"/>
      <c r="AY40" s="111"/>
      <c r="AZ40" s="110"/>
      <c r="BA40" s="110"/>
      <c r="BB40" s="110"/>
      <c r="BC40" s="110"/>
      <c r="BD40" s="110"/>
      <c r="BE40" s="110"/>
    </row>
    <row r="41" spans="2:58" ht="18" customHeight="1">
      <c r="B41" s="40"/>
      <c r="X41" s="76"/>
      <c r="Y41" s="76"/>
      <c r="Z41" s="76"/>
      <c r="AA41" s="76"/>
      <c r="AB41" s="76"/>
      <c r="AC41" s="76"/>
      <c r="AD41" s="76"/>
      <c r="AE41" s="76"/>
      <c r="AH41" s="44"/>
      <c r="AL41"/>
      <c r="AM41"/>
      <c r="AN41"/>
      <c r="AO41"/>
      <c r="AP41"/>
      <c r="AQ41"/>
      <c r="AR41"/>
      <c r="AX41" s="110"/>
      <c r="AY41" s="111"/>
      <c r="AZ41" s="110"/>
      <c r="BA41" s="110"/>
      <c r="BB41" s="110"/>
      <c r="BC41" s="110"/>
      <c r="BD41" s="110"/>
      <c r="BE41" s="110"/>
    </row>
    <row r="42" spans="2:58" ht="18" customHeight="1">
      <c r="B42" s="40"/>
      <c r="X42" s="76"/>
      <c r="Y42" s="76"/>
      <c r="Z42" s="76"/>
      <c r="AA42" s="76"/>
      <c r="AB42" s="76"/>
      <c r="AC42" s="76"/>
      <c r="AD42" s="76"/>
      <c r="AE42" s="76"/>
      <c r="AH42" s="44"/>
      <c r="AL42"/>
      <c r="AM42"/>
      <c r="AN42"/>
      <c r="AO42"/>
      <c r="AP42"/>
      <c r="AQ42"/>
      <c r="AR42"/>
      <c r="AX42" s="923"/>
      <c r="AY42" s="111"/>
      <c r="AZ42" s="112"/>
      <c r="BA42" s="112"/>
      <c r="BB42" s="112"/>
      <c r="BC42" s="112"/>
      <c r="BD42" s="112"/>
      <c r="BE42" s="112"/>
    </row>
    <row r="43" spans="2:58" ht="18" customHeight="1">
      <c r="B43" s="40"/>
      <c r="X43" s="76"/>
      <c r="Y43" s="76"/>
      <c r="Z43" s="76"/>
      <c r="AA43" s="76"/>
      <c r="AB43" s="76"/>
      <c r="AC43" s="76"/>
      <c r="AD43" s="76"/>
      <c r="AE43" s="76"/>
      <c r="AH43" s="44"/>
      <c r="AL43"/>
      <c r="AM43"/>
      <c r="AN43"/>
      <c r="AO43"/>
      <c r="AP43"/>
      <c r="AQ43"/>
      <c r="AR43"/>
      <c r="AX43" s="923"/>
      <c r="AY43" s="111"/>
      <c r="AZ43" s="112"/>
      <c r="BA43" s="112"/>
      <c r="BB43" s="112"/>
      <c r="BC43" s="112"/>
      <c r="BD43" s="112"/>
      <c r="BE43" s="112"/>
    </row>
    <row r="44" spans="2:58" ht="18" customHeight="1">
      <c r="B44" s="40"/>
      <c r="X44" s="76"/>
      <c r="Y44" s="76"/>
      <c r="Z44" s="76"/>
      <c r="AA44" s="76"/>
      <c r="AB44" s="76"/>
      <c r="AC44" s="76"/>
      <c r="AD44" s="76"/>
      <c r="AE44" s="76"/>
      <c r="AH44" s="44"/>
      <c r="AL44"/>
      <c r="AM44"/>
      <c r="AN44"/>
      <c r="AO44"/>
      <c r="AP44"/>
      <c r="AQ44"/>
      <c r="AR44"/>
      <c r="AX44" s="923"/>
      <c r="AY44" s="111"/>
      <c r="AZ44" s="112"/>
      <c r="BA44" s="112"/>
      <c r="BB44" s="112"/>
      <c r="BC44" s="112"/>
      <c r="BD44" s="112"/>
      <c r="BE44" s="112"/>
    </row>
    <row r="45" spans="2:58" ht="18" customHeight="1">
      <c r="B45" s="40"/>
      <c r="X45" s="76"/>
      <c r="Y45" s="76"/>
      <c r="Z45" s="76"/>
      <c r="AA45" s="76"/>
      <c r="AB45" s="76"/>
      <c r="AC45" s="76"/>
      <c r="AD45" s="76"/>
      <c r="AE45" s="76"/>
      <c r="AH45" s="44"/>
      <c r="AL45"/>
      <c r="AM45"/>
      <c r="AN45"/>
      <c r="AO45"/>
      <c r="AP45"/>
      <c r="AQ45"/>
      <c r="AR45"/>
      <c r="AX45" s="923"/>
      <c r="AY45" s="111"/>
      <c r="AZ45" s="112"/>
      <c r="BA45" s="112"/>
      <c r="BB45" s="112"/>
      <c r="BC45" s="112"/>
      <c r="BD45" s="112"/>
      <c r="BE45" s="112"/>
    </row>
    <row r="46" spans="2:58" ht="18" customHeight="1">
      <c r="B46" s="40"/>
      <c r="X46" s="76"/>
      <c r="Y46" s="76"/>
      <c r="Z46" s="76"/>
      <c r="AA46" s="76"/>
      <c r="AB46" s="76"/>
      <c r="AC46" s="76"/>
      <c r="AD46" s="76"/>
      <c r="AE46" s="76"/>
      <c r="AH46" s="44"/>
      <c r="AL46"/>
      <c r="AM46"/>
      <c r="AN46"/>
      <c r="AO46"/>
      <c r="AP46"/>
      <c r="AQ46"/>
      <c r="AR46"/>
      <c r="AX46" s="110"/>
      <c r="AY46" s="111"/>
      <c r="AZ46" s="112"/>
      <c r="BA46" s="112"/>
      <c r="BB46" s="112"/>
      <c r="BC46" s="112"/>
      <c r="BD46" s="112"/>
      <c r="BE46" s="112"/>
    </row>
    <row r="47" spans="2:58" ht="18" customHeight="1">
      <c r="B47" s="40"/>
      <c r="X47" s="76"/>
      <c r="Y47" s="76"/>
      <c r="Z47" s="76"/>
      <c r="AA47" s="76"/>
      <c r="AB47" s="76"/>
      <c r="AC47" s="76"/>
      <c r="AD47" s="76"/>
      <c r="AE47" s="76"/>
      <c r="AH47" s="44"/>
      <c r="AL47"/>
      <c r="AM47"/>
      <c r="AN47"/>
      <c r="AO47"/>
      <c r="AP47"/>
      <c r="AQ47"/>
      <c r="AR47"/>
    </row>
    <row r="48" spans="2:58" ht="18" customHeight="1">
      <c r="B48" s="40"/>
      <c r="X48" s="76"/>
      <c r="Y48" s="76"/>
      <c r="Z48" s="76"/>
      <c r="AA48" s="76"/>
      <c r="AB48" s="76"/>
      <c r="AC48" s="76"/>
      <c r="AD48" s="76"/>
      <c r="AE48" s="76"/>
      <c r="AH48" s="44"/>
      <c r="AL48"/>
      <c r="AM48"/>
      <c r="AN48"/>
      <c r="AO48"/>
      <c r="AP48"/>
      <c r="AQ48"/>
      <c r="AR48"/>
    </row>
    <row r="49" spans="2:73" ht="18" customHeight="1">
      <c r="B49" s="40"/>
      <c r="X49" s="76"/>
      <c r="Y49" s="76"/>
      <c r="Z49" s="76"/>
      <c r="AA49" s="76"/>
      <c r="AB49" s="76"/>
      <c r="AC49" s="76"/>
      <c r="AD49" s="76"/>
      <c r="AE49" s="76"/>
      <c r="AH49" s="44"/>
      <c r="AL49"/>
      <c r="AM49"/>
      <c r="AN49"/>
      <c r="AO49"/>
      <c r="AP49"/>
      <c r="AQ49"/>
      <c r="AR49"/>
    </row>
    <row r="50" spans="2:73" ht="18" customHeight="1">
      <c r="B50" s="40"/>
      <c r="X50" s="76"/>
      <c r="Y50" s="76"/>
      <c r="Z50" s="76"/>
      <c r="AA50" s="76"/>
      <c r="AB50" s="76"/>
      <c r="AC50" s="76"/>
      <c r="AD50" s="76"/>
      <c r="AE50" s="76"/>
      <c r="AH50" s="44"/>
      <c r="AL50"/>
      <c r="AM50"/>
      <c r="AN50"/>
      <c r="AO50"/>
      <c r="AP50"/>
      <c r="AQ50"/>
      <c r="AR50"/>
    </row>
    <row r="51" spans="2:73" ht="18" customHeight="1">
      <c r="B51" s="40"/>
      <c r="X51" s="76"/>
      <c r="Y51" s="76"/>
      <c r="Z51" s="76"/>
      <c r="AA51" s="76"/>
      <c r="AB51" s="76"/>
      <c r="AC51" s="76"/>
      <c r="AD51" s="76"/>
      <c r="AE51" s="76"/>
      <c r="AH51" s="44"/>
      <c r="AL51"/>
      <c r="AM51"/>
      <c r="AN51"/>
      <c r="AO51"/>
      <c r="AP51"/>
      <c r="AQ51"/>
      <c r="AR51"/>
    </row>
    <row r="52" spans="2:73" ht="18" customHeight="1">
      <c r="B52" s="40"/>
      <c r="X52" s="76"/>
      <c r="Y52" s="76"/>
      <c r="Z52" s="76"/>
      <c r="AA52" s="76"/>
      <c r="AB52" s="76"/>
      <c r="AC52" s="76"/>
      <c r="AD52" s="76"/>
      <c r="AE52" s="76"/>
      <c r="AH52" s="44"/>
      <c r="AL52"/>
      <c r="AM52"/>
      <c r="AN52"/>
      <c r="AO52"/>
      <c r="AP52"/>
      <c r="AQ52"/>
      <c r="AR52"/>
    </row>
    <row r="53" spans="2:73" ht="18" customHeight="1" thickBot="1">
      <c r="B53" s="40"/>
      <c r="X53" s="76"/>
      <c r="Y53" s="76"/>
      <c r="Z53" s="76"/>
      <c r="AA53" s="76"/>
      <c r="AB53" s="76"/>
      <c r="AC53" s="76"/>
      <c r="AD53" s="76"/>
      <c r="AE53" s="76"/>
      <c r="AH53" s="44"/>
      <c r="AL53"/>
      <c r="AM53"/>
      <c r="AN53"/>
      <c r="AO53"/>
      <c r="AP53"/>
      <c r="AQ53"/>
      <c r="AR53"/>
    </row>
    <row r="54" spans="2:73" ht="18" customHeight="1">
      <c r="B54" s="40"/>
      <c r="D54" s="824"/>
      <c r="E54" s="349"/>
      <c r="F54" s="322"/>
      <c r="G54" s="326"/>
      <c r="H54" s="325"/>
      <c r="I54" s="327"/>
      <c r="J54" s="705"/>
      <c r="K54" s="706"/>
      <c r="L54" s="706"/>
      <c r="M54" s="706"/>
      <c r="N54" s="706"/>
      <c r="O54" s="706"/>
      <c r="P54" s="706"/>
      <c r="Q54" s="706"/>
      <c r="R54" s="706"/>
      <c r="S54" s="706"/>
      <c r="T54" s="706"/>
      <c r="U54" s="707"/>
      <c r="V54" s="740"/>
      <c r="W54" s="741">
        <f t="shared" ref="W54:W117" si="7">IF(COUNTIF(E54,"事業所外*")+COUNTIF(E54,"工事*")+COUNTIF(E54,"住宅*")+COUNTIF(E54,"他事業所*")&gt;0,-1,1)</f>
        <v>1</v>
      </c>
      <c r="X54" s="717">
        <f>IF(V54="",SUM(J54:U54)*W54,SUM(J54:U54)*V54*W54)</f>
        <v>0</v>
      </c>
      <c r="Y54" s="718" t="str">
        <f t="shared" ref="Y54:Y117" si="8">IF(I54="","",X54/VLOOKUP(I54,$AM$8:$AN$19,2,FALSE)/AB54)</f>
        <v/>
      </c>
      <c r="Z54" s="351" t="str">
        <f>IF(F54="","",VLOOKUP(F54,係数!$E:$R,9,FALSE))</f>
        <v/>
      </c>
      <c r="AA54" s="352" t="str">
        <f>IF(F54="","",VLOOKUP(F54,係数!$E:$R,7,FALSE))</f>
        <v/>
      </c>
      <c r="AB54" s="719">
        <f t="shared" ref="AB54:AB117" si="9">IF(COUNTIF(F54,"液化石油ガス*")=0,1,VLOOKUP(I54,$AM$31:$AN$34,2,FALSE))</f>
        <v>1</v>
      </c>
      <c r="AC54" s="720" t="str">
        <f t="shared" ref="AC54:AC117" si="10">IF(I54="","",Y54*Z54)</f>
        <v/>
      </c>
      <c r="AD54" s="721" t="str">
        <f>IF(I54="","",IF(AK54="TRUE",Y54*VLOOKUP(F54,'基準年度の排出量算定用（参考）'!$U:$V,2,FALSE),Y54*AA54))</f>
        <v/>
      </c>
      <c r="AE54" s="720" t="str">
        <f>IF(AC54="","",AC54*VLOOKUP(F54,係数!$E:$R,13,FALSE)*44/12)</f>
        <v/>
      </c>
      <c r="AF54" s="353" t="str">
        <f>IF(AD54="","",AD54*VLOOKUP(F54,係数!$E:$R,11,FALSE)*44/12)</f>
        <v/>
      </c>
      <c r="AH54" s="44"/>
      <c r="AJ54" s="361" t="str">
        <f t="shared" ref="AJ54:AJ117" si="11">IF(E54="","",E54&amp;"①")</f>
        <v/>
      </c>
      <c r="AK54" s="362" t="b">
        <f t="shared" ref="AK54:AK117" si="12">IF(OR(F54="石油系炭化水素ガス",F54="その他可燃性天然ガス",F54="コークス炉ガス",F54="高炉ガス",F54="発電用高炉ガス",F54="転炉ガス"),TRUE,FALSE)</f>
        <v>0</v>
      </c>
      <c r="AL54"/>
      <c r="AM54"/>
      <c r="AN54"/>
      <c r="AO54"/>
      <c r="AP54"/>
      <c r="AQ54"/>
      <c r="AR54"/>
    </row>
    <row r="55" spans="2:73" ht="18" customHeight="1">
      <c r="B55" s="40"/>
      <c r="D55" s="822"/>
      <c r="E55" s="49"/>
      <c r="F55" s="32"/>
      <c r="G55" s="50"/>
      <c r="H55" s="50"/>
      <c r="I55" s="51"/>
      <c r="J55" s="708"/>
      <c r="K55" s="709"/>
      <c r="L55" s="709"/>
      <c r="M55" s="709"/>
      <c r="N55" s="709"/>
      <c r="O55" s="709"/>
      <c r="P55" s="709"/>
      <c r="Q55" s="709"/>
      <c r="R55" s="709"/>
      <c r="S55" s="709"/>
      <c r="T55" s="709"/>
      <c r="U55" s="710"/>
      <c r="V55" s="742"/>
      <c r="W55" s="743">
        <f t="shared" si="7"/>
        <v>1</v>
      </c>
      <c r="X55" s="692">
        <f t="shared" ref="X55:X118" si="13">IF(V55="",SUM(J55:U55)*W55,SUM(J55:U55)*V55*W55)</f>
        <v>0</v>
      </c>
      <c r="Y55" s="722" t="str">
        <f t="shared" si="8"/>
        <v/>
      </c>
      <c r="Z55" s="134" t="str">
        <f>IF(F55="","",VLOOKUP(F55,係数!$E:$R,9,FALSE))</f>
        <v/>
      </c>
      <c r="AA55" s="287" t="str">
        <f>IF(F55="","",VLOOKUP(F55,係数!$E:$R,7,FALSE))</f>
        <v/>
      </c>
      <c r="AB55" s="723">
        <f t="shared" si="9"/>
        <v>1</v>
      </c>
      <c r="AC55" s="695" t="str">
        <f t="shared" si="10"/>
        <v/>
      </c>
      <c r="AD55" s="696" t="str">
        <f>IF(I55="","",IF(AK55="TRUE",Y55*VLOOKUP(F55,'基準年度の排出量算定用（参考）'!$U:$V,2,FALSE),Y55*AA55))</f>
        <v/>
      </c>
      <c r="AE55" s="724" t="str">
        <f>IF(AC55="","",AC55*VLOOKUP(F55,係数!$E:$R,13,FALSE)*44/12)</f>
        <v/>
      </c>
      <c r="AF55" s="291" t="str">
        <f>IF(AD55="","",AD55*VLOOKUP(F55,係数!$E:$R,11,FALSE)*44/12)</f>
        <v/>
      </c>
      <c r="AH55" s="44"/>
      <c r="AJ55" s="58" t="str">
        <f t="shared" si="11"/>
        <v/>
      </c>
      <c r="AK55" s="363" t="b">
        <f t="shared" si="12"/>
        <v>0</v>
      </c>
      <c r="AL55"/>
      <c r="AM55"/>
      <c r="AN55"/>
      <c r="AO55"/>
      <c r="AP55"/>
      <c r="AQ55"/>
      <c r="AR55"/>
    </row>
    <row r="56" spans="2:73" ht="18" customHeight="1">
      <c r="B56" s="40"/>
      <c r="D56" s="822"/>
      <c r="E56" s="49"/>
      <c r="F56" s="32"/>
      <c r="G56" s="50"/>
      <c r="H56" s="50"/>
      <c r="I56" s="51"/>
      <c r="J56" s="708"/>
      <c r="K56" s="709"/>
      <c r="L56" s="709"/>
      <c r="M56" s="709"/>
      <c r="N56" s="709"/>
      <c r="O56" s="709"/>
      <c r="P56" s="709"/>
      <c r="Q56" s="709"/>
      <c r="R56" s="709"/>
      <c r="S56" s="709"/>
      <c r="T56" s="709"/>
      <c r="U56" s="710"/>
      <c r="V56" s="742"/>
      <c r="W56" s="743">
        <f t="shared" si="7"/>
        <v>1</v>
      </c>
      <c r="X56" s="692">
        <f t="shared" si="13"/>
        <v>0</v>
      </c>
      <c r="Y56" s="722" t="str">
        <f t="shared" si="8"/>
        <v/>
      </c>
      <c r="Z56" s="134" t="str">
        <f>IF(F56="","",VLOOKUP(F56,係数!$E:$R,9,FALSE))</f>
        <v/>
      </c>
      <c r="AA56" s="286" t="str">
        <f>IF(F56="","",VLOOKUP(F56,係数!$E:$R,7,FALSE))</f>
        <v/>
      </c>
      <c r="AB56" s="723">
        <f t="shared" si="9"/>
        <v>1</v>
      </c>
      <c r="AC56" s="695" t="str">
        <f t="shared" si="10"/>
        <v/>
      </c>
      <c r="AD56" s="696" t="str">
        <f>IF(I56="","",IF(AK56="TRUE",Y56*VLOOKUP(F56,'基準年度の排出量算定用（参考）'!$U:$V,2,FALSE),Y56*AA56))</f>
        <v/>
      </c>
      <c r="AE56" s="724" t="str">
        <f>IF(AC56="","",AC56*VLOOKUP(F56,係数!$E:$R,13,FALSE)*44/12)</f>
        <v/>
      </c>
      <c r="AF56" s="291" t="str">
        <f>IF(AD56="","",AD56*VLOOKUP(F56,係数!$E:$R,11,FALSE)*44/12)</f>
        <v/>
      </c>
      <c r="AH56" s="44"/>
      <c r="AJ56" s="58" t="str">
        <f t="shared" si="11"/>
        <v/>
      </c>
      <c r="AK56" s="363" t="b">
        <f t="shared" si="12"/>
        <v>0</v>
      </c>
      <c r="AL56"/>
      <c r="AM56"/>
      <c r="AN56"/>
      <c r="AO56"/>
      <c r="AP56"/>
      <c r="AQ56"/>
      <c r="AR56"/>
    </row>
    <row r="57" spans="2:73" ht="18" customHeight="1">
      <c r="B57" s="40"/>
      <c r="D57" s="822"/>
      <c r="E57" s="49"/>
      <c r="F57" s="32"/>
      <c r="G57" s="50"/>
      <c r="H57" s="50"/>
      <c r="I57" s="51"/>
      <c r="J57" s="708"/>
      <c r="K57" s="709"/>
      <c r="L57" s="709"/>
      <c r="M57" s="709"/>
      <c r="N57" s="709"/>
      <c r="O57" s="709"/>
      <c r="P57" s="709"/>
      <c r="Q57" s="709"/>
      <c r="R57" s="709"/>
      <c r="S57" s="709"/>
      <c r="T57" s="709"/>
      <c r="U57" s="710"/>
      <c r="V57" s="742"/>
      <c r="W57" s="743">
        <f t="shared" si="7"/>
        <v>1</v>
      </c>
      <c r="X57" s="692">
        <f t="shared" si="13"/>
        <v>0</v>
      </c>
      <c r="Y57" s="722" t="str">
        <f t="shared" si="8"/>
        <v/>
      </c>
      <c r="Z57" s="134" t="str">
        <f>IF(F57="","",VLOOKUP(F57,係数!$E:$R,9,FALSE))</f>
        <v/>
      </c>
      <c r="AA57" s="286" t="str">
        <f>IF(F57="","",VLOOKUP(F57,係数!$E:$R,7,FALSE))</f>
        <v/>
      </c>
      <c r="AB57" s="723">
        <f t="shared" si="9"/>
        <v>1</v>
      </c>
      <c r="AC57" s="695" t="str">
        <f t="shared" si="10"/>
        <v/>
      </c>
      <c r="AD57" s="696" t="str">
        <f>IF(I57="","",IF(AK57="TRUE",Y57*VLOOKUP(F57,'基準年度の排出量算定用（参考）'!$U:$V,2,FALSE),Y57*AA57))</f>
        <v/>
      </c>
      <c r="AE57" s="724" t="str">
        <f>IF(AC57="","",AC57*VLOOKUP(F57,係数!$E:$R,13,FALSE)*44/12)</f>
        <v/>
      </c>
      <c r="AF57" s="291" t="str">
        <f>IF(AD57="","",AD57*VLOOKUP(F57,係数!$E:$R,11,FALSE)*44/12)</f>
        <v/>
      </c>
      <c r="AH57" s="44"/>
      <c r="AJ57" s="58" t="str">
        <f t="shared" si="11"/>
        <v/>
      </c>
      <c r="AK57" s="363" t="b">
        <f t="shared" si="12"/>
        <v>0</v>
      </c>
      <c r="AL57"/>
      <c r="AM57"/>
      <c r="AN57"/>
      <c r="AO57"/>
      <c r="AP57"/>
      <c r="AQ57"/>
      <c r="AR57"/>
    </row>
    <row r="58" spans="2:73" ht="18" customHeight="1">
      <c r="B58" s="40"/>
      <c r="D58" s="822"/>
      <c r="E58" s="49"/>
      <c r="F58" s="32"/>
      <c r="G58" s="50"/>
      <c r="H58" s="50"/>
      <c r="I58" s="51"/>
      <c r="J58" s="708"/>
      <c r="K58" s="709"/>
      <c r="L58" s="709"/>
      <c r="M58" s="709"/>
      <c r="N58" s="709"/>
      <c r="O58" s="709"/>
      <c r="P58" s="709"/>
      <c r="Q58" s="709"/>
      <c r="R58" s="709"/>
      <c r="S58" s="709"/>
      <c r="T58" s="709"/>
      <c r="U58" s="710"/>
      <c r="V58" s="742"/>
      <c r="W58" s="743">
        <f t="shared" si="7"/>
        <v>1</v>
      </c>
      <c r="X58" s="692">
        <f t="shared" si="13"/>
        <v>0</v>
      </c>
      <c r="Y58" s="722" t="str">
        <f t="shared" si="8"/>
        <v/>
      </c>
      <c r="Z58" s="134" t="str">
        <f>IF(F58="","",VLOOKUP(F58,係数!$E:$R,9,FALSE))</f>
        <v/>
      </c>
      <c r="AA58" s="286" t="str">
        <f>IF(F58="","",VLOOKUP(F58,係数!$E:$R,7,FALSE))</f>
        <v/>
      </c>
      <c r="AB58" s="723">
        <f t="shared" si="9"/>
        <v>1</v>
      </c>
      <c r="AC58" s="695" t="str">
        <f t="shared" si="10"/>
        <v/>
      </c>
      <c r="AD58" s="696" t="str">
        <f>IF(I58="","",IF(AK58="TRUE",Y58*VLOOKUP(F58,'基準年度の排出量算定用（参考）'!$U:$V,2,FALSE),Y58*AA58))</f>
        <v/>
      </c>
      <c r="AE58" s="724" t="str">
        <f>IF(AC58="","",AC58*VLOOKUP(F58,係数!$E:$R,13,FALSE)*44/12)</f>
        <v/>
      </c>
      <c r="AF58" s="291" t="str">
        <f>IF(AD58="","",AD58*VLOOKUP(F58,係数!$E:$R,11,FALSE)*44/12)</f>
        <v/>
      </c>
      <c r="AH58" s="44"/>
      <c r="AJ58" s="58" t="str">
        <f t="shared" si="11"/>
        <v/>
      </c>
      <c r="AK58" s="363" t="b">
        <f t="shared" si="12"/>
        <v>0</v>
      </c>
      <c r="AL58"/>
      <c r="AM58"/>
      <c r="AN58"/>
      <c r="AO58"/>
      <c r="AP58"/>
      <c r="AQ58"/>
      <c r="AR58"/>
    </row>
    <row r="59" spans="2:73" ht="18" customHeight="1">
      <c r="B59" s="40"/>
      <c r="D59" s="822"/>
      <c r="E59" s="49"/>
      <c r="F59" s="32"/>
      <c r="G59" s="50"/>
      <c r="H59" s="50"/>
      <c r="I59" s="51"/>
      <c r="J59" s="708"/>
      <c r="K59" s="709"/>
      <c r="L59" s="709"/>
      <c r="M59" s="709"/>
      <c r="N59" s="709"/>
      <c r="O59" s="709"/>
      <c r="P59" s="709"/>
      <c r="Q59" s="709"/>
      <c r="R59" s="709"/>
      <c r="S59" s="709"/>
      <c r="T59" s="709"/>
      <c r="U59" s="710"/>
      <c r="V59" s="742"/>
      <c r="W59" s="743">
        <f t="shared" si="7"/>
        <v>1</v>
      </c>
      <c r="X59" s="692">
        <f t="shared" si="13"/>
        <v>0</v>
      </c>
      <c r="Y59" s="722" t="str">
        <f t="shared" si="8"/>
        <v/>
      </c>
      <c r="Z59" s="134" t="str">
        <f>IF(F59="","",VLOOKUP(F59,係数!$E:$R,9,FALSE))</f>
        <v/>
      </c>
      <c r="AA59" s="286" t="str">
        <f>IF(F59="","",VLOOKUP(F59,係数!$E:$R,7,FALSE))</f>
        <v/>
      </c>
      <c r="AB59" s="723">
        <f t="shared" si="9"/>
        <v>1</v>
      </c>
      <c r="AC59" s="695" t="str">
        <f t="shared" si="10"/>
        <v/>
      </c>
      <c r="AD59" s="696" t="str">
        <f>IF(I59="","",IF(AK59="TRUE",Y59*VLOOKUP(F59,'基準年度の排出量算定用（参考）'!$U:$V,2,FALSE),Y59*AA59))</f>
        <v/>
      </c>
      <c r="AE59" s="724" t="str">
        <f>IF(AC59="","",AC59*VLOOKUP(F59,係数!$E:$R,13,FALSE)*44/12)</f>
        <v/>
      </c>
      <c r="AF59" s="291" t="str">
        <f>IF(AD59="","",AD59*VLOOKUP(F59,係数!$E:$R,11,FALSE)*44/12)</f>
        <v/>
      </c>
      <c r="AH59" s="44"/>
      <c r="AJ59" s="58" t="str">
        <f t="shared" si="11"/>
        <v/>
      </c>
      <c r="AK59" s="363" t="b">
        <f t="shared" si="12"/>
        <v>0</v>
      </c>
      <c r="AL59"/>
      <c r="AM59"/>
      <c r="AN59"/>
      <c r="AO59"/>
      <c r="AP59"/>
      <c r="AQ59"/>
      <c r="AR59"/>
    </row>
    <row r="60" spans="2:73" ht="18" customHeight="1">
      <c r="B60" s="40"/>
      <c r="D60" s="822"/>
      <c r="E60" s="49"/>
      <c r="F60" s="32"/>
      <c r="G60" s="50"/>
      <c r="H60" s="50"/>
      <c r="I60" s="51"/>
      <c r="J60" s="708"/>
      <c r="K60" s="709"/>
      <c r="L60" s="709"/>
      <c r="M60" s="709"/>
      <c r="N60" s="709"/>
      <c r="O60" s="709"/>
      <c r="P60" s="709"/>
      <c r="Q60" s="709"/>
      <c r="R60" s="709"/>
      <c r="S60" s="709"/>
      <c r="T60" s="709"/>
      <c r="U60" s="710"/>
      <c r="V60" s="742"/>
      <c r="W60" s="743">
        <f t="shared" si="7"/>
        <v>1</v>
      </c>
      <c r="X60" s="692">
        <f t="shared" si="13"/>
        <v>0</v>
      </c>
      <c r="Y60" s="722" t="str">
        <f t="shared" si="8"/>
        <v/>
      </c>
      <c r="Z60" s="134" t="str">
        <f>IF(F60="","",VLOOKUP(F60,係数!$E:$R,9,FALSE))</f>
        <v/>
      </c>
      <c r="AA60" s="286" t="str">
        <f>IF(F60="","",VLOOKUP(F60,係数!$E:$R,7,FALSE))</f>
        <v/>
      </c>
      <c r="AB60" s="723">
        <f t="shared" si="9"/>
        <v>1</v>
      </c>
      <c r="AC60" s="695" t="str">
        <f t="shared" si="10"/>
        <v/>
      </c>
      <c r="AD60" s="696" t="str">
        <f>IF(I60="","",IF(AK60="TRUE",Y60*VLOOKUP(F60,'基準年度の排出量算定用（参考）'!$U:$V,2,FALSE),Y60*AA60))</f>
        <v/>
      </c>
      <c r="AE60" s="724" t="str">
        <f>IF(AC60="","",AC60*VLOOKUP(F60,係数!$E:$R,13,FALSE)*44/12)</f>
        <v/>
      </c>
      <c r="AF60" s="291" t="str">
        <f>IF(AD60="","",AD60*VLOOKUP(F60,係数!$E:$R,11,FALSE)*44/12)</f>
        <v/>
      </c>
      <c r="AH60" s="44"/>
      <c r="AJ60" s="58" t="str">
        <f t="shared" si="11"/>
        <v/>
      </c>
      <c r="AK60" s="363" t="b">
        <f t="shared" si="12"/>
        <v>0</v>
      </c>
      <c r="AM60"/>
      <c r="AN60"/>
      <c r="AU60"/>
      <c r="AV60"/>
    </row>
    <row r="61" spans="2:73" ht="18" customHeight="1">
      <c r="B61" s="40"/>
      <c r="D61" s="822"/>
      <c r="E61" s="49"/>
      <c r="F61" s="32"/>
      <c r="G61" s="50"/>
      <c r="H61" s="50"/>
      <c r="I61" s="51"/>
      <c r="J61" s="708"/>
      <c r="K61" s="709"/>
      <c r="L61" s="709"/>
      <c r="M61" s="709"/>
      <c r="N61" s="709"/>
      <c r="O61" s="709"/>
      <c r="P61" s="709"/>
      <c r="Q61" s="709"/>
      <c r="R61" s="709"/>
      <c r="S61" s="709"/>
      <c r="T61" s="709"/>
      <c r="U61" s="710"/>
      <c r="V61" s="742"/>
      <c r="W61" s="743">
        <f t="shared" si="7"/>
        <v>1</v>
      </c>
      <c r="X61" s="692">
        <f t="shared" si="13"/>
        <v>0</v>
      </c>
      <c r="Y61" s="722" t="str">
        <f t="shared" si="8"/>
        <v/>
      </c>
      <c r="Z61" s="134" t="str">
        <f>IF(F61="","",VLOOKUP(F61,係数!$E:$R,9,FALSE))</f>
        <v/>
      </c>
      <c r="AA61" s="286" t="str">
        <f>IF(F61="","",VLOOKUP(F61,係数!$E:$R,7,FALSE))</f>
        <v/>
      </c>
      <c r="AB61" s="723">
        <f t="shared" si="9"/>
        <v>1</v>
      </c>
      <c r="AC61" s="695" t="str">
        <f t="shared" si="10"/>
        <v/>
      </c>
      <c r="AD61" s="696" t="str">
        <f>IF(I61="","",IF(AK61="TRUE",Y61*VLOOKUP(F61,'基準年度の排出量算定用（参考）'!$U:$V,2,FALSE),Y61*AA61))</f>
        <v/>
      </c>
      <c r="AE61" s="724" t="str">
        <f>IF(AC61="","",AC61*VLOOKUP(F61,係数!$E:$R,13,FALSE)*44/12)</f>
        <v/>
      </c>
      <c r="AF61" s="291" t="str">
        <f>IF(AD61="","",AD61*VLOOKUP(F61,係数!$E:$R,11,FALSE)*44/12)</f>
        <v/>
      </c>
      <c r="AH61" s="44"/>
      <c r="AJ61" s="58" t="str">
        <f t="shared" si="11"/>
        <v/>
      </c>
      <c r="AK61" s="363" t="b">
        <f t="shared" si="12"/>
        <v>0</v>
      </c>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s="222" t="str">
        <f t="shared" ref="BT61:BT124" si="14">IF(AND(H54="無",V54=1),1,IF(AND(H54="無",V54=""),1,""))</f>
        <v/>
      </c>
      <c r="BU61" s="221" t="str">
        <f t="shared" ref="BU61:BU124" si="15">IF(AND(F54="再生可能エネルギーを自家消費した電気",H54="無"),1,"")</f>
        <v/>
      </c>
    </row>
    <row r="62" spans="2:73" ht="18" customHeight="1">
      <c r="B62" s="40"/>
      <c r="D62" s="822"/>
      <c r="E62" s="49"/>
      <c r="F62" s="32"/>
      <c r="G62" s="50"/>
      <c r="H62" s="50"/>
      <c r="I62" s="51"/>
      <c r="J62" s="708"/>
      <c r="K62" s="709"/>
      <c r="L62" s="709"/>
      <c r="M62" s="709"/>
      <c r="N62" s="709"/>
      <c r="O62" s="709"/>
      <c r="P62" s="709"/>
      <c r="Q62" s="709"/>
      <c r="R62" s="709"/>
      <c r="S62" s="709"/>
      <c r="T62" s="709"/>
      <c r="U62" s="710"/>
      <c r="V62" s="742"/>
      <c r="W62" s="743">
        <f t="shared" si="7"/>
        <v>1</v>
      </c>
      <c r="X62" s="692">
        <f t="shared" si="13"/>
        <v>0</v>
      </c>
      <c r="Y62" s="722" t="str">
        <f t="shared" si="8"/>
        <v/>
      </c>
      <c r="Z62" s="134" t="str">
        <f>IF(F62="","",VLOOKUP(F62,係数!$E:$R,9,FALSE))</f>
        <v/>
      </c>
      <c r="AA62" s="286" t="str">
        <f>IF(F62="","",VLOOKUP(F62,係数!$E:$R,7,FALSE))</f>
        <v/>
      </c>
      <c r="AB62" s="723">
        <f t="shared" si="9"/>
        <v>1</v>
      </c>
      <c r="AC62" s="695" t="str">
        <f t="shared" si="10"/>
        <v/>
      </c>
      <c r="AD62" s="696" t="str">
        <f>IF(I62="","",IF(AK62="TRUE",Y62*VLOOKUP(F62,'基準年度の排出量算定用（参考）'!$U:$V,2,FALSE),Y62*AA62))</f>
        <v/>
      </c>
      <c r="AE62" s="724" t="str">
        <f>IF(AC62="","",AC62*VLOOKUP(F62,係数!$E:$R,13,FALSE)*44/12)</f>
        <v/>
      </c>
      <c r="AF62" s="291" t="str">
        <f>IF(AD62="","",AD62*VLOOKUP(F62,係数!$E:$R,11,FALSE)*44/12)</f>
        <v/>
      </c>
      <c r="AH62" s="44"/>
      <c r="AJ62" s="58" t="str">
        <f t="shared" si="11"/>
        <v/>
      </c>
      <c r="AK62" s="363" t="b">
        <f t="shared" si="12"/>
        <v>0</v>
      </c>
      <c r="AL62"/>
      <c r="AO62"/>
      <c r="AP62"/>
      <c r="AQ62"/>
      <c r="AR62"/>
      <c r="AS62"/>
      <c r="AT62"/>
      <c r="AU62"/>
      <c r="AV62"/>
      <c r="AW62"/>
      <c r="AX62"/>
      <c r="AY62"/>
      <c r="AZ62"/>
      <c r="BA62"/>
      <c r="BB62"/>
      <c r="BC62"/>
      <c r="BD62"/>
      <c r="BE62"/>
      <c r="BF62"/>
      <c r="BG62"/>
      <c r="BH62"/>
      <c r="BI62"/>
      <c r="BJ62"/>
      <c r="BK62"/>
      <c r="BL62"/>
      <c r="BM62"/>
      <c r="BN62"/>
      <c r="BO62"/>
      <c r="BP62"/>
      <c r="BQ62"/>
      <c r="BR62"/>
      <c r="BS62"/>
      <c r="BT62" s="222" t="str">
        <f t="shared" si="14"/>
        <v/>
      </c>
      <c r="BU62" s="221" t="str">
        <f t="shared" si="15"/>
        <v/>
      </c>
    </row>
    <row r="63" spans="2:73" ht="18" customHeight="1">
      <c r="B63" s="40"/>
      <c r="D63" s="822"/>
      <c r="E63" s="49"/>
      <c r="F63" s="32"/>
      <c r="G63" s="50"/>
      <c r="H63" s="50"/>
      <c r="I63" s="51"/>
      <c r="J63" s="708"/>
      <c r="K63" s="709"/>
      <c r="L63" s="709"/>
      <c r="M63" s="709"/>
      <c r="N63" s="709"/>
      <c r="O63" s="709"/>
      <c r="P63" s="709"/>
      <c r="Q63" s="709"/>
      <c r="R63" s="709"/>
      <c r="S63" s="709"/>
      <c r="T63" s="709"/>
      <c r="U63" s="710"/>
      <c r="V63" s="742"/>
      <c r="W63" s="743">
        <f t="shared" si="7"/>
        <v>1</v>
      </c>
      <c r="X63" s="692">
        <f t="shared" si="13"/>
        <v>0</v>
      </c>
      <c r="Y63" s="722" t="str">
        <f t="shared" si="8"/>
        <v/>
      </c>
      <c r="Z63" s="134" t="str">
        <f>IF(F63="","",VLOOKUP(F63,係数!$E:$R,9,FALSE))</f>
        <v/>
      </c>
      <c r="AA63" s="286" t="str">
        <f>IF(F63="","",VLOOKUP(F63,係数!$E:$R,7,FALSE))</f>
        <v/>
      </c>
      <c r="AB63" s="723">
        <f t="shared" si="9"/>
        <v>1</v>
      </c>
      <c r="AC63" s="695" t="str">
        <f t="shared" si="10"/>
        <v/>
      </c>
      <c r="AD63" s="696" t="str">
        <f>IF(I63="","",IF(AK63="TRUE",Y63*VLOOKUP(F63,'基準年度の排出量算定用（参考）'!$U:$V,2,FALSE),Y63*AA63))</f>
        <v/>
      </c>
      <c r="AE63" s="724" t="str">
        <f>IF(AC63="","",AC63*VLOOKUP(F63,係数!$E:$R,13,FALSE)*44/12)</f>
        <v/>
      </c>
      <c r="AF63" s="291" t="str">
        <f>IF(AD63="","",AD63*VLOOKUP(F63,係数!$E:$R,11,FALSE)*44/12)</f>
        <v/>
      </c>
      <c r="AH63" s="44"/>
      <c r="AJ63" s="58" t="str">
        <f t="shared" si="11"/>
        <v/>
      </c>
      <c r="AK63" s="363" t="b">
        <f t="shared" si="12"/>
        <v>0</v>
      </c>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s="222" t="str">
        <f t="shared" si="14"/>
        <v/>
      </c>
      <c r="BU63" s="221" t="str">
        <f t="shared" si="15"/>
        <v/>
      </c>
    </row>
    <row r="64" spans="2:73" ht="18" customHeight="1">
      <c r="B64" s="40"/>
      <c r="D64" s="822"/>
      <c r="E64" s="49"/>
      <c r="F64" s="32"/>
      <c r="G64" s="50"/>
      <c r="H64" s="50"/>
      <c r="I64" s="51"/>
      <c r="J64" s="708"/>
      <c r="K64" s="709"/>
      <c r="L64" s="709"/>
      <c r="M64" s="709"/>
      <c r="N64" s="709"/>
      <c r="O64" s="709"/>
      <c r="P64" s="709"/>
      <c r="Q64" s="709"/>
      <c r="R64" s="709"/>
      <c r="S64" s="709"/>
      <c r="T64" s="709"/>
      <c r="U64" s="710"/>
      <c r="V64" s="742"/>
      <c r="W64" s="743">
        <f t="shared" si="7"/>
        <v>1</v>
      </c>
      <c r="X64" s="692">
        <f t="shared" si="13"/>
        <v>0</v>
      </c>
      <c r="Y64" s="722" t="str">
        <f t="shared" si="8"/>
        <v/>
      </c>
      <c r="Z64" s="134" t="str">
        <f>IF(F64="","",VLOOKUP(F64,係数!$E:$R,9,FALSE))</f>
        <v/>
      </c>
      <c r="AA64" s="286" t="str">
        <f>IF(F64="","",VLOOKUP(F64,係数!$E:$R,7,FALSE))</f>
        <v/>
      </c>
      <c r="AB64" s="723">
        <f t="shared" si="9"/>
        <v>1</v>
      </c>
      <c r="AC64" s="695" t="str">
        <f t="shared" si="10"/>
        <v/>
      </c>
      <c r="AD64" s="696" t="str">
        <f>IF(I64="","",IF(AK64="TRUE",Y64*VLOOKUP(F64,'基準年度の排出量算定用（参考）'!$U:$V,2,FALSE),Y64*AA64))</f>
        <v/>
      </c>
      <c r="AE64" s="724" t="str">
        <f>IF(AC64="","",AC64*VLOOKUP(F64,係数!$E:$R,13,FALSE)*44/12)</f>
        <v/>
      </c>
      <c r="AF64" s="291" t="str">
        <f>IF(AD64="","",AD64*VLOOKUP(F64,係数!$E:$R,11,FALSE)*44/12)</f>
        <v/>
      </c>
      <c r="AH64" s="44"/>
      <c r="AJ64" s="58" t="str">
        <f t="shared" si="11"/>
        <v/>
      </c>
      <c r="AK64" s="363" t="b">
        <f t="shared" si="12"/>
        <v>0</v>
      </c>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s="222" t="str">
        <f t="shared" si="14"/>
        <v/>
      </c>
      <c r="BU64" s="221" t="str">
        <f t="shared" si="15"/>
        <v/>
      </c>
    </row>
    <row r="65" spans="2:73" ht="18" customHeight="1">
      <c r="B65" s="40"/>
      <c r="D65" s="822"/>
      <c r="E65" s="49"/>
      <c r="F65" s="32"/>
      <c r="G65" s="50"/>
      <c r="H65" s="50"/>
      <c r="I65" s="51"/>
      <c r="J65" s="708"/>
      <c r="K65" s="709"/>
      <c r="L65" s="709"/>
      <c r="M65" s="709"/>
      <c r="N65" s="709"/>
      <c r="O65" s="709"/>
      <c r="P65" s="709"/>
      <c r="Q65" s="709"/>
      <c r="R65" s="709"/>
      <c r="S65" s="709"/>
      <c r="T65" s="709"/>
      <c r="U65" s="710"/>
      <c r="V65" s="742"/>
      <c r="W65" s="743">
        <f t="shared" si="7"/>
        <v>1</v>
      </c>
      <c r="X65" s="692">
        <f t="shared" si="13"/>
        <v>0</v>
      </c>
      <c r="Y65" s="722" t="str">
        <f t="shared" si="8"/>
        <v/>
      </c>
      <c r="Z65" s="134" t="str">
        <f>IF(F65="","",VLOOKUP(F65,係数!$E:$R,9,FALSE))</f>
        <v/>
      </c>
      <c r="AA65" s="286" t="str">
        <f>IF(F65="","",VLOOKUP(F65,係数!$E:$R,7,FALSE))</f>
        <v/>
      </c>
      <c r="AB65" s="723">
        <f t="shared" si="9"/>
        <v>1</v>
      </c>
      <c r="AC65" s="695" t="str">
        <f t="shared" si="10"/>
        <v/>
      </c>
      <c r="AD65" s="696" t="str">
        <f>IF(I65="","",IF(AK65="TRUE",Y65*VLOOKUP(F65,'基準年度の排出量算定用（参考）'!$U:$V,2,FALSE),Y65*AA65))</f>
        <v/>
      </c>
      <c r="AE65" s="724" t="str">
        <f>IF(AC65="","",AC65*VLOOKUP(F65,係数!$E:$R,13,FALSE)*44/12)</f>
        <v/>
      </c>
      <c r="AF65" s="291" t="str">
        <f>IF(AD65="","",AD65*VLOOKUP(F65,係数!$E:$R,11,FALSE)*44/12)</f>
        <v/>
      </c>
      <c r="AH65" s="44"/>
      <c r="AJ65" s="58" t="str">
        <f t="shared" si="11"/>
        <v/>
      </c>
      <c r="AK65" s="363" t="b">
        <f t="shared" si="12"/>
        <v>0</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s="221" t="str">
        <f t="shared" si="14"/>
        <v/>
      </c>
      <c r="BU65" s="221" t="str">
        <f t="shared" si="15"/>
        <v/>
      </c>
    </row>
    <row r="66" spans="2:73" ht="18" customHeight="1">
      <c r="B66" s="40"/>
      <c r="D66" s="822"/>
      <c r="E66" s="49"/>
      <c r="F66" s="32"/>
      <c r="G66" s="50"/>
      <c r="H66" s="50"/>
      <c r="I66" s="51"/>
      <c r="J66" s="708"/>
      <c r="K66" s="709"/>
      <c r="L66" s="709"/>
      <c r="M66" s="709"/>
      <c r="N66" s="709"/>
      <c r="O66" s="709"/>
      <c r="P66" s="709"/>
      <c r="Q66" s="709"/>
      <c r="R66" s="709"/>
      <c r="S66" s="709"/>
      <c r="T66" s="709"/>
      <c r="U66" s="710"/>
      <c r="V66" s="742"/>
      <c r="W66" s="743">
        <f t="shared" si="7"/>
        <v>1</v>
      </c>
      <c r="X66" s="692">
        <f t="shared" si="13"/>
        <v>0</v>
      </c>
      <c r="Y66" s="722" t="str">
        <f t="shared" si="8"/>
        <v/>
      </c>
      <c r="Z66" s="134" t="str">
        <f>IF(F66="","",VLOOKUP(F66,係数!$E:$R,9,FALSE))</f>
        <v/>
      </c>
      <c r="AA66" s="286" t="str">
        <f>IF(F66="","",VLOOKUP(F66,係数!$E:$R,7,FALSE))</f>
        <v/>
      </c>
      <c r="AB66" s="723">
        <f t="shared" si="9"/>
        <v>1</v>
      </c>
      <c r="AC66" s="695" t="str">
        <f t="shared" si="10"/>
        <v/>
      </c>
      <c r="AD66" s="696" t="str">
        <f>IF(I66="","",IF(AK66="TRUE",Y66*VLOOKUP(F66,'基準年度の排出量算定用（参考）'!$U:$V,2,FALSE),Y66*AA66))</f>
        <v/>
      </c>
      <c r="AE66" s="724" t="str">
        <f>IF(AC66="","",AC66*VLOOKUP(F66,係数!$E:$R,13,FALSE)*44/12)</f>
        <v/>
      </c>
      <c r="AF66" s="291" t="str">
        <f>IF(AD66="","",AD66*VLOOKUP(F66,係数!$E:$R,11,FALSE)*44/12)</f>
        <v/>
      </c>
      <c r="AH66" s="44"/>
      <c r="AJ66" s="58" t="str">
        <f t="shared" si="11"/>
        <v/>
      </c>
      <c r="AK66" s="363" t="b">
        <f t="shared" si="12"/>
        <v>0</v>
      </c>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s="221" t="str">
        <f t="shared" si="14"/>
        <v/>
      </c>
      <c r="BU66" s="221" t="str">
        <f t="shared" si="15"/>
        <v/>
      </c>
    </row>
    <row r="67" spans="2:73" ht="18" customHeight="1">
      <c r="B67" s="40"/>
      <c r="D67" s="822"/>
      <c r="E67" s="49"/>
      <c r="F67" s="32"/>
      <c r="G67" s="50"/>
      <c r="H67" s="50"/>
      <c r="I67" s="51"/>
      <c r="J67" s="708"/>
      <c r="K67" s="709"/>
      <c r="L67" s="709"/>
      <c r="M67" s="709"/>
      <c r="N67" s="709"/>
      <c r="O67" s="709"/>
      <c r="P67" s="709"/>
      <c r="Q67" s="709"/>
      <c r="R67" s="709"/>
      <c r="S67" s="709"/>
      <c r="T67" s="709"/>
      <c r="U67" s="710"/>
      <c r="V67" s="742"/>
      <c r="W67" s="743">
        <f t="shared" si="7"/>
        <v>1</v>
      </c>
      <c r="X67" s="692">
        <f t="shared" si="13"/>
        <v>0</v>
      </c>
      <c r="Y67" s="722" t="str">
        <f t="shared" si="8"/>
        <v/>
      </c>
      <c r="Z67" s="134" t="str">
        <f>IF(F67="","",VLOOKUP(F67,係数!$E:$R,9,FALSE))</f>
        <v/>
      </c>
      <c r="AA67" s="286" t="str">
        <f>IF(F67="","",VLOOKUP(F67,係数!$E:$R,7,FALSE))</f>
        <v/>
      </c>
      <c r="AB67" s="723">
        <f t="shared" si="9"/>
        <v>1</v>
      </c>
      <c r="AC67" s="695" t="str">
        <f t="shared" si="10"/>
        <v/>
      </c>
      <c r="AD67" s="696" t="str">
        <f>IF(I67="","",IF(AK67="TRUE",Y67*VLOOKUP(F67,'基準年度の排出量算定用（参考）'!$U:$V,2,FALSE),Y67*AA67))</f>
        <v/>
      </c>
      <c r="AE67" s="724" t="str">
        <f>IF(AC67="","",AC67*VLOOKUP(F67,係数!$E:$R,13,FALSE)*44/12)</f>
        <v/>
      </c>
      <c r="AF67" s="291" t="str">
        <f>IF(AD67="","",AD67*VLOOKUP(F67,係数!$E:$R,11,FALSE)*44/12)</f>
        <v/>
      </c>
      <c r="AH67" s="44"/>
      <c r="AJ67" s="58" t="str">
        <f t="shared" si="11"/>
        <v/>
      </c>
      <c r="AK67" s="363" t="b">
        <f t="shared" si="12"/>
        <v>0</v>
      </c>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s="221" t="str">
        <f t="shared" si="14"/>
        <v/>
      </c>
      <c r="BU67" s="221" t="str">
        <f t="shared" si="15"/>
        <v/>
      </c>
    </row>
    <row r="68" spans="2:73" ht="18" customHeight="1">
      <c r="B68" s="40"/>
      <c r="D68" s="822"/>
      <c r="E68" s="49"/>
      <c r="F68" s="32"/>
      <c r="G68" s="50"/>
      <c r="H68" s="50"/>
      <c r="I68" s="51"/>
      <c r="J68" s="708"/>
      <c r="K68" s="709"/>
      <c r="L68" s="709"/>
      <c r="M68" s="709"/>
      <c r="N68" s="709"/>
      <c r="O68" s="709"/>
      <c r="P68" s="709"/>
      <c r="Q68" s="709"/>
      <c r="R68" s="709"/>
      <c r="S68" s="709"/>
      <c r="T68" s="709"/>
      <c r="U68" s="710"/>
      <c r="V68" s="742"/>
      <c r="W68" s="743">
        <f t="shared" si="7"/>
        <v>1</v>
      </c>
      <c r="X68" s="692">
        <f t="shared" si="13"/>
        <v>0</v>
      </c>
      <c r="Y68" s="722" t="str">
        <f t="shared" si="8"/>
        <v/>
      </c>
      <c r="Z68" s="134" t="str">
        <f>IF(F68="","",VLOOKUP(F68,係数!$E:$R,9,FALSE))</f>
        <v/>
      </c>
      <c r="AA68" s="286" t="str">
        <f>IF(F68="","",VLOOKUP(F68,係数!$E:$R,7,FALSE))</f>
        <v/>
      </c>
      <c r="AB68" s="723">
        <f t="shared" si="9"/>
        <v>1</v>
      </c>
      <c r="AC68" s="695" t="str">
        <f t="shared" si="10"/>
        <v/>
      </c>
      <c r="AD68" s="696" t="str">
        <f>IF(I68="","",IF(AK68="TRUE",Y68*VLOOKUP(F68,'基準年度の排出量算定用（参考）'!$U:$V,2,FALSE),Y68*AA68))</f>
        <v/>
      </c>
      <c r="AE68" s="724" t="str">
        <f>IF(AC68="","",AC68*VLOOKUP(F68,係数!$E:$R,13,FALSE)*44/12)</f>
        <v/>
      </c>
      <c r="AF68" s="291" t="str">
        <f>IF(AD68="","",AD68*VLOOKUP(F68,係数!$E:$R,11,FALSE)*44/12)</f>
        <v/>
      </c>
      <c r="AH68" s="44"/>
      <c r="AJ68" s="58" t="str">
        <f t="shared" si="11"/>
        <v/>
      </c>
      <c r="AK68" s="363" t="b">
        <f t="shared" si="12"/>
        <v>0</v>
      </c>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s="221" t="str">
        <f t="shared" si="14"/>
        <v/>
      </c>
      <c r="BU68" s="221" t="str">
        <f t="shared" si="15"/>
        <v/>
      </c>
    </row>
    <row r="69" spans="2:73" ht="18" customHeight="1">
      <c r="B69" s="40"/>
      <c r="D69" s="822"/>
      <c r="E69" s="49"/>
      <c r="F69" s="32"/>
      <c r="G69" s="50"/>
      <c r="H69" s="50"/>
      <c r="I69" s="51"/>
      <c r="J69" s="708"/>
      <c r="K69" s="709"/>
      <c r="L69" s="709"/>
      <c r="M69" s="709"/>
      <c r="N69" s="709"/>
      <c r="O69" s="709"/>
      <c r="P69" s="709"/>
      <c r="Q69" s="709"/>
      <c r="R69" s="709"/>
      <c r="S69" s="709"/>
      <c r="T69" s="709"/>
      <c r="U69" s="710"/>
      <c r="V69" s="742"/>
      <c r="W69" s="743">
        <f t="shared" si="7"/>
        <v>1</v>
      </c>
      <c r="X69" s="692">
        <f t="shared" si="13"/>
        <v>0</v>
      </c>
      <c r="Y69" s="722" t="str">
        <f t="shared" si="8"/>
        <v/>
      </c>
      <c r="Z69" s="134" t="str">
        <f>IF(F69="","",VLOOKUP(F69,係数!$E:$R,9,FALSE))</f>
        <v/>
      </c>
      <c r="AA69" s="286" t="str">
        <f>IF(F69="","",VLOOKUP(F69,係数!$E:$R,7,FALSE))</f>
        <v/>
      </c>
      <c r="AB69" s="723">
        <f t="shared" si="9"/>
        <v>1</v>
      </c>
      <c r="AC69" s="695" t="str">
        <f t="shared" si="10"/>
        <v/>
      </c>
      <c r="AD69" s="696" t="str">
        <f>IF(I69="","",IF(AK69="TRUE",Y69*VLOOKUP(F69,'基準年度の排出量算定用（参考）'!$U:$V,2,FALSE),Y69*AA69))</f>
        <v/>
      </c>
      <c r="AE69" s="724" t="str">
        <f>IF(AC69="","",AC69*VLOOKUP(F69,係数!$E:$R,13,FALSE)*44/12)</f>
        <v/>
      </c>
      <c r="AF69" s="291" t="str">
        <f>IF(AD69="","",AD69*VLOOKUP(F69,係数!$E:$R,11,FALSE)*44/12)</f>
        <v/>
      </c>
      <c r="AH69" s="44"/>
      <c r="AJ69" s="58" t="str">
        <f t="shared" si="11"/>
        <v/>
      </c>
      <c r="AK69" s="363" t="b">
        <f t="shared" si="12"/>
        <v>0</v>
      </c>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s="221" t="str">
        <f t="shared" si="14"/>
        <v/>
      </c>
      <c r="BU69" s="221" t="str">
        <f t="shared" si="15"/>
        <v/>
      </c>
    </row>
    <row r="70" spans="2:73" ht="18" customHeight="1">
      <c r="B70" s="40"/>
      <c r="D70" s="822"/>
      <c r="E70" s="49"/>
      <c r="F70" s="32"/>
      <c r="G70" s="50"/>
      <c r="H70" s="50"/>
      <c r="I70" s="51"/>
      <c r="J70" s="708"/>
      <c r="K70" s="709"/>
      <c r="L70" s="709"/>
      <c r="M70" s="709"/>
      <c r="N70" s="709"/>
      <c r="O70" s="709"/>
      <c r="P70" s="709"/>
      <c r="Q70" s="709"/>
      <c r="R70" s="709"/>
      <c r="S70" s="709"/>
      <c r="T70" s="709"/>
      <c r="U70" s="710"/>
      <c r="V70" s="742"/>
      <c r="W70" s="743">
        <f t="shared" si="7"/>
        <v>1</v>
      </c>
      <c r="X70" s="692">
        <f t="shared" si="13"/>
        <v>0</v>
      </c>
      <c r="Y70" s="722" t="str">
        <f t="shared" si="8"/>
        <v/>
      </c>
      <c r="Z70" s="134" t="str">
        <f>IF(F70="","",VLOOKUP(F70,係数!$E:$R,9,FALSE))</f>
        <v/>
      </c>
      <c r="AA70" s="286" t="str">
        <f>IF(F70="","",VLOOKUP(F70,係数!$E:$R,7,FALSE))</f>
        <v/>
      </c>
      <c r="AB70" s="723">
        <f t="shared" si="9"/>
        <v>1</v>
      </c>
      <c r="AC70" s="695" t="str">
        <f t="shared" si="10"/>
        <v/>
      </c>
      <c r="AD70" s="696" t="str">
        <f>IF(I70="","",IF(AK70="TRUE",Y70*VLOOKUP(F70,'基準年度の排出量算定用（参考）'!$U:$V,2,FALSE),Y70*AA70))</f>
        <v/>
      </c>
      <c r="AE70" s="724" t="str">
        <f>IF(AC70="","",AC70*VLOOKUP(F70,係数!$E:$R,13,FALSE)*44/12)</f>
        <v/>
      </c>
      <c r="AF70" s="291" t="str">
        <f>IF(AD70="","",AD70*VLOOKUP(F70,係数!$E:$R,11,FALSE)*44/12)</f>
        <v/>
      </c>
      <c r="AH70" s="44"/>
      <c r="AJ70" s="58" t="str">
        <f t="shared" si="11"/>
        <v/>
      </c>
      <c r="AK70" s="363" t="b">
        <f t="shared" si="12"/>
        <v>0</v>
      </c>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s="221" t="str">
        <f t="shared" si="14"/>
        <v/>
      </c>
      <c r="BU70" s="221" t="str">
        <f t="shared" si="15"/>
        <v/>
      </c>
    </row>
    <row r="71" spans="2:73" ht="18" customHeight="1">
      <c r="B71" s="40"/>
      <c r="D71" s="822"/>
      <c r="E71" s="49"/>
      <c r="F71" s="32"/>
      <c r="G71" s="50"/>
      <c r="H71" s="50"/>
      <c r="I71" s="51"/>
      <c r="J71" s="708"/>
      <c r="K71" s="709"/>
      <c r="L71" s="709"/>
      <c r="M71" s="709"/>
      <c r="N71" s="709"/>
      <c r="O71" s="709"/>
      <c r="P71" s="709"/>
      <c r="Q71" s="709"/>
      <c r="R71" s="709"/>
      <c r="S71" s="709"/>
      <c r="T71" s="709"/>
      <c r="U71" s="710"/>
      <c r="V71" s="742"/>
      <c r="W71" s="743">
        <f t="shared" si="7"/>
        <v>1</v>
      </c>
      <c r="X71" s="692">
        <f t="shared" si="13"/>
        <v>0</v>
      </c>
      <c r="Y71" s="722" t="str">
        <f t="shared" si="8"/>
        <v/>
      </c>
      <c r="Z71" s="134" t="str">
        <f>IF(F71="","",VLOOKUP(F71,係数!$E:$R,9,FALSE))</f>
        <v/>
      </c>
      <c r="AA71" s="286" t="str">
        <f>IF(F71="","",VLOOKUP(F71,係数!$E:$R,7,FALSE))</f>
        <v/>
      </c>
      <c r="AB71" s="723">
        <f t="shared" si="9"/>
        <v>1</v>
      </c>
      <c r="AC71" s="695" t="str">
        <f t="shared" si="10"/>
        <v/>
      </c>
      <c r="AD71" s="696" t="str">
        <f>IF(I71="","",IF(AK71="TRUE",Y71*VLOOKUP(F71,'基準年度の排出量算定用（参考）'!$U:$V,2,FALSE),Y71*AA71))</f>
        <v/>
      </c>
      <c r="AE71" s="724" t="str">
        <f>IF(AC71="","",AC71*VLOOKUP(F71,係数!$E:$R,13,FALSE)*44/12)</f>
        <v/>
      </c>
      <c r="AF71" s="291" t="str">
        <f>IF(AD71="","",AD71*VLOOKUP(F71,係数!$E:$R,11,FALSE)*44/12)</f>
        <v/>
      </c>
      <c r="AH71" s="44"/>
      <c r="AJ71" s="58" t="str">
        <f t="shared" si="11"/>
        <v/>
      </c>
      <c r="AK71" s="363" t="b">
        <f t="shared" si="12"/>
        <v>0</v>
      </c>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s="221" t="str">
        <f t="shared" si="14"/>
        <v/>
      </c>
      <c r="BU71" s="221" t="str">
        <f t="shared" si="15"/>
        <v/>
      </c>
    </row>
    <row r="72" spans="2:73" ht="18" customHeight="1">
      <c r="B72" s="40"/>
      <c r="D72" s="822"/>
      <c r="E72" s="49"/>
      <c r="F72" s="32"/>
      <c r="G72" s="50"/>
      <c r="H72" s="50"/>
      <c r="I72" s="51"/>
      <c r="J72" s="708"/>
      <c r="K72" s="709"/>
      <c r="L72" s="709"/>
      <c r="M72" s="709"/>
      <c r="N72" s="709"/>
      <c r="O72" s="709"/>
      <c r="P72" s="709"/>
      <c r="Q72" s="709"/>
      <c r="R72" s="709"/>
      <c r="S72" s="709"/>
      <c r="T72" s="709"/>
      <c r="U72" s="710"/>
      <c r="V72" s="742"/>
      <c r="W72" s="743">
        <f t="shared" si="7"/>
        <v>1</v>
      </c>
      <c r="X72" s="692">
        <f t="shared" si="13"/>
        <v>0</v>
      </c>
      <c r="Y72" s="722" t="str">
        <f t="shared" si="8"/>
        <v/>
      </c>
      <c r="Z72" s="134" t="str">
        <f>IF(F72="","",VLOOKUP(F72,係数!$E:$R,9,FALSE))</f>
        <v/>
      </c>
      <c r="AA72" s="286" t="str">
        <f>IF(F72="","",VLOOKUP(F72,係数!$E:$R,7,FALSE))</f>
        <v/>
      </c>
      <c r="AB72" s="723">
        <f t="shared" si="9"/>
        <v>1</v>
      </c>
      <c r="AC72" s="695" t="str">
        <f t="shared" si="10"/>
        <v/>
      </c>
      <c r="AD72" s="696" t="str">
        <f>IF(I72="","",IF(AK72="TRUE",Y72*VLOOKUP(F72,'基準年度の排出量算定用（参考）'!$U:$V,2,FALSE),Y72*AA72))</f>
        <v/>
      </c>
      <c r="AE72" s="724" t="str">
        <f>IF(AC72="","",AC72*VLOOKUP(F72,係数!$E:$R,13,FALSE)*44/12)</f>
        <v/>
      </c>
      <c r="AF72" s="291" t="str">
        <f>IF(AD72="","",AD72*VLOOKUP(F72,係数!$E:$R,11,FALSE)*44/12)</f>
        <v/>
      </c>
      <c r="AH72" s="44"/>
      <c r="AJ72" s="58" t="str">
        <f t="shared" si="11"/>
        <v/>
      </c>
      <c r="AK72" s="363" t="b">
        <f t="shared" si="12"/>
        <v>0</v>
      </c>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s="221" t="str">
        <f t="shared" si="14"/>
        <v/>
      </c>
      <c r="BU72" s="221" t="str">
        <f t="shared" si="15"/>
        <v/>
      </c>
    </row>
    <row r="73" spans="2:73" ht="18" customHeight="1">
      <c r="B73" s="40"/>
      <c r="D73" s="822"/>
      <c r="E73" s="49"/>
      <c r="F73" s="32"/>
      <c r="G73" s="50"/>
      <c r="H73" s="50"/>
      <c r="I73" s="51"/>
      <c r="J73" s="708"/>
      <c r="K73" s="709"/>
      <c r="L73" s="709"/>
      <c r="M73" s="709"/>
      <c r="N73" s="709"/>
      <c r="O73" s="709"/>
      <c r="P73" s="709"/>
      <c r="Q73" s="709"/>
      <c r="R73" s="709"/>
      <c r="S73" s="709"/>
      <c r="T73" s="709"/>
      <c r="U73" s="710"/>
      <c r="V73" s="742"/>
      <c r="W73" s="743">
        <f t="shared" si="7"/>
        <v>1</v>
      </c>
      <c r="X73" s="692">
        <f t="shared" si="13"/>
        <v>0</v>
      </c>
      <c r="Y73" s="722" t="str">
        <f t="shared" si="8"/>
        <v/>
      </c>
      <c r="Z73" s="134" t="str">
        <f>IF(F73="","",VLOOKUP(F73,係数!$E:$R,9,FALSE))</f>
        <v/>
      </c>
      <c r="AA73" s="286" t="str">
        <f>IF(F73="","",VLOOKUP(F73,係数!$E:$R,7,FALSE))</f>
        <v/>
      </c>
      <c r="AB73" s="723">
        <f t="shared" si="9"/>
        <v>1</v>
      </c>
      <c r="AC73" s="695" t="str">
        <f t="shared" si="10"/>
        <v/>
      </c>
      <c r="AD73" s="696" t="str">
        <f>IF(I73="","",IF(AK73="TRUE",Y73*VLOOKUP(F73,'基準年度の排出量算定用（参考）'!$U:$V,2,FALSE),Y73*AA73))</f>
        <v/>
      </c>
      <c r="AE73" s="724" t="str">
        <f>IF(AC73="","",AC73*VLOOKUP(F73,係数!$E:$R,13,FALSE)*44/12)</f>
        <v/>
      </c>
      <c r="AF73" s="291" t="str">
        <f>IF(AD73="","",AD73*VLOOKUP(F73,係数!$E:$R,11,FALSE)*44/12)</f>
        <v/>
      </c>
      <c r="AH73" s="44"/>
      <c r="AJ73" s="58" t="str">
        <f t="shared" si="11"/>
        <v/>
      </c>
      <c r="AK73" s="363" t="b">
        <f t="shared" si="12"/>
        <v>0</v>
      </c>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s="221" t="str">
        <f t="shared" si="14"/>
        <v/>
      </c>
      <c r="BU73" s="221" t="str">
        <f t="shared" si="15"/>
        <v/>
      </c>
    </row>
    <row r="74" spans="2:73" ht="18" customHeight="1">
      <c r="B74" s="40"/>
      <c r="D74" s="822"/>
      <c r="E74" s="49"/>
      <c r="F74" s="32"/>
      <c r="G74" s="50"/>
      <c r="H74" s="50"/>
      <c r="I74" s="51"/>
      <c r="J74" s="708"/>
      <c r="K74" s="709"/>
      <c r="L74" s="709"/>
      <c r="M74" s="709"/>
      <c r="N74" s="709"/>
      <c r="O74" s="709"/>
      <c r="P74" s="709"/>
      <c r="Q74" s="709"/>
      <c r="R74" s="709"/>
      <c r="S74" s="709"/>
      <c r="T74" s="709"/>
      <c r="U74" s="710"/>
      <c r="V74" s="742"/>
      <c r="W74" s="743">
        <f t="shared" si="7"/>
        <v>1</v>
      </c>
      <c r="X74" s="692">
        <f t="shared" si="13"/>
        <v>0</v>
      </c>
      <c r="Y74" s="722" t="str">
        <f t="shared" si="8"/>
        <v/>
      </c>
      <c r="Z74" s="134" t="str">
        <f>IF(F74="","",VLOOKUP(F74,係数!$E:$R,9,FALSE))</f>
        <v/>
      </c>
      <c r="AA74" s="286" t="str">
        <f>IF(F74="","",VLOOKUP(F74,係数!$E:$R,7,FALSE))</f>
        <v/>
      </c>
      <c r="AB74" s="723">
        <f t="shared" si="9"/>
        <v>1</v>
      </c>
      <c r="AC74" s="695" t="str">
        <f t="shared" si="10"/>
        <v/>
      </c>
      <c r="AD74" s="696" t="str">
        <f>IF(I74="","",IF(AK74="TRUE",Y74*VLOOKUP(F74,'基準年度の排出量算定用（参考）'!$U:$V,2,FALSE),Y74*AA74))</f>
        <v/>
      </c>
      <c r="AE74" s="724" t="str">
        <f>IF(AC74="","",AC74*VLOOKUP(F74,係数!$E:$R,13,FALSE)*44/12)</f>
        <v/>
      </c>
      <c r="AF74" s="291" t="str">
        <f>IF(AD74="","",AD74*VLOOKUP(F74,係数!$E:$R,11,FALSE)*44/12)</f>
        <v/>
      </c>
      <c r="AH74" s="44"/>
      <c r="AJ74" s="58" t="str">
        <f t="shared" si="11"/>
        <v/>
      </c>
      <c r="AK74" s="363" t="b">
        <f t="shared" si="12"/>
        <v>0</v>
      </c>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s="221" t="str">
        <f t="shared" si="14"/>
        <v/>
      </c>
      <c r="BU74" s="221" t="str">
        <f t="shared" si="15"/>
        <v/>
      </c>
    </row>
    <row r="75" spans="2:73" ht="18" customHeight="1">
      <c r="B75" s="40"/>
      <c r="D75" s="822"/>
      <c r="E75" s="49"/>
      <c r="F75" s="32"/>
      <c r="G75" s="50"/>
      <c r="H75" s="50"/>
      <c r="I75" s="51"/>
      <c r="J75" s="708"/>
      <c r="K75" s="709"/>
      <c r="L75" s="709"/>
      <c r="M75" s="709"/>
      <c r="N75" s="709"/>
      <c r="O75" s="709"/>
      <c r="P75" s="709"/>
      <c r="Q75" s="709"/>
      <c r="R75" s="709"/>
      <c r="S75" s="709"/>
      <c r="T75" s="709"/>
      <c r="U75" s="710"/>
      <c r="V75" s="742"/>
      <c r="W75" s="743">
        <f t="shared" si="7"/>
        <v>1</v>
      </c>
      <c r="X75" s="692">
        <f t="shared" si="13"/>
        <v>0</v>
      </c>
      <c r="Y75" s="722" t="str">
        <f t="shared" si="8"/>
        <v/>
      </c>
      <c r="Z75" s="134" t="str">
        <f>IF(F75="","",VLOOKUP(F75,係数!$E:$R,9,FALSE))</f>
        <v/>
      </c>
      <c r="AA75" s="286" t="str">
        <f>IF(F75="","",VLOOKUP(F75,係数!$E:$R,7,FALSE))</f>
        <v/>
      </c>
      <c r="AB75" s="723">
        <f t="shared" si="9"/>
        <v>1</v>
      </c>
      <c r="AC75" s="695" t="str">
        <f t="shared" si="10"/>
        <v/>
      </c>
      <c r="AD75" s="696" t="str">
        <f>IF(I75="","",IF(AK75="TRUE",Y75*VLOOKUP(F75,'基準年度の排出量算定用（参考）'!$U:$V,2,FALSE),Y75*AA75))</f>
        <v/>
      </c>
      <c r="AE75" s="724" t="str">
        <f>IF(AC75="","",AC75*VLOOKUP(F75,係数!$E:$R,13,FALSE)*44/12)</f>
        <v/>
      </c>
      <c r="AF75" s="291" t="str">
        <f>IF(AD75="","",AD75*VLOOKUP(F75,係数!$E:$R,11,FALSE)*44/12)</f>
        <v/>
      </c>
      <c r="AH75" s="44"/>
      <c r="AJ75" s="58" t="str">
        <f t="shared" si="11"/>
        <v/>
      </c>
      <c r="AK75" s="363" t="b">
        <f t="shared" si="12"/>
        <v>0</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s="221" t="str">
        <f t="shared" si="14"/>
        <v/>
      </c>
      <c r="BU75" s="221" t="str">
        <f t="shared" si="15"/>
        <v/>
      </c>
    </row>
    <row r="76" spans="2:73" ht="18" customHeight="1">
      <c r="B76" s="40"/>
      <c r="D76" s="822"/>
      <c r="E76" s="49"/>
      <c r="F76" s="32"/>
      <c r="G76" s="50"/>
      <c r="H76" s="50"/>
      <c r="I76" s="51"/>
      <c r="J76" s="708"/>
      <c r="K76" s="709"/>
      <c r="L76" s="709"/>
      <c r="M76" s="709"/>
      <c r="N76" s="709"/>
      <c r="O76" s="709"/>
      <c r="P76" s="709"/>
      <c r="Q76" s="709"/>
      <c r="R76" s="709"/>
      <c r="S76" s="709"/>
      <c r="T76" s="709"/>
      <c r="U76" s="710"/>
      <c r="V76" s="742"/>
      <c r="W76" s="743">
        <f t="shared" si="7"/>
        <v>1</v>
      </c>
      <c r="X76" s="692">
        <f t="shared" si="13"/>
        <v>0</v>
      </c>
      <c r="Y76" s="722" t="str">
        <f t="shared" si="8"/>
        <v/>
      </c>
      <c r="Z76" s="134" t="str">
        <f>IF(F76="","",VLOOKUP(F76,係数!$E:$R,9,FALSE))</f>
        <v/>
      </c>
      <c r="AA76" s="286" t="str">
        <f>IF(F76="","",VLOOKUP(F76,係数!$E:$R,7,FALSE))</f>
        <v/>
      </c>
      <c r="AB76" s="723">
        <f t="shared" si="9"/>
        <v>1</v>
      </c>
      <c r="AC76" s="695" t="str">
        <f t="shared" si="10"/>
        <v/>
      </c>
      <c r="AD76" s="696" t="str">
        <f>IF(I76="","",IF(AK76="TRUE",Y76*VLOOKUP(F76,'基準年度の排出量算定用（参考）'!$U:$V,2,FALSE),Y76*AA76))</f>
        <v/>
      </c>
      <c r="AE76" s="724" t="str">
        <f>IF(AC76="","",AC76*VLOOKUP(F76,係数!$E:$R,13,FALSE)*44/12)</f>
        <v/>
      </c>
      <c r="AF76" s="291" t="str">
        <f>IF(AD76="","",AD76*VLOOKUP(F76,係数!$E:$R,11,FALSE)*44/12)</f>
        <v/>
      </c>
      <c r="AH76" s="44"/>
      <c r="AJ76" s="58" t="str">
        <f t="shared" si="11"/>
        <v/>
      </c>
      <c r="AK76" s="363" t="b">
        <f t="shared" si="12"/>
        <v>0</v>
      </c>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s="221" t="str">
        <f t="shared" si="14"/>
        <v/>
      </c>
      <c r="BU76" s="221" t="str">
        <f t="shared" si="15"/>
        <v/>
      </c>
    </row>
    <row r="77" spans="2:73" ht="18" customHeight="1">
      <c r="B77" s="40"/>
      <c r="D77" s="822"/>
      <c r="E77" s="49"/>
      <c r="F77" s="32"/>
      <c r="G77" s="50"/>
      <c r="H77" s="50"/>
      <c r="I77" s="51"/>
      <c r="J77" s="708"/>
      <c r="K77" s="709"/>
      <c r="L77" s="709"/>
      <c r="M77" s="709"/>
      <c r="N77" s="709"/>
      <c r="O77" s="709"/>
      <c r="P77" s="709"/>
      <c r="Q77" s="709"/>
      <c r="R77" s="709"/>
      <c r="S77" s="709"/>
      <c r="T77" s="709"/>
      <c r="U77" s="710"/>
      <c r="V77" s="742"/>
      <c r="W77" s="743">
        <f t="shared" si="7"/>
        <v>1</v>
      </c>
      <c r="X77" s="692">
        <f t="shared" si="13"/>
        <v>0</v>
      </c>
      <c r="Y77" s="722" t="str">
        <f t="shared" si="8"/>
        <v/>
      </c>
      <c r="Z77" s="134" t="str">
        <f>IF(F77="","",VLOOKUP(F77,係数!$E:$R,9,FALSE))</f>
        <v/>
      </c>
      <c r="AA77" s="286" t="str">
        <f>IF(F77="","",VLOOKUP(F77,係数!$E:$R,7,FALSE))</f>
        <v/>
      </c>
      <c r="AB77" s="723">
        <f t="shared" si="9"/>
        <v>1</v>
      </c>
      <c r="AC77" s="695" t="str">
        <f t="shared" si="10"/>
        <v/>
      </c>
      <c r="AD77" s="696" t="str">
        <f>IF(I77="","",IF(AK77="TRUE",Y77*VLOOKUP(F77,'基準年度の排出量算定用（参考）'!$U:$V,2,FALSE),Y77*AA77))</f>
        <v/>
      </c>
      <c r="AE77" s="724" t="str">
        <f>IF(AC77="","",AC77*VLOOKUP(F77,係数!$E:$R,13,FALSE)*44/12)</f>
        <v/>
      </c>
      <c r="AF77" s="291" t="str">
        <f>IF(AD77="","",AD77*VLOOKUP(F77,係数!$E:$R,11,FALSE)*44/12)</f>
        <v/>
      </c>
      <c r="AH77" s="44"/>
      <c r="AJ77" s="58" t="str">
        <f t="shared" si="11"/>
        <v/>
      </c>
      <c r="AK77" s="363" t="b">
        <f t="shared" si="12"/>
        <v>0</v>
      </c>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s="221" t="str">
        <f t="shared" si="14"/>
        <v/>
      </c>
      <c r="BU77" s="221" t="str">
        <f t="shared" si="15"/>
        <v/>
      </c>
    </row>
    <row r="78" spans="2:73" ht="18" customHeight="1">
      <c r="B78" s="40"/>
      <c r="D78" s="822"/>
      <c r="E78" s="49"/>
      <c r="F78" s="32"/>
      <c r="G78" s="50"/>
      <c r="H78" s="50"/>
      <c r="I78" s="51"/>
      <c r="J78" s="708"/>
      <c r="K78" s="709"/>
      <c r="L78" s="709"/>
      <c r="M78" s="709"/>
      <c r="N78" s="709"/>
      <c r="O78" s="709"/>
      <c r="P78" s="709"/>
      <c r="Q78" s="709"/>
      <c r="R78" s="709"/>
      <c r="S78" s="709"/>
      <c r="T78" s="709"/>
      <c r="U78" s="710"/>
      <c r="V78" s="742"/>
      <c r="W78" s="743">
        <f t="shared" si="7"/>
        <v>1</v>
      </c>
      <c r="X78" s="692">
        <f t="shared" si="13"/>
        <v>0</v>
      </c>
      <c r="Y78" s="722" t="str">
        <f t="shared" si="8"/>
        <v/>
      </c>
      <c r="Z78" s="134" t="str">
        <f>IF(F78="","",VLOOKUP(F78,係数!$E:$R,9,FALSE))</f>
        <v/>
      </c>
      <c r="AA78" s="286" t="str">
        <f>IF(F78="","",VLOOKUP(F78,係数!$E:$R,7,FALSE))</f>
        <v/>
      </c>
      <c r="AB78" s="723">
        <f t="shared" si="9"/>
        <v>1</v>
      </c>
      <c r="AC78" s="695" t="str">
        <f t="shared" si="10"/>
        <v/>
      </c>
      <c r="AD78" s="696" t="str">
        <f>IF(I78="","",IF(AK78="TRUE",Y78*VLOOKUP(F78,'基準年度の排出量算定用（参考）'!$U:$V,2,FALSE),Y78*AA78))</f>
        <v/>
      </c>
      <c r="AE78" s="724" t="str">
        <f>IF(AC78="","",AC78*VLOOKUP(F78,係数!$E:$R,13,FALSE)*44/12)</f>
        <v/>
      </c>
      <c r="AF78" s="291" t="str">
        <f>IF(AD78="","",AD78*VLOOKUP(F78,係数!$E:$R,11,FALSE)*44/12)</f>
        <v/>
      </c>
      <c r="AH78" s="44"/>
      <c r="AJ78" s="58" t="str">
        <f t="shared" si="11"/>
        <v/>
      </c>
      <c r="AK78" s="363" t="b">
        <f t="shared" si="12"/>
        <v>0</v>
      </c>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s="221" t="str">
        <f t="shared" si="14"/>
        <v/>
      </c>
      <c r="BU78" s="221" t="str">
        <f t="shared" si="15"/>
        <v/>
      </c>
    </row>
    <row r="79" spans="2:73" ht="18" customHeight="1">
      <c r="B79" s="40"/>
      <c r="D79" s="822"/>
      <c r="E79" s="49"/>
      <c r="F79" s="32"/>
      <c r="G79" s="50"/>
      <c r="H79" s="50"/>
      <c r="I79" s="51"/>
      <c r="J79" s="708"/>
      <c r="K79" s="709"/>
      <c r="L79" s="709"/>
      <c r="M79" s="709"/>
      <c r="N79" s="709"/>
      <c r="O79" s="709"/>
      <c r="P79" s="709"/>
      <c r="Q79" s="709"/>
      <c r="R79" s="709"/>
      <c r="S79" s="709"/>
      <c r="T79" s="709"/>
      <c r="U79" s="710"/>
      <c r="V79" s="742"/>
      <c r="W79" s="743">
        <f t="shared" si="7"/>
        <v>1</v>
      </c>
      <c r="X79" s="692">
        <f t="shared" si="13"/>
        <v>0</v>
      </c>
      <c r="Y79" s="722" t="str">
        <f t="shared" si="8"/>
        <v/>
      </c>
      <c r="Z79" s="134" t="str">
        <f>IF(F79="","",VLOOKUP(F79,係数!$E:$R,9,FALSE))</f>
        <v/>
      </c>
      <c r="AA79" s="286" t="str">
        <f>IF(F79="","",VLOOKUP(F79,係数!$E:$R,7,FALSE))</f>
        <v/>
      </c>
      <c r="AB79" s="723">
        <f t="shared" si="9"/>
        <v>1</v>
      </c>
      <c r="AC79" s="695" t="str">
        <f t="shared" si="10"/>
        <v/>
      </c>
      <c r="AD79" s="696" t="str">
        <f>IF(I79="","",IF(AK79="TRUE",Y79*VLOOKUP(F79,'基準年度の排出量算定用（参考）'!$U:$V,2,FALSE),Y79*AA79))</f>
        <v/>
      </c>
      <c r="AE79" s="724" t="str">
        <f>IF(AC79="","",AC79*VLOOKUP(F79,係数!$E:$R,13,FALSE)*44/12)</f>
        <v/>
      </c>
      <c r="AF79" s="291" t="str">
        <f>IF(AD79="","",AD79*VLOOKUP(F79,係数!$E:$R,11,FALSE)*44/12)</f>
        <v/>
      </c>
      <c r="AH79" s="44"/>
      <c r="AJ79" s="58" t="str">
        <f t="shared" si="11"/>
        <v/>
      </c>
      <c r="AK79" s="363" t="b">
        <f t="shared" si="12"/>
        <v>0</v>
      </c>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s="221" t="str">
        <f t="shared" si="14"/>
        <v/>
      </c>
      <c r="BU79" s="221" t="str">
        <f t="shared" si="15"/>
        <v/>
      </c>
    </row>
    <row r="80" spans="2:73" ht="18" customHeight="1">
      <c r="B80" s="40"/>
      <c r="D80" s="822"/>
      <c r="E80" s="49"/>
      <c r="F80" s="32"/>
      <c r="G80" s="50"/>
      <c r="H80" s="50"/>
      <c r="I80" s="51"/>
      <c r="J80" s="708"/>
      <c r="K80" s="709"/>
      <c r="L80" s="709"/>
      <c r="M80" s="709"/>
      <c r="N80" s="709"/>
      <c r="O80" s="709"/>
      <c r="P80" s="709"/>
      <c r="Q80" s="709"/>
      <c r="R80" s="709"/>
      <c r="S80" s="709"/>
      <c r="T80" s="709"/>
      <c r="U80" s="710"/>
      <c r="V80" s="742"/>
      <c r="W80" s="743">
        <f t="shared" si="7"/>
        <v>1</v>
      </c>
      <c r="X80" s="692">
        <f t="shared" si="13"/>
        <v>0</v>
      </c>
      <c r="Y80" s="722" t="str">
        <f t="shared" si="8"/>
        <v/>
      </c>
      <c r="Z80" s="134" t="str">
        <f>IF(F80="","",VLOOKUP(F80,係数!$E:$R,9,FALSE))</f>
        <v/>
      </c>
      <c r="AA80" s="286" t="str">
        <f>IF(F80="","",VLOOKUP(F80,係数!$E:$R,7,FALSE))</f>
        <v/>
      </c>
      <c r="AB80" s="723">
        <f t="shared" si="9"/>
        <v>1</v>
      </c>
      <c r="AC80" s="695" t="str">
        <f t="shared" si="10"/>
        <v/>
      </c>
      <c r="AD80" s="696" t="str">
        <f>IF(I80="","",IF(AK80="TRUE",Y80*VLOOKUP(F80,'基準年度の排出量算定用（参考）'!$U:$V,2,FALSE),Y80*AA80))</f>
        <v/>
      </c>
      <c r="AE80" s="724" t="str">
        <f>IF(AC80="","",AC80*VLOOKUP(F80,係数!$E:$R,13,FALSE)*44/12)</f>
        <v/>
      </c>
      <c r="AF80" s="291" t="str">
        <f>IF(AD80="","",AD80*VLOOKUP(F80,係数!$E:$R,11,FALSE)*44/12)</f>
        <v/>
      </c>
      <c r="AH80" s="44"/>
      <c r="AJ80" s="58" t="str">
        <f t="shared" si="11"/>
        <v/>
      </c>
      <c r="AK80" s="363" t="b">
        <f t="shared" si="12"/>
        <v>0</v>
      </c>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s="221" t="str">
        <f t="shared" si="14"/>
        <v/>
      </c>
      <c r="BU80" s="221" t="str">
        <f t="shared" si="15"/>
        <v/>
      </c>
    </row>
    <row r="81" spans="2:73" ht="18" customHeight="1">
      <c r="B81" s="40"/>
      <c r="D81" s="822"/>
      <c r="E81" s="49"/>
      <c r="F81" s="32"/>
      <c r="G81" s="50"/>
      <c r="H81" s="50"/>
      <c r="I81" s="51"/>
      <c r="J81" s="708"/>
      <c r="K81" s="709"/>
      <c r="L81" s="709"/>
      <c r="M81" s="709"/>
      <c r="N81" s="709"/>
      <c r="O81" s="709"/>
      <c r="P81" s="709"/>
      <c r="Q81" s="709"/>
      <c r="R81" s="709"/>
      <c r="S81" s="709"/>
      <c r="T81" s="709"/>
      <c r="U81" s="710"/>
      <c r="V81" s="742"/>
      <c r="W81" s="743">
        <f t="shared" si="7"/>
        <v>1</v>
      </c>
      <c r="X81" s="692">
        <f t="shared" si="13"/>
        <v>0</v>
      </c>
      <c r="Y81" s="722" t="str">
        <f t="shared" si="8"/>
        <v/>
      </c>
      <c r="Z81" s="134" t="str">
        <f>IF(F81="","",VLOOKUP(F81,係数!$E:$R,9,FALSE))</f>
        <v/>
      </c>
      <c r="AA81" s="286" t="str">
        <f>IF(F81="","",VLOOKUP(F81,係数!$E:$R,7,FALSE))</f>
        <v/>
      </c>
      <c r="AB81" s="723">
        <f t="shared" si="9"/>
        <v>1</v>
      </c>
      <c r="AC81" s="695" t="str">
        <f t="shared" si="10"/>
        <v/>
      </c>
      <c r="AD81" s="696" t="str">
        <f>IF(I81="","",IF(AK81="TRUE",Y81*VLOOKUP(F81,'基準年度の排出量算定用（参考）'!$U:$V,2,FALSE),Y81*AA81))</f>
        <v/>
      </c>
      <c r="AE81" s="724" t="str">
        <f>IF(AC81="","",AC81*VLOOKUP(F81,係数!$E:$R,13,FALSE)*44/12)</f>
        <v/>
      </c>
      <c r="AF81" s="291" t="str">
        <f>IF(AD81="","",AD81*VLOOKUP(F81,係数!$E:$R,11,FALSE)*44/12)</f>
        <v/>
      </c>
      <c r="AH81" s="44"/>
      <c r="AJ81" s="58" t="str">
        <f t="shared" si="11"/>
        <v/>
      </c>
      <c r="AK81" s="363" t="b">
        <f t="shared" si="12"/>
        <v>0</v>
      </c>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s="221" t="str">
        <f t="shared" si="14"/>
        <v/>
      </c>
      <c r="BU81" s="221" t="str">
        <f t="shared" si="15"/>
        <v/>
      </c>
    </row>
    <row r="82" spans="2:73" ht="18" customHeight="1">
      <c r="B82" s="40"/>
      <c r="D82" s="822"/>
      <c r="E82" s="49"/>
      <c r="F82" s="32"/>
      <c r="G82" s="50"/>
      <c r="H82" s="50"/>
      <c r="I82" s="51"/>
      <c r="J82" s="708"/>
      <c r="K82" s="709"/>
      <c r="L82" s="709"/>
      <c r="M82" s="709"/>
      <c r="N82" s="709"/>
      <c r="O82" s="709"/>
      <c r="P82" s="709"/>
      <c r="Q82" s="709"/>
      <c r="R82" s="709"/>
      <c r="S82" s="709"/>
      <c r="T82" s="709"/>
      <c r="U82" s="710"/>
      <c r="V82" s="742"/>
      <c r="W82" s="743">
        <f t="shared" si="7"/>
        <v>1</v>
      </c>
      <c r="X82" s="692">
        <f t="shared" si="13"/>
        <v>0</v>
      </c>
      <c r="Y82" s="722" t="str">
        <f t="shared" si="8"/>
        <v/>
      </c>
      <c r="Z82" s="134" t="str">
        <f>IF(F82="","",VLOOKUP(F82,係数!$E:$R,9,FALSE))</f>
        <v/>
      </c>
      <c r="AA82" s="286" t="str">
        <f>IF(F82="","",VLOOKUP(F82,係数!$E:$R,7,FALSE))</f>
        <v/>
      </c>
      <c r="AB82" s="723">
        <f t="shared" si="9"/>
        <v>1</v>
      </c>
      <c r="AC82" s="695" t="str">
        <f t="shared" si="10"/>
        <v/>
      </c>
      <c r="AD82" s="696" t="str">
        <f>IF(I82="","",IF(AK82="TRUE",Y82*VLOOKUP(F82,'基準年度の排出量算定用（参考）'!$U:$V,2,FALSE),Y82*AA82))</f>
        <v/>
      </c>
      <c r="AE82" s="724" t="str">
        <f>IF(AC82="","",AC82*VLOOKUP(F82,係数!$E:$R,13,FALSE)*44/12)</f>
        <v/>
      </c>
      <c r="AF82" s="291" t="str">
        <f>IF(AD82="","",AD82*VLOOKUP(F82,係数!$E:$R,11,FALSE)*44/12)</f>
        <v/>
      </c>
      <c r="AH82" s="44"/>
      <c r="AJ82" s="58" t="str">
        <f t="shared" si="11"/>
        <v/>
      </c>
      <c r="AK82" s="363" t="b">
        <f t="shared" si="12"/>
        <v>0</v>
      </c>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s="221" t="str">
        <f t="shared" si="14"/>
        <v/>
      </c>
      <c r="BU82" s="221" t="str">
        <f t="shared" si="15"/>
        <v/>
      </c>
    </row>
    <row r="83" spans="2:73" ht="18" customHeight="1">
      <c r="B83" s="40"/>
      <c r="D83" s="822"/>
      <c r="E83" s="49"/>
      <c r="F83" s="32"/>
      <c r="G83" s="50"/>
      <c r="H83" s="50"/>
      <c r="I83" s="51"/>
      <c r="J83" s="708"/>
      <c r="K83" s="709"/>
      <c r="L83" s="709"/>
      <c r="M83" s="709"/>
      <c r="N83" s="709"/>
      <c r="O83" s="709"/>
      <c r="P83" s="709"/>
      <c r="Q83" s="709"/>
      <c r="R83" s="709"/>
      <c r="S83" s="709"/>
      <c r="T83" s="709"/>
      <c r="U83" s="710"/>
      <c r="V83" s="742"/>
      <c r="W83" s="743">
        <f t="shared" si="7"/>
        <v>1</v>
      </c>
      <c r="X83" s="692">
        <f t="shared" si="13"/>
        <v>0</v>
      </c>
      <c r="Y83" s="722" t="str">
        <f t="shared" si="8"/>
        <v/>
      </c>
      <c r="Z83" s="134" t="str">
        <f>IF(F83="","",VLOOKUP(F83,係数!$E:$R,9,FALSE))</f>
        <v/>
      </c>
      <c r="AA83" s="286" t="str">
        <f>IF(F83="","",VLOOKUP(F83,係数!$E:$R,7,FALSE))</f>
        <v/>
      </c>
      <c r="AB83" s="723">
        <f t="shared" si="9"/>
        <v>1</v>
      </c>
      <c r="AC83" s="695" t="str">
        <f t="shared" si="10"/>
        <v/>
      </c>
      <c r="AD83" s="696" t="str">
        <f>IF(I83="","",IF(AK83="TRUE",Y83*VLOOKUP(F83,'基準年度の排出量算定用（参考）'!$U:$V,2,FALSE),Y83*AA83))</f>
        <v/>
      </c>
      <c r="AE83" s="724" t="str">
        <f>IF(AC83="","",AC83*VLOOKUP(F83,係数!$E:$R,13,FALSE)*44/12)</f>
        <v/>
      </c>
      <c r="AF83" s="291" t="str">
        <f>IF(AD83="","",AD83*VLOOKUP(F83,係数!$E:$R,11,FALSE)*44/12)</f>
        <v/>
      </c>
      <c r="AH83" s="44"/>
      <c r="AJ83" s="58" t="str">
        <f t="shared" si="11"/>
        <v/>
      </c>
      <c r="AK83" s="363" t="b">
        <f t="shared" si="12"/>
        <v>0</v>
      </c>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s="221" t="str">
        <f t="shared" si="14"/>
        <v/>
      </c>
      <c r="BU83" s="221" t="str">
        <f t="shared" si="15"/>
        <v/>
      </c>
    </row>
    <row r="84" spans="2:73" ht="18" customHeight="1">
      <c r="B84" s="40"/>
      <c r="D84" s="822"/>
      <c r="E84" s="49"/>
      <c r="F84" s="32"/>
      <c r="G84" s="50"/>
      <c r="H84" s="50"/>
      <c r="I84" s="51"/>
      <c r="J84" s="708"/>
      <c r="K84" s="709"/>
      <c r="L84" s="709"/>
      <c r="M84" s="709"/>
      <c r="N84" s="709"/>
      <c r="O84" s="709"/>
      <c r="P84" s="709"/>
      <c r="Q84" s="709"/>
      <c r="R84" s="709"/>
      <c r="S84" s="709"/>
      <c r="T84" s="709"/>
      <c r="U84" s="710"/>
      <c r="V84" s="742"/>
      <c r="W84" s="743">
        <f t="shared" si="7"/>
        <v>1</v>
      </c>
      <c r="X84" s="692">
        <f t="shared" si="13"/>
        <v>0</v>
      </c>
      <c r="Y84" s="722" t="str">
        <f t="shared" si="8"/>
        <v/>
      </c>
      <c r="Z84" s="134" t="str">
        <f>IF(F84="","",VLOOKUP(F84,係数!$E:$R,9,FALSE))</f>
        <v/>
      </c>
      <c r="AA84" s="286" t="str">
        <f>IF(F84="","",VLOOKUP(F84,係数!$E:$R,7,FALSE))</f>
        <v/>
      </c>
      <c r="AB84" s="723">
        <f t="shared" si="9"/>
        <v>1</v>
      </c>
      <c r="AC84" s="695" t="str">
        <f t="shared" si="10"/>
        <v/>
      </c>
      <c r="AD84" s="696" t="str">
        <f>IF(I84="","",IF(AK84="TRUE",Y84*VLOOKUP(F84,'基準年度の排出量算定用（参考）'!$U:$V,2,FALSE),Y84*AA84))</f>
        <v/>
      </c>
      <c r="AE84" s="724" t="str">
        <f>IF(AC84="","",AC84*VLOOKUP(F84,係数!$E:$R,13,FALSE)*44/12)</f>
        <v/>
      </c>
      <c r="AF84" s="291" t="str">
        <f>IF(AD84="","",AD84*VLOOKUP(F84,係数!$E:$R,11,FALSE)*44/12)</f>
        <v/>
      </c>
      <c r="AH84" s="44"/>
      <c r="AJ84" s="58" t="str">
        <f t="shared" si="11"/>
        <v/>
      </c>
      <c r="AK84" s="363" t="b">
        <f t="shared" si="12"/>
        <v>0</v>
      </c>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s="221" t="str">
        <f t="shared" si="14"/>
        <v/>
      </c>
      <c r="BU84" s="221" t="str">
        <f t="shared" si="15"/>
        <v/>
      </c>
    </row>
    <row r="85" spans="2:73" ht="18" customHeight="1">
      <c r="B85" s="40"/>
      <c r="D85" s="822"/>
      <c r="E85" s="49"/>
      <c r="F85" s="32"/>
      <c r="G85" s="50"/>
      <c r="H85" s="50"/>
      <c r="I85" s="51"/>
      <c r="J85" s="708"/>
      <c r="K85" s="709"/>
      <c r="L85" s="709"/>
      <c r="M85" s="709"/>
      <c r="N85" s="709"/>
      <c r="O85" s="709"/>
      <c r="P85" s="709"/>
      <c r="Q85" s="709"/>
      <c r="R85" s="709"/>
      <c r="S85" s="709"/>
      <c r="T85" s="709"/>
      <c r="U85" s="710"/>
      <c r="V85" s="742"/>
      <c r="W85" s="743">
        <f t="shared" si="7"/>
        <v>1</v>
      </c>
      <c r="X85" s="692">
        <f t="shared" si="13"/>
        <v>0</v>
      </c>
      <c r="Y85" s="722" t="str">
        <f t="shared" si="8"/>
        <v/>
      </c>
      <c r="Z85" s="134" t="str">
        <f>IF(F85="","",VLOOKUP(F85,係数!$E:$R,9,FALSE))</f>
        <v/>
      </c>
      <c r="AA85" s="286" t="str">
        <f>IF(F85="","",VLOOKUP(F85,係数!$E:$R,7,FALSE))</f>
        <v/>
      </c>
      <c r="AB85" s="723">
        <f t="shared" si="9"/>
        <v>1</v>
      </c>
      <c r="AC85" s="695" t="str">
        <f t="shared" si="10"/>
        <v/>
      </c>
      <c r="AD85" s="696" t="str">
        <f>IF(I85="","",IF(AK85="TRUE",Y85*VLOOKUP(F85,'基準年度の排出量算定用（参考）'!$U:$V,2,FALSE),Y85*AA85))</f>
        <v/>
      </c>
      <c r="AE85" s="724" t="str">
        <f>IF(AC85="","",AC85*VLOOKUP(F85,係数!$E:$R,13,FALSE)*44/12)</f>
        <v/>
      </c>
      <c r="AF85" s="291" t="str">
        <f>IF(AD85="","",AD85*VLOOKUP(F85,係数!$E:$R,11,FALSE)*44/12)</f>
        <v/>
      </c>
      <c r="AH85" s="44"/>
      <c r="AJ85" s="58" t="str">
        <f t="shared" si="11"/>
        <v/>
      </c>
      <c r="AK85" s="363" t="b">
        <f t="shared" si="12"/>
        <v>0</v>
      </c>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s="221" t="str">
        <f t="shared" si="14"/>
        <v/>
      </c>
      <c r="BU85" s="221" t="str">
        <f t="shared" si="15"/>
        <v/>
      </c>
    </row>
    <row r="86" spans="2:73" ht="18" customHeight="1">
      <c r="B86" s="40"/>
      <c r="D86" s="822"/>
      <c r="E86" s="49"/>
      <c r="F86" s="32"/>
      <c r="G86" s="50"/>
      <c r="H86" s="50"/>
      <c r="I86" s="51"/>
      <c r="J86" s="708"/>
      <c r="K86" s="709"/>
      <c r="L86" s="709"/>
      <c r="M86" s="709"/>
      <c r="N86" s="709"/>
      <c r="O86" s="709"/>
      <c r="P86" s="709"/>
      <c r="Q86" s="709"/>
      <c r="R86" s="709"/>
      <c r="S86" s="709"/>
      <c r="T86" s="709"/>
      <c r="U86" s="710"/>
      <c r="V86" s="742"/>
      <c r="W86" s="743">
        <f t="shared" si="7"/>
        <v>1</v>
      </c>
      <c r="X86" s="692">
        <f t="shared" si="13"/>
        <v>0</v>
      </c>
      <c r="Y86" s="722" t="str">
        <f t="shared" si="8"/>
        <v/>
      </c>
      <c r="Z86" s="134" t="str">
        <f>IF(F86="","",VLOOKUP(F86,係数!$E:$R,9,FALSE))</f>
        <v/>
      </c>
      <c r="AA86" s="286" t="str">
        <f>IF(F86="","",VLOOKUP(F86,係数!$E:$R,7,FALSE))</f>
        <v/>
      </c>
      <c r="AB86" s="723">
        <f t="shared" si="9"/>
        <v>1</v>
      </c>
      <c r="AC86" s="695" t="str">
        <f t="shared" si="10"/>
        <v/>
      </c>
      <c r="AD86" s="696" t="str">
        <f>IF(I86="","",IF(AK86="TRUE",Y86*VLOOKUP(F86,'基準年度の排出量算定用（参考）'!$U:$V,2,FALSE),Y86*AA86))</f>
        <v/>
      </c>
      <c r="AE86" s="724" t="str">
        <f>IF(AC86="","",AC86*VLOOKUP(F86,係数!$E:$R,13,FALSE)*44/12)</f>
        <v/>
      </c>
      <c r="AF86" s="291" t="str">
        <f>IF(AD86="","",AD86*VLOOKUP(F86,係数!$E:$R,11,FALSE)*44/12)</f>
        <v/>
      </c>
      <c r="AH86" s="44"/>
      <c r="AJ86" s="58" t="str">
        <f t="shared" si="11"/>
        <v/>
      </c>
      <c r="AK86" s="363" t="b">
        <f t="shared" si="12"/>
        <v>0</v>
      </c>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s="221" t="str">
        <f t="shared" si="14"/>
        <v/>
      </c>
      <c r="BU86" s="221" t="str">
        <f t="shared" si="15"/>
        <v/>
      </c>
    </row>
    <row r="87" spans="2:73" ht="18" customHeight="1">
      <c r="B87" s="40"/>
      <c r="D87" s="822"/>
      <c r="E87" s="49"/>
      <c r="F87" s="32"/>
      <c r="G87" s="50"/>
      <c r="H87" s="50"/>
      <c r="I87" s="51"/>
      <c r="J87" s="708"/>
      <c r="K87" s="709"/>
      <c r="L87" s="709"/>
      <c r="M87" s="709"/>
      <c r="N87" s="709"/>
      <c r="O87" s="709"/>
      <c r="P87" s="709"/>
      <c r="Q87" s="709"/>
      <c r="R87" s="709"/>
      <c r="S87" s="709"/>
      <c r="T87" s="709"/>
      <c r="U87" s="710"/>
      <c r="V87" s="742"/>
      <c r="W87" s="743">
        <f t="shared" si="7"/>
        <v>1</v>
      </c>
      <c r="X87" s="692">
        <f t="shared" si="13"/>
        <v>0</v>
      </c>
      <c r="Y87" s="722" t="str">
        <f t="shared" si="8"/>
        <v/>
      </c>
      <c r="Z87" s="134" t="str">
        <f>IF(F87="","",VLOOKUP(F87,係数!$E:$R,9,FALSE))</f>
        <v/>
      </c>
      <c r="AA87" s="286" t="str">
        <f>IF(F87="","",VLOOKUP(F87,係数!$E:$R,7,FALSE))</f>
        <v/>
      </c>
      <c r="AB87" s="723">
        <f t="shared" si="9"/>
        <v>1</v>
      </c>
      <c r="AC87" s="695" t="str">
        <f t="shared" si="10"/>
        <v/>
      </c>
      <c r="AD87" s="696" t="str">
        <f>IF(I87="","",IF(AK87="TRUE",Y87*VLOOKUP(F87,'基準年度の排出量算定用（参考）'!$U:$V,2,FALSE),Y87*AA87))</f>
        <v/>
      </c>
      <c r="AE87" s="724" t="str">
        <f>IF(AC87="","",AC87*VLOOKUP(F87,係数!$E:$R,13,FALSE)*44/12)</f>
        <v/>
      </c>
      <c r="AF87" s="291" t="str">
        <f>IF(AD87="","",AD87*VLOOKUP(F87,係数!$E:$R,11,FALSE)*44/12)</f>
        <v/>
      </c>
      <c r="AH87" s="44"/>
      <c r="AJ87" s="58" t="str">
        <f t="shared" si="11"/>
        <v/>
      </c>
      <c r="AK87" s="363" t="b">
        <f t="shared" si="12"/>
        <v>0</v>
      </c>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s="221" t="str">
        <f t="shared" si="14"/>
        <v/>
      </c>
      <c r="BU87" s="221" t="str">
        <f t="shared" si="15"/>
        <v/>
      </c>
    </row>
    <row r="88" spans="2:73" ht="18" customHeight="1">
      <c r="B88" s="40"/>
      <c r="D88" s="822"/>
      <c r="E88" s="49"/>
      <c r="F88" s="32"/>
      <c r="G88" s="50"/>
      <c r="H88" s="50"/>
      <c r="I88" s="51"/>
      <c r="J88" s="708"/>
      <c r="K88" s="709"/>
      <c r="L88" s="709"/>
      <c r="M88" s="709"/>
      <c r="N88" s="709"/>
      <c r="O88" s="709"/>
      <c r="P88" s="709"/>
      <c r="Q88" s="709"/>
      <c r="R88" s="709"/>
      <c r="S88" s="709"/>
      <c r="T88" s="709"/>
      <c r="U88" s="710"/>
      <c r="V88" s="742"/>
      <c r="W88" s="743">
        <f t="shared" si="7"/>
        <v>1</v>
      </c>
      <c r="X88" s="692">
        <f t="shared" si="13"/>
        <v>0</v>
      </c>
      <c r="Y88" s="722" t="str">
        <f t="shared" si="8"/>
        <v/>
      </c>
      <c r="Z88" s="134" t="str">
        <f>IF(F88="","",VLOOKUP(F88,係数!$E:$R,9,FALSE))</f>
        <v/>
      </c>
      <c r="AA88" s="286" t="str">
        <f>IF(F88="","",VLOOKUP(F88,係数!$E:$R,7,FALSE))</f>
        <v/>
      </c>
      <c r="AB88" s="723">
        <f t="shared" si="9"/>
        <v>1</v>
      </c>
      <c r="AC88" s="695" t="str">
        <f t="shared" si="10"/>
        <v/>
      </c>
      <c r="AD88" s="696" t="str">
        <f>IF(I88="","",IF(AK88="TRUE",Y88*VLOOKUP(F88,'基準年度の排出量算定用（参考）'!$U:$V,2,FALSE),Y88*AA88))</f>
        <v/>
      </c>
      <c r="AE88" s="724" t="str">
        <f>IF(AC88="","",AC88*VLOOKUP(F88,係数!$E:$R,13,FALSE)*44/12)</f>
        <v/>
      </c>
      <c r="AF88" s="291" t="str">
        <f>IF(AD88="","",AD88*VLOOKUP(F88,係数!$E:$R,11,FALSE)*44/12)</f>
        <v/>
      </c>
      <c r="AH88" s="44"/>
      <c r="AJ88" s="58" t="str">
        <f t="shared" si="11"/>
        <v/>
      </c>
      <c r="AK88" s="363" t="b">
        <f t="shared" si="12"/>
        <v>0</v>
      </c>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s="221" t="str">
        <f t="shared" si="14"/>
        <v/>
      </c>
      <c r="BU88" s="221" t="str">
        <f t="shared" si="15"/>
        <v/>
      </c>
    </row>
    <row r="89" spans="2:73" ht="18" customHeight="1">
      <c r="B89" s="40"/>
      <c r="D89" s="822"/>
      <c r="E89" s="49"/>
      <c r="F89" s="32"/>
      <c r="G89" s="50"/>
      <c r="H89" s="50"/>
      <c r="I89" s="51"/>
      <c r="J89" s="708"/>
      <c r="K89" s="709"/>
      <c r="L89" s="709"/>
      <c r="M89" s="709"/>
      <c r="N89" s="709"/>
      <c r="O89" s="709"/>
      <c r="P89" s="709"/>
      <c r="Q89" s="709"/>
      <c r="R89" s="709"/>
      <c r="S89" s="709"/>
      <c r="T89" s="709"/>
      <c r="U89" s="710"/>
      <c r="V89" s="742"/>
      <c r="W89" s="743">
        <f t="shared" si="7"/>
        <v>1</v>
      </c>
      <c r="X89" s="692">
        <f t="shared" si="13"/>
        <v>0</v>
      </c>
      <c r="Y89" s="722" t="str">
        <f t="shared" si="8"/>
        <v/>
      </c>
      <c r="Z89" s="134" t="str">
        <f>IF(F89="","",VLOOKUP(F89,係数!$E:$R,9,FALSE))</f>
        <v/>
      </c>
      <c r="AA89" s="286" t="str">
        <f>IF(F89="","",VLOOKUP(F89,係数!$E:$R,7,FALSE))</f>
        <v/>
      </c>
      <c r="AB89" s="723">
        <f t="shared" si="9"/>
        <v>1</v>
      </c>
      <c r="AC89" s="695" t="str">
        <f t="shared" si="10"/>
        <v/>
      </c>
      <c r="AD89" s="696" t="str">
        <f>IF(I89="","",IF(AK89="TRUE",Y89*VLOOKUP(F89,'基準年度の排出量算定用（参考）'!$U:$V,2,FALSE),Y89*AA89))</f>
        <v/>
      </c>
      <c r="AE89" s="724" t="str">
        <f>IF(AC89="","",AC89*VLOOKUP(F89,係数!$E:$R,13,FALSE)*44/12)</f>
        <v/>
      </c>
      <c r="AF89" s="291" t="str">
        <f>IF(AD89="","",AD89*VLOOKUP(F89,係数!$E:$R,11,FALSE)*44/12)</f>
        <v/>
      </c>
      <c r="AH89" s="44"/>
      <c r="AJ89" s="58" t="str">
        <f t="shared" si="11"/>
        <v/>
      </c>
      <c r="AK89" s="363" t="b">
        <f t="shared" si="12"/>
        <v>0</v>
      </c>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s="221" t="str">
        <f t="shared" si="14"/>
        <v/>
      </c>
      <c r="BU89" s="221" t="str">
        <f t="shared" si="15"/>
        <v/>
      </c>
    </row>
    <row r="90" spans="2:73" ht="18" customHeight="1">
      <c r="B90" s="40"/>
      <c r="D90" s="822"/>
      <c r="E90" s="49"/>
      <c r="F90" s="32"/>
      <c r="G90" s="50"/>
      <c r="H90" s="50"/>
      <c r="I90" s="51"/>
      <c r="J90" s="708"/>
      <c r="K90" s="709"/>
      <c r="L90" s="709"/>
      <c r="M90" s="709"/>
      <c r="N90" s="709"/>
      <c r="O90" s="709"/>
      <c r="P90" s="709"/>
      <c r="Q90" s="709"/>
      <c r="R90" s="709"/>
      <c r="S90" s="709"/>
      <c r="T90" s="709"/>
      <c r="U90" s="710"/>
      <c r="V90" s="742"/>
      <c r="W90" s="743">
        <f t="shared" si="7"/>
        <v>1</v>
      </c>
      <c r="X90" s="692">
        <f t="shared" si="13"/>
        <v>0</v>
      </c>
      <c r="Y90" s="722" t="str">
        <f t="shared" si="8"/>
        <v/>
      </c>
      <c r="Z90" s="134" t="str">
        <f>IF(F90="","",VLOOKUP(F90,係数!$E:$R,9,FALSE))</f>
        <v/>
      </c>
      <c r="AA90" s="286" t="str">
        <f>IF(F90="","",VLOOKUP(F90,係数!$E:$R,7,FALSE))</f>
        <v/>
      </c>
      <c r="AB90" s="723">
        <f t="shared" si="9"/>
        <v>1</v>
      </c>
      <c r="AC90" s="695" t="str">
        <f t="shared" si="10"/>
        <v/>
      </c>
      <c r="AD90" s="696" t="str">
        <f>IF(I90="","",IF(AK90="TRUE",Y90*VLOOKUP(F90,'基準年度の排出量算定用（参考）'!$U:$V,2,FALSE),Y90*AA90))</f>
        <v/>
      </c>
      <c r="AE90" s="724" t="str">
        <f>IF(AC90="","",AC90*VLOOKUP(F90,係数!$E:$R,13,FALSE)*44/12)</f>
        <v/>
      </c>
      <c r="AF90" s="291" t="str">
        <f>IF(AD90="","",AD90*VLOOKUP(F90,係数!$E:$R,11,FALSE)*44/12)</f>
        <v/>
      </c>
      <c r="AH90" s="44"/>
      <c r="AJ90" s="58" t="str">
        <f t="shared" si="11"/>
        <v/>
      </c>
      <c r="AK90" s="363" t="b">
        <f t="shared" si="12"/>
        <v>0</v>
      </c>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s="221" t="str">
        <f t="shared" si="14"/>
        <v/>
      </c>
      <c r="BU90" s="221" t="str">
        <f t="shared" si="15"/>
        <v/>
      </c>
    </row>
    <row r="91" spans="2:73" ht="18" customHeight="1">
      <c r="B91" s="40"/>
      <c r="D91" s="822"/>
      <c r="E91" s="49"/>
      <c r="F91" s="32"/>
      <c r="G91" s="50"/>
      <c r="H91" s="50"/>
      <c r="I91" s="51"/>
      <c r="J91" s="708"/>
      <c r="K91" s="709"/>
      <c r="L91" s="709"/>
      <c r="M91" s="709"/>
      <c r="N91" s="709"/>
      <c r="O91" s="709"/>
      <c r="P91" s="709"/>
      <c r="Q91" s="709"/>
      <c r="R91" s="709"/>
      <c r="S91" s="709"/>
      <c r="T91" s="709"/>
      <c r="U91" s="710"/>
      <c r="V91" s="742"/>
      <c r="W91" s="743">
        <f t="shared" si="7"/>
        <v>1</v>
      </c>
      <c r="X91" s="692">
        <f t="shared" si="13"/>
        <v>0</v>
      </c>
      <c r="Y91" s="722" t="str">
        <f t="shared" si="8"/>
        <v/>
      </c>
      <c r="Z91" s="134" t="str">
        <f>IF(F91="","",VLOOKUP(F91,係数!$E:$R,9,FALSE))</f>
        <v/>
      </c>
      <c r="AA91" s="286" t="str">
        <f>IF(F91="","",VLOOKUP(F91,係数!$E:$R,7,FALSE))</f>
        <v/>
      </c>
      <c r="AB91" s="723">
        <f t="shared" si="9"/>
        <v>1</v>
      </c>
      <c r="AC91" s="695" t="str">
        <f t="shared" si="10"/>
        <v/>
      </c>
      <c r="AD91" s="696" t="str">
        <f>IF(I91="","",IF(AK91="TRUE",Y91*VLOOKUP(F91,'基準年度の排出量算定用（参考）'!$U:$V,2,FALSE),Y91*AA91))</f>
        <v/>
      </c>
      <c r="AE91" s="724" t="str">
        <f>IF(AC91="","",AC91*VLOOKUP(F91,係数!$E:$R,13,FALSE)*44/12)</f>
        <v/>
      </c>
      <c r="AF91" s="291" t="str">
        <f>IF(AD91="","",AD91*VLOOKUP(F91,係数!$E:$R,11,FALSE)*44/12)</f>
        <v/>
      </c>
      <c r="AH91" s="44"/>
      <c r="AJ91" s="58" t="str">
        <f t="shared" si="11"/>
        <v/>
      </c>
      <c r="AK91" s="363" t="b">
        <f t="shared" si="12"/>
        <v>0</v>
      </c>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s="221" t="str">
        <f t="shared" si="14"/>
        <v/>
      </c>
      <c r="BU91" s="221" t="str">
        <f t="shared" si="15"/>
        <v/>
      </c>
    </row>
    <row r="92" spans="2:73" ht="18" customHeight="1">
      <c r="B92" s="40"/>
      <c r="D92" s="822"/>
      <c r="E92" s="49"/>
      <c r="F92" s="32"/>
      <c r="G92" s="50"/>
      <c r="H92" s="50"/>
      <c r="I92" s="51"/>
      <c r="J92" s="708"/>
      <c r="K92" s="709"/>
      <c r="L92" s="709"/>
      <c r="M92" s="709"/>
      <c r="N92" s="709"/>
      <c r="O92" s="709"/>
      <c r="P92" s="709"/>
      <c r="Q92" s="709"/>
      <c r="R92" s="709"/>
      <c r="S92" s="709"/>
      <c r="T92" s="709"/>
      <c r="U92" s="710"/>
      <c r="V92" s="742"/>
      <c r="W92" s="743">
        <f t="shared" si="7"/>
        <v>1</v>
      </c>
      <c r="X92" s="692">
        <f t="shared" si="13"/>
        <v>0</v>
      </c>
      <c r="Y92" s="722" t="str">
        <f t="shared" si="8"/>
        <v/>
      </c>
      <c r="Z92" s="134" t="str">
        <f>IF(F92="","",VLOOKUP(F92,係数!$E:$R,9,FALSE))</f>
        <v/>
      </c>
      <c r="AA92" s="286" t="str">
        <f>IF(F92="","",VLOOKUP(F92,係数!$E:$R,7,FALSE))</f>
        <v/>
      </c>
      <c r="AB92" s="723">
        <f t="shared" si="9"/>
        <v>1</v>
      </c>
      <c r="AC92" s="695" t="str">
        <f t="shared" si="10"/>
        <v/>
      </c>
      <c r="AD92" s="696" t="str">
        <f>IF(I92="","",IF(AK92="TRUE",Y92*VLOOKUP(F92,'基準年度の排出量算定用（参考）'!$U:$V,2,FALSE),Y92*AA92))</f>
        <v/>
      </c>
      <c r="AE92" s="724" t="str">
        <f>IF(AC92="","",AC92*VLOOKUP(F92,係数!$E:$R,13,FALSE)*44/12)</f>
        <v/>
      </c>
      <c r="AF92" s="291" t="str">
        <f>IF(AD92="","",AD92*VLOOKUP(F92,係数!$E:$R,11,FALSE)*44/12)</f>
        <v/>
      </c>
      <c r="AH92" s="44"/>
      <c r="AJ92" s="58" t="str">
        <f t="shared" si="11"/>
        <v/>
      </c>
      <c r="AK92" s="363" t="b">
        <f t="shared" si="12"/>
        <v>0</v>
      </c>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s="221" t="str">
        <f t="shared" si="14"/>
        <v/>
      </c>
      <c r="BU92" s="221" t="str">
        <f t="shared" si="15"/>
        <v/>
      </c>
    </row>
    <row r="93" spans="2:73" ht="18" customHeight="1">
      <c r="B93" s="40"/>
      <c r="D93" s="822"/>
      <c r="E93" s="49"/>
      <c r="F93" s="32"/>
      <c r="G93" s="50"/>
      <c r="H93" s="50"/>
      <c r="I93" s="51"/>
      <c r="J93" s="708"/>
      <c r="K93" s="709"/>
      <c r="L93" s="709"/>
      <c r="M93" s="709"/>
      <c r="N93" s="709"/>
      <c r="O93" s="709"/>
      <c r="P93" s="709"/>
      <c r="Q93" s="709"/>
      <c r="R93" s="709"/>
      <c r="S93" s="709"/>
      <c r="T93" s="709"/>
      <c r="U93" s="710"/>
      <c r="V93" s="742"/>
      <c r="W93" s="743">
        <f t="shared" si="7"/>
        <v>1</v>
      </c>
      <c r="X93" s="692">
        <f t="shared" si="13"/>
        <v>0</v>
      </c>
      <c r="Y93" s="722" t="str">
        <f t="shared" si="8"/>
        <v/>
      </c>
      <c r="Z93" s="134" t="str">
        <f>IF(F93="","",VLOOKUP(F93,係数!$E:$R,9,FALSE))</f>
        <v/>
      </c>
      <c r="AA93" s="286" t="str">
        <f>IF(F93="","",VLOOKUP(F93,係数!$E:$R,7,FALSE))</f>
        <v/>
      </c>
      <c r="AB93" s="723">
        <f t="shared" si="9"/>
        <v>1</v>
      </c>
      <c r="AC93" s="695" t="str">
        <f t="shared" si="10"/>
        <v/>
      </c>
      <c r="AD93" s="696" t="str">
        <f>IF(I93="","",IF(AK93="TRUE",Y93*VLOOKUP(F93,'基準年度の排出量算定用（参考）'!$U:$V,2,FALSE),Y93*AA93))</f>
        <v/>
      </c>
      <c r="AE93" s="724" t="str">
        <f>IF(AC93="","",AC93*VLOOKUP(F93,係数!$E:$R,13,FALSE)*44/12)</f>
        <v/>
      </c>
      <c r="AF93" s="291" t="str">
        <f>IF(AD93="","",AD93*VLOOKUP(F93,係数!$E:$R,11,FALSE)*44/12)</f>
        <v/>
      </c>
      <c r="AH93" s="44"/>
      <c r="AJ93" s="58" t="str">
        <f t="shared" si="11"/>
        <v/>
      </c>
      <c r="AK93" s="363" t="b">
        <f t="shared" si="12"/>
        <v>0</v>
      </c>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s="221" t="str">
        <f t="shared" si="14"/>
        <v/>
      </c>
      <c r="BU93" s="221" t="str">
        <f t="shared" si="15"/>
        <v/>
      </c>
    </row>
    <row r="94" spans="2:73" ht="18" customHeight="1">
      <c r="B94" s="40"/>
      <c r="D94" s="822"/>
      <c r="E94" s="49"/>
      <c r="F94" s="32"/>
      <c r="G94" s="50"/>
      <c r="H94" s="50"/>
      <c r="I94" s="51"/>
      <c r="J94" s="708"/>
      <c r="K94" s="709"/>
      <c r="L94" s="709"/>
      <c r="M94" s="709"/>
      <c r="N94" s="709"/>
      <c r="O94" s="709"/>
      <c r="P94" s="709"/>
      <c r="Q94" s="709"/>
      <c r="R94" s="709"/>
      <c r="S94" s="709"/>
      <c r="T94" s="709"/>
      <c r="U94" s="710"/>
      <c r="V94" s="742"/>
      <c r="W94" s="743">
        <f t="shared" si="7"/>
        <v>1</v>
      </c>
      <c r="X94" s="692">
        <f t="shared" si="13"/>
        <v>0</v>
      </c>
      <c r="Y94" s="722" t="str">
        <f t="shared" si="8"/>
        <v/>
      </c>
      <c r="Z94" s="134" t="str">
        <f>IF(F94="","",VLOOKUP(F94,係数!$E:$R,9,FALSE))</f>
        <v/>
      </c>
      <c r="AA94" s="286" t="str">
        <f>IF(F94="","",VLOOKUP(F94,係数!$E:$R,7,FALSE))</f>
        <v/>
      </c>
      <c r="AB94" s="723">
        <f t="shared" si="9"/>
        <v>1</v>
      </c>
      <c r="AC94" s="695" t="str">
        <f t="shared" si="10"/>
        <v/>
      </c>
      <c r="AD94" s="696" t="str">
        <f>IF(I94="","",IF(AK94="TRUE",Y94*VLOOKUP(F94,'基準年度の排出量算定用（参考）'!$U:$V,2,FALSE),Y94*AA94))</f>
        <v/>
      </c>
      <c r="AE94" s="724" t="str">
        <f>IF(AC94="","",AC94*VLOOKUP(F94,係数!$E:$R,13,FALSE)*44/12)</f>
        <v/>
      </c>
      <c r="AF94" s="291" t="str">
        <f>IF(AD94="","",AD94*VLOOKUP(F94,係数!$E:$R,11,FALSE)*44/12)</f>
        <v/>
      </c>
      <c r="AH94" s="44"/>
      <c r="AJ94" s="58" t="str">
        <f t="shared" si="11"/>
        <v/>
      </c>
      <c r="AK94" s="363" t="b">
        <f t="shared" si="12"/>
        <v>0</v>
      </c>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s="221" t="str">
        <f t="shared" si="14"/>
        <v/>
      </c>
      <c r="BU94" s="221" t="str">
        <f t="shared" si="15"/>
        <v/>
      </c>
    </row>
    <row r="95" spans="2:73" ht="18" customHeight="1">
      <c r="B95" s="40"/>
      <c r="D95" s="822"/>
      <c r="E95" s="49"/>
      <c r="F95" s="32"/>
      <c r="G95" s="50"/>
      <c r="H95" s="50"/>
      <c r="I95" s="51"/>
      <c r="J95" s="708"/>
      <c r="K95" s="709"/>
      <c r="L95" s="709"/>
      <c r="M95" s="709"/>
      <c r="N95" s="709"/>
      <c r="O95" s="709"/>
      <c r="P95" s="709"/>
      <c r="Q95" s="709"/>
      <c r="R95" s="709"/>
      <c r="S95" s="709"/>
      <c r="T95" s="709"/>
      <c r="U95" s="710"/>
      <c r="V95" s="742"/>
      <c r="W95" s="743">
        <f t="shared" si="7"/>
        <v>1</v>
      </c>
      <c r="X95" s="692">
        <f t="shared" si="13"/>
        <v>0</v>
      </c>
      <c r="Y95" s="722" t="str">
        <f t="shared" si="8"/>
        <v/>
      </c>
      <c r="Z95" s="134" t="str">
        <f>IF(F95="","",VLOOKUP(F95,係数!$E:$R,9,FALSE))</f>
        <v/>
      </c>
      <c r="AA95" s="286" t="str">
        <f>IF(F95="","",VLOOKUP(F95,係数!$E:$R,7,FALSE))</f>
        <v/>
      </c>
      <c r="AB95" s="723">
        <f t="shared" si="9"/>
        <v>1</v>
      </c>
      <c r="AC95" s="695" t="str">
        <f t="shared" si="10"/>
        <v/>
      </c>
      <c r="AD95" s="696" t="str">
        <f>IF(I95="","",IF(AK95="TRUE",Y95*VLOOKUP(F95,'基準年度の排出量算定用（参考）'!$U:$V,2,FALSE),Y95*AA95))</f>
        <v/>
      </c>
      <c r="AE95" s="724" t="str">
        <f>IF(AC95="","",AC95*VLOOKUP(F95,係数!$E:$R,13,FALSE)*44/12)</f>
        <v/>
      </c>
      <c r="AF95" s="291" t="str">
        <f>IF(AD95="","",AD95*VLOOKUP(F95,係数!$E:$R,11,FALSE)*44/12)</f>
        <v/>
      </c>
      <c r="AH95" s="44"/>
      <c r="AJ95" s="58" t="str">
        <f t="shared" si="11"/>
        <v/>
      </c>
      <c r="AK95" s="363" t="b">
        <f t="shared" si="12"/>
        <v>0</v>
      </c>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s="221" t="str">
        <f t="shared" si="14"/>
        <v/>
      </c>
      <c r="BU95" s="221" t="str">
        <f t="shared" si="15"/>
        <v/>
      </c>
    </row>
    <row r="96" spans="2:73" ht="18" customHeight="1">
      <c r="B96" s="40"/>
      <c r="D96" s="822"/>
      <c r="E96" s="49"/>
      <c r="F96" s="32"/>
      <c r="G96" s="50"/>
      <c r="H96" s="50"/>
      <c r="I96" s="51"/>
      <c r="J96" s="708"/>
      <c r="K96" s="709"/>
      <c r="L96" s="709"/>
      <c r="M96" s="709"/>
      <c r="N96" s="709"/>
      <c r="O96" s="709"/>
      <c r="P96" s="709"/>
      <c r="Q96" s="709"/>
      <c r="R96" s="709"/>
      <c r="S96" s="709"/>
      <c r="T96" s="709"/>
      <c r="U96" s="710"/>
      <c r="V96" s="742"/>
      <c r="W96" s="743">
        <f t="shared" si="7"/>
        <v>1</v>
      </c>
      <c r="X96" s="692">
        <f t="shared" si="13"/>
        <v>0</v>
      </c>
      <c r="Y96" s="722" t="str">
        <f t="shared" si="8"/>
        <v/>
      </c>
      <c r="Z96" s="134" t="str">
        <f>IF(F96="","",VLOOKUP(F96,係数!$E:$R,9,FALSE))</f>
        <v/>
      </c>
      <c r="AA96" s="286" t="str">
        <f>IF(F96="","",VLOOKUP(F96,係数!$E:$R,7,FALSE))</f>
        <v/>
      </c>
      <c r="AB96" s="723">
        <f t="shared" si="9"/>
        <v>1</v>
      </c>
      <c r="AC96" s="695" t="str">
        <f t="shared" si="10"/>
        <v/>
      </c>
      <c r="AD96" s="696" t="str">
        <f>IF(I96="","",IF(AK96="TRUE",Y96*VLOOKUP(F96,'基準年度の排出量算定用（参考）'!$U:$V,2,FALSE),Y96*AA96))</f>
        <v/>
      </c>
      <c r="AE96" s="724" t="str">
        <f>IF(AC96="","",AC96*VLOOKUP(F96,係数!$E:$R,13,FALSE)*44/12)</f>
        <v/>
      </c>
      <c r="AF96" s="291" t="str">
        <f>IF(AD96="","",AD96*VLOOKUP(F96,係数!$E:$R,11,FALSE)*44/12)</f>
        <v/>
      </c>
      <c r="AH96" s="44"/>
      <c r="AJ96" s="58" t="str">
        <f t="shared" si="11"/>
        <v/>
      </c>
      <c r="AK96" s="363" t="b">
        <f t="shared" si="12"/>
        <v>0</v>
      </c>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s="221" t="str">
        <f t="shared" si="14"/>
        <v/>
      </c>
      <c r="BU96" s="221" t="str">
        <f t="shared" si="15"/>
        <v/>
      </c>
    </row>
    <row r="97" spans="2:73" ht="18" customHeight="1">
      <c r="B97" s="40"/>
      <c r="D97" s="822"/>
      <c r="E97" s="49"/>
      <c r="F97" s="32"/>
      <c r="G97" s="50"/>
      <c r="H97" s="50"/>
      <c r="I97" s="51"/>
      <c r="J97" s="708"/>
      <c r="K97" s="709"/>
      <c r="L97" s="709"/>
      <c r="M97" s="709"/>
      <c r="N97" s="709"/>
      <c r="O97" s="709"/>
      <c r="P97" s="709"/>
      <c r="Q97" s="709"/>
      <c r="R97" s="709"/>
      <c r="S97" s="709"/>
      <c r="T97" s="709"/>
      <c r="U97" s="710"/>
      <c r="V97" s="742"/>
      <c r="W97" s="743">
        <f t="shared" si="7"/>
        <v>1</v>
      </c>
      <c r="X97" s="692">
        <f t="shared" si="13"/>
        <v>0</v>
      </c>
      <c r="Y97" s="722" t="str">
        <f t="shared" si="8"/>
        <v/>
      </c>
      <c r="Z97" s="134" t="str">
        <f>IF(F97="","",VLOOKUP(F97,係数!$E:$R,9,FALSE))</f>
        <v/>
      </c>
      <c r="AA97" s="286" t="str">
        <f>IF(F97="","",VLOOKUP(F97,係数!$E:$R,7,FALSE))</f>
        <v/>
      </c>
      <c r="AB97" s="723">
        <f t="shared" si="9"/>
        <v>1</v>
      </c>
      <c r="AC97" s="695" t="str">
        <f t="shared" si="10"/>
        <v/>
      </c>
      <c r="AD97" s="696" t="str">
        <f>IF(I97="","",IF(AK97="TRUE",Y97*VLOOKUP(F97,'基準年度の排出量算定用（参考）'!$U:$V,2,FALSE),Y97*AA97))</f>
        <v/>
      </c>
      <c r="AE97" s="724" t="str">
        <f>IF(AC97="","",AC97*VLOOKUP(F97,係数!$E:$R,13,FALSE)*44/12)</f>
        <v/>
      </c>
      <c r="AF97" s="291" t="str">
        <f>IF(AD97="","",AD97*VLOOKUP(F97,係数!$E:$R,11,FALSE)*44/12)</f>
        <v/>
      </c>
      <c r="AH97" s="44"/>
      <c r="AJ97" s="58" t="str">
        <f t="shared" si="11"/>
        <v/>
      </c>
      <c r="AK97" s="363" t="b">
        <f t="shared" si="12"/>
        <v>0</v>
      </c>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s="221" t="str">
        <f t="shared" si="14"/>
        <v/>
      </c>
      <c r="BU97" s="221" t="str">
        <f t="shared" si="15"/>
        <v/>
      </c>
    </row>
    <row r="98" spans="2:73" ht="18" customHeight="1">
      <c r="B98" s="40"/>
      <c r="D98" s="822"/>
      <c r="E98" s="49"/>
      <c r="F98" s="32"/>
      <c r="G98" s="50"/>
      <c r="H98" s="50"/>
      <c r="I98" s="51"/>
      <c r="J98" s="708"/>
      <c r="K98" s="709"/>
      <c r="L98" s="709"/>
      <c r="M98" s="709"/>
      <c r="N98" s="709"/>
      <c r="O98" s="709"/>
      <c r="P98" s="709"/>
      <c r="Q98" s="709"/>
      <c r="R98" s="709"/>
      <c r="S98" s="709"/>
      <c r="T98" s="709"/>
      <c r="U98" s="710"/>
      <c r="V98" s="742"/>
      <c r="W98" s="743">
        <f t="shared" si="7"/>
        <v>1</v>
      </c>
      <c r="X98" s="692">
        <f t="shared" si="13"/>
        <v>0</v>
      </c>
      <c r="Y98" s="722" t="str">
        <f t="shared" si="8"/>
        <v/>
      </c>
      <c r="Z98" s="134" t="str">
        <f>IF(F98="","",VLOOKUP(F98,係数!$E:$R,9,FALSE))</f>
        <v/>
      </c>
      <c r="AA98" s="286" t="str">
        <f>IF(F98="","",VLOOKUP(F98,係数!$E:$R,7,FALSE))</f>
        <v/>
      </c>
      <c r="AB98" s="723">
        <f t="shared" si="9"/>
        <v>1</v>
      </c>
      <c r="AC98" s="695" t="str">
        <f t="shared" si="10"/>
        <v/>
      </c>
      <c r="AD98" s="696" t="str">
        <f>IF(I98="","",IF(AK98="TRUE",Y98*VLOOKUP(F98,'基準年度の排出量算定用（参考）'!$U:$V,2,FALSE),Y98*AA98))</f>
        <v/>
      </c>
      <c r="AE98" s="724" t="str">
        <f>IF(AC98="","",AC98*VLOOKUP(F98,係数!$E:$R,13,FALSE)*44/12)</f>
        <v/>
      </c>
      <c r="AF98" s="291" t="str">
        <f>IF(AD98="","",AD98*VLOOKUP(F98,係数!$E:$R,11,FALSE)*44/12)</f>
        <v/>
      </c>
      <c r="AH98" s="44"/>
      <c r="AJ98" s="58" t="str">
        <f t="shared" si="11"/>
        <v/>
      </c>
      <c r="AK98" s="363" t="b">
        <f t="shared" si="12"/>
        <v>0</v>
      </c>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s="221" t="str">
        <f t="shared" si="14"/>
        <v/>
      </c>
      <c r="BU98" s="221" t="str">
        <f t="shared" si="15"/>
        <v/>
      </c>
    </row>
    <row r="99" spans="2:73" ht="18" customHeight="1">
      <c r="B99" s="40"/>
      <c r="D99" s="822"/>
      <c r="E99" s="49"/>
      <c r="F99" s="32"/>
      <c r="G99" s="50"/>
      <c r="H99" s="50"/>
      <c r="I99" s="51"/>
      <c r="J99" s="708"/>
      <c r="K99" s="709"/>
      <c r="L99" s="709"/>
      <c r="M99" s="709"/>
      <c r="N99" s="709"/>
      <c r="O99" s="709"/>
      <c r="P99" s="709"/>
      <c r="Q99" s="709"/>
      <c r="R99" s="709"/>
      <c r="S99" s="709"/>
      <c r="T99" s="709"/>
      <c r="U99" s="710"/>
      <c r="V99" s="742"/>
      <c r="W99" s="743">
        <f t="shared" si="7"/>
        <v>1</v>
      </c>
      <c r="X99" s="692">
        <f t="shared" si="13"/>
        <v>0</v>
      </c>
      <c r="Y99" s="722" t="str">
        <f t="shared" si="8"/>
        <v/>
      </c>
      <c r="Z99" s="134" t="str">
        <f>IF(F99="","",VLOOKUP(F99,係数!$E:$R,9,FALSE))</f>
        <v/>
      </c>
      <c r="AA99" s="286" t="str">
        <f>IF(F99="","",VLOOKUP(F99,係数!$E:$R,7,FALSE))</f>
        <v/>
      </c>
      <c r="AB99" s="723">
        <f t="shared" si="9"/>
        <v>1</v>
      </c>
      <c r="AC99" s="695" t="str">
        <f t="shared" si="10"/>
        <v/>
      </c>
      <c r="AD99" s="696" t="str">
        <f>IF(I99="","",IF(AK99="TRUE",Y99*VLOOKUP(F99,'基準年度の排出量算定用（参考）'!$U:$V,2,FALSE),Y99*AA99))</f>
        <v/>
      </c>
      <c r="AE99" s="724" t="str">
        <f>IF(AC99="","",AC99*VLOOKUP(F99,係数!$E:$R,13,FALSE)*44/12)</f>
        <v/>
      </c>
      <c r="AF99" s="291" t="str">
        <f>IF(AD99="","",AD99*VLOOKUP(F99,係数!$E:$R,11,FALSE)*44/12)</f>
        <v/>
      </c>
      <c r="AH99" s="44"/>
      <c r="AJ99" s="58" t="str">
        <f t="shared" si="11"/>
        <v/>
      </c>
      <c r="AK99" s="363" t="b">
        <f t="shared" si="12"/>
        <v>0</v>
      </c>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s="221" t="str">
        <f t="shared" si="14"/>
        <v/>
      </c>
      <c r="BU99" s="221" t="str">
        <f t="shared" si="15"/>
        <v/>
      </c>
    </row>
    <row r="100" spans="2:73" ht="18" customHeight="1">
      <c r="B100" s="40"/>
      <c r="D100" s="822"/>
      <c r="E100" s="49"/>
      <c r="F100" s="32"/>
      <c r="G100" s="50"/>
      <c r="H100" s="50"/>
      <c r="I100" s="51"/>
      <c r="J100" s="708"/>
      <c r="K100" s="709"/>
      <c r="L100" s="709"/>
      <c r="M100" s="709"/>
      <c r="N100" s="709"/>
      <c r="O100" s="709"/>
      <c r="P100" s="709"/>
      <c r="Q100" s="709"/>
      <c r="R100" s="709"/>
      <c r="S100" s="709"/>
      <c r="T100" s="709"/>
      <c r="U100" s="710"/>
      <c r="V100" s="742"/>
      <c r="W100" s="743">
        <f t="shared" si="7"/>
        <v>1</v>
      </c>
      <c r="X100" s="692">
        <f t="shared" si="13"/>
        <v>0</v>
      </c>
      <c r="Y100" s="722" t="str">
        <f t="shared" si="8"/>
        <v/>
      </c>
      <c r="Z100" s="134" t="str">
        <f>IF(F100="","",VLOOKUP(F100,係数!$E:$R,9,FALSE))</f>
        <v/>
      </c>
      <c r="AA100" s="286" t="str">
        <f>IF(F100="","",VLOOKUP(F100,係数!$E:$R,7,FALSE))</f>
        <v/>
      </c>
      <c r="AB100" s="723">
        <f t="shared" si="9"/>
        <v>1</v>
      </c>
      <c r="AC100" s="695" t="str">
        <f t="shared" si="10"/>
        <v/>
      </c>
      <c r="AD100" s="696" t="str">
        <f>IF(I100="","",IF(AK100="TRUE",Y100*VLOOKUP(F100,'基準年度の排出量算定用（参考）'!$U:$V,2,FALSE),Y100*AA100))</f>
        <v/>
      </c>
      <c r="AE100" s="724" t="str">
        <f>IF(AC100="","",AC100*VLOOKUP(F100,係数!$E:$R,13,FALSE)*44/12)</f>
        <v/>
      </c>
      <c r="AF100" s="291" t="str">
        <f>IF(AD100="","",AD100*VLOOKUP(F100,係数!$E:$R,11,FALSE)*44/12)</f>
        <v/>
      </c>
      <c r="AH100" s="44"/>
      <c r="AJ100" s="58" t="str">
        <f t="shared" si="11"/>
        <v/>
      </c>
      <c r="AK100" s="363" t="b">
        <f t="shared" si="12"/>
        <v>0</v>
      </c>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s="221" t="str">
        <f t="shared" si="14"/>
        <v/>
      </c>
      <c r="BU100" s="221" t="str">
        <f t="shared" si="15"/>
        <v/>
      </c>
    </row>
    <row r="101" spans="2:73" ht="18" customHeight="1">
      <c r="B101" s="40"/>
      <c r="D101" s="822"/>
      <c r="E101" s="49"/>
      <c r="F101" s="32"/>
      <c r="G101" s="50"/>
      <c r="H101" s="50"/>
      <c r="I101" s="51"/>
      <c r="J101" s="708"/>
      <c r="K101" s="709"/>
      <c r="L101" s="709"/>
      <c r="M101" s="709"/>
      <c r="N101" s="709"/>
      <c r="O101" s="709"/>
      <c r="P101" s="709"/>
      <c r="Q101" s="709"/>
      <c r="R101" s="709"/>
      <c r="S101" s="709"/>
      <c r="T101" s="709"/>
      <c r="U101" s="710"/>
      <c r="V101" s="742"/>
      <c r="W101" s="743">
        <f t="shared" si="7"/>
        <v>1</v>
      </c>
      <c r="X101" s="692">
        <f t="shared" si="13"/>
        <v>0</v>
      </c>
      <c r="Y101" s="722" t="str">
        <f t="shared" si="8"/>
        <v/>
      </c>
      <c r="Z101" s="134" t="str">
        <f>IF(F101="","",VLOOKUP(F101,係数!$E:$R,9,FALSE))</f>
        <v/>
      </c>
      <c r="AA101" s="286" t="str">
        <f>IF(F101="","",VLOOKUP(F101,係数!$E:$R,7,FALSE))</f>
        <v/>
      </c>
      <c r="AB101" s="723">
        <f t="shared" si="9"/>
        <v>1</v>
      </c>
      <c r="AC101" s="695" t="str">
        <f t="shared" si="10"/>
        <v/>
      </c>
      <c r="AD101" s="696" t="str">
        <f>IF(I101="","",IF(AK101="TRUE",Y101*VLOOKUP(F101,'基準年度の排出量算定用（参考）'!$U:$V,2,FALSE),Y101*AA101))</f>
        <v/>
      </c>
      <c r="AE101" s="724" t="str">
        <f>IF(AC101="","",AC101*VLOOKUP(F101,係数!$E:$R,13,FALSE)*44/12)</f>
        <v/>
      </c>
      <c r="AF101" s="291" t="str">
        <f>IF(AD101="","",AD101*VLOOKUP(F101,係数!$E:$R,11,FALSE)*44/12)</f>
        <v/>
      </c>
      <c r="AH101" s="44"/>
      <c r="AJ101" s="58" t="str">
        <f t="shared" si="11"/>
        <v/>
      </c>
      <c r="AK101" s="363" t="b">
        <f t="shared" si="12"/>
        <v>0</v>
      </c>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s="221" t="str">
        <f t="shared" si="14"/>
        <v/>
      </c>
      <c r="BU101" s="221" t="str">
        <f t="shared" si="15"/>
        <v/>
      </c>
    </row>
    <row r="102" spans="2:73" ht="18" customHeight="1">
      <c r="B102" s="40"/>
      <c r="D102" s="822"/>
      <c r="E102" s="49"/>
      <c r="F102" s="32"/>
      <c r="G102" s="50"/>
      <c r="H102" s="50"/>
      <c r="I102" s="51"/>
      <c r="J102" s="708"/>
      <c r="K102" s="709"/>
      <c r="L102" s="709"/>
      <c r="M102" s="709"/>
      <c r="N102" s="709"/>
      <c r="O102" s="709"/>
      <c r="P102" s="709"/>
      <c r="Q102" s="709"/>
      <c r="R102" s="709"/>
      <c r="S102" s="709"/>
      <c r="T102" s="709"/>
      <c r="U102" s="710"/>
      <c r="V102" s="742"/>
      <c r="W102" s="743">
        <f t="shared" si="7"/>
        <v>1</v>
      </c>
      <c r="X102" s="692">
        <f t="shared" si="13"/>
        <v>0</v>
      </c>
      <c r="Y102" s="722" t="str">
        <f t="shared" si="8"/>
        <v/>
      </c>
      <c r="Z102" s="134" t="str">
        <f>IF(F102="","",VLOOKUP(F102,係数!$E:$R,9,FALSE))</f>
        <v/>
      </c>
      <c r="AA102" s="286" t="str">
        <f>IF(F102="","",VLOOKUP(F102,係数!$E:$R,7,FALSE))</f>
        <v/>
      </c>
      <c r="AB102" s="723">
        <f t="shared" si="9"/>
        <v>1</v>
      </c>
      <c r="AC102" s="695" t="str">
        <f t="shared" si="10"/>
        <v/>
      </c>
      <c r="AD102" s="696" t="str">
        <f>IF(I102="","",IF(AK102="TRUE",Y102*VLOOKUP(F102,'基準年度の排出量算定用（参考）'!$U:$V,2,FALSE),Y102*AA102))</f>
        <v/>
      </c>
      <c r="AE102" s="724" t="str">
        <f>IF(AC102="","",AC102*VLOOKUP(F102,係数!$E:$R,13,FALSE)*44/12)</f>
        <v/>
      </c>
      <c r="AF102" s="291" t="str">
        <f>IF(AD102="","",AD102*VLOOKUP(F102,係数!$E:$R,11,FALSE)*44/12)</f>
        <v/>
      </c>
      <c r="AH102" s="44"/>
      <c r="AJ102" s="58" t="str">
        <f t="shared" si="11"/>
        <v/>
      </c>
      <c r="AK102" s="363" t="b">
        <f t="shared" si="12"/>
        <v>0</v>
      </c>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s="221" t="str">
        <f t="shared" si="14"/>
        <v/>
      </c>
      <c r="BU102" s="221" t="str">
        <f t="shared" si="15"/>
        <v/>
      </c>
    </row>
    <row r="103" spans="2:73" ht="18" customHeight="1">
      <c r="B103" s="40"/>
      <c r="D103" s="822"/>
      <c r="E103" s="49"/>
      <c r="F103" s="32"/>
      <c r="G103" s="50"/>
      <c r="H103" s="50"/>
      <c r="I103" s="51"/>
      <c r="J103" s="708"/>
      <c r="K103" s="709"/>
      <c r="L103" s="709"/>
      <c r="M103" s="709"/>
      <c r="N103" s="709"/>
      <c r="O103" s="709"/>
      <c r="P103" s="709"/>
      <c r="Q103" s="709"/>
      <c r="R103" s="709"/>
      <c r="S103" s="709"/>
      <c r="T103" s="709"/>
      <c r="U103" s="710"/>
      <c r="V103" s="742"/>
      <c r="W103" s="743">
        <f t="shared" si="7"/>
        <v>1</v>
      </c>
      <c r="X103" s="692">
        <f t="shared" si="13"/>
        <v>0</v>
      </c>
      <c r="Y103" s="722" t="str">
        <f t="shared" si="8"/>
        <v/>
      </c>
      <c r="Z103" s="134" t="str">
        <f>IF(F103="","",VLOOKUP(F103,係数!$E:$R,9,FALSE))</f>
        <v/>
      </c>
      <c r="AA103" s="286" t="str">
        <f>IF(F103="","",VLOOKUP(F103,係数!$E:$R,7,FALSE))</f>
        <v/>
      </c>
      <c r="AB103" s="723">
        <f t="shared" si="9"/>
        <v>1</v>
      </c>
      <c r="AC103" s="695" t="str">
        <f t="shared" si="10"/>
        <v/>
      </c>
      <c r="AD103" s="696" t="str">
        <f>IF(I103="","",IF(AK103="TRUE",Y103*VLOOKUP(F103,'基準年度の排出量算定用（参考）'!$U:$V,2,FALSE),Y103*AA103))</f>
        <v/>
      </c>
      <c r="AE103" s="724" t="str">
        <f>IF(AC103="","",AC103*VLOOKUP(F103,係数!$E:$R,13,FALSE)*44/12)</f>
        <v/>
      </c>
      <c r="AF103" s="291" t="str">
        <f>IF(AD103="","",AD103*VLOOKUP(F103,係数!$E:$R,11,FALSE)*44/12)</f>
        <v/>
      </c>
      <c r="AH103" s="44"/>
      <c r="AJ103" s="58" t="str">
        <f t="shared" si="11"/>
        <v/>
      </c>
      <c r="AK103" s="363" t="b">
        <f t="shared" si="12"/>
        <v>0</v>
      </c>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s="221" t="str">
        <f t="shared" si="14"/>
        <v/>
      </c>
      <c r="BU103" s="221" t="str">
        <f t="shared" si="15"/>
        <v/>
      </c>
    </row>
    <row r="104" spans="2:73" ht="18" customHeight="1">
      <c r="B104" s="40"/>
      <c r="D104" s="822"/>
      <c r="E104" s="49"/>
      <c r="F104" s="32"/>
      <c r="G104" s="50"/>
      <c r="H104" s="50"/>
      <c r="I104" s="51"/>
      <c r="J104" s="708"/>
      <c r="K104" s="709"/>
      <c r="L104" s="709"/>
      <c r="M104" s="709"/>
      <c r="N104" s="709"/>
      <c r="O104" s="709"/>
      <c r="P104" s="709"/>
      <c r="Q104" s="709"/>
      <c r="R104" s="709"/>
      <c r="S104" s="709"/>
      <c r="T104" s="709"/>
      <c r="U104" s="710"/>
      <c r="V104" s="742"/>
      <c r="W104" s="743">
        <f t="shared" si="7"/>
        <v>1</v>
      </c>
      <c r="X104" s="692">
        <f t="shared" si="13"/>
        <v>0</v>
      </c>
      <c r="Y104" s="722" t="str">
        <f t="shared" si="8"/>
        <v/>
      </c>
      <c r="Z104" s="134" t="str">
        <f>IF(F104="","",VLOOKUP(F104,係数!$E:$R,9,FALSE))</f>
        <v/>
      </c>
      <c r="AA104" s="286" t="str">
        <f>IF(F104="","",VLOOKUP(F104,係数!$E:$R,7,FALSE))</f>
        <v/>
      </c>
      <c r="AB104" s="723">
        <f t="shared" si="9"/>
        <v>1</v>
      </c>
      <c r="AC104" s="695" t="str">
        <f t="shared" si="10"/>
        <v/>
      </c>
      <c r="AD104" s="696" t="str">
        <f>IF(I104="","",IF(AK104="TRUE",Y104*VLOOKUP(F104,'基準年度の排出量算定用（参考）'!$U:$V,2,FALSE),Y104*AA104))</f>
        <v/>
      </c>
      <c r="AE104" s="724" t="str">
        <f>IF(AC104="","",AC104*VLOOKUP(F104,係数!$E:$R,13,FALSE)*44/12)</f>
        <v/>
      </c>
      <c r="AF104" s="291" t="str">
        <f>IF(AD104="","",AD104*VLOOKUP(F104,係数!$E:$R,11,FALSE)*44/12)</f>
        <v/>
      </c>
      <c r="AH104" s="44"/>
      <c r="AJ104" s="58" t="str">
        <f t="shared" si="11"/>
        <v/>
      </c>
      <c r="AK104" s="363" t="b">
        <f t="shared" si="12"/>
        <v>0</v>
      </c>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s="221" t="str">
        <f t="shared" si="14"/>
        <v/>
      </c>
      <c r="BU104" s="221" t="str">
        <f t="shared" si="15"/>
        <v/>
      </c>
    </row>
    <row r="105" spans="2:73" ht="18" customHeight="1">
      <c r="B105" s="40"/>
      <c r="D105" s="822"/>
      <c r="E105" s="49"/>
      <c r="F105" s="32"/>
      <c r="G105" s="50"/>
      <c r="H105" s="50"/>
      <c r="I105" s="51"/>
      <c r="J105" s="708"/>
      <c r="K105" s="709"/>
      <c r="L105" s="709"/>
      <c r="M105" s="709"/>
      <c r="N105" s="709"/>
      <c r="O105" s="709"/>
      <c r="P105" s="709"/>
      <c r="Q105" s="709"/>
      <c r="R105" s="709"/>
      <c r="S105" s="709"/>
      <c r="T105" s="709"/>
      <c r="U105" s="710"/>
      <c r="V105" s="742"/>
      <c r="W105" s="743">
        <f t="shared" si="7"/>
        <v>1</v>
      </c>
      <c r="X105" s="692">
        <f t="shared" si="13"/>
        <v>0</v>
      </c>
      <c r="Y105" s="722" t="str">
        <f t="shared" si="8"/>
        <v/>
      </c>
      <c r="Z105" s="134" t="str">
        <f>IF(F105="","",VLOOKUP(F105,係数!$E:$R,9,FALSE))</f>
        <v/>
      </c>
      <c r="AA105" s="286" t="str">
        <f>IF(F105="","",VLOOKUP(F105,係数!$E:$R,7,FALSE))</f>
        <v/>
      </c>
      <c r="AB105" s="723">
        <f t="shared" si="9"/>
        <v>1</v>
      </c>
      <c r="AC105" s="695" t="str">
        <f t="shared" si="10"/>
        <v/>
      </c>
      <c r="AD105" s="696" t="str">
        <f>IF(I105="","",IF(AK105="TRUE",Y105*VLOOKUP(F105,'基準年度の排出量算定用（参考）'!$U:$V,2,FALSE),Y105*AA105))</f>
        <v/>
      </c>
      <c r="AE105" s="724" t="str">
        <f>IF(AC105="","",AC105*VLOOKUP(F105,係数!$E:$R,13,FALSE)*44/12)</f>
        <v/>
      </c>
      <c r="AF105" s="291" t="str">
        <f>IF(AD105="","",AD105*VLOOKUP(F105,係数!$E:$R,11,FALSE)*44/12)</f>
        <v/>
      </c>
      <c r="AH105" s="44"/>
      <c r="AJ105" s="58" t="str">
        <f t="shared" si="11"/>
        <v/>
      </c>
      <c r="AK105" s="363" t="b">
        <f t="shared" si="12"/>
        <v>0</v>
      </c>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s="221" t="str">
        <f t="shared" si="14"/>
        <v/>
      </c>
      <c r="BU105" s="221" t="str">
        <f t="shared" si="15"/>
        <v/>
      </c>
    </row>
    <row r="106" spans="2:73" ht="18" customHeight="1">
      <c r="B106" s="40"/>
      <c r="D106" s="822"/>
      <c r="E106" s="49"/>
      <c r="F106" s="32"/>
      <c r="G106" s="50"/>
      <c r="H106" s="50"/>
      <c r="I106" s="51"/>
      <c r="J106" s="708"/>
      <c r="K106" s="709"/>
      <c r="L106" s="709"/>
      <c r="M106" s="709"/>
      <c r="N106" s="709"/>
      <c r="O106" s="709"/>
      <c r="P106" s="709"/>
      <c r="Q106" s="709"/>
      <c r="R106" s="709"/>
      <c r="S106" s="709"/>
      <c r="T106" s="709"/>
      <c r="U106" s="710"/>
      <c r="V106" s="742"/>
      <c r="W106" s="743">
        <f t="shared" si="7"/>
        <v>1</v>
      </c>
      <c r="X106" s="692">
        <f t="shared" si="13"/>
        <v>0</v>
      </c>
      <c r="Y106" s="722" t="str">
        <f t="shared" si="8"/>
        <v/>
      </c>
      <c r="Z106" s="134" t="str">
        <f>IF(F106="","",VLOOKUP(F106,係数!$E:$R,9,FALSE))</f>
        <v/>
      </c>
      <c r="AA106" s="286" t="str">
        <f>IF(F106="","",VLOOKUP(F106,係数!$E:$R,7,FALSE))</f>
        <v/>
      </c>
      <c r="AB106" s="723">
        <f t="shared" si="9"/>
        <v>1</v>
      </c>
      <c r="AC106" s="695" t="str">
        <f t="shared" si="10"/>
        <v/>
      </c>
      <c r="AD106" s="696" t="str">
        <f>IF(I106="","",IF(AK106="TRUE",Y106*VLOOKUP(F106,'基準年度の排出量算定用（参考）'!$U:$V,2,FALSE),Y106*AA106))</f>
        <v/>
      </c>
      <c r="AE106" s="724" t="str">
        <f>IF(AC106="","",AC106*VLOOKUP(F106,係数!$E:$R,13,FALSE)*44/12)</f>
        <v/>
      </c>
      <c r="AF106" s="291" t="str">
        <f>IF(AD106="","",AD106*VLOOKUP(F106,係数!$E:$R,11,FALSE)*44/12)</f>
        <v/>
      </c>
      <c r="AH106" s="44"/>
      <c r="AJ106" s="58" t="str">
        <f t="shared" si="11"/>
        <v/>
      </c>
      <c r="AK106" s="363" t="b">
        <f t="shared" si="12"/>
        <v>0</v>
      </c>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s="221" t="str">
        <f t="shared" si="14"/>
        <v/>
      </c>
      <c r="BU106" s="221" t="str">
        <f t="shared" si="15"/>
        <v/>
      </c>
    </row>
    <row r="107" spans="2:73" ht="18" customHeight="1">
      <c r="B107" s="40"/>
      <c r="D107" s="822"/>
      <c r="E107" s="49"/>
      <c r="F107" s="32"/>
      <c r="G107" s="50"/>
      <c r="H107" s="50"/>
      <c r="I107" s="51"/>
      <c r="J107" s="708"/>
      <c r="K107" s="709"/>
      <c r="L107" s="709"/>
      <c r="M107" s="709"/>
      <c r="N107" s="709"/>
      <c r="O107" s="709"/>
      <c r="P107" s="709"/>
      <c r="Q107" s="709"/>
      <c r="R107" s="709"/>
      <c r="S107" s="709"/>
      <c r="T107" s="709"/>
      <c r="U107" s="710"/>
      <c r="V107" s="742"/>
      <c r="W107" s="743">
        <f t="shared" si="7"/>
        <v>1</v>
      </c>
      <c r="X107" s="692">
        <f t="shared" si="13"/>
        <v>0</v>
      </c>
      <c r="Y107" s="722" t="str">
        <f t="shared" si="8"/>
        <v/>
      </c>
      <c r="Z107" s="134" t="str">
        <f>IF(F107="","",VLOOKUP(F107,係数!$E:$R,9,FALSE))</f>
        <v/>
      </c>
      <c r="AA107" s="286" t="str">
        <f>IF(F107="","",VLOOKUP(F107,係数!$E:$R,7,FALSE))</f>
        <v/>
      </c>
      <c r="AB107" s="723">
        <f t="shared" si="9"/>
        <v>1</v>
      </c>
      <c r="AC107" s="695" t="str">
        <f t="shared" si="10"/>
        <v/>
      </c>
      <c r="AD107" s="696" t="str">
        <f>IF(I107="","",IF(AK107="TRUE",Y107*VLOOKUP(F107,'基準年度の排出量算定用（参考）'!$U:$V,2,FALSE),Y107*AA107))</f>
        <v/>
      </c>
      <c r="AE107" s="724" t="str">
        <f>IF(AC107="","",AC107*VLOOKUP(F107,係数!$E:$R,13,FALSE)*44/12)</f>
        <v/>
      </c>
      <c r="AF107" s="291" t="str">
        <f>IF(AD107="","",AD107*VLOOKUP(F107,係数!$E:$R,11,FALSE)*44/12)</f>
        <v/>
      </c>
      <c r="AH107" s="44"/>
      <c r="AJ107" s="58" t="str">
        <f t="shared" si="11"/>
        <v/>
      </c>
      <c r="AK107" s="363" t="b">
        <f t="shared" si="12"/>
        <v>0</v>
      </c>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s="221" t="str">
        <f t="shared" si="14"/>
        <v/>
      </c>
      <c r="BU107" s="221" t="str">
        <f t="shared" si="15"/>
        <v/>
      </c>
    </row>
    <row r="108" spans="2:73" ht="18" customHeight="1">
      <c r="B108" s="40"/>
      <c r="D108" s="822"/>
      <c r="E108" s="49"/>
      <c r="F108" s="32"/>
      <c r="G108" s="50"/>
      <c r="H108" s="50"/>
      <c r="I108" s="51"/>
      <c r="J108" s="708"/>
      <c r="K108" s="709"/>
      <c r="L108" s="709"/>
      <c r="M108" s="709"/>
      <c r="N108" s="709"/>
      <c r="O108" s="709"/>
      <c r="P108" s="709"/>
      <c r="Q108" s="709"/>
      <c r="R108" s="709"/>
      <c r="S108" s="709"/>
      <c r="T108" s="709"/>
      <c r="U108" s="710"/>
      <c r="V108" s="742"/>
      <c r="W108" s="743">
        <f t="shared" si="7"/>
        <v>1</v>
      </c>
      <c r="X108" s="692">
        <f t="shared" si="13"/>
        <v>0</v>
      </c>
      <c r="Y108" s="722" t="str">
        <f t="shared" si="8"/>
        <v/>
      </c>
      <c r="Z108" s="134" t="str">
        <f>IF(F108="","",VLOOKUP(F108,係数!$E:$R,9,FALSE))</f>
        <v/>
      </c>
      <c r="AA108" s="286" t="str">
        <f>IF(F108="","",VLOOKUP(F108,係数!$E:$R,7,FALSE))</f>
        <v/>
      </c>
      <c r="AB108" s="723">
        <f t="shared" si="9"/>
        <v>1</v>
      </c>
      <c r="AC108" s="695" t="str">
        <f t="shared" si="10"/>
        <v/>
      </c>
      <c r="AD108" s="696" t="str">
        <f>IF(I108="","",IF(AK108="TRUE",Y108*VLOOKUP(F108,'基準年度の排出量算定用（参考）'!$U:$V,2,FALSE),Y108*AA108))</f>
        <v/>
      </c>
      <c r="AE108" s="724" t="str">
        <f>IF(AC108="","",AC108*VLOOKUP(F108,係数!$E:$R,13,FALSE)*44/12)</f>
        <v/>
      </c>
      <c r="AF108" s="291" t="str">
        <f>IF(AD108="","",AD108*VLOOKUP(F108,係数!$E:$R,11,FALSE)*44/12)</f>
        <v/>
      </c>
      <c r="AH108" s="44"/>
      <c r="AJ108" s="58" t="str">
        <f t="shared" si="11"/>
        <v/>
      </c>
      <c r="AK108" s="363" t="b">
        <f t="shared" si="12"/>
        <v>0</v>
      </c>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s="221" t="str">
        <f t="shared" si="14"/>
        <v/>
      </c>
      <c r="BU108" s="221" t="str">
        <f t="shared" si="15"/>
        <v/>
      </c>
    </row>
    <row r="109" spans="2:73" ht="18" customHeight="1">
      <c r="B109" s="40"/>
      <c r="D109" s="822"/>
      <c r="E109" s="49"/>
      <c r="F109" s="32"/>
      <c r="G109" s="50"/>
      <c r="H109" s="50"/>
      <c r="I109" s="51"/>
      <c r="J109" s="708"/>
      <c r="K109" s="709"/>
      <c r="L109" s="709"/>
      <c r="M109" s="709"/>
      <c r="N109" s="709"/>
      <c r="O109" s="709"/>
      <c r="P109" s="709"/>
      <c r="Q109" s="709"/>
      <c r="R109" s="709"/>
      <c r="S109" s="709"/>
      <c r="T109" s="709"/>
      <c r="U109" s="710"/>
      <c r="V109" s="742"/>
      <c r="W109" s="743">
        <f t="shared" si="7"/>
        <v>1</v>
      </c>
      <c r="X109" s="692">
        <f t="shared" si="13"/>
        <v>0</v>
      </c>
      <c r="Y109" s="722" t="str">
        <f t="shared" si="8"/>
        <v/>
      </c>
      <c r="Z109" s="134" t="str">
        <f>IF(F109="","",VLOOKUP(F109,係数!$E:$R,9,FALSE))</f>
        <v/>
      </c>
      <c r="AA109" s="286" t="str">
        <f>IF(F109="","",VLOOKUP(F109,係数!$E:$R,7,FALSE))</f>
        <v/>
      </c>
      <c r="AB109" s="723">
        <f t="shared" si="9"/>
        <v>1</v>
      </c>
      <c r="AC109" s="695" t="str">
        <f t="shared" si="10"/>
        <v/>
      </c>
      <c r="AD109" s="696" t="str">
        <f>IF(I109="","",IF(AK109="TRUE",Y109*VLOOKUP(F109,'基準年度の排出量算定用（参考）'!$U:$V,2,FALSE),Y109*AA109))</f>
        <v/>
      </c>
      <c r="AE109" s="724" t="str">
        <f>IF(AC109="","",AC109*VLOOKUP(F109,係数!$E:$R,13,FALSE)*44/12)</f>
        <v/>
      </c>
      <c r="AF109" s="291" t="str">
        <f>IF(AD109="","",AD109*VLOOKUP(F109,係数!$E:$R,11,FALSE)*44/12)</f>
        <v/>
      </c>
      <c r="AH109" s="44"/>
      <c r="AJ109" s="58" t="str">
        <f t="shared" si="11"/>
        <v/>
      </c>
      <c r="AK109" s="363" t="b">
        <f t="shared" si="12"/>
        <v>0</v>
      </c>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s="221" t="str">
        <f t="shared" si="14"/>
        <v/>
      </c>
      <c r="BU109" s="221" t="str">
        <f t="shared" si="15"/>
        <v/>
      </c>
    </row>
    <row r="110" spans="2:73" ht="18" customHeight="1">
      <c r="B110" s="40"/>
      <c r="D110" s="822"/>
      <c r="E110" s="49"/>
      <c r="F110" s="32"/>
      <c r="G110" s="50"/>
      <c r="H110" s="50"/>
      <c r="I110" s="51"/>
      <c r="J110" s="708"/>
      <c r="K110" s="709"/>
      <c r="L110" s="709"/>
      <c r="M110" s="709"/>
      <c r="N110" s="709"/>
      <c r="O110" s="709"/>
      <c r="P110" s="709"/>
      <c r="Q110" s="709"/>
      <c r="R110" s="709"/>
      <c r="S110" s="709"/>
      <c r="T110" s="709"/>
      <c r="U110" s="710"/>
      <c r="V110" s="742"/>
      <c r="W110" s="743">
        <f t="shared" si="7"/>
        <v>1</v>
      </c>
      <c r="X110" s="692">
        <f t="shared" si="13"/>
        <v>0</v>
      </c>
      <c r="Y110" s="722" t="str">
        <f t="shared" si="8"/>
        <v/>
      </c>
      <c r="Z110" s="134" t="str">
        <f>IF(F110="","",VLOOKUP(F110,係数!$E:$R,9,FALSE))</f>
        <v/>
      </c>
      <c r="AA110" s="286" t="str">
        <f>IF(F110="","",VLOOKUP(F110,係数!$E:$R,7,FALSE))</f>
        <v/>
      </c>
      <c r="AB110" s="723">
        <f t="shared" si="9"/>
        <v>1</v>
      </c>
      <c r="AC110" s="695" t="str">
        <f t="shared" si="10"/>
        <v/>
      </c>
      <c r="AD110" s="696" t="str">
        <f>IF(I110="","",IF(AK110="TRUE",Y110*VLOOKUP(F110,'基準年度の排出量算定用（参考）'!$U:$V,2,FALSE),Y110*AA110))</f>
        <v/>
      </c>
      <c r="AE110" s="724" t="str">
        <f>IF(AC110="","",AC110*VLOOKUP(F110,係数!$E:$R,13,FALSE)*44/12)</f>
        <v/>
      </c>
      <c r="AF110" s="291" t="str">
        <f>IF(AD110="","",AD110*VLOOKUP(F110,係数!$E:$R,11,FALSE)*44/12)</f>
        <v/>
      </c>
      <c r="AH110" s="44"/>
      <c r="AJ110" s="58" t="str">
        <f t="shared" si="11"/>
        <v/>
      </c>
      <c r="AK110" s="363" t="b">
        <f t="shared" si="12"/>
        <v>0</v>
      </c>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s="221" t="str">
        <f t="shared" si="14"/>
        <v/>
      </c>
      <c r="BU110" s="221" t="str">
        <f t="shared" si="15"/>
        <v/>
      </c>
    </row>
    <row r="111" spans="2:73" ht="18" customHeight="1">
      <c r="B111" s="40"/>
      <c r="D111" s="822"/>
      <c r="E111" s="49"/>
      <c r="F111" s="32"/>
      <c r="G111" s="50"/>
      <c r="H111" s="50"/>
      <c r="I111" s="51"/>
      <c r="J111" s="708"/>
      <c r="K111" s="709"/>
      <c r="L111" s="709"/>
      <c r="M111" s="709"/>
      <c r="N111" s="709"/>
      <c r="O111" s="709"/>
      <c r="P111" s="709"/>
      <c r="Q111" s="709"/>
      <c r="R111" s="709"/>
      <c r="S111" s="709"/>
      <c r="T111" s="709"/>
      <c r="U111" s="710"/>
      <c r="V111" s="742"/>
      <c r="W111" s="743">
        <f t="shared" si="7"/>
        <v>1</v>
      </c>
      <c r="X111" s="692">
        <f t="shared" si="13"/>
        <v>0</v>
      </c>
      <c r="Y111" s="722" t="str">
        <f t="shared" si="8"/>
        <v/>
      </c>
      <c r="Z111" s="134" t="str">
        <f>IF(F111="","",VLOOKUP(F111,係数!$E:$R,9,FALSE))</f>
        <v/>
      </c>
      <c r="AA111" s="286" t="str">
        <f>IF(F111="","",VLOOKUP(F111,係数!$E:$R,7,FALSE))</f>
        <v/>
      </c>
      <c r="AB111" s="723">
        <f t="shared" si="9"/>
        <v>1</v>
      </c>
      <c r="AC111" s="695" t="str">
        <f t="shared" si="10"/>
        <v/>
      </c>
      <c r="AD111" s="696" t="str">
        <f>IF(I111="","",IF(AK111="TRUE",Y111*VLOOKUP(F111,'基準年度の排出量算定用（参考）'!$U:$V,2,FALSE),Y111*AA111))</f>
        <v/>
      </c>
      <c r="AE111" s="724" t="str">
        <f>IF(AC111="","",AC111*VLOOKUP(F111,係数!$E:$R,13,FALSE)*44/12)</f>
        <v/>
      </c>
      <c r="AF111" s="291" t="str">
        <f>IF(AD111="","",AD111*VLOOKUP(F111,係数!$E:$R,11,FALSE)*44/12)</f>
        <v/>
      </c>
      <c r="AH111" s="44"/>
      <c r="AJ111" s="58" t="str">
        <f t="shared" si="11"/>
        <v/>
      </c>
      <c r="AK111" s="363" t="b">
        <f t="shared" si="12"/>
        <v>0</v>
      </c>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s="221" t="str">
        <f t="shared" si="14"/>
        <v/>
      </c>
      <c r="BU111" s="221" t="str">
        <f t="shared" si="15"/>
        <v/>
      </c>
    </row>
    <row r="112" spans="2:73" ht="18" customHeight="1">
      <c r="B112" s="40"/>
      <c r="D112" s="822"/>
      <c r="E112" s="49"/>
      <c r="F112" s="32"/>
      <c r="G112" s="50"/>
      <c r="H112" s="50"/>
      <c r="I112" s="51"/>
      <c r="J112" s="708"/>
      <c r="K112" s="709"/>
      <c r="L112" s="709"/>
      <c r="M112" s="709"/>
      <c r="N112" s="709"/>
      <c r="O112" s="709"/>
      <c r="P112" s="709"/>
      <c r="Q112" s="709"/>
      <c r="R112" s="709"/>
      <c r="S112" s="709"/>
      <c r="T112" s="709"/>
      <c r="U112" s="710"/>
      <c r="V112" s="742"/>
      <c r="W112" s="743">
        <f t="shared" si="7"/>
        <v>1</v>
      </c>
      <c r="X112" s="692">
        <f t="shared" si="13"/>
        <v>0</v>
      </c>
      <c r="Y112" s="722" t="str">
        <f t="shared" si="8"/>
        <v/>
      </c>
      <c r="Z112" s="134" t="str">
        <f>IF(F112="","",VLOOKUP(F112,係数!$E:$R,9,FALSE))</f>
        <v/>
      </c>
      <c r="AA112" s="286" t="str">
        <f>IF(F112="","",VLOOKUP(F112,係数!$E:$R,7,FALSE))</f>
        <v/>
      </c>
      <c r="AB112" s="723">
        <f t="shared" si="9"/>
        <v>1</v>
      </c>
      <c r="AC112" s="695" t="str">
        <f t="shared" si="10"/>
        <v/>
      </c>
      <c r="AD112" s="696" t="str">
        <f>IF(I112="","",IF(AK112="TRUE",Y112*VLOOKUP(F112,'基準年度の排出量算定用（参考）'!$U:$V,2,FALSE),Y112*AA112))</f>
        <v/>
      </c>
      <c r="AE112" s="724" t="str">
        <f>IF(AC112="","",AC112*VLOOKUP(F112,係数!$E:$R,13,FALSE)*44/12)</f>
        <v/>
      </c>
      <c r="AF112" s="291" t="str">
        <f>IF(AD112="","",AD112*VLOOKUP(F112,係数!$E:$R,11,FALSE)*44/12)</f>
        <v/>
      </c>
      <c r="AH112" s="44"/>
      <c r="AJ112" s="58" t="str">
        <f t="shared" si="11"/>
        <v/>
      </c>
      <c r="AK112" s="363" t="b">
        <f t="shared" si="12"/>
        <v>0</v>
      </c>
      <c r="AL112"/>
      <c r="AM112"/>
      <c r="AN112"/>
      <c r="AO112"/>
      <c r="AP112"/>
      <c r="AQ112"/>
      <c r="AR112"/>
      <c r="AS112"/>
      <c r="AT112"/>
      <c r="AW112"/>
      <c r="AX112"/>
      <c r="AY112"/>
      <c r="AZ112"/>
      <c r="BA112"/>
      <c r="BB112"/>
      <c r="BC112"/>
      <c r="BD112"/>
      <c r="BE112"/>
      <c r="BF112"/>
      <c r="BG112"/>
      <c r="BH112"/>
      <c r="BI112"/>
      <c r="BJ112"/>
      <c r="BK112"/>
      <c r="BL112"/>
      <c r="BM112"/>
      <c r="BN112"/>
      <c r="BO112"/>
      <c r="BP112"/>
      <c r="BQ112"/>
      <c r="BR112"/>
      <c r="BS112"/>
      <c r="BT112" s="221" t="str">
        <f t="shared" si="14"/>
        <v/>
      </c>
      <c r="BU112" s="221" t="str">
        <f t="shared" si="15"/>
        <v/>
      </c>
    </row>
    <row r="113" spans="2:73" ht="18" customHeight="1">
      <c r="B113" s="40"/>
      <c r="D113" s="822"/>
      <c r="E113" s="49"/>
      <c r="F113" s="32"/>
      <c r="G113" s="50"/>
      <c r="H113" s="50"/>
      <c r="I113" s="51"/>
      <c r="J113" s="708"/>
      <c r="K113" s="709"/>
      <c r="L113" s="709"/>
      <c r="M113" s="709"/>
      <c r="N113" s="709"/>
      <c r="O113" s="709"/>
      <c r="P113" s="709"/>
      <c r="Q113" s="709"/>
      <c r="R113" s="709"/>
      <c r="S113" s="709"/>
      <c r="T113" s="709"/>
      <c r="U113" s="710"/>
      <c r="V113" s="742"/>
      <c r="W113" s="743">
        <f t="shared" si="7"/>
        <v>1</v>
      </c>
      <c r="X113" s="692">
        <f t="shared" si="13"/>
        <v>0</v>
      </c>
      <c r="Y113" s="722" t="str">
        <f t="shared" si="8"/>
        <v/>
      </c>
      <c r="Z113" s="134" t="str">
        <f>IF(F113="","",VLOOKUP(F113,係数!$E:$R,9,FALSE))</f>
        <v/>
      </c>
      <c r="AA113" s="286" t="str">
        <f>IF(F113="","",VLOOKUP(F113,係数!$E:$R,7,FALSE))</f>
        <v/>
      </c>
      <c r="AB113" s="723">
        <f t="shared" si="9"/>
        <v>1</v>
      </c>
      <c r="AC113" s="695" t="str">
        <f t="shared" si="10"/>
        <v/>
      </c>
      <c r="AD113" s="696" t="str">
        <f>IF(I113="","",IF(AK113="TRUE",Y113*VLOOKUP(F113,'基準年度の排出量算定用（参考）'!$U:$V,2,FALSE),Y113*AA113))</f>
        <v/>
      </c>
      <c r="AE113" s="724" t="str">
        <f>IF(AC113="","",AC113*VLOOKUP(F113,係数!$E:$R,13,FALSE)*44/12)</f>
        <v/>
      </c>
      <c r="AF113" s="291" t="str">
        <f>IF(AD113="","",AD113*VLOOKUP(F113,係数!$E:$R,11,FALSE)*44/12)</f>
        <v/>
      </c>
      <c r="AH113" s="44"/>
      <c r="AJ113" s="58" t="str">
        <f t="shared" si="11"/>
        <v/>
      </c>
      <c r="AK113" s="363" t="b">
        <f t="shared" si="12"/>
        <v>0</v>
      </c>
      <c r="AM113"/>
      <c r="AN113"/>
      <c r="BT113" s="221" t="str">
        <f t="shared" si="14"/>
        <v/>
      </c>
      <c r="BU113" s="221" t="str">
        <f t="shared" si="15"/>
        <v/>
      </c>
    </row>
    <row r="114" spans="2:73" ht="18" customHeight="1">
      <c r="B114" s="40"/>
      <c r="D114" s="822"/>
      <c r="E114" s="49"/>
      <c r="F114" s="32"/>
      <c r="G114" s="50"/>
      <c r="H114" s="50"/>
      <c r="I114" s="51"/>
      <c r="J114" s="708"/>
      <c r="K114" s="709"/>
      <c r="L114" s="709"/>
      <c r="M114" s="709"/>
      <c r="N114" s="709"/>
      <c r="O114" s="709"/>
      <c r="P114" s="709"/>
      <c r="Q114" s="709"/>
      <c r="R114" s="709"/>
      <c r="S114" s="709"/>
      <c r="T114" s="709"/>
      <c r="U114" s="710"/>
      <c r="V114" s="742"/>
      <c r="W114" s="743">
        <f t="shared" si="7"/>
        <v>1</v>
      </c>
      <c r="X114" s="692">
        <f t="shared" si="13"/>
        <v>0</v>
      </c>
      <c r="Y114" s="722" t="str">
        <f t="shared" si="8"/>
        <v/>
      </c>
      <c r="Z114" s="134" t="str">
        <f>IF(F114="","",VLOOKUP(F114,係数!$E:$R,9,FALSE))</f>
        <v/>
      </c>
      <c r="AA114" s="286" t="str">
        <f>IF(F114="","",VLOOKUP(F114,係数!$E:$R,7,FALSE))</f>
        <v/>
      </c>
      <c r="AB114" s="723">
        <f t="shared" si="9"/>
        <v>1</v>
      </c>
      <c r="AC114" s="695" t="str">
        <f t="shared" si="10"/>
        <v/>
      </c>
      <c r="AD114" s="696" t="str">
        <f>IF(I114="","",IF(AK114="TRUE",Y114*VLOOKUP(F114,'基準年度の排出量算定用（参考）'!$U:$V,2,FALSE),Y114*AA114))</f>
        <v/>
      </c>
      <c r="AE114" s="724" t="str">
        <f>IF(AC114="","",AC114*VLOOKUP(F114,係数!$E:$R,13,FALSE)*44/12)</f>
        <v/>
      </c>
      <c r="AF114" s="291" t="str">
        <f>IF(AD114="","",AD114*VLOOKUP(F114,係数!$E:$R,11,FALSE)*44/12)</f>
        <v/>
      </c>
      <c r="AH114" s="44"/>
      <c r="AJ114" s="58" t="str">
        <f t="shared" si="11"/>
        <v/>
      </c>
      <c r="AK114" s="363" t="b">
        <f t="shared" si="12"/>
        <v>0</v>
      </c>
      <c r="AM114"/>
      <c r="AN114"/>
      <c r="BT114" s="221" t="str">
        <f t="shared" si="14"/>
        <v/>
      </c>
      <c r="BU114" s="221" t="str">
        <f t="shared" si="15"/>
        <v/>
      </c>
    </row>
    <row r="115" spans="2:73" ht="18" customHeight="1">
      <c r="B115" s="40"/>
      <c r="D115" s="822"/>
      <c r="E115" s="49"/>
      <c r="F115" s="32"/>
      <c r="G115" s="50"/>
      <c r="H115" s="50"/>
      <c r="I115" s="51"/>
      <c r="J115" s="708"/>
      <c r="K115" s="709"/>
      <c r="L115" s="709"/>
      <c r="M115" s="709"/>
      <c r="N115" s="709"/>
      <c r="O115" s="709"/>
      <c r="P115" s="709"/>
      <c r="Q115" s="709"/>
      <c r="R115" s="709"/>
      <c r="S115" s="709"/>
      <c r="T115" s="709"/>
      <c r="U115" s="710"/>
      <c r="V115" s="742"/>
      <c r="W115" s="743">
        <f t="shared" si="7"/>
        <v>1</v>
      </c>
      <c r="X115" s="692">
        <f t="shared" si="13"/>
        <v>0</v>
      </c>
      <c r="Y115" s="722" t="str">
        <f t="shared" si="8"/>
        <v/>
      </c>
      <c r="Z115" s="134" t="str">
        <f>IF(F115="","",VLOOKUP(F115,係数!$E:$R,9,FALSE))</f>
        <v/>
      </c>
      <c r="AA115" s="286" t="str">
        <f>IF(F115="","",VLOOKUP(F115,係数!$E:$R,7,FALSE))</f>
        <v/>
      </c>
      <c r="AB115" s="723">
        <f t="shared" si="9"/>
        <v>1</v>
      </c>
      <c r="AC115" s="695" t="str">
        <f t="shared" si="10"/>
        <v/>
      </c>
      <c r="AD115" s="696" t="str">
        <f>IF(I115="","",IF(AK115="TRUE",Y115*VLOOKUP(F115,'基準年度の排出量算定用（参考）'!$U:$V,2,FALSE),Y115*AA115))</f>
        <v/>
      </c>
      <c r="AE115" s="724" t="str">
        <f>IF(AC115="","",AC115*VLOOKUP(F115,係数!$E:$R,13,FALSE)*44/12)</f>
        <v/>
      </c>
      <c r="AF115" s="291" t="str">
        <f>IF(AD115="","",AD115*VLOOKUP(F115,係数!$E:$R,11,FALSE)*44/12)</f>
        <v/>
      </c>
      <c r="AH115" s="44"/>
      <c r="AJ115" s="58" t="str">
        <f t="shared" si="11"/>
        <v/>
      </c>
      <c r="AK115" s="363" t="b">
        <f t="shared" si="12"/>
        <v>0</v>
      </c>
      <c r="AN115" s="33"/>
      <c r="BT115" s="221" t="str">
        <f t="shared" si="14"/>
        <v/>
      </c>
      <c r="BU115" s="221" t="str">
        <f t="shared" si="15"/>
        <v/>
      </c>
    </row>
    <row r="116" spans="2:73" ht="18" customHeight="1">
      <c r="B116" s="40"/>
      <c r="D116" s="822"/>
      <c r="E116" s="49"/>
      <c r="F116" s="32"/>
      <c r="G116" s="50"/>
      <c r="H116" s="50"/>
      <c r="I116" s="51"/>
      <c r="J116" s="708"/>
      <c r="K116" s="709"/>
      <c r="L116" s="709"/>
      <c r="M116" s="709"/>
      <c r="N116" s="709"/>
      <c r="O116" s="709"/>
      <c r="P116" s="709"/>
      <c r="Q116" s="709"/>
      <c r="R116" s="709"/>
      <c r="S116" s="709"/>
      <c r="T116" s="709"/>
      <c r="U116" s="710"/>
      <c r="V116" s="742"/>
      <c r="W116" s="743">
        <f t="shared" si="7"/>
        <v>1</v>
      </c>
      <c r="X116" s="692">
        <f t="shared" si="13"/>
        <v>0</v>
      </c>
      <c r="Y116" s="722" t="str">
        <f t="shared" si="8"/>
        <v/>
      </c>
      <c r="Z116" s="134" t="str">
        <f>IF(F116="","",VLOOKUP(F116,係数!$E:$R,9,FALSE))</f>
        <v/>
      </c>
      <c r="AA116" s="286" t="str">
        <f>IF(F116="","",VLOOKUP(F116,係数!$E:$R,7,FALSE))</f>
        <v/>
      </c>
      <c r="AB116" s="723">
        <f t="shared" si="9"/>
        <v>1</v>
      </c>
      <c r="AC116" s="695" t="str">
        <f t="shared" si="10"/>
        <v/>
      </c>
      <c r="AD116" s="696" t="str">
        <f>IF(I116="","",IF(AK116="TRUE",Y116*VLOOKUP(F116,'基準年度の排出量算定用（参考）'!$U:$V,2,FALSE),Y116*AA116))</f>
        <v/>
      </c>
      <c r="AE116" s="724" t="str">
        <f>IF(AC116="","",AC116*VLOOKUP(F116,係数!$E:$R,13,FALSE)*44/12)</f>
        <v/>
      </c>
      <c r="AF116" s="291" t="str">
        <f>IF(AD116="","",AD116*VLOOKUP(F116,係数!$E:$R,11,FALSE)*44/12)</f>
        <v/>
      </c>
      <c r="AH116" s="44"/>
      <c r="AJ116" s="58" t="str">
        <f t="shared" si="11"/>
        <v/>
      </c>
      <c r="AK116" s="363" t="b">
        <f t="shared" si="12"/>
        <v>0</v>
      </c>
      <c r="AN116" s="33"/>
      <c r="BT116" s="221" t="str">
        <f t="shared" si="14"/>
        <v/>
      </c>
      <c r="BU116" s="221" t="str">
        <f t="shared" si="15"/>
        <v/>
      </c>
    </row>
    <row r="117" spans="2:73" ht="18" customHeight="1">
      <c r="B117" s="40"/>
      <c r="D117" s="822"/>
      <c r="E117" s="49"/>
      <c r="F117" s="32"/>
      <c r="G117" s="50"/>
      <c r="H117" s="50"/>
      <c r="I117" s="51"/>
      <c r="J117" s="708"/>
      <c r="K117" s="709"/>
      <c r="L117" s="709"/>
      <c r="M117" s="709"/>
      <c r="N117" s="709"/>
      <c r="O117" s="709"/>
      <c r="P117" s="709"/>
      <c r="Q117" s="709"/>
      <c r="R117" s="709"/>
      <c r="S117" s="709"/>
      <c r="T117" s="709"/>
      <c r="U117" s="710"/>
      <c r="V117" s="742"/>
      <c r="W117" s="743">
        <f t="shared" si="7"/>
        <v>1</v>
      </c>
      <c r="X117" s="692">
        <f t="shared" si="13"/>
        <v>0</v>
      </c>
      <c r="Y117" s="722" t="str">
        <f t="shared" si="8"/>
        <v/>
      </c>
      <c r="Z117" s="134" t="str">
        <f>IF(F117="","",VLOOKUP(F117,係数!$E:$R,9,FALSE))</f>
        <v/>
      </c>
      <c r="AA117" s="286" t="str">
        <f>IF(F117="","",VLOOKUP(F117,係数!$E:$R,7,FALSE))</f>
        <v/>
      </c>
      <c r="AB117" s="723">
        <f t="shared" si="9"/>
        <v>1</v>
      </c>
      <c r="AC117" s="695" t="str">
        <f t="shared" si="10"/>
        <v/>
      </c>
      <c r="AD117" s="696" t="str">
        <f>IF(I117="","",IF(AK117="TRUE",Y117*VLOOKUP(F117,'基準年度の排出量算定用（参考）'!$U:$V,2,FALSE),Y117*AA117))</f>
        <v/>
      </c>
      <c r="AE117" s="724" t="str">
        <f>IF(AC117="","",AC117*VLOOKUP(F117,係数!$E:$R,13,FALSE)*44/12)</f>
        <v/>
      </c>
      <c r="AF117" s="291" t="str">
        <f>IF(AD117="","",AD117*VLOOKUP(F117,係数!$E:$R,11,FALSE)*44/12)</f>
        <v/>
      </c>
      <c r="AH117" s="44"/>
      <c r="AJ117" s="58" t="str">
        <f t="shared" si="11"/>
        <v/>
      </c>
      <c r="AK117" s="363" t="b">
        <f t="shared" si="12"/>
        <v>0</v>
      </c>
      <c r="AN117" s="33"/>
      <c r="BT117" s="221" t="str">
        <f t="shared" si="14"/>
        <v/>
      </c>
      <c r="BU117" s="221" t="str">
        <f t="shared" si="15"/>
        <v/>
      </c>
    </row>
    <row r="118" spans="2:73" ht="18" customHeight="1">
      <c r="B118" s="40"/>
      <c r="D118" s="822"/>
      <c r="E118" s="49"/>
      <c r="F118" s="32"/>
      <c r="G118" s="50"/>
      <c r="H118" s="50"/>
      <c r="I118" s="51"/>
      <c r="J118" s="708"/>
      <c r="K118" s="709"/>
      <c r="L118" s="709"/>
      <c r="M118" s="709"/>
      <c r="N118" s="709"/>
      <c r="O118" s="709"/>
      <c r="P118" s="709"/>
      <c r="Q118" s="709"/>
      <c r="R118" s="709"/>
      <c r="S118" s="709"/>
      <c r="T118" s="709"/>
      <c r="U118" s="710"/>
      <c r="V118" s="742"/>
      <c r="W118" s="743">
        <f t="shared" ref="W118:W181" si="16">IF(COUNTIF(E118,"事業所外*")+COUNTIF(E118,"工事*")+COUNTIF(E118,"住宅*")+COUNTIF(E118,"他事業所*")&gt;0,-1,1)</f>
        <v>1</v>
      </c>
      <c r="X118" s="692">
        <f t="shared" si="13"/>
        <v>0</v>
      </c>
      <c r="Y118" s="722" t="str">
        <f t="shared" ref="Y118:Y181" si="17">IF(I118="","",X118/VLOOKUP(I118,$AM$8:$AN$19,2,FALSE)/AB118)</f>
        <v/>
      </c>
      <c r="Z118" s="134" t="str">
        <f>IF(F118="","",VLOOKUP(F118,係数!$E:$R,9,FALSE))</f>
        <v/>
      </c>
      <c r="AA118" s="286" t="str">
        <f>IF(F118="","",VLOOKUP(F118,係数!$E:$R,7,FALSE))</f>
        <v/>
      </c>
      <c r="AB118" s="723">
        <f t="shared" ref="AB118:AB181" si="18">IF(COUNTIF(F118,"液化石油ガス*")=0,1,VLOOKUP(I118,$AM$31:$AN$34,2,FALSE))</f>
        <v>1</v>
      </c>
      <c r="AC118" s="695" t="str">
        <f t="shared" ref="AC118:AC181" si="19">IF(I118="","",Y118*Z118)</f>
        <v/>
      </c>
      <c r="AD118" s="696" t="str">
        <f>IF(I118="","",IF(AK118="TRUE",Y118*VLOOKUP(F118,'基準年度の排出量算定用（参考）'!$U:$V,2,FALSE),Y118*AA118))</f>
        <v/>
      </c>
      <c r="AE118" s="724" t="str">
        <f>IF(AC118="","",AC118*VLOOKUP(F118,係数!$E:$R,13,FALSE)*44/12)</f>
        <v/>
      </c>
      <c r="AF118" s="291" t="str">
        <f>IF(AD118="","",AD118*VLOOKUP(F118,係数!$E:$R,11,FALSE)*44/12)</f>
        <v/>
      </c>
      <c r="AH118" s="44"/>
      <c r="AJ118" s="58" t="str">
        <f t="shared" ref="AJ118:AJ181" si="20">IF(E118="","",E118&amp;"①")</f>
        <v/>
      </c>
      <c r="AK118" s="363" t="b">
        <f t="shared" ref="AK118:AK181" si="21">IF(OR(F118="石油系炭化水素ガス",F118="その他可燃性天然ガス",F118="コークス炉ガス",F118="高炉ガス",F118="発電用高炉ガス",F118="転炉ガス"),TRUE,FALSE)</f>
        <v>0</v>
      </c>
      <c r="BT118" s="221" t="str">
        <f t="shared" si="14"/>
        <v/>
      </c>
      <c r="BU118" s="221" t="str">
        <f t="shared" si="15"/>
        <v/>
      </c>
    </row>
    <row r="119" spans="2:73" ht="18" customHeight="1">
      <c r="B119" s="40"/>
      <c r="D119" s="822"/>
      <c r="E119" s="49"/>
      <c r="F119" s="32"/>
      <c r="G119" s="50"/>
      <c r="H119" s="50"/>
      <c r="I119" s="51"/>
      <c r="J119" s="708"/>
      <c r="K119" s="709"/>
      <c r="L119" s="709"/>
      <c r="M119" s="709"/>
      <c r="N119" s="709"/>
      <c r="O119" s="709"/>
      <c r="P119" s="709"/>
      <c r="Q119" s="709"/>
      <c r="R119" s="709"/>
      <c r="S119" s="709"/>
      <c r="T119" s="709"/>
      <c r="U119" s="710"/>
      <c r="V119" s="742"/>
      <c r="W119" s="743">
        <f t="shared" si="16"/>
        <v>1</v>
      </c>
      <c r="X119" s="692">
        <f t="shared" ref="X119:X182" si="22">IF(V119="",SUM(J119:U119)*W119,SUM(J119:U119)*V119*W119)</f>
        <v>0</v>
      </c>
      <c r="Y119" s="722" t="str">
        <f t="shared" si="17"/>
        <v/>
      </c>
      <c r="Z119" s="134" t="str">
        <f>IF(F119="","",VLOOKUP(F119,係数!$E:$R,9,FALSE))</f>
        <v/>
      </c>
      <c r="AA119" s="286" t="str">
        <f>IF(F119="","",VLOOKUP(F119,係数!$E:$R,7,FALSE))</f>
        <v/>
      </c>
      <c r="AB119" s="723">
        <f t="shared" si="18"/>
        <v>1</v>
      </c>
      <c r="AC119" s="695" t="str">
        <f t="shared" si="19"/>
        <v/>
      </c>
      <c r="AD119" s="696" t="str">
        <f>IF(I119="","",IF(AK119="TRUE",Y119*VLOOKUP(F119,'基準年度の排出量算定用（参考）'!$U:$V,2,FALSE),Y119*AA119))</f>
        <v/>
      </c>
      <c r="AE119" s="724" t="str">
        <f>IF(AC119="","",AC119*VLOOKUP(F119,係数!$E:$R,13,FALSE)*44/12)</f>
        <v/>
      </c>
      <c r="AF119" s="291" t="str">
        <f>IF(AD119="","",AD119*VLOOKUP(F119,係数!$E:$R,11,FALSE)*44/12)</f>
        <v/>
      </c>
      <c r="AH119" s="44"/>
      <c r="AJ119" s="58" t="str">
        <f t="shared" si="20"/>
        <v/>
      </c>
      <c r="AK119" s="363" t="b">
        <f t="shared" si="21"/>
        <v>0</v>
      </c>
      <c r="BT119" s="221" t="str">
        <f t="shared" si="14"/>
        <v/>
      </c>
      <c r="BU119" s="221" t="str">
        <f t="shared" si="15"/>
        <v/>
      </c>
    </row>
    <row r="120" spans="2:73" ht="18" customHeight="1">
      <c r="B120" s="40"/>
      <c r="D120" s="822"/>
      <c r="E120" s="49"/>
      <c r="F120" s="32"/>
      <c r="G120" s="50"/>
      <c r="H120" s="50"/>
      <c r="I120" s="51"/>
      <c r="J120" s="708"/>
      <c r="K120" s="709"/>
      <c r="L120" s="709"/>
      <c r="M120" s="709"/>
      <c r="N120" s="709"/>
      <c r="O120" s="709"/>
      <c r="P120" s="709"/>
      <c r="Q120" s="709"/>
      <c r="R120" s="709"/>
      <c r="S120" s="709"/>
      <c r="T120" s="709"/>
      <c r="U120" s="710"/>
      <c r="V120" s="742"/>
      <c r="W120" s="743">
        <f t="shared" si="16"/>
        <v>1</v>
      </c>
      <c r="X120" s="692">
        <f t="shared" si="22"/>
        <v>0</v>
      </c>
      <c r="Y120" s="722" t="str">
        <f t="shared" si="17"/>
        <v/>
      </c>
      <c r="Z120" s="134" t="str">
        <f>IF(F120="","",VLOOKUP(F120,係数!$E:$R,9,FALSE))</f>
        <v/>
      </c>
      <c r="AA120" s="286" t="str">
        <f>IF(F120="","",VLOOKUP(F120,係数!$E:$R,7,FALSE))</f>
        <v/>
      </c>
      <c r="AB120" s="723">
        <f t="shared" si="18"/>
        <v>1</v>
      </c>
      <c r="AC120" s="695" t="str">
        <f t="shared" si="19"/>
        <v/>
      </c>
      <c r="AD120" s="696" t="str">
        <f>IF(I120="","",IF(AK120="TRUE",Y120*VLOOKUP(F120,'基準年度の排出量算定用（参考）'!$U:$V,2,FALSE),Y120*AA120))</f>
        <v/>
      </c>
      <c r="AE120" s="724" t="str">
        <f>IF(AC120="","",AC120*VLOOKUP(F120,係数!$E:$R,13,FALSE)*44/12)</f>
        <v/>
      </c>
      <c r="AF120" s="291" t="str">
        <f>IF(AD120="","",AD120*VLOOKUP(F120,係数!$E:$R,11,FALSE)*44/12)</f>
        <v/>
      </c>
      <c r="AH120" s="44"/>
      <c r="AJ120" s="58" t="str">
        <f t="shared" si="20"/>
        <v/>
      </c>
      <c r="AK120" s="363" t="b">
        <f t="shared" si="21"/>
        <v>0</v>
      </c>
      <c r="BT120" s="221" t="str">
        <f t="shared" si="14"/>
        <v/>
      </c>
      <c r="BU120" s="221" t="str">
        <f t="shared" si="15"/>
        <v/>
      </c>
    </row>
    <row r="121" spans="2:73" ht="18" customHeight="1">
      <c r="B121" s="40"/>
      <c r="D121" s="822"/>
      <c r="E121" s="49"/>
      <c r="F121" s="32"/>
      <c r="G121" s="50"/>
      <c r="H121" s="50"/>
      <c r="I121" s="51"/>
      <c r="J121" s="708"/>
      <c r="K121" s="709"/>
      <c r="L121" s="709"/>
      <c r="M121" s="709"/>
      <c r="N121" s="709"/>
      <c r="O121" s="709"/>
      <c r="P121" s="709"/>
      <c r="Q121" s="709"/>
      <c r="R121" s="709"/>
      <c r="S121" s="709"/>
      <c r="T121" s="709"/>
      <c r="U121" s="710"/>
      <c r="V121" s="742"/>
      <c r="W121" s="743">
        <f t="shared" si="16"/>
        <v>1</v>
      </c>
      <c r="X121" s="692">
        <f t="shared" si="22"/>
        <v>0</v>
      </c>
      <c r="Y121" s="722" t="str">
        <f t="shared" si="17"/>
        <v/>
      </c>
      <c r="Z121" s="134" t="str">
        <f>IF(F121="","",VLOOKUP(F121,係数!$E:$R,9,FALSE))</f>
        <v/>
      </c>
      <c r="AA121" s="286" t="str">
        <f>IF(F121="","",VLOOKUP(F121,係数!$E:$R,7,FALSE))</f>
        <v/>
      </c>
      <c r="AB121" s="723">
        <f t="shared" si="18"/>
        <v>1</v>
      </c>
      <c r="AC121" s="695" t="str">
        <f t="shared" si="19"/>
        <v/>
      </c>
      <c r="AD121" s="696" t="str">
        <f>IF(I121="","",IF(AK121="TRUE",Y121*VLOOKUP(F121,'基準年度の排出量算定用（参考）'!$U:$V,2,FALSE),Y121*AA121))</f>
        <v/>
      </c>
      <c r="AE121" s="724" t="str">
        <f>IF(AC121="","",AC121*VLOOKUP(F121,係数!$E:$R,13,FALSE)*44/12)</f>
        <v/>
      </c>
      <c r="AF121" s="291" t="str">
        <f>IF(AD121="","",AD121*VLOOKUP(F121,係数!$E:$R,11,FALSE)*44/12)</f>
        <v/>
      </c>
      <c r="AH121" s="44"/>
      <c r="AJ121" s="58" t="str">
        <f t="shared" si="20"/>
        <v/>
      </c>
      <c r="AK121" s="363" t="b">
        <f t="shared" si="21"/>
        <v>0</v>
      </c>
      <c r="BT121" s="221" t="str">
        <f t="shared" si="14"/>
        <v/>
      </c>
      <c r="BU121" s="221" t="str">
        <f t="shared" si="15"/>
        <v/>
      </c>
    </row>
    <row r="122" spans="2:73" ht="18" customHeight="1">
      <c r="B122" s="40"/>
      <c r="D122" s="822"/>
      <c r="E122" s="49"/>
      <c r="F122" s="32"/>
      <c r="G122" s="50"/>
      <c r="H122" s="50"/>
      <c r="I122" s="51"/>
      <c r="J122" s="708"/>
      <c r="K122" s="709"/>
      <c r="L122" s="709"/>
      <c r="M122" s="709"/>
      <c r="N122" s="709"/>
      <c r="O122" s="709"/>
      <c r="P122" s="709"/>
      <c r="Q122" s="709"/>
      <c r="R122" s="709"/>
      <c r="S122" s="709"/>
      <c r="T122" s="709"/>
      <c r="U122" s="710"/>
      <c r="V122" s="742"/>
      <c r="W122" s="743">
        <f t="shared" si="16"/>
        <v>1</v>
      </c>
      <c r="X122" s="692">
        <f t="shared" si="22"/>
        <v>0</v>
      </c>
      <c r="Y122" s="722" t="str">
        <f t="shared" si="17"/>
        <v/>
      </c>
      <c r="Z122" s="134" t="str">
        <f>IF(F122="","",VLOOKUP(F122,係数!$E:$R,9,FALSE))</f>
        <v/>
      </c>
      <c r="AA122" s="286" t="str">
        <f>IF(F122="","",VLOOKUP(F122,係数!$E:$R,7,FALSE))</f>
        <v/>
      </c>
      <c r="AB122" s="723">
        <f t="shared" si="18"/>
        <v>1</v>
      </c>
      <c r="AC122" s="695" t="str">
        <f t="shared" si="19"/>
        <v/>
      </c>
      <c r="AD122" s="696" t="str">
        <f>IF(I122="","",IF(AK122="TRUE",Y122*VLOOKUP(F122,'基準年度の排出量算定用（参考）'!$U:$V,2,FALSE),Y122*AA122))</f>
        <v/>
      </c>
      <c r="AE122" s="724" t="str">
        <f>IF(AC122="","",AC122*VLOOKUP(F122,係数!$E:$R,13,FALSE)*44/12)</f>
        <v/>
      </c>
      <c r="AF122" s="291" t="str">
        <f>IF(AD122="","",AD122*VLOOKUP(F122,係数!$E:$R,11,FALSE)*44/12)</f>
        <v/>
      </c>
      <c r="AH122" s="44"/>
      <c r="AJ122" s="58" t="str">
        <f t="shared" si="20"/>
        <v/>
      </c>
      <c r="AK122" s="363" t="b">
        <f t="shared" si="21"/>
        <v>0</v>
      </c>
      <c r="BT122" s="221" t="str">
        <f t="shared" si="14"/>
        <v/>
      </c>
      <c r="BU122" s="221" t="str">
        <f t="shared" si="15"/>
        <v/>
      </c>
    </row>
    <row r="123" spans="2:73" ht="18" customHeight="1">
      <c r="B123" s="40"/>
      <c r="D123" s="822"/>
      <c r="E123" s="49"/>
      <c r="F123" s="32"/>
      <c r="G123" s="50"/>
      <c r="H123" s="50"/>
      <c r="I123" s="51"/>
      <c r="J123" s="708"/>
      <c r="K123" s="709"/>
      <c r="L123" s="709"/>
      <c r="M123" s="709"/>
      <c r="N123" s="709"/>
      <c r="O123" s="709"/>
      <c r="P123" s="709"/>
      <c r="Q123" s="709"/>
      <c r="R123" s="709"/>
      <c r="S123" s="709"/>
      <c r="T123" s="709"/>
      <c r="U123" s="710"/>
      <c r="V123" s="742"/>
      <c r="W123" s="743">
        <f t="shared" si="16"/>
        <v>1</v>
      </c>
      <c r="X123" s="692">
        <f t="shared" si="22"/>
        <v>0</v>
      </c>
      <c r="Y123" s="722" t="str">
        <f t="shared" si="17"/>
        <v/>
      </c>
      <c r="Z123" s="134" t="str">
        <f>IF(F123="","",VLOOKUP(F123,係数!$E:$R,9,FALSE))</f>
        <v/>
      </c>
      <c r="AA123" s="286" t="str">
        <f>IF(F123="","",VLOOKUP(F123,係数!$E:$R,7,FALSE))</f>
        <v/>
      </c>
      <c r="AB123" s="723">
        <f t="shared" si="18"/>
        <v>1</v>
      </c>
      <c r="AC123" s="695" t="str">
        <f t="shared" si="19"/>
        <v/>
      </c>
      <c r="AD123" s="696" t="str">
        <f>IF(I123="","",IF(AK123="TRUE",Y123*VLOOKUP(F123,'基準年度の排出量算定用（参考）'!$U:$V,2,FALSE),Y123*AA123))</f>
        <v/>
      </c>
      <c r="AE123" s="724" t="str">
        <f>IF(AC123="","",AC123*VLOOKUP(F123,係数!$E:$R,13,FALSE)*44/12)</f>
        <v/>
      </c>
      <c r="AF123" s="291" t="str">
        <f>IF(AD123="","",AD123*VLOOKUP(F123,係数!$E:$R,11,FALSE)*44/12)</f>
        <v/>
      </c>
      <c r="AH123" s="44"/>
      <c r="AJ123" s="58" t="str">
        <f t="shared" si="20"/>
        <v/>
      </c>
      <c r="AK123" s="363" t="b">
        <f t="shared" si="21"/>
        <v>0</v>
      </c>
      <c r="BT123" s="221" t="str">
        <f t="shared" si="14"/>
        <v/>
      </c>
      <c r="BU123" s="221" t="str">
        <f t="shared" si="15"/>
        <v/>
      </c>
    </row>
    <row r="124" spans="2:73" ht="18" customHeight="1">
      <c r="B124" s="40"/>
      <c r="D124" s="822"/>
      <c r="E124" s="49"/>
      <c r="F124" s="32"/>
      <c r="G124" s="50"/>
      <c r="H124" s="50"/>
      <c r="I124" s="51"/>
      <c r="J124" s="708"/>
      <c r="K124" s="709"/>
      <c r="L124" s="709"/>
      <c r="M124" s="709"/>
      <c r="N124" s="709"/>
      <c r="O124" s="709"/>
      <c r="P124" s="709"/>
      <c r="Q124" s="709"/>
      <c r="R124" s="709"/>
      <c r="S124" s="709"/>
      <c r="T124" s="709"/>
      <c r="U124" s="710"/>
      <c r="V124" s="742"/>
      <c r="W124" s="743">
        <f t="shared" si="16"/>
        <v>1</v>
      </c>
      <c r="X124" s="692">
        <f t="shared" si="22"/>
        <v>0</v>
      </c>
      <c r="Y124" s="722" t="str">
        <f t="shared" si="17"/>
        <v/>
      </c>
      <c r="Z124" s="134" t="str">
        <f>IF(F124="","",VLOOKUP(F124,係数!$E:$R,9,FALSE))</f>
        <v/>
      </c>
      <c r="AA124" s="286" t="str">
        <f>IF(F124="","",VLOOKUP(F124,係数!$E:$R,7,FALSE))</f>
        <v/>
      </c>
      <c r="AB124" s="723">
        <f t="shared" si="18"/>
        <v>1</v>
      </c>
      <c r="AC124" s="695" t="str">
        <f t="shared" si="19"/>
        <v/>
      </c>
      <c r="AD124" s="696" t="str">
        <f>IF(I124="","",IF(AK124="TRUE",Y124*VLOOKUP(F124,'基準年度の排出量算定用（参考）'!$U:$V,2,FALSE),Y124*AA124))</f>
        <v/>
      </c>
      <c r="AE124" s="724" t="str">
        <f>IF(AC124="","",AC124*VLOOKUP(F124,係数!$E:$R,13,FALSE)*44/12)</f>
        <v/>
      </c>
      <c r="AF124" s="291" t="str">
        <f>IF(AD124="","",AD124*VLOOKUP(F124,係数!$E:$R,11,FALSE)*44/12)</f>
        <v/>
      </c>
      <c r="AH124" s="44"/>
      <c r="AJ124" s="58" t="str">
        <f t="shared" si="20"/>
        <v/>
      </c>
      <c r="AK124" s="363" t="b">
        <f t="shared" si="21"/>
        <v>0</v>
      </c>
      <c r="BT124" s="221" t="str">
        <f t="shared" si="14"/>
        <v/>
      </c>
      <c r="BU124" s="221" t="str">
        <f t="shared" si="15"/>
        <v/>
      </c>
    </row>
    <row r="125" spans="2:73" ht="18" customHeight="1">
      <c r="B125" s="40"/>
      <c r="D125" s="822"/>
      <c r="E125" s="49"/>
      <c r="F125" s="32"/>
      <c r="G125" s="50"/>
      <c r="H125" s="50"/>
      <c r="I125" s="51"/>
      <c r="J125" s="708"/>
      <c r="K125" s="709"/>
      <c r="L125" s="709"/>
      <c r="M125" s="709"/>
      <c r="N125" s="709"/>
      <c r="O125" s="709"/>
      <c r="P125" s="709"/>
      <c r="Q125" s="709"/>
      <c r="R125" s="709"/>
      <c r="S125" s="709"/>
      <c r="T125" s="709"/>
      <c r="U125" s="710"/>
      <c r="V125" s="742"/>
      <c r="W125" s="743">
        <f t="shared" si="16"/>
        <v>1</v>
      </c>
      <c r="X125" s="692">
        <f t="shared" si="22"/>
        <v>0</v>
      </c>
      <c r="Y125" s="722" t="str">
        <f t="shared" si="17"/>
        <v/>
      </c>
      <c r="Z125" s="134" t="str">
        <f>IF(F125="","",VLOOKUP(F125,係数!$E:$R,9,FALSE))</f>
        <v/>
      </c>
      <c r="AA125" s="286" t="str">
        <f>IF(F125="","",VLOOKUP(F125,係数!$E:$R,7,FALSE))</f>
        <v/>
      </c>
      <c r="AB125" s="723">
        <f t="shared" si="18"/>
        <v>1</v>
      </c>
      <c r="AC125" s="695" t="str">
        <f t="shared" si="19"/>
        <v/>
      </c>
      <c r="AD125" s="696" t="str">
        <f>IF(I125="","",IF(AK125="TRUE",Y125*VLOOKUP(F125,'基準年度の排出量算定用（参考）'!$U:$V,2,FALSE),Y125*AA125))</f>
        <v/>
      </c>
      <c r="AE125" s="724" t="str">
        <f>IF(AC125="","",AC125*VLOOKUP(F125,係数!$E:$R,13,FALSE)*44/12)</f>
        <v/>
      </c>
      <c r="AF125" s="291" t="str">
        <f>IF(AD125="","",AD125*VLOOKUP(F125,係数!$E:$R,11,FALSE)*44/12)</f>
        <v/>
      </c>
      <c r="AH125" s="44"/>
      <c r="AJ125" s="58" t="str">
        <f t="shared" si="20"/>
        <v/>
      </c>
      <c r="AK125" s="363" t="b">
        <f t="shared" si="21"/>
        <v>0</v>
      </c>
      <c r="BT125" s="221" t="str">
        <f t="shared" ref="BT125:BT188" si="23">IF(AND(H118="無",V118=1),1,IF(AND(H118="無",V118=""),1,""))</f>
        <v/>
      </c>
      <c r="BU125" s="221" t="str">
        <f t="shared" ref="BU125:BU188" si="24">IF(AND(F118="再生可能エネルギーを自家消費した電気",H118="無"),1,"")</f>
        <v/>
      </c>
    </row>
    <row r="126" spans="2:73" ht="18" customHeight="1">
      <c r="B126" s="40"/>
      <c r="D126" s="822"/>
      <c r="E126" s="49"/>
      <c r="F126" s="32"/>
      <c r="G126" s="50"/>
      <c r="H126" s="50"/>
      <c r="I126" s="51"/>
      <c r="J126" s="708"/>
      <c r="K126" s="709"/>
      <c r="L126" s="709"/>
      <c r="M126" s="709"/>
      <c r="N126" s="709"/>
      <c r="O126" s="709"/>
      <c r="P126" s="709"/>
      <c r="Q126" s="709"/>
      <c r="R126" s="709"/>
      <c r="S126" s="709"/>
      <c r="T126" s="709"/>
      <c r="U126" s="710"/>
      <c r="V126" s="742"/>
      <c r="W126" s="743">
        <f t="shared" si="16"/>
        <v>1</v>
      </c>
      <c r="X126" s="692">
        <f t="shared" si="22"/>
        <v>0</v>
      </c>
      <c r="Y126" s="722" t="str">
        <f t="shared" si="17"/>
        <v/>
      </c>
      <c r="Z126" s="134" t="str">
        <f>IF(F126="","",VLOOKUP(F126,係数!$E:$R,9,FALSE))</f>
        <v/>
      </c>
      <c r="AA126" s="286" t="str">
        <f>IF(F126="","",VLOOKUP(F126,係数!$E:$R,7,FALSE))</f>
        <v/>
      </c>
      <c r="AB126" s="723">
        <f t="shared" si="18"/>
        <v>1</v>
      </c>
      <c r="AC126" s="695" t="str">
        <f t="shared" si="19"/>
        <v/>
      </c>
      <c r="AD126" s="696" t="str">
        <f>IF(I126="","",IF(AK126="TRUE",Y126*VLOOKUP(F126,'基準年度の排出量算定用（参考）'!$U:$V,2,FALSE),Y126*AA126))</f>
        <v/>
      </c>
      <c r="AE126" s="724" t="str">
        <f>IF(AC126="","",AC126*VLOOKUP(F126,係数!$E:$R,13,FALSE)*44/12)</f>
        <v/>
      </c>
      <c r="AF126" s="291" t="str">
        <f>IF(AD126="","",AD126*VLOOKUP(F126,係数!$E:$R,11,FALSE)*44/12)</f>
        <v/>
      </c>
      <c r="AH126" s="44"/>
      <c r="AJ126" s="58" t="str">
        <f t="shared" si="20"/>
        <v/>
      </c>
      <c r="AK126" s="363" t="b">
        <f t="shared" si="21"/>
        <v>0</v>
      </c>
      <c r="BT126" s="221" t="str">
        <f t="shared" si="23"/>
        <v/>
      </c>
      <c r="BU126" s="221" t="str">
        <f t="shared" si="24"/>
        <v/>
      </c>
    </row>
    <row r="127" spans="2:73" ht="18" customHeight="1">
      <c r="B127" s="40"/>
      <c r="D127" s="822"/>
      <c r="E127" s="49"/>
      <c r="F127" s="32"/>
      <c r="G127" s="50"/>
      <c r="H127" s="50"/>
      <c r="I127" s="51"/>
      <c r="J127" s="708"/>
      <c r="K127" s="709"/>
      <c r="L127" s="709"/>
      <c r="M127" s="709"/>
      <c r="N127" s="709"/>
      <c r="O127" s="709"/>
      <c r="P127" s="709"/>
      <c r="Q127" s="709"/>
      <c r="R127" s="709"/>
      <c r="S127" s="709"/>
      <c r="T127" s="709"/>
      <c r="U127" s="710"/>
      <c r="V127" s="742"/>
      <c r="W127" s="743">
        <f t="shared" si="16"/>
        <v>1</v>
      </c>
      <c r="X127" s="692">
        <f t="shared" si="22"/>
        <v>0</v>
      </c>
      <c r="Y127" s="722" t="str">
        <f t="shared" si="17"/>
        <v/>
      </c>
      <c r="Z127" s="134" t="str">
        <f>IF(F127="","",VLOOKUP(F127,係数!$E:$R,9,FALSE))</f>
        <v/>
      </c>
      <c r="AA127" s="286" t="str">
        <f>IF(F127="","",VLOOKUP(F127,係数!$E:$R,7,FALSE))</f>
        <v/>
      </c>
      <c r="AB127" s="723">
        <f t="shared" si="18"/>
        <v>1</v>
      </c>
      <c r="AC127" s="695" t="str">
        <f t="shared" si="19"/>
        <v/>
      </c>
      <c r="AD127" s="696" t="str">
        <f>IF(I127="","",IF(AK127="TRUE",Y127*VLOOKUP(F127,'基準年度の排出量算定用（参考）'!$U:$V,2,FALSE),Y127*AA127))</f>
        <v/>
      </c>
      <c r="AE127" s="724" t="str">
        <f>IF(AC127="","",AC127*VLOOKUP(F127,係数!$E:$R,13,FALSE)*44/12)</f>
        <v/>
      </c>
      <c r="AF127" s="291" t="str">
        <f>IF(AD127="","",AD127*VLOOKUP(F127,係数!$E:$R,11,FALSE)*44/12)</f>
        <v/>
      </c>
      <c r="AH127" s="44"/>
      <c r="AJ127" s="58" t="str">
        <f t="shared" si="20"/>
        <v/>
      </c>
      <c r="AK127" s="363" t="b">
        <f t="shared" si="21"/>
        <v>0</v>
      </c>
      <c r="BT127" s="221" t="str">
        <f t="shared" si="23"/>
        <v/>
      </c>
      <c r="BU127" s="221" t="str">
        <f t="shared" si="24"/>
        <v/>
      </c>
    </row>
    <row r="128" spans="2:73" ht="18" customHeight="1">
      <c r="B128" s="40"/>
      <c r="D128" s="822"/>
      <c r="E128" s="49"/>
      <c r="F128" s="32"/>
      <c r="G128" s="50"/>
      <c r="H128" s="50"/>
      <c r="I128" s="51"/>
      <c r="J128" s="708"/>
      <c r="K128" s="709"/>
      <c r="L128" s="709"/>
      <c r="M128" s="709"/>
      <c r="N128" s="709"/>
      <c r="O128" s="709"/>
      <c r="P128" s="709"/>
      <c r="Q128" s="709"/>
      <c r="R128" s="709"/>
      <c r="S128" s="709"/>
      <c r="T128" s="709"/>
      <c r="U128" s="710"/>
      <c r="V128" s="742"/>
      <c r="W128" s="743">
        <f t="shared" si="16"/>
        <v>1</v>
      </c>
      <c r="X128" s="692">
        <f t="shared" si="22"/>
        <v>0</v>
      </c>
      <c r="Y128" s="722" t="str">
        <f t="shared" si="17"/>
        <v/>
      </c>
      <c r="Z128" s="134" t="str">
        <f>IF(F128="","",VLOOKUP(F128,係数!$E:$R,9,FALSE))</f>
        <v/>
      </c>
      <c r="AA128" s="286" t="str">
        <f>IF(F128="","",VLOOKUP(F128,係数!$E:$R,7,FALSE))</f>
        <v/>
      </c>
      <c r="AB128" s="723">
        <f t="shared" si="18"/>
        <v>1</v>
      </c>
      <c r="AC128" s="695" t="str">
        <f t="shared" si="19"/>
        <v/>
      </c>
      <c r="AD128" s="696" t="str">
        <f>IF(I128="","",IF(AK128="TRUE",Y128*VLOOKUP(F128,'基準年度の排出量算定用（参考）'!$U:$V,2,FALSE),Y128*AA128))</f>
        <v/>
      </c>
      <c r="AE128" s="724" t="str">
        <f>IF(AC128="","",AC128*VLOOKUP(F128,係数!$E:$R,13,FALSE)*44/12)</f>
        <v/>
      </c>
      <c r="AF128" s="291" t="str">
        <f>IF(AD128="","",AD128*VLOOKUP(F128,係数!$E:$R,11,FALSE)*44/12)</f>
        <v/>
      </c>
      <c r="AH128" s="44"/>
      <c r="AJ128" s="58" t="str">
        <f t="shared" si="20"/>
        <v/>
      </c>
      <c r="AK128" s="363" t="b">
        <f t="shared" si="21"/>
        <v>0</v>
      </c>
      <c r="BT128" s="221" t="str">
        <f t="shared" si="23"/>
        <v/>
      </c>
      <c r="BU128" s="221" t="str">
        <f t="shared" si="24"/>
        <v/>
      </c>
    </row>
    <row r="129" spans="2:73" ht="18" customHeight="1">
      <c r="B129" s="40"/>
      <c r="D129" s="822"/>
      <c r="E129" s="49"/>
      <c r="F129" s="32"/>
      <c r="G129" s="50"/>
      <c r="H129" s="50"/>
      <c r="I129" s="51"/>
      <c r="J129" s="708"/>
      <c r="K129" s="709"/>
      <c r="L129" s="709"/>
      <c r="M129" s="709"/>
      <c r="N129" s="709"/>
      <c r="O129" s="709"/>
      <c r="P129" s="709"/>
      <c r="Q129" s="709"/>
      <c r="R129" s="709"/>
      <c r="S129" s="709"/>
      <c r="T129" s="709"/>
      <c r="U129" s="710"/>
      <c r="V129" s="742"/>
      <c r="W129" s="743">
        <f t="shared" si="16"/>
        <v>1</v>
      </c>
      <c r="X129" s="692">
        <f t="shared" si="22"/>
        <v>0</v>
      </c>
      <c r="Y129" s="722" t="str">
        <f t="shared" si="17"/>
        <v/>
      </c>
      <c r="Z129" s="134" t="str">
        <f>IF(F129="","",VLOOKUP(F129,係数!$E:$R,9,FALSE))</f>
        <v/>
      </c>
      <c r="AA129" s="286" t="str">
        <f>IF(F129="","",VLOOKUP(F129,係数!$E:$R,7,FALSE))</f>
        <v/>
      </c>
      <c r="AB129" s="723">
        <f t="shared" si="18"/>
        <v>1</v>
      </c>
      <c r="AC129" s="695" t="str">
        <f t="shared" si="19"/>
        <v/>
      </c>
      <c r="AD129" s="696" t="str">
        <f>IF(I129="","",IF(AK129="TRUE",Y129*VLOOKUP(F129,'基準年度の排出量算定用（参考）'!$U:$V,2,FALSE),Y129*AA129))</f>
        <v/>
      </c>
      <c r="AE129" s="724" t="str">
        <f>IF(AC129="","",AC129*VLOOKUP(F129,係数!$E:$R,13,FALSE)*44/12)</f>
        <v/>
      </c>
      <c r="AF129" s="291" t="str">
        <f>IF(AD129="","",AD129*VLOOKUP(F129,係数!$E:$R,11,FALSE)*44/12)</f>
        <v/>
      </c>
      <c r="AH129" s="44"/>
      <c r="AJ129" s="58" t="str">
        <f t="shared" si="20"/>
        <v/>
      </c>
      <c r="AK129" s="363" t="b">
        <f t="shared" si="21"/>
        <v>0</v>
      </c>
      <c r="BT129" s="221" t="str">
        <f t="shared" si="23"/>
        <v/>
      </c>
      <c r="BU129" s="221" t="str">
        <f t="shared" si="24"/>
        <v/>
      </c>
    </row>
    <row r="130" spans="2:73" ht="18" customHeight="1">
      <c r="B130" s="40"/>
      <c r="D130" s="822"/>
      <c r="E130" s="49"/>
      <c r="F130" s="32"/>
      <c r="G130" s="50"/>
      <c r="H130" s="50"/>
      <c r="I130" s="51"/>
      <c r="J130" s="708"/>
      <c r="K130" s="709"/>
      <c r="L130" s="709"/>
      <c r="M130" s="709"/>
      <c r="N130" s="709"/>
      <c r="O130" s="709"/>
      <c r="P130" s="709"/>
      <c r="Q130" s="709"/>
      <c r="R130" s="709"/>
      <c r="S130" s="709"/>
      <c r="T130" s="709"/>
      <c r="U130" s="710"/>
      <c r="V130" s="742"/>
      <c r="W130" s="743">
        <f t="shared" si="16"/>
        <v>1</v>
      </c>
      <c r="X130" s="692">
        <f t="shared" si="22"/>
        <v>0</v>
      </c>
      <c r="Y130" s="722" t="str">
        <f t="shared" si="17"/>
        <v/>
      </c>
      <c r="Z130" s="134" t="str">
        <f>IF(F130="","",VLOOKUP(F130,係数!$E:$R,9,FALSE))</f>
        <v/>
      </c>
      <c r="AA130" s="286" t="str">
        <f>IF(F130="","",VLOOKUP(F130,係数!$E:$R,7,FALSE))</f>
        <v/>
      </c>
      <c r="AB130" s="723">
        <f t="shared" si="18"/>
        <v>1</v>
      </c>
      <c r="AC130" s="695" t="str">
        <f t="shared" si="19"/>
        <v/>
      </c>
      <c r="AD130" s="696" t="str">
        <f>IF(I130="","",IF(AK130="TRUE",Y130*VLOOKUP(F130,'基準年度の排出量算定用（参考）'!$U:$V,2,FALSE),Y130*AA130))</f>
        <v/>
      </c>
      <c r="AE130" s="724" t="str">
        <f>IF(AC130="","",AC130*VLOOKUP(F130,係数!$E:$R,13,FALSE)*44/12)</f>
        <v/>
      </c>
      <c r="AF130" s="291" t="str">
        <f>IF(AD130="","",AD130*VLOOKUP(F130,係数!$E:$R,11,FALSE)*44/12)</f>
        <v/>
      </c>
      <c r="AH130" s="44"/>
      <c r="AJ130" s="58" t="str">
        <f t="shared" si="20"/>
        <v/>
      </c>
      <c r="AK130" s="363" t="b">
        <f t="shared" si="21"/>
        <v>0</v>
      </c>
      <c r="BT130" s="221" t="str">
        <f t="shared" si="23"/>
        <v/>
      </c>
      <c r="BU130" s="221" t="str">
        <f t="shared" si="24"/>
        <v/>
      </c>
    </row>
    <row r="131" spans="2:73" ht="18" customHeight="1">
      <c r="B131" s="40"/>
      <c r="D131" s="822"/>
      <c r="E131" s="49"/>
      <c r="F131" s="32"/>
      <c r="G131" s="50"/>
      <c r="H131" s="50"/>
      <c r="I131" s="51"/>
      <c r="J131" s="708"/>
      <c r="K131" s="709"/>
      <c r="L131" s="709"/>
      <c r="M131" s="709"/>
      <c r="N131" s="709"/>
      <c r="O131" s="709"/>
      <c r="P131" s="709"/>
      <c r="Q131" s="709"/>
      <c r="R131" s="709"/>
      <c r="S131" s="709"/>
      <c r="T131" s="709"/>
      <c r="U131" s="710"/>
      <c r="V131" s="742"/>
      <c r="W131" s="743">
        <f t="shared" si="16"/>
        <v>1</v>
      </c>
      <c r="X131" s="692">
        <f t="shared" si="22"/>
        <v>0</v>
      </c>
      <c r="Y131" s="722" t="str">
        <f t="shared" si="17"/>
        <v/>
      </c>
      <c r="Z131" s="134" t="str">
        <f>IF(F131="","",VLOOKUP(F131,係数!$E:$R,9,FALSE))</f>
        <v/>
      </c>
      <c r="AA131" s="286" t="str">
        <f>IF(F131="","",VLOOKUP(F131,係数!$E:$R,7,FALSE))</f>
        <v/>
      </c>
      <c r="AB131" s="723">
        <f t="shared" si="18"/>
        <v>1</v>
      </c>
      <c r="AC131" s="695" t="str">
        <f t="shared" si="19"/>
        <v/>
      </c>
      <c r="AD131" s="696" t="str">
        <f>IF(I131="","",IF(AK131="TRUE",Y131*VLOOKUP(F131,'基準年度の排出量算定用（参考）'!$U:$V,2,FALSE),Y131*AA131))</f>
        <v/>
      </c>
      <c r="AE131" s="724" t="str">
        <f>IF(AC131="","",AC131*VLOOKUP(F131,係数!$E:$R,13,FALSE)*44/12)</f>
        <v/>
      </c>
      <c r="AF131" s="291" t="str">
        <f>IF(AD131="","",AD131*VLOOKUP(F131,係数!$E:$R,11,FALSE)*44/12)</f>
        <v/>
      </c>
      <c r="AH131" s="44"/>
      <c r="AJ131" s="58" t="str">
        <f t="shared" si="20"/>
        <v/>
      </c>
      <c r="AK131" s="363" t="b">
        <f t="shared" si="21"/>
        <v>0</v>
      </c>
      <c r="BT131" s="221" t="str">
        <f t="shared" si="23"/>
        <v/>
      </c>
      <c r="BU131" s="221" t="str">
        <f t="shared" si="24"/>
        <v/>
      </c>
    </row>
    <row r="132" spans="2:73" ht="18" customHeight="1">
      <c r="B132" s="40"/>
      <c r="D132" s="822"/>
      <c r="E132" s="49"/>
      <c r="F132" s="32"/>
      <c r="G132" s="50"/>
      <c r="H132" s="50"/>
      <c r="I132" s="51"/>
      <c r="J132" s="708"/>
      <c r="K132" s="709"/>
      <c r="L132" s="709"/>
      <c r="M132" s="709"/>
      <c r="N132" s="709"/>
      <c r="O132" s="709"/>
      <c r="P132" s="709"/>
      <c r="Q132" s="709"/>
      <c r="R132" s="709"/>
      <c r="S132" s="709"/>
      <c r="T132" s="709"/>
      <c r="U132" s="710"/>
      <c r="V132" s="742"/>
      <c r="W132" s="743">
        <f t="shared" si="16"/>
        <v>1</v>
      </c>
      <c r="X132" s="692">
        <f t="shared" si="22"/>
        <v>0</v>
      </c>
      <c r="Y132" s="722" t="str">
        <f t="shared" si="17"/>
        <v/>
      </c>
      <c r="Z132" s="134" t="str">
        <f>IF(F132="","",VLOOKUP(F132,係数!$E:$R,9,FALSE))</f>
        <v/>
      </c>
      <c r="AA132" s="286" t="str">
        <f>IF(F132="","",VLOOKUP(F132,係数!$E:$R,7,FALSE))</f>
        <v/>
      </c>
      <c r="AB132" s="723">
        <f t="shared" si="18"/>
        <v>1</v>
      </c>
      <c r="AC132" s="695" t="str">
        <f t="shared" si="19"/>
        <v/>
      </c>
      <c r="AD132" s="696" t="str">
        <f>IF(I132="","",IF(AK132="TRUE",Y132*VLOOKUP(F132,'基準年度の排出量算定用（参考）'!$U:$V,2,FALSE),Y132*AA132))</f>
        <v/>
      </c>
      <c r="AE132" s="724" t="str">
        <f>IF(AC132="","",AC132*VLOOKUP(F132,係数!$E:$R,13,FALSE)*44/12)</f>
        <v/>
      </c>
      <c r="AF132" s="291" t="str">
        <f>IF(AD132="","",AD132*VLOOKUP(F132,係数!$E:$R,11,FALSE)*44/12)</f>
        <v/>
      </c>
      <c r="AH132" s="44"/>
      <c r="AJ132" s="58" t="str">
        <f t="shared" si="20"/>
        <v/>
      </c>
      <c r="AK132" s="363" t="b">
        <f t="shared" si="21"/>
        <v>0</v>
      </c>
      <c r="BT132" s="221" t="str">
        <f t="shared" si="23"/>
        <v/>
      </c>
      <c r="BU132" s="221" t="str">
        <f t="shared" si="24"/>
        <v/>
      </c>
    </row>
    <row r="133" spans="2:73" ht="18" customHeight="1">
      <c r="B133" s="40"/>
      <c r="D133" s="822"/>
      <c r="E133" s="49"/>
      <c r="F133" s="32"/>
      <c r="G133" s="50"/>
      <c r="H133" s="50"/>
      <c r="I133" s="51"/>
      <c r="J133" s="708"/>
      <c r="K133" s="709"/>
      <c r="L133" s="709"/>
      <c r="M133" s="709"/>
      <c r="N133" s="709"/>
      <c r="O133" s="709"/>
      <c r="P133" s="709"/>
      <c r="Q133" s="709"/>
      <c r="R133" s="709"/>
      <c r="S133" s="709"/>
      <c r="T133" s="709"/>
      <c r="U133" s="710"/>
      <c r="V133" s="742"/>
      <c r="W133" s="743">
        <f t="shared" si="16"/>
        <v>1</v>
      </c>
      <c r="X133" s="692">
        <f t="shared" si="22"/>
        <v>0</v>
      </c>
      <c r="Y133" s="722" t="str">
        <f t="shared" si="17"/>
        <v/>
      </c>
      <c r="Z133" s="134" t="str">
        <f>IF(F133="","",VLOOKUP(F133,係数!$E:$R,9,FALSE))</f>
        <v/>
      </c>
      <c r="AA133" s="286" t="str">
        <f>IF(F133="","",VLOOKUP(F133,係数!$E:$R,7,FALSE))</f>
        <v/>
      </c>
      <c r="AB133" s="723">
        <f t="shared" si="18"/>
        <v>1</v>
      </c>
      <c r="AC133" s="695" t="str">
        <f t="shared" si="19"/>
        <v/>
      </c>
      <c r="AD133" s="696" t="str">
        <f>IF(I133="","",IF(AK133="TRUE",Y133*VLOOKUP(F133,'基準年度の排出量算定用（参考）'!$U:$V,2,FALSE),Y133*AA133))</f>
        <v/>
      </c>
      <c r="AE133" s="724" t="str">
        <f>IF(AC133="","",AC133*VLOOKUP(F133,係数!$E:$R,13,FALSE)*44/12)</f>
        <v/>
      </c>
      <c r="AF133" s="291" t="str">
        <f>IF(AD133="","",AD133*VLOOKUP(F133,係数!$E:$R,11,FALSE)*44/12)</f>
        <v/>
      </c>
      <c r="AH133" s="44"/>
      <c r="AJ133" s="58" t="str">
        <f t="shared" si="20"/>
        <v/>
      </c>
      <c r="AK133" s="363" t="b">
        <f t="shared" si="21"/>
        <v>0</v>
      </c>
      <c r="BT133" s="221" t="str">
        <f t="shared" si="23"/>
        <v/>
      </c>
      <c r="BU133" s="221" t="str">
        <f t="shared" si="24"/>
        <v/>
      </c>
    </row>
    <row r="134" spans="2:73" ht="18" customHeight="1">
      <c r="B134" s="40"/>
      <c r="D134" s="822"/>
      <c r="E134" s="49"/>
      <c r="F134" s="32"/>
      <c r="G134" s="50"/>
      <c r="H134" s="50"/>
      <c r="I134" s="51"/>
      <c r="J134" s="708"/>
      <c r="K134" s="709"/>
      <c r="L134" s="709"/>
      <c r="M134" s="709"/>
      <c r="N134" s="709"/>
      <c r="O134" s="709"/>
      <c r="P134" s="709"/>
      <c r="Q134" s="709"/>
      <c r="R134" s="709"/>
      <c r="S134" s="709"/>
      <c r="T134" s="709"/>
      <c r="U134" s="710"/>
      <c r="V134" s="742"/>
      <c r="W134" s="743">
        <f t="shared" si="16"/>
        <v>1</v>
      </c>
      <c r="X134" s="692">
        <f t="shared" si="22"/>
        <v>0</v>
      </c>
      <c r="Y134" s="722" t="str">
        <f t="shared" si="17"/>
        <v/>
      </c>
      <c r="Z134" s="134" t="str">
        <f>IF(F134="","",VLOOKUP(F134,係数!$E:$R,9,FALSE))</f>
        <v/>
      </c>
      <c r="AA134" s="286" t="str">
        <f>IF(F134="","",VLOOKUP(F134,係数!$E:$R,7,FALSE))</f>
        <v/>
      </c>
      <c r="AB134" s="723">
        <f t="shared" si="18"/>
        <v>1</v>
      </c>
      <c r="AC134" s="695" t="str">
        <f t="shared" si="19"/>
        <v/>
      </c>
      <c r="AD134" s="696" t="str">
        <f>IF(I134="","",IF(AK134="TRUE",Y134*VLOOKUP(F134,'基準年度の排出量算定用（参考）'!$U:$V,2,FALSE),Y134*AA134))</f>
        <v/>
      </c>
      <c r="AE134" s="724" t="str">
        <f>IF(AC134="","",AC134*VLOOKUP(F134,係数!$E:$R,13,FALSE)*44/12)</f>
        <v/>
      </c>
      <c r="AF134" s="291" t="str">
        <f>IF(AD134="","",AD134*VLOOKUP(F134,係数!$E:$R,11,FALSE)*44/12)</f>
        <v/>
      </c>
      <c r="AH134" s="44"/>
      <c r="AJ134" s="58" t="str">
        <f t="shared" si="20"/>
        <v/>
      </c>
      <c r="AK134" s="363" t="b">
        <f t="shared" si="21"/>
        <v>0</v>
      </c>
      <c r="BT134" s="221" t="str">
        <f t="shared" si="23"/>
        <v/>
      </c>
      <c r="BU134" s="221" t="str">
        <f t="shared" si="24"/>
        <v/>
      </c>
    </row>
    <row r="135" spans="2:73" ht="18" customHeight="1">
      <c r="B135" s="40"/>
      <c r="D135" s="822"/>
      <c r="E135" s="49"/>
      <c r="F135" s="32"/>
      <c r="G135" s="50"/>
      <c r="H135" s="50"/>
      <c r="I135" s="51"/>
      <c r="J135" s="708"/>
      <c r="K135" s="709"/>
      <c r="L135" s="709"/>
      <c r="M135" s="709"/>
      <c r="N135" s="709"/>
      <c r="O135" s="709"/>
      <c r="P135" s="709"/>
      <c r="Q135" s="709"/>
      <c r="R135" s="709"/>
      <c r="S135" s="709"/>
      <c r="T135" s="709"/>
      <c r="U135" s="710"/>
      <c r="V135" s="742"/>
      <c r="W135" s="743">
        <f t="shared" si="16"/>
        <v>1</v>
      </c>
      <c r="X135" s="692">
        <f t="shared" si="22"/>
        <v>0</v>
      </c>
      <c r="Y135" s="722" t="str">
        <f t="shared" si="17"/>
        <v/>
      </c>
      <c r="Z135" s="134" t="str">
        <f>IF(F135="","",VLOOKUP(F135,係数!$E:$R,9,FALSE))</f>
        <v/>
      </c>
      <c r="AA135" s="286" t="str">
        <f>IF(F135="","",VLOOKUP(F135,係数!$E:$R,7,FALSE))</f>
        <v/>
      </c>
      <c r="AB135" s="723">
        <f t="shared" si="18"/>
        <v>1</v>
      </c>
      <c r="AC135" s="695" t="str">
        <f t="shared" si="19"/>
        <v/>
      </c>
      <c r="AD135" s="696" t="str">
        <f>IF(I135="","",IF(AK135="TRUE",Y135*VLOOKUP(F135,'基準年度の排出量算定用（参考）'!$U:$V,2,FALSE),Y135*AA135))</f>
        <v/>
      </c>
      <c r="AE135" s="724" t="str">
        <f>IF(AC135="","",AC135*VLOOKUP(F135,係数!$E:$R,13,FALSE)*44/12)</f>
        <v/>
      </c>
      <c r="AF135" s="291" t="str">
        <f>IF(AD135="","",AD135*VLOOKUP(F135,係数!$E:$R,11,FALSE)*44/12)</f>
        <v/>
      </c>
      <c r="AH135" s="44"/>
      <c r="AJ135" s="58" t="str">
        <f t="shared" si="20"/>
        <v/>
      </c>
      <c r="AK135" s="363" t="b">
        <f t="shared" si="21"/>
        <v>0</v>
      </c>
      <c r="BT135" s="221" t="str">
        <f t="shared" si="23"/>
        <v/>
      </c>
      <c r="BU135" s="221" t="str">
        <f t="shared" si="24"/>
        <v/>
      </c>
    </row>
    <row r="136" spans="2:73" ht="18" customHeight="1">
      <c r="B136" s="40"/>
      <c r="D136" s="822"/>
      <c r="E136" s="49"/>
      <c r="F136" s="32"/>
      <c r="G136" s="50"/>
      <c r="H136" s="50"/>
      <c r="I136" s="51"/>
      <c r="J136" s="708"/>
      <c r="K136" s="709"/>
      <c r="L136" s="709"/>
      <c r="M136" s="709"/>
      <c r="N136" s="709"/>
      <c r="O136" s="709"/>
      <c r="P136" s="709"/>
      <c r="Q136" s="709"/>
      <c r="R136" s="709"/>
      <c r="S136" s="709"/>
      <c r="T136" s="709"/>
      <c r="U136" s="710"/>
      <c r="V136" s="742"/>
      <c r="W136" s="743">
        <f t="shared" si="16"/>
        <v>1</v>
      </c>
      <c r="X136" s="692">
        <f t="shared" si="22"/>
        <v>0</v>
      </c>
      <c r="Y136" s="722" t="str">
        <f t="shared" si="17"/>
        <v/>
      </c>
      <c r="Z136" s="134" t="str">
        <f>IF(F136="","",VLOOKUP(F136,係数!$E:$R,9,FALSE))</f>
        <v/>
      </c>
      <c r="AA136" s="286" t="str">
        <f>IF(F136="","",VLOOKUP(F136,係数!$E:$R,7,FALSE))</f>
        <v/>
      </c>
      <c r="AB136" s="723">
        <f t="shared" si="18"/>
        <v>1</v>
      </c>
      <c r="AC136" s="695" t="str">
        <f t="shared" si="19"/>
        <v/>
      </c>
      <c r="AD136" s="696" t="str">
        <f>IF(I136="","",IF(AK136="TRUE",Y136*VLOOKUP(F136,'基準年度の排出量算定用（参考）'!$U:$V,2,FALSE),Y136*AA136))</f>
        <v/>
      </c>
      <c r="AE136" s="724" t="str">
        <f>IF(AC136="","",AC136*VLOOKUP(F136,係数!$E:$R,13,FALSE)*44/12)</f>
        <v/>
      </c>
      <c r="AF136" s="291" t="str">
        <f>IF(AD136="","",AD136*VLOOKUP(F136,係数!$E:$R,11,FALSE)*44/12)</f>
        <v/>
      </c>
      <c r="AH136" s="44"/>
      <c r="AJ136" s="58" t="str">
        <f t="shared" si="20"/>
        <v/>
      </c>
      <c r="AK136" s="363" t="b">
        <f t="shared" si="21"/>
        <v>0</v>
      </c>
      <c r="BT136" s="221" t="str">
        <f t="shared" si="23"/>
        <v/>
      </c>
      <c r="BU136" s="221" t="str">
        <f t="shared" si="24"/>
        <v/>
      </c>
    </row>
    <row r="137" spans="2:73" ht="18" customHeight="1">
      <c r="B137" s="40"/>
      <c r="D137" s="822"/>
      <c r="E137" s="49"/>
      <c r="F137" s="32"/>
      <c r="G137" s="50"/>
      <c r="H137" s="50"/>
      <c r="I137" s="51"/>
      <c r="J137" s="708"/>
      <c r="K137" s="709"/>
      <c r="L137" s="709"/>
      <c r="M137" s="709"/>
      <c r="N137" s="709"/>
      <c r="O137" s="709"/>
      <c r="P137" s="709"/>
      <c r="Q137" s="709"/>
      <c r="R137" s="709"/>
      <c r="S137" s="709"/>
      <c r="T137" s="709"/>
      <c r="U137" s="710"/>
      <c r="V137" s="742"/>
      <c r="W137" s="743">
        <f t="shared" si="16"/>
        <v>1</v>
      </c>
      <c r="X137" s="692">
        <f t="shared" si="22"/>
        <v>0</v>
      </c>
      <c r="Y137" s="722" t="str">
        <f t="shared" si="17"/>
        <v/>
      </c>
      <c r="Z137" s="134" t="str">
        <f>IF(F137="","",VLOOKUP(F137,係数!$E:$R,9,FALSE))</f>
        <v/>
      </c>
      <c r="AA137" s="286" t="str">
        <f>IF(F137="","",VLOOKUP(F137,係数!$E:$R,7,FALSE))</f>
        <v/>
      </c>
      <c r="AB137" s="723">
        <f t="shared" si="18"/>
        <v>1</v>
      </c>
      <c r="AC137" s="695" t="str">
        <f t="shared" si="19"/>
        <v/>
      </c>
      <c r="AD137" s="696" t="str">
        <f>IF(I137="","",IF(AK137="TRUE",Y137*VLOOKUP(F137,'基準年度の排出量算定用（参考）'!$U:$V,2,FALSE),Y137*AA137))</f>
        <v/>
      </c>
      <c r="AE137" s="724" t="str">
        <f>IF(AC137="","",AC137*VLOOKUP(F137,係数!$E:$R,13,FALSE)*44/12)</f>
        <v/>
      </c>
      <c r="AF137" s="291" t="str">
        <f>IF(AD137="","",AD137*VLOOKUP(F137,係数!$E:$R,11,FALSE)*44/12)</f>
        <v/>
      </c>
      <c r="AH137" s="44"/>
      <c r="AJ137" s="58" t="str">
        <f t="shared" si="20"/>
        <v/>
      </c>
      <c r="AK137" s="363" t="b">
        <f t="shared" si="21"/>
        <v>0</v>
      </c>
      <c r="BT137" s="221" t="str">
        <f t="shared" si="23"/>
        <v/>
      </c>
      <c r="BU137" s="221" t="str">
        <f t="shared" si="24"/>
        <v/>
      </c>
    </row>
    <row r="138" spans="2:73" ht="18" customHeight="1">
      <c r="B138" s="40"/>
      <c r="D138" s="822"/>
      <c r="E138" s="49"/>
      <c r="F138" s="32"/>
      <c r="G138" s="50"/>
      <c r="H138" s="50"/>
      <c r="I138" s="51"/>
      <c r="J138" s="708"/>
      <c r="K138" s="709"/>
      <c r="L138" s="709"/>
      <c r="M138" s="709"/>
      <c r="N138" s="709"/>
      <c r="O138" s="709"/>
      <c r="P138" s="709"/>
      <c r="Q138" s="709"/>
      <c r="R138" s="709"/>
      <c r="S138" s="709"/>
      <c r="T138" s="709"/>
      <c r="U138" s="710"/>
      <c r="V138" s="742"/>
      <c r="W138" s="743">
        <f t="shared" si="16"/>
        <v>1</v>
      </c>
      <c r="X138" s="692">
        <f t="shared" si="22"/>
        <v>0</v>
      </c>
      <c r="Y138" s="722" t="str">
        <f t="shared" si="17"/>
        <v/>
      </c>
      <c r="Z138" s="134" t="str">
        <f>IF(F138="","",VLOOKUP(F138,係数!$E:$R,9,FALSE))</f>
        <v/>
      </c>
      <c r="AA138" s="286" t="str">
        <f>IF(F138="","",VLOOKUP(F138,係数!$E:$R,7,FALSE))</f>
        <v/>
      </c>
      <c r="AB138" s="723">
        <f t="shared" si="18"/>
        <v>1</v>
      </c>
      <c r="AC138" s="695" t="str">
        <f t="shared" si="19"/>
        <v/>
      </c>
      <c r="AD138" s="696" t="str">
        <f>IF(I138="","",IF(AK138="TRUE",Y138*VLOOKUP(F138,'基準年度の排出量算定用（参考）'!$U:$V,2,FALSE),Y138*AA138))</f>
        <v/>
      </c>
      <c r="AE138" s="724" t="str">
        <f>IF(AC138="","",AC138*VLOOKUP(F138,係数!$E:$R,13,FALSE)*44/12)</f>
        <v/>
      </c>
      <c r="AF138" s="291" t="str">
        <f>IF(AD138="","",AD138*VLOOKUP(F138,係数!$E:$R,11,FALSE)*44/12)</f>
        <v/>
      </c>
      <c r="AH138" s="44"/>
      <c r="AJ138" s="58" t="str">
        <f t="shared" si="20"/>
        <v/>
      </c>
      <c r="AK138" s="363" t="b">
        <f t="shared" si="21"/>
        <v>0</v>
      </c>
      <c r="BT138" s="221" t="str">
        <f t="shared" si="23"/>
        <v/>
      </c>
      <c r="BU138" s="221" t="str">
        <f t="shared" si="24"/>
        <v/>
      </c>
    </row>
    <row r="139" spans="2:73" ht="18" customHeight="1">
      <c r="B139" s="40"/>
      <c r="D139" s="822"/>
      <c r="E139" s="49"/>
      <c r="F139" s="32"/>
      <c r="G139" s="50"/>
      <c r="H139" s="50"/>
      <c r="I139" s="51"/>
      <c r="J139" s="708"/>
      <c r="K139" s="709"/>
      <c r="L139" s="709"/>
      <c r="M139" s="709"/>
      <c r="N139" s="709"/>
      <c r="O139" s="709"/>
      <c r="P139" s="709"/>
      <c r="Q139" s="709"/>
      <c r="R139" s="709"/>
      <c r="S139" s="709"/>
      <c r="T139" s="709"/>
      <c r="U139" s="710"/>
      <c r="V139" s="742"/>
      <c r="W139" s="743">
        <f t="shared" si="16"/>
        <v>1</v>
      </c>
      <c r="X139" s="692">
        <f t="shared" si="22"/>
        <v>0</v>
      </c>
      <c r="Y139" s="722" t="str">
        <f t="shared" si="17"/>
        <v/>
      </c>
      <c r="Z139" s="134" t="str">
        <f>IF(F139="","",VLOOKUP(F139,係数!$E:$R,9,FALSE))</f>
        <v/>
      </c>
      <c r="AA139" s="286" t="str">
        <f>IF(F139="","",VLOOKUP(F139,係数!$E:$R,7,FALSE))</f>
        <v/>
      </c>
      <c r="AB139" s="723">
        <f t="shared" si="18"/>
        <v>1</v>
      </c>
      <c r="AC139" s="695" t="str">
        <f t="shared" si="19"/>
        <v/>
      </c>
      <c r="AD139" s="696" t="str">
        <f>IF(I139="","",IF(AK139="TRUE",Y139*VLOOKUP(F139,'基準年度の排出量算定用（参考）'!$U:$V,2,FALSE),Y139*AA139))</f>
        <v/>
      </c>
      <c r="AE139" s="724" t="str">
        <f>IF(AC139="","",AC139*VLOOKUP(F139,係数!$E:$R,13,FALSE)*44/12)</f>
        <v/>
      </c>
      <c r="AF139" s="291" t="str">
        <f>IF(AD139="","",AD139*VLOOKUP(F139,係数!$E:$R,11,FALSE)*44/12)</f>
        <v/>
      </c>
      <c r="AH139" s="44"/>
      <c r="AJ139" s="58" t="str">
        <f t="shared" si="20"/>
        <v/>
      </c>
      <c r="AK139" s="363" t="b">
        <f t="shared" si="21"/>
        <v>0</v>
      </c>
      <c r="BT139" s="221" t="str">
        <f t="shared" si="23"/>
        <v/>
      </c>
      <c r="BU139" s="221" t="str">
        <f t="shared" si="24"/>
        <v/>
      </c>
    </row>
    <row r="140" spans="2:73" ht="18" customHeight="1">
      <c r="B140" s="40"/>
      <c r="D140" s="822"/>
      <c r="E140" s="49"/>
      <c r="F140" s="32"/>
      <c r="G140" s="50"/>
      <c r="H140" s="50"/>
      <c r="I140" s="51"/>
      <c r="J140" s="708"/>
      <c r="K140" s="709"/>
      <c r="L140" s="709"/>
      <c r="M140" s="709"/>
      <c r="N140" s="709"/>
      <c r="O140" s="709"/>
      <c r="P140" s="709"/>
      <c r="Q140" s="709"/>
      <c r="R140" s="709"/>
      <c r="S140" s="709"/>
      <c r="T140" s="709"/>
      <c r="U140" s="710"/>
      <c r="V140" s="742"/>
      <c r="W140" s="743">
        <f t="shared" si="16"/>
        <v>1</v>
      </c>
      <c r="X140" s="692">
        <f t="shared" si="22"/>
        <v>0</v>
      </c>
      <c r="Y140" s="722" t="str">
        <f t="shared" si="17"/>
        <v/>
      </c>
      <c r="Z140" s="134" t="str">
        <f>IF(F140="","",VLOOKUP(F140,係数!$E:$R,9,FALSE))</f>
        <v/>
      </c>
      <c r="AA140" s="286" t="str">
        <f>IF(F140="","",VLOOKUP(F140,係数!$E:$R,7,FALSE))</f>
        <v/>
      </c>
      <c r="AB140" s="723">
        <f t="shared" si="18"/>
        <v>1</v>
      </c>
      <c r="AC140" s="695" t="str">
        <f t="shared" si="19"/>
        <v/>
      </c>
      <c r="AD140" s="696" t="str">
        <f>IF(I140="","",IF(AK140="TRUE",Y140*VLOOKUP(F140,'基準年度の排出量算定用（参考）'!$U:$V,2,FALSE),Y140*AA140))</f>
        <v/>
      </c>
      <c r="AE140" s="724" t="str">
        <f>IF(AC140="","",AC140*VLOOKUP(F140,係数!$E:$R,13,FALSE)*44/12)</f>
        <v/>
      </c>
      <c r="AF140" s="291" t="str">
        <f>IF(AD140="","",AD140*VLOOKUP(F140,係数!$E:$R,11,FALSE)*44/12)</f>
        <v/>
      </c>
      <c r="AH140" s="44"/>
      <c r="AJ140" s="58" t="str">
        <f t="shared" si="20"/>
        <v/>
      </c>
      <c r="AK140" s="363" t="b">
        <f t="shared" si="21"/>
        <v>0</v>
      </c>
      <c r="BT140" s="221" t="str">
        <f t="shared" si="23"/>
        <v/>
      </c>
      <c r="BU140" s="221" t="str">
        <f t="shared" si="24"/>
        <v/>
      </c>
    </row>
    <row r="141" spans="2:73" ht="18" customHeight="1">
      <c r="B141" s="40"/>
      <c r="D141" s="822"/>
      <c r="E141" s="49"/>
      <c r="F141" s="32"/>
      <c r="G141" s="50"/>
      <c r="H141" s="50"/>
      <c r="I141" s="51"/>
      <c r="J141" s="708"/>
      <c r="K141" s="709"/>
      <c r="L141" s="709"/>
      <c r="M141" s="709"/>
      <c r="N141" s="709"/>
      <c r="O141" s="709"/>
      <c r="P141" s="709"/>
      <c r="Q141" s="709"/>
      <c r="R141" s="709"/>
      <c r="S141" s="709"/>
      <c r="T141" s="709"/>
      <c r="U141" s="710"/>
      <c r="V141" s="742"/>
      <c r="W141" s="743">
        <f t="shared" si="16"/>
        <v>1</v>
      </c>
      <c r="X141" s="692">
        <f t="shared" si="22"/>
        <v>0</v>
      </c>
      <c r="Y141" s="722" t="str">
        <f t="shared" si="17"/>
        <v/>
      </c>
      <c r="Z141" s="134" t="str">
        <f>IF(F141="","",VLOOKUP(F141,係数!$E:$R,9,FALSE))</f>
        <v/>
      </c>
      <c r="AA141" s="286" t="str">
        <f>IF(F141="","",VLOOKUP(F141,係数!$E:$R,7,FALSE))</f>
        <v/>
      </c>
      <c r="AB141" s="723">
        <f t="shared" si="18"/>
        <v>1</v>
      </c>
      <c r="AC141" s="695" t="str">
        <f t="shared" si="19"/>
        <v/>
      </c>
      <c r="AD141" s="696" t="str">
        <f>IF(I141="","",IF(AK141="TRUE",Y141*VLOOKUP(F141,'基準年度の排出量算定用（参考）'!$U:$V,2,FALSE),Y141*AA141))</f>
        <v/>
      </c>
      <c r="AE141" s="724" t="str">
        <f>IF(AC141="","",AC141*VLOOKUP(F141,係数!$E:$R,13,FALSE)*44/12)</f>
        <v/>
      </c>
      <c r="AF141" s="291" t="str">
        <f>IF(AD141="","",AD141*VLOOKUP(F141,係数!$E:$R,11,FALSE)*44/12)</f>
        <v/>
      </c>
      <c r="AH141" s="44"/>
      <c r="AJ141" s="58" t="str">
        <f t="shared" si="20"/>
        <v/>
      </c>
      <c r="AK141" s="363" t="b">
        <f t="shared" si="21"/>
        <v>0</v>
      </c>
      <c r="BT141" s="221" t="str">
        <f t="shared" si="23"/>
        <v/>
      </c>
      <c r="BU141" s="221" t="str">
        <f t="shared" si="24"/>
        <v/>
      </c>
    </row>
    <row r="142" spans="2:73" ht="18" customHeight="1">
      <c r="B142" s="40"/>
      <c r="D142" s="822"/>
      <c r="E142" s="49"/>
      <c r="F142" s="32"/>
      <c r="G142" s="50"/>
      <c r="H142" s="50"/>
      <c r="I142" s="51"/>
      <c r="J142" s="708"/>
      <c r="K142" s="709"/>
      <c r="L142" s="709"/>
      <c r="M142" s="709"/>
      <c r="N142" s="709"/>
      <c r="O142" s="709"/>
      <c r="P142" s="709"/>
      <c r="Q142" s="709"/>
      <c r="R142" s="709"/>
      <c r="S142" s="709"/>
      <c r="T142" s="709"/>
      <c r="U142" s="710"/>
      <c r="V142" s="742"/>
      <c r="W142" s="743">
        <f t="shared" si="16"/>
        <v>1</v>
      </c>
      <c r="X142" s="692">
        <f t="shared" si="22"/>
        <v>0</v>
      </c>
      <c r="Y142" s="722" t="str">
        <f t="shared" si="17"/>
        <v/>
      </c>
      <c r="Z142" s="134" t="str">
        <f>IF(F142="","",VLOOKUP(F142,係数!$E:$R,9,FALSE))</f>
        <v/>
      </c>
      <c r="AA142" s="286" t="str">
        <f>IF(F142="","",VLOOKUP(F142,係数!$E:$R,7,FALSE))</f>
        <v/>
      </c>
      <c r="AB142" s="723">
        <f t="shared" si="18"/>
        <v>1</v>
      </c>
      <c r="AC142" s="695" t="str">
        <f t="shared" si="19"/>
        <v/>
      </c>
      <c r="AD142" s="696" t="str">
        <f>IF(I142="","",IF(AK142="TRUE",Y142*VLOOKUP(F142,'基準年度の排出量算定用（参考）'!$U:$V,2,FALSE),Y142*AA142))</f>
        <v/>
      </c>
      <c r="AE142" s="724" t="str">
        <f>IF(AC142="","",AC142*VLOOKUP(F142,係数!$E:$R,13,FALSE)*44/12)</f>
        <v/>
      </c>
      <c r="AF142" s="291" t="str">
        <f>IF(AD142="","",AD142*VLOOKUP(F142,係数!$E:$R,11,FALSE)*44/12)</f>
        <v/>
      </c>
      <c r="AH142" s="44"/>
      <c r="AJ142" s="58" t="str">
        <f t="shared" si="20"/>
        <v/>
      </c>
      <c r="AK142" s="363" t="b">
        <f t="shared" si="21"/>
        <v>0</v>
      </c>
      <c r="BT142" s="221" t="str">
        <f t="shared" si="23"/>
        <v/>
      </c>
      <c r="BU142" s="221" t="str">
        <f t="shared" si="24"/>
        <v/>
      </c>
    </row>
    <row r="143" spans="2:73" ht="18" customHeight="1">
      <c r="B143" s="40"/>
      <c r="D143" s="822"/>
      <c r="E143" s="49"/>
      <c r="F143" s="32"/>
      <c r="G143" s="50"/>
      <c r="H143" s="50"/>
      <c r="I143" s="51"/>
      <c r="J143" s="708"/>
      <c r="K143" s="709"/>
      <c r="L143" s="709"/>
      <c r="M143" s="709"/>
      <c r="N143" s="709"/>
      <c r="O143" s="709"/>
      <c r="P143" s="709"/>
      <c r="Q143" s="709"/>
      <c r="R143" s="709"/>
      <c r="S143" s="709"/>
      <c r="T143" s="709"/>
      <c r="U143" s="710"/>
      <c r="V143" s="742"/>
      <c r="W143" s="743">
        <f t="shared" si="16"/>
        <v>1</v>
      </c>
      <c r="X143" s="692">
        <f t="shared" si="22"/>
        <v>0</v>
      </c>
      <c r="Y143" s="722" t="str">
        <f t="shared" si="17"/>
        <v/>
      </c>
      <c r="Z143" s="134" t="str">
        <f>IF(F143="","",VLOOKUP(F143,係数!$E:$R,9,FALSE))</f>
        <v/>
      </c>
      <c r="AA143" s="286" t="str">
        <f>IF(F143="","",VLOOKUP(F143,係数!$E:$R,7,FALSE))</f>
        <v/>
      </c>
      <c r="AB143" s="723">
        <f t="shared" si="18"/>
        <v>1</v>
      </c>
      <c r="AC143" s="695" t="str">
        <f t="shared" si="19"/>
        <v/>
      </c>
      <c r="AD143" s="696" t="str">
        <f>IF(I143="","",IF(AK143="TRUE",Y143*VLOOKUP(F143,'基準年度の排出量算定用（参考）'!$U:$V,2,FALSE),Y143*AA143))</f>
        <v/>
      </c>
      <c r="AE143" s="724" t="str">
        <f>IF(AC143="","",AC143*VLOOKUP(F143,係数!$E:$R,13,FALSE)*44/12)</f>
        <v/>
      </c>
      <c r="AF143" s="291" t="str">
        <f>IF(AD143="","",AD143*VLOOKUP(F143,係数!$E:$R,11,FALSE)*44/12)</f>
        <v/>
      </c>
      <c r="AH143" s="44"/>
      <c r="AJ143" s="58" t="str">
        <f t="shared" si="20"/>
        <v/>
      </c>
      <c r="AK143" s="363" t="b">
        <f t="shared" si="21"/>
        <v>0</v>
      </c>
      <c r="BT143" s="221" t="str">
        <f t="shared" si="23"/>
        <v/>
      </c>
      <c r="BU143" s="221" t="str">
        <f t="shared" si="24"/>
        <v/>
      </c>
    </row>
    <row r="144" spans="2:73" ht="18" customHeight="1">
      <c r="B144" s="40"/>
      <c r="D144" s="822"/>
      <c r="E144" s="49"/>
      <c r="F144" s="32"/>
      <c r="G144" s="50"/>
      <c r="H144" s="50"/>
      <c r="I144" s="51"/>
      <c r="J144" s="708"/>
      <c r="K144" s="709"/>
      <c r="L144" s="709"/>
      <c r="M144" s="709"/>
      <c r="N144" s="709"/>
      <c r="O144" s="709"/>
      <c r="P144" s="709"/>
      <c r="Q144" s="709"/>
      <c r="R144" s="709"/>
      <c r="S144" s="709"/>
      <c r="T144" s="709"/>
      <c r="U144" s="710"/>
      <c r="V144" s="742"/>
      <c r="W144" s="743">
        <f t="shared" si="16"/>
        <v>1</v>
      </c>
      <c r="X144" s="692">
        <f t="shared" si="22"/>
        <v>0</v>
      </c>
      <c r="Y144" s="722" t="str">
        <f t="shared" si="17"/>
        <v/>
      </c>
      <c r="Z144" s="134" t="str">
        <f>IF(F144="","",VLOOKUP(F144,係数!$E:$R,9,FALSE))</f>
        <v/>
      </c>
      <c r="AA144" s="286" t="str">
        <f>IF(F144="","",VLOOKUP(F144,係数!$E:$R,7,FALSE))</f>
        <v/>
      </c>
      <c r="AB144" s="723">
        <f t="shared" si="18"/>
        <v>1</v>
      </c>
      <c r="AC144" s="695" t="str">
        <f t="shared" si="19"/>
        <v/>
      </c>
      <c r="AD144" s="696" t="str">
        <f>IF(I144="","",IF(AK144="TRUE",Y144*VLOOKUP(F144,'基準年度の排出量算定用（参考）'!$U:$V,2,FALSE),Y144*AA144))</f>
        <v/>
      </c>
      <c r="AE144" s="724" t="str">
        <f>IF(AC144="","",AC144*VLOOKUP(F144,係数!$E:$R,13,FALSE)*44/12)</f>
        <v/>
      </c>
      <c r="AF144" s="291" t="str">
        <f>IF(AD144="","",AD144*VLOOKUP(F144,係数!$E:$R,11,FALSE)*44/12)</f>
        <v/>
      </c>
      <c r="AH144" s="44"/>
      <c r="AJ144" s="58" t="str">
        <f t="shared" si="20"/>
        <v/>
      </c>
      <c r="AK144" s="363" t="b">
        <f t="shared" si="21"/>
        <v>0</v>
      </c>
      <c r="BT144" s="221" t="str">
        <f t="shared" si="23"/>
        <v/>
      </c>
      <c r="BU144" s="221" t="str">
        <f t="shared" si="24"/>
        <v/>
      </c>
    </row>
    <row r="145" spans="2:73" ht="18" customHeight="1">
      <c r="B145" s="40"/>
      <c r="D145" s="822"/>
      <c r="E145" s="49"/>
      <c r="F145" s="32"/>
      <c r="G145" s="50"/>
      <c r="H145" s="50"/>
      <c r="I145" s="51"/>
      <c r="J145" s="708"/>
      <c r="K145" s="709"/>
      <c r="L145" s="709"/>
      <c r="M145" s="709"/>
      <c r="N145" s="709"/>
      <c r="O145" s="709"/>
      <c r="P145" s="709"/>
      <c r="Q145" s="709"/>
      <c r="R145" s="709"/>
      <c r="S145" s="709"/>
      <c r="T145" s="709"/>
      <c r="U145" s="710"/>
      <c r="V145" s="742"/>
      <c r="W145" s="743">
        <f t="shared" si="16"/>
        <v>1</v>
      </c>
      <c r="X145" s="692">
        <f t="shared" si="22"/>
        <v>0</v>
      </c>
      <c r="Y145" s="722" t="str">
        <f t="shared" si="17"/>
        <v/>
      </c>
      <c r="Z145" s="134" t="str">
        <f>IF(F145="","",VLOOKUP(F145,係数!$E:$R,9,FALSE))</f>
        <v/>
      </c>
      <c r="AA145" s="286" t="str">
        <f>IF(F145="","",VLOOKUP(F145,係数!$E:$R,7,FALSE))</f>
        <v/>
      </c>
      <c r="AB145" s="723">
        <f t="shared" si="18"/>
        <v>1</v>
      </c>
      <c r="AC145" s="695" t="str">
        <f t="shared" si="19"/>
        <v/>
      </c>
      <c r="AD145" s="696" t="str">
        <f>IF(I145="","",IF(AK145="TRUE",Y145*VLOOKUP(F145,'基準年度の排出量算定用（参考）'!$U:$V,2,FALSE),Y145*AA145))</f>
        <v/>
      </c>
      <c r="AE145" s="724" t="str">
        <f>IF(AC145="","",AC145*VLOOKUP(F145,係数!$E:$R,13,FALSE)*44/12)</f>
        <v/>
      </c>
      <c r="AF145" s="291" t="str">
        <f>IF(AD145="","",AD145*VLOOKUP(F145,係数!$E:$R,11,FALSE)*44/12)</f>
        <v/>
      </c>
      <c r="AH145" s="44"/>
      <c r="AJ145" s="58" t="str">
        <f t="shared" si="20"/>
        <v/>
      </c>
      <c r="AK145" s="363" t="b">
        <f t="shared" si="21"/>
        <v>0</v>
      </c>
      <c r="BT145" s="221" t="str">
        <f t="shared" si="23"/>
        <v/>
      </c>
      <c r="BU145" s="221" t="str">
        <f t="shared" si="24"/>
        <v/>
      </c>
    </row>
    <row r="146" spans="2:73" ht="18" customHeight="1">
      <c r="B146" s="40"/>
      <c r="D146" s="822"/>
      <c r="E146" s="49"/>
      <c r="F146" s="32"/>
      <c r="G146" s="50"/>
      <c r="H146" s="50"/>
      <c r="I146" s="51"/>
      <c r="J146" s="708"/>
      <c r="K146" s="709"/>
      <c r="L146" s="709"/>
      <c r="M146" s="709"/>
      <c r="N146" s="709"/>
      <c r="O146" s="709"/>
      <c r="P146" s="709"/>
      <c r="Q146" s="709"/>
      <c r="R146" s="709"/>
      <c r="S146" s="709"/>
      <c r="T146" s="709"/>
      <c r="U146" s="710"/>
      <c r="V146" s="742"/>
      <c r="W146" s="743">
        <f t="shared" si="16"/>
        <v>1</v>
      </c>
      <c r="X146" s="692">
        <f t="shared" si="22"/>
        <v>0</v>
      </c>
      <c r="Y146" s="722" t="str">
        <f t="shared" si="17"/>
        <v/>
      </c>
      <c r="Z146" s="134" t="str">
        <f>IF(F146="","",VLOOKUP(F146,係数!$E:$R,9,FALSE))</f>
        <v/>
      </c>
      <c r="AA146" s="286" t="str">
        <f>IF(F146="","",VLOOKUP(F146,係数!$E:$R,7,FALSE))</f>
        <v/>
      </c>
      <c r="AB146" s="723">
        <f t="shared" si="18"/>
        <v>1</v>
      </c>
      <c r="AC146" s="695" t="str">
        <f t="shared" si="19"/>
        <v/>
      </c>
      <c r="AD146" s="696" t="str">
        <f>IF(I146="","",IF(AK146="TRUE",Y146*VLOOKUP(F146,'基準年度の排出量算定用（参考）'!$U:$V,2,FALSE),Y146*AA146))</f>
        <v/>
      </c>
      <c r="AE146" s="724" t="str">
        <f>IF(AC146="","",AC146*VLOOKUP(F146,係数!$E:$R,13,FALSE)*44/12)</f>
        <v/>
      </c>
      <c r="AF146" s="291" t="str">
        <f>IF(AD146="","",AD146*VLOOKUP(F146,係数!$E:$R,11,FALSE)*44/12)</f>
        <v/>
      </c>
      <c r="AH146" s="44"/>
      <c r="AJ146" s="58" t="str">
        <f t="shared" si="20"/>
        <v/>
      </c>
      <c r="AK146" s="363" t="b">
        <f t="shared" si="21"/>
        <v>0</v>
      </c>
      <c r="BT146" s="221" t="str">
        <f t="shared" si="23"/>
        <v/>
      </c>
      <c r="BU146" s="221" t="str">
        <f t="shared" si="24"/>
        <v/>
      </c>
    </row>
    <row r="147" spans="2:73" ht="18" customHeight="1">
      <c r="B147" s="40"/>
      <c r="D147" s="822"/>
      <c r="E147" s="49"/>
      <c r="F147" s="32"/>
      <c r="G147" s="50"/>
      <c r="H147" s="50"/>
      <c r="I147" s="51"/>
      <c r="J147" s="708"/>
      <c r="K147" s="709"/>
      <c r="L147" s="709"/>
      <c r="M147" s="709"/>
      <c r="N147" s="709"/>
      <c r="O147" s="709"/>
      <c r="P147" s="709"/>
      <c r="Q147" s="709"/>
      <c r="R147" s="709"/>
      <c r="S147" s="709"/>
      <c r="T147" s="709"/>
      <c r="U147" s="710"/>
      <c r="V147" s="742"/>
      <c r="W147" s="743">
        <f t="shared" si="16"/>
        <v>1</v>
      </c>
      <c r="X147" s="692">
        <f t="shared" si="22"/>
        <v>0</v>
      </c>
      <c r="Y147" s="722" t="str">
        <f t="shared" si="17"/>
        <v/>
      </c>
      <c r="Z147" s="134" t="str">
        <f>IF(F147="","",VLOOKUP(F147,係数!$E:$R,9,FALSE))</f>
        <v/>
      </c>
      <c r="AA147" s="286" t="str">
        <f>IF(F147="","",VLOOKUP(F147,係数!$E:$R,7,FALSE))</f>
        <v/>
      </c>
      <c r="AB147" s="723">
        <f t="shared" si="18"/>
        <v>1</v>
      </c>
      <c r="AC147" s="695" t="str">
        <f t="shared" si="19"/>
        <v/>
      </c>
      <c r="AD147" s="696" t="str">
        <f>IF(I147="","",IF(AK147="TRUE",Y147*VLOOKUP(F147,'基準年度の排出量算定用（参考）'!$U:$V,2,FALSE),Y147*AA147))</f>
        <v/>
      </c>
      <c r="AE147" s="724" t="str">
        <f>IF(AC147="","",AC147*VLOOKUP(F147,係数!$E:$R,13,FALSE)*44/12)</f>
        <v/>
      </c>
      <c r="AF147" s="291" t="str">
        <f>IF(AD147="","",AD147*VLOOKUP(F147,係数!$E:$R,11,FALSE)*44/12)</f>
        <v/>
      </c>
      <c r="AH147" s="44"/>
      <c r="AJ147" s="58" t="str">
        <f t="shared" si="20"/>
        <v/>
      </c>
      <c r="AK147" s="363" t="b">
        <f t="shared" si="21"/>
        <v>0</v>
      </c>
      <c r="BT147" s="221" t="str">
        <f t="shared" si="23"/>
        <v/>
      </c>
      <c r="BU147" s="221" t="str">
        <f t="shared" si="24"/>
        <v/>
      </c>
    </row>
    <row r="148" spans="2:73" ht="18" customHeight="1">
      <c r="B148" s="40"/>
      <c r="D148" s="822"/>
      <c r="E148" s="49"/>
      <c r="F148" s="32"/>
      <c r="G148" s="50"/>
      <c r="H148" s="50"/>
      <c r="I148" s="51"/>
      <c r="J148" s="708"/>
      <c r="K148" s="709"/>
      <c r="L148" s="709"/>
      <c r="M148" s="709"/>
      <c r="N148" s="709"/>
      <c r="O148" s="709"/>
      <c r="P148" s="709"/>
      <c r="Q148" s="709"/>
      <c r="R148" s="709"/>
      <c r="S148" s="709"/>
      <c r="T148" s="709"/>
      <c r="U148" s="710"/>
      <c r="V148" s="742"/>
      <c r="W148" s="743">
        <f t="shared" si="16"/>
        <v>1</v>
      </c>
      <c r="X148" s="692">
        <f t="shared" si="22"/>
        <v>0</v>
      </c>
      <c r="Y148" s="722" t="str">
        <f t="shared" si="17"/>
        <v/>
      </c>
      <c r="Z148" s="134" t="str">
        <f>IF(F148="","",VLOOKUP(F148,係数!$E:$R,9,FALSE))</f>
        <v/>
      </c>
      <c r="AA148" s="286" t="str">
        <f>IF(F148="","",VLOOKUP(F148,係数!$E:$R,7,FALSE))</f>
        <v/>
      </c>
      <c r="AB148" s="723">
        <f t="shared" si="18"/>
        <v>1</v>
      </c>
      <c r="AC148" s="695" t="str">
        <f t="shared" si="19"/>
        <v/>
      </c>
      <c r="AD148" s="696" t="str">
        <f>IF(I148="","",IF(AK148="TRUE",Y148*VLOOKUP(F148,'基準年度の排出量算定用（参考）'!$U:$V,2,FALSE),Y148*AA148))</f>
        <v/>
      </c>
      <c r="AE148" s="724" t="str">
        <f>IF(AC148="","",AC148*VLOOKUP(F148,係数!$E:$R,13,FALSE)*44/12)</f>
        <v/>
      </c>
      <c r="AF148" s="291" t="str">
        <f>IF(AD148="","",AD148*VLOOKUP(F148,係数!$E:$R,11,FALSE)*44/12)</f>
        <v/>
      </c>
      <c r="AH148" s="44"/>
      <c r="AJ148" s="58" t="str">
        <f t="shared" si="20"/>
        <v/>
      </c>
      <c r="AK148" s="363" t="b">
        <f t="shared" si="21"/>
        <v>0</v>
      </c>
      <c r="BT148" s="221" t="str">
        <f t="shared" si="23"/>
        <v/>
      </c>
      <c r="BU148" s="221" t="str">
        <f t="shared" si="24"/>
        <v/>
      </c>
    </row>
    <row r="149" spans="2:73" ht="18" customHeight="1">
      <c r="B149" s="40"/>
      <c r="D149" s="822"/>
      <c r="E149" s="49"/>
      <c r="F149" s="32"/>
      <c r="G149" s="50"/>
      <c r="H149" s="50"/>
      <c r="I149" s="51"/>
      <c r="J149" s="708"/>
      <c r="K149" s="709"/>
      <c r="L149" s="709"/>
      <c r="M149" s="709"/>
      <c r="N149" s="709"/>
      <c r="O149" s="709"/>
      <c r="P149" s="709"/>
      <c r="Q149" s="709"/>
      <c r="R149" s="709"/>
      <c r="S149" s="709"/>
      <c r="T149" s="709"/>
      <c r="U149" s="710"/>
      <c r="V149" s="742"/>
      <c r="W149" s="743">
        <f t="shared" si="16"/>
        <v>1</v>
      </c>
      <c r="X149" s="692">
        <f t="shared" si="22"/>
        <v>0</v>
      </c>
      <c r="Y149" s="722" t="str">
        <f t="shared" si="17"/>
        <v/>
      </c>
      <c r="Z149" s="134" t="str">
        <f>IF(F149="","",VLOOKUP(F149,係数!$E:$R,9,FALSE))</f>
        <v/>
      </c>
      <c r="AA149" s="286" t="str">
        <f>IF(F149="","",VLOOKUP(F149,係数!$E:$R,7,FALSE))</f>
        <v/>
      </c>
      <c r="AB149" s="723">
        <f t="shared" si="18"/>
        <v>1</v>
      </c>
      <c r="AC149" s="695" t="str">
        <f t="shared" si="19"/>
        <v/>
      </c>
      <c r="AD149" s="696" t="str">
        <f>IF(I149="","",IF(AK149="TRUE",Y149*VLOOKUP(F149,'基準年度の排出量算定用（参考）'!$U:$V,2,FALSE),Y149*AA149))</f>
        <v/>
      </c>
      <c r="AE149" s="724" t="str">
        <f>IF(AC149="","",AC149*VLOOKUP(F149,係数!$E:$R,13,FALSE)*44/12)</f>
        <v/>
      </c>
      <c r="AF149" s="291" t="str">
        <f>IF(AD149="","",AD149*VLOOKUP(F149,係数!$E:$R,11,FALSE)*44/12)</f>
        <v/>
      </c>
      <c r="AH149" s="44"/>
      <c r="AJ149" s="58" t="str">
        <f t="shared" si="20"/>
        <v/>
      </c>
      <c r="AK149" s="363" t="b">
        <f t="shared" si="21"/>
        <v>0</v>
      </c>
      <c r="BT149" s="221" t="str">
        <f t="shared" si="23"/>
        <v/>
      </c>
      <c r="BU149" s="221" t="str">
        <f t="shared" si="24"/>
        <v/>
      </c>
    </row>
    <row r="150" spans="2:73" ht="18" customHeight="1">
      <c r="B150" s="40"/>
      <c r="D150" s="822"/>
      <c r="E150" s="49"/>
      <c r="F150" s="32"/>
      <c r="G150" s="50"/>
      <c r="H150" s="50"/>
      <c r="I150" s="51"/>
      <c r="J150" s="708"/>
      <c r="K150" s="709"/>
      <c r="L150" s="709"/>
      <c r="M150" s="709"/>
      <c r="N150" s="709"/>
      <c r="O150" s="709"/>
      <c r="P150" s="709"/>
      <c r="Q150" s="709"/>
      <c r="R150" s="709"/>
      <c r="S150" s="709"/>
      <c r="T150" s="709"/>
      <c r="U150" s="710"/>
      <c r="V150" s="742"/>
      <c r="W150" s="743">
        <f t="shared" si="16"/>
        <v>1</v>
      </c>
      <c r="X150" s="692">
        <f t="shared" si="22"/>
        <v>0</v>
      </c>
      <c r="Y150" s="722" t="str">
        <f t="shared" si="17"/>
        <v/>
      </c>
      <c r="Z150" s="134" t="str">
        <f>IF(F150="","",VLOOKUP(F150,係数!$E:$R,9,FALSE))</f>
        <v/>
      </c>
      <c r="AA150" s="286" t="str">
        <f>IF(F150="","",VLOOKUP(F150,係数!$E:$R,7,FALSE))</f>
        <v/>
      </c>
      <c r="AB150" s="723">
        <f t="shared" si="18"/>
        <v>1</v>
      </c>
      <c r="AC150" s="695" t="str">
        <f t="shared" si="19"/>
        <v/>
      </c>
      <c r="AD150" s="696" t="str">
        <f>IF(I150="","",IF(AK150="TRUE",Y150*VLOOKUP(F150,'基準年度の排出量算定用（参考）'!$U:$V,2,FALSE),Y150*AA150))</f>
        <v/>
      </c>
      <c r="AE150" s="724" t="str">
        <f>IF(AC150="","",AC150*VLOOKUP(F150,係数!$E:$R,13,FALSE)*44/12)</f>
        <v/>
      </c>
      <c r="AF150" s="291" t="str">
        <f>IF(AD150="","",AD150*VLOOKUP(F150,係数!$E:$R,11,FALSE)*44/12)</f>
        <v/>
      </c>
      <c r="AH150" s="44"/>
      <c r="AJ150" s="58" t="str">
        <f t="shared" si="20"/>
        <v/>
      </c>
      <c r="AK150" s="363" t="b">
        <f t="shared" si="21"/>
        <v>0</v>
      </c>
      <c r="BT150" s="221" t="str">
        <f t="shared" si="23"/>
        <v/>
      </c>
      <c r="BU150" s="221" t="str">
        <f t="shared" si="24"/>
        <v/>
      </c>
    </row>
    <row r="151" spans="2:73" ht="18" customHeight="1">
      <c r="B151" s="40"/>
      <c r="D151" s="822"/>
      <c r="E151" s="49"/>
      <c r="F151" s="32"/>
      <c r="G151" s="50"/>
      <c r="H151" s="50"/>
      <c r="I151" s="51"/>
      <c r="J151" s="708"/>
      <c r="K151" s="709"/>
      <c r="L151" s="709"/>
      <c r="M151" s="709"/>
      <c r="N151" s="709"/>
      <c r="O151" s="709"/>
      <c r="P151" s="709"/>
      <c r="Q151" s="709"/>
      <c r="R151" s="709"/>
      <c r="S151" s="709"/>
      <c r="T151" s="709"/>
      <c r="U151" s="710"/>
      <c r="V151" s="742"/>
      <c r="W151" s="743">
        <f t="shared" si="16"/>
        <v>1</v>
      </c>
      <c r="X151" s="692">
        <f t="shared" si="22"/>
        <v>0</v>
      </c>
      <c r="Y151" s="722" t="str">
        <f t="shared" si="17"/>
        <v/>
      </c>
      <c r="Z151" s="134" t="str">
        <f>IF(F151="","",VLOOKUP(F151,係数!$E:$R,9,FALSE))</f>
        <v/>
      </c>
      <c r="AA151" s="286" t="str">
        <f>IF(F151="","",VLOOKUP(F151,係数!$E:$R,7,FALSE))</f>
        <v/>
      </c>
      <c r="AB151" s="723">
        <f t="shared" si="18"/>
        <v>1</v>
      </c>
      <c r="AC151" s="695" t="str">
        <f t="shared" si="19"/>
        <v/>
      </c>
      <c r="AD151" s="696" t="str">
        <f>IF(I151="","",IF(AK151="TRUE",Y151*VLOOKUP(F151,'基準年度の排出量算定用（参考）'!$U:$V,2,FALSE),Y151*AA151))</f>
        <v/>
      </c>
      <c r="AE151" s="724" t="str">
        <f>IF(AC151="","",AC151*VLOOKUP(F151,係数!$E:$R,13,FALSE)*44/12)</f>
        <v/>
      </c>
      <c r="AF151" s="291" t="str">
        <f>IF(AD151="","",AD151*VLOOKUP(F151,係数!$E:$R,11,FALSE)*44/12)</f>
        <v/>
      </c>
      <c r="AH151" s="44"/>
      <c r="AJ151" s="58" t="str">
        <f t="shared" si="20"/>
        <v/>
      </c>
      <c r="AK151" s="363" t="b">
        <f t="shared" si="21"/>
        <v>0</v>
      </c>
      <c r="BT151" s="221" t="str">
        <f t="shared" si="23"/>
        <v/>
      </c>
      <c r="BU151" s="221" t="str">
        <f t="shared" si="24"/>
        <v/>
      </c>
    </row>
    <row r="152" spans="2:73" ht="18" customHeight="1">
      <c r="B152" s="40"/>
      <c r="D152" s="822"/>
      <c r="E152" s="49"/>
      <c r="F152" s="32"/>
      <c r="G152" s="50"/>
      <c r="H152" s="50"/>
      <c r="I152" s="51"/>
      <c r="J152" s="708"/>
      <c r="K152" s="709"/>
      <c r="L152" s="709"/>
      <c r="M152" s="709"/>
      <c r="N152" s="709"/>
      <c r="O152" s="709"/>
      <c r="P152" s="709"/>
      <c r="Q152" s="709"/>
      <c r="R152" s="709"/>
      <c r="S152" s="709"/>
      <c r="T152" s="709"/>
      <c r="U152" s="710"/>
      <c r="V152" s="742"/>
      <c r="W152" s="743">
        <f t="shared" si="16"/>
        <v>1</v>
      </c>
      <c r="X152" s="692">
        <f t="shared" si="22"/>
        <v>0</v>
      </c>
      <c r="Y152" s="722" t="str">
        <f t="shared" si="17"/>
        <v/>
      </c>
      <c r="Z152" s="134" t="str">
        <f>IF(F152="","",VLOOKUP(F152,係数!$E:$R,9,FALSE))</f>
        <v/>
      </c>
      <c r="AA152" s="286" t="str">
        <f>IF(F152="","",VLOOKUP(F152,係数!$E:$R,7,FALSE))</f>
        <v/>
      </c>
      <c r="AB152" s="723">
        <f t="shared" si="18"/>
        <v>1</v>
      </c>
      <c r="AC152" s="695" t="str">
        <f t="shared" si="19"/>
        <v/>
      </c>
      <c r="AD152" s="696" t="str">
        <f>IF(I152="","",IF(AK152="TRUE",Y152*VLOOKUP(F152,'基準年度の排出量算定用（参考）'!$U:$V,2,FALSE),Y152*AA152))</f>
        <v/>
      </c>
      <c r="AE152" s="724" t="str">
        <f>IF(AC152="","",AC152*VLOOKUP(F152,係数!$E:$R,13,FALSE)*44/12)</f>
        <v/>
      </c>
      <c r="AF152" s="291" t="str">
        <f>IF(AD152="","",AD152*VLOOKUP(F152,係数!$E:$R,11,FALSE)*44/12)</f>
        <v/>
      </c>
      <c r="AH152" s="44"/>
      <c r="AJ152" s="58" t="str">
        <f t="shared" si="20"/>
        <v/>
      </c>
      <c r="AK152" s="363" t="b">
        <f t="shared" si="21"/>
        <v>0</v>
      </c>
      <c r="BT152" s="221" t="str">
        <f t="shared" si="23"/>
        <v/>
      </c>
      <c r="BU152" s="221" t="str">
        <f t="shared" si="24"/>
        <v/>
      </c>
    </row>
    <row r="153" spans="2:73" ht="18" customHeight="1">
      <c r="B153" s="40"/>
      <c r="D153" s="822"/>
      <c r="E153" s="49"/>
      <c r="F153" s="32"/>
      <c r="G153" s="50"/>
      <c r="H153" s="50"/>
      <c r="I153" s="51"/>
      <c r="J153" s="708"/>
      <c r="K153" s="709"/>
      <c r="L153" s="709"/>
      <c r="M153" s="709"/>
      <c r="N153" s="709"/>
      <c r="O153" s="709"/>
      <c r="P153" s="709"/>
      <c r="Q153" s="709"/>
      <c r="R153" s="709"/>
      <c r="S153" s="709"/>
      <c r="T153" s="709"/>
      <c r="U153" s="710"/>
      <c r="V153" s="742"/>
      <c r="W153" s="743">
        <f t="shared" si="16"/>
        <v>1</v>
      </c>
      <c r="X153" s="692">
        <f t="shared" si="22"/>
        <v>0</v>
      </c>
      <c r="Y153" s="722" t="str">
        <f t="shared" si="17"/>
        <v/>
      </c>
      <c r="Z153" s="134" t="str">
        <f>IF(F153="","",VLOOKUP(F153,係数!$E:$R,9,FALSE))</f>
        <v/>
      </c>
      <c r="AA153" s="286" t="str">
        <f>IF(F153="","",VLOOKUP(F153,係数!$E:$R,7,FALSE))</f>
        <v/>
      </c>
      <c r="AB153" s="723">
        <f t="shared" si="18"/>
        <v>1</v>
      </c>
      <c r="AC153" s="695" t="str">
        <f t="shared" si="19"/>
        <v/>
      </c>
      <c r="AD153" s="696" t="str">
        <f>IF(I153="","",IF(AK153="TRUE",Y153*VLOOKUP(F153,'基準年度の排出量算定用（参考）'!$U:$V,2,FALSE),Y153*AA153))</f>
        <v/>
      </c>
      <c r="AE153" s="724" t="str">
        <f>IF(AC153="","",AC153*VLOOKUP(F153,係数!$E:$R,13,FALSE)*44/12)</f>
        <v/>
      </c>
      <c r="AF153" s="291" t="str">
        <f>IF(AD153="","",AD153*VLOOKUP(F153,係数!$E:$R,11,FALSE)*44/12)</f>
        <v/>
      </c>
      <c r="AH153" s="44"/>
      <c r="AJ153" s="58" t="str">
        <f t="shared" si="20"/>
        <v/>
      </c>
      <c r="AK153" s="363" t="b">
        <f t="shared" si="21"/>
        <v>0</v>
      </c>
      <c r="BT153" s="221" t="str">
        <f t="shared" si="23"/>
        <v/>
      </c>
      <c r="BU153" s="221" t="str">
        <f t="shared" si="24"/>
        <v/>
      </c>
    </row>
    <row r="154" spans="2:73" ht="18" customHeight="1">
      <c r="B154" s="40"/>
      <c r="D154" s="822"/>
      <c r="E154" s="49"/>
      <c r="F154" s="32"/>
      <c r="G154" s="50"/>
      <c r="H154" s="50"/>
      <c r="I154" s="51"/>
      <c r="J154" s="708"/>
      <c r="K154" s="709"/>
      <c r="L154" s="709"/>
      <c r="M154" s="709"/>
      <c r="N154" s="709"/>
      <c r="O154" s="709"/>
      <c r="P154" s="709"/>
      <c r="Q154" s="709"/>
      <c r="R154" s="709"/>
      <c r="S154" s="709"/>
      <c r="T154" s="709"/>
      <c r="U154" s="710"/>
      <c r="V154" s="742"/>
      <c r="W154" s="743">
        <f t="shared" si="16"/>
        <v>1</v>
      </c>
      <c r="X154" s="692">
        <f t="shared" si="22"/>
        <v>0</v>
      </c>
      <c r="Y154" s="722" t="str">
        <f t="shared" si="17"/>
        <v/>
      </c>
      <c r="Z154" s="134" t="str">
        <f>IF(F154="","",VLOOKUP(F154,係数!$E:$R,9,FALSE))</f>
        <v/>
      </c>
      <c r="AA154" s="286" t="str">
        <f>IF(F154="","",VLOOKUP(F154,係数!$E:$R,7,FALSE))</f>
        <v/>
      </c>
      <c r="AB154" s="723">
        <f t="shared" si="18"/>
        <v>1</v>
      </c>
      <c r="AC154" s="695" t="str">
        <f t="shared" si="19"/>
        <v/>
      </c>
      <c r="AD154" s="696" t="str">
        <f>IF(I154="","",IF(AK154="TRUE",Y154*VLOOKUP(F154,'基準年度の排出量算定用（参考）'!$U:$V,2,FALSE),Y154*AA154))</f>
        <v/>
      </c>
      <c r="AE154" s="724" t="str">
        <f>IF(AC154="","",AC154*VLOOKUP(F154,係数!$E:$R,13,FALSE)*44/12)</f>
        <v/>
      </c>
      <c r="AF154" s="291" t="str">
        <f>IF(AD154="","",AD154*VLOOKUP(F154,係数!$E:$R,11,FALSE)*44/12)</f>
        <v/>
      </c>
      <c r="AH154" s="44"/>
      <c r="AJ154" s="58" t="str">
        <f t="shared" si="20"/>
        <v/>
      </c>
      <c r="AK154" s="363" t="b">
        <f t="shared" si="21"/>
        <v>0</v>
      </c>
      <c r="BT154" s="221" t="str">
        <f t="shared" si="23"/>
        <v/>
      </c>
      <c r="BU154" s="221" t="str">
        <f t="shared" si="24"/>
        <v/>
      </c>
    </row>
    <row r="155" spans="2:73" ht="18" customHeight="1">
      <c r="B155" s="40"/>
      <c r="D155" s="822"/>
      <c r="E155" s="49"/>
      <c r="F155" s="32"/>
      <c r="G155" s="50"/>
      <c r="H155" s="50"/>
      <c r="I155" s="51"/>
      <c r="J155" s="708"/>
      <c r="K155" s="709"/>
      <c r="L155" s="709"/>
      <c r="M155" s="709"/>
      <c r="N155" s="709"/>
      <c r="O155" s="709"/>
      <c r="P155" s="709"/>
      <c r="Q155" s="709"/>
      <c r="R155" s="709"/>
      <c r="S155" s="709"/>
      <c r="T155" s="709"/>
      <c r="U155" s="710"/>
      <c r="V155" s="742"/>
      <c r="W155" s="743">
        <f t="shared" si="16"/>
        <v>1</v>
      </c>
      <c r="X155" s="692">
        <f t="shared" si="22"/>
        <v>0</v>
      </c>
      <c r="Y155" s="722" t="str">
        <f t="shared" si="17"/>
        <v/>
      </c>
      <c r="Z155" s="134" t="str">
        <f>IF(F155="","",VLOOKUP(F155,係数!$E:$R,9,FALSE))</f>
        <v/>
      </c>
      <c r="AA155" s="286" t="str">
        <f>IF(F155="","",VLOOKUP(F155,係数!$E:$R,7,FALSE))</f>
        <v/>
      </c>
      <c r="AB155" s="723">
        <f t="shared" si="18"/>
        <v>1</v>
      </c>
      <c r="AC155" s="695" t="str">
        <f t="shared" si="19"/>
        <v/>
      </c>
      <c r="AD155" s="696" t="str">
        <f>IF(I155="","",IF(AK155="TRUE",Y155*VLOOKUP(F155,'基準年度の排出量算定用（参考）'!$U:$V,2,FALSE),Y155*AA155))</f>
        <v/>
      </c>
      <c r="AE155" s="724" t="str">
        <f>IF(AC155="","",AC155*VLOOKUP(F155,係数!$E:$R,13,FALSE)*44/12)</f>
        <v/>
      </c>
      <c r="AF155" s="291" t="str">
        <f>IF(AD155="","",AD155*VLOOKUP(F155,係数!$E:$R,11,FALSE)*44/12)</f>
        <v/>
      </c>
      <c r="AH155" s="44"/>
      <c r="AJ155" s="58" t="str">
        <f t="shared" si="20"/>
        <v/>
      </c>
      <c r="AK155" s="363" t="b">
        <f t="shared" si="21"/>
        <v>0</v>
      </c>
      <c r="BT155" s="221" t="str">
        <f t="shared" si="23"/>
        <v/>
      </c>
      <c r="BU155" s="221" t="str">
        <f t="shared" si="24"/>
        <v/>
      </c>
    </row>
    <row r="156" spans="2:73" ht="18" customHeight="1">
      <c r="B156" s="40"/>
      <c r="D156" s="822"/>
      <c r="E156" s="49"/>
      <c r="F156" s="32"/>
      <c r="G156" s="50"/>
      <c r="H156" s="50"/>
      <c r="I156" s="51"/>
      <c r="J156" s="708"/>
      <c r="K156" s="709"/>
      <c r="L156" s="709"/>
      <c r="M156" s="709"/>
      <c r="N156" s="709"/>
      <c r="O156" s="709"/>
      <c r="P156" s="709"/>
      <c r="Q156" s="709"/>
      <c r="R156" s="709"/>
      <c r="S156" s="709"/>
      <c r="T156" s="709"/>
      <c r="U156" s="710"/>
      <c r="V156" s="742"/>
      <c r="W156" s="743">
        <f t="shared" si="16"/>
        <v>1</v>
      </c>
      <c r="X156" s="692">
        <f t="shared" si="22"/>
        <v>0</v>
      </c>
      <c r="Y156" s="722" t="str">
        <f t="shared" si="17"/>
        <v/>
      </c>
      <c r="Z156" s="134" t="str">
        <f>IF(F156="","",VLOOKUP(F156,係数!$E:$R,9,FALSE))</f>
        <v/>
      </c>
      <c r="AA156" s="286" t="str">
        <f>IF(F156="","",VLOOKUP(F156,係数!$E:$R,7,FALSE))</f>
        <v/>
      </c>
      <c r="AB156" s="723">
        <f t="shared" si="18"/>
        <v>1</v>
      </c>
      <c r="AC156" s="695" t="str">
        <f t="shared" si="19"/>
        <v/>
      </c>
      <c r="AD156" s="696" t="str">
        <f>IF(I156="","",IF(AK156="TRUE",Y156*VLOOKUP(F156,'基準年度の排出量算定用（参考）'!$U:$V,2,FALSE),Y156*AA156))</f>
        <v/>
      </c>
      <c r="AE156" s="724" t="str">
        <f>IF(AC156="","",AC156*VLOOKUP(F156,係数!$E:$R,13,FALSE)*44/12)</f>
        <v/>
      </c>
      <c r="AF156" s="291" t="str">
        <f>IF(AD156="","",AD156*VLOOKUP(F156,係数!$E:$R,11,FALSE)*44/12)</f>
        <v/>
      </c>
      <c r="AH156" s="44"/>
      <c r="AJ156" s="58" t="str">
        <f t="shared" si="20"/>
        <v/>
      </c>
      <c r="AK156" s="363" t="b">
        <f t="shared" si="21"/>
        <v>0</v>
      </c>
      <c r="BT156" s="221" t="str">
        <f t="shared" si="23"/>
        <v/>
      </c>
      <c r="BU156" s="221" t="str">
        <f t="shared" si="24"/>
        <v/>
      </c>
    </row>
    <row r="157" spans="2:73" ht="18" customHeight="1">
      <c r="B157" s="40"/>
      <c r="D157" s="822"/>
      <c r="E157" s="49"/>
      <c r="F157" s="32"/>
      <c r="G157" s="50"/>
      <c r="H157" s="50"/>
      <c r="I157" s="51"/>
      <c r="J157" s="708"/>
      <c r="K157" s="709"/>
      <c r="L157" s="709"/>
      <c r="M157" s="709"/>
      <c r="N157" s="709"/>
      <c r="O157" s="709"/>
      <c r="P157" s="709"/>
      <c r="Q157" s="709"/>
      <c r="R157" s="709"/>
      <c r="S157" s="709"/>
      <c r="T157" s="709"/>
      <c r="U157" s="710"/>
      <c r="V157" s="742"/>
      <c r="W157" s="743">
        <f t="shared" si="16"/>
        <v>1</v>
      </c>
      <c r="X157" s="692">
        <f t="shared" si="22"/>
        <v>0</v>
      </c>
      <c r="Y157" s="722" t="str">
        <f t="shared" si="17"/>
        <v/>
      </c>
      <c r="Z157" s="134" t="str">
        <f>IF(F157="","",VLOOKUP(F157,係数!$E:$R,9,FALSE))</f>
        <v/>
      </c>
      <c r="AA157" s="286" t="str">
        <f>IF(F157="","",VLOOKUP(F157,係数!$E:$R,7,FALSE))</f>
        <v/>
      </c>
      <c r="AB157" s="723">
        <f t="shared" si="18"/>
        <v>1</v>
      </c>
      <c r="AC157" s="695" t="str">
        <f t="shared" si="19"/>
        <v/>
      </c>
      <c r="AD157" s="696" t="str">
        <f>IF(I157="","",IF(AK157="TRUE",Y157*VLOOKUP(F157,'基準年度の排出量算定用（参考）'!$U:$V,2,FALSE),Y157*AA157))</f>
        <v/>
      </c>
      <c r="AE157" s="724" t="str">
        <f>IF(AC157="","",AC157*VLOOKUP(F157,係数!$E:$R,13,FALSE)*44/12)</f>
        <v/>
      </c>
      <c r="AF157" s="291" t="str">
        <f>IF(AD157="","",AD157*VLOOKUP(F157,係数!$E:$R,11,FALSE)*44/12)</f>
        <v/>
      </c>
      <c r="AH157" s="44"/>
      <c r="AJ157" s="58" t="str">
        <f t="shared" si="20"/>
        <v/>
      </c>
      <c r="AK157" s="363" t="b">
        <f t="shared" si="21"/>
        <v>0</v>
      </c>
      <c r="BT157" s="221" t="str">
        <f t="shared" si="23"/>
        <v/>
      </c>
      <c r="BU157" s="221" t="str">
        <f t="shared" si="24"/>
        <v/>
      </c>
    </row>
    <row r="158" spans="2:73" ht="18" customHeight="1">
      <c r="B158" s="40"/>
      <c r="D158" s="822"/>
      <c r="E158" s="49"/>
      <c r="F158" s="32"/>
      <c r="G158" s="50"/>
      <c r="H158" s="50"/>
      <c r="I158" s="51"/>
      <c r="J158" s="708"/>
      <c r="K158" s="709"/>
      <c r="L158" s="709"/>
      <c r="M158" s="709"/>
      <c r="N158" s="709"/>
      <c r="O158" s="709"/>
      <c r="P158" s="709"/>
      <c r="Q158" s="709"/>
      <c r="R158" s="709"/>
      <c r="S158" s="709"/>
      <c r="T158" s="709"/>
      <c r="U158" s="710"/>
      <c r="V158" s="742"/>
      <c r="W158" s="743">
        <f t="shared" si="16"/>
        <v>1</v>
      </c>
      <c r="X158" s="692">
        <f t="shared" si="22"/>
        <v>0</v>
      </c>
      <c r="Y158" s="722" t="str">
        <f t="shared" si="17"/>
        <v/>
      </c>
      <c r="Z158" s="134" t="str">
        <f>IF(F158="","",VLOOKUP(F158,係数!$E:$R,9,FALSE))</f>
        <v/>
      </c>
      <c r="AA158" s="286" t="str">
        <f>IF(F158="","",VLOOKUP(F158,係数!$E:$R,7,FALSE))</f>
        <v/>
      </c>
      <c r="AB158" s="723">
        <f t="shared" si="18"/>
        <v>1</v>
      </c>
      <c r="AC158" s="695" t="str">
        <f t="shared" si="19"/>
        <v/>
      </c>
      <c r="AD158" s="696" t="str">
        <f>IF(I158="","",IF(AK158="TRUE",Y158*VLOOKUP(F158,'基準年度の排出量算定用（参考）'!$U:$V,2,FALSE),Y158*AA158))</f>
        <v/>
      </c>
      <c r="AE158" s="724" t="str">
        <f>IF(AC158="","",AC158*VLOOKUP(F158,係数!$E:$R,13,FALSE)*44/12)</f>
        <v/>
      </c>
      <c r="AF158" s="291" t="str">
        <f>IF(AD158="","",AD158*VLOOKUP(F158,係数!$E:$R,11,FALSE)*44/12)</f>
        <v/>
      </c>
      <c r="AH158" s="44"/>
      <c r="AJ158" s="58" t="str">
        <f t="shared" si="20"/>
        <v/>
      </c>
      <c r="AK158" s="363" t="b">
        <f t="shared" si="21"/>
        <v>0</v>
      </c>
      <c r="BT158" s="221" t="str">
        <f t="shared" si="23"/>
        <v/>
      </c>
      <c r="BU158" s="221" t="str">
        <f t="shared" si="24"/>
        <v/>
      </c>
    </row>
    <row r="159" spans="2:73" ht="18" customHeight="1">
      <c r="B159" s="40"/>
      <c r="D159" s="822"/>
      <c r="E159" s="49"/>
      <c r="F159" s="32"/>
      <c r="G159" s="50"/>
      <c r="H159" s="50"/>
      <c r="I159" s="51"/>
      <c r="J159" s="708"/>
      <c r="K159" s="709"/>
      <c r="L159" s="709"/>
      <c r="M159" s="709"/>
      <c r="N159" s="709"/>
      <c r="O159" s="709"/>
      <c r="P159" s="709"/>
      <c r="Q159" s="709"/>
      <c r="R159" s="709"/>
      <c r="S159" s="709"/>
      <c r="T159" s="709"/>
      <c r="U159" s="710"/>
      <c r="V159" s="742"/>
      <c r="W159" s="743">
        <f t="shared" si="16"/>
        <v>1</v>
      </c>
      <c r="X159" s="692">
        <f t="shared" si="22"/>
        <v>0</v>
      </c>
      <c r="Y159" s="722" t="str">
        <f t="shared" si="17"/>
        <v/>
      </c>
      <c r="Z159" s="134" t="str">
        <f>IF(F159="","",VLOOKUP(F159,係数!$E:$R,9,FALSE))</f>
        <v/>
      </c>
      <c r="AA159" s="286" t="str">
        <f>IF(F159="","",VLOOKUP(F159,係数!$E:$R,7,FALSE))</f>
        <v/>
      </c>
      <c r="AB159" s="723">
        <f t="shared" si="18"/>
        <v>1</v>
      </c>
      <c r="AC159" s="695" t="str">
        <f t="shared" si="19"/>
        <v/>
      </c>
      <c r="AD159" s="696" t="str">
        <f>IF(I159="","",IF(AK159="TRUE",Y159*VLOOKUP(F159,'基準年度の排出量算定用（参考）'!$U:$V,2,FALSE),Y159*AA159))</f>
        <v/>
      </c>
      <c r="AE159" s="724" t="str">
        <f>IF(AC159="","",AC159*VLOOKUP(F159,係数!$E:$R,13,FALSE)*44/12)</f>
        <v/>
      </c>
      <c r="AF159" s="291" t="str">
        <f>IF(AD159="","",AD159*VLOOKUP(F159,係数!$E:$R,11,FALSE)*44/12)</f>
        <v/>
      </c>
      <c r="AH159" s="44"/>
      <c r="AJ159" s="58" t="str">
        <f t="shared" si="20"/>
        <v/>
      </c>
      <c r="AK159" s="363" t="b">
        <f t="shared" si="21"/>
        <v>0</v>
      </c>
      <c r="BT159" s="221" t="str">
        <f t="shared" si="23"/>
        <v/>
      </c>
      <c r="BU159" s="221" t="str">
        <f t="shared" si="24"/>
        <v/>
      </c>
    </row>
    <row r="160" spans="2:73" ht="18" customHeight="1">
      <c r="B160" s="40"/>
      <c r="D160" s="822"/>
      <c r="E160" s="49"/>
      <c r="F160" s="32"/>
      <c r="G160" s="50"/>
      <c r="H160" s="50"/>
      <c r="I160" s="51"/>
      <c r="J160" s="708"/>
      <c r="K160" s="709"/>
      <c r="L160" s="709"/>
      <c r="M160" s="709"/>
      <c r="N160" s="709"/>
      <c r="O160" s="709"/>
      <c r="P160" s="709"/>
      <c r="Q160" s="709"/>
      <c r="R160" s="709"/>
      <c r="S160" s="709"/>
      <c r="T160" s="709"/>
      <c r="U160" s="710"/>
      <c r="V160" s="742"/>
      <c r="W160" s="743">
        <f t="shared" si="16"/>
        <v>1</v>
      </c>
      <c r="X160" s="692">
        <f t="shared" si="22"/>
        <v>0</v>
      </c>
      <c r="Y160" s="722" t="str">
        <f t="shared" si="17"/>
        <v/>
      </c>
      <c r="Z160" s="134" t="str">
        <f>IF(F160="","",VLOOKUP(F160,係数!$E:$R,9,FALSE))</f>
        <v/>
      </c>
      <c r="AA160" s="286" t="str">
        <f>IF(F160="","",VLOOKUP(F160,係数!$E:$R,7,FALSE))</f>
        <v/>
      </c>
      <c r="AB160" s="723">
        <f t="shared" si="18"/>
        <v>1</v>
      </c>
      <c r="AC160" s="695" t="str">
        <f t="shared" si="19"/>
        <v/>
      </c>
      <c r="AD160" s="696" t="str">
        <f>IF(I160="","",IF(AK160="TRUE",Y160*VLOOKUP(F160,'基準年度の排出量算定用（参考）'!$U:$V,2,FALSE),Y160*AA160))</f>
        <v/>
      </c>
      <c r="AE160" s="724" t="str">
        <f>IF(AC160="","",AC160*VLOOKUP(F160,係数!$E:$R,13,FALSE)*44/12)</f>
        <v/>
      </c>
      <c r="AF160" s="291" t="str">
        <f>IF(AD160="","",AD160*VLOOKUP(F160,係数!$E:$R,11,FALSE)*44/12)</f>
        <v/>
      </c>
      <c r="AH160" s="44"/>
      <c r="AJ160" s="58" t="str">
        <f t="shared" si="20"/>
        <v/>
      </c>
      <c r="AK160" s="363" t="b">
        <f t="shared" si="21"/>
        <v>0</v>
      </c>
      <c r="BT160" s="221" t="str">
        <f t="shared" si="23"/>
        <v/>
      </c>
      <c r="BU160" s="221" t="str">
        <f t="shared" si="24"/>
        <v/>
      </c>
    </row>
    <row r="161" spans="2:73" ht="18" customHeight="1">
      <c r="B161" s="40"/>
      <c r="D161" s="822"/>
      <c r="E161" s="49"/>
      <c r="F161" s="32"/>
      <c r="G161" s="50"/>
      <c r="H161" s="50"/>
      <c r="I161" s="51"/>
      <c r="J161" s="708"/>
      <c r="K161" s="709"/>
      <c r="L161" s="709"/>
      <c r="M161" s="709"/>
      <c r="N161" s="709"/>
      <c r="O161" s="709"/>
      <c r="P161" s="709"/>
      <c r="Q161" s="709"/>
      <c r="R161" s="709"/>
      <c r="S161" s="709"/>
      <c r="T161" s="709"/>
      <c r="U161" s="710"/>
      <c r="V161" s="742"/>
      <c r="W161" s="743">
        <f t="shared" si="16"/>
        <v>1</v>
      </c>
      <c r="X161" s="692">
        <f t="shared" si="22"/>
        <v>0</v>
      </c>
      <c r="Y161" s="722" t="str">
        <f t="shared" si="17"/>
        <v/>
      </c>
      <c r="Z161" s="134" t="str">
        <f>IF(F161="","",VLOOKUP(F161,係数!$E:$R,9,FALSE))</f>
        <v/>
      </c>
      <c r="AA161" s="286" t="str">
        <f>IF(F161="","",VLOOKUP(F161,係数!$E:$R,7,FALSE))</f>
        <v/>
      </c>
      <c r="AB161" s="723">
        <f t="shared" si="18"/>
        <v>1</v>
      </c>
      <c r="AC161" s="695" t="str">
        <f t="shared" si="19"/>
        <v/>
      </c>
      <c r="AD161" s="696" t="str">
        <f>IF(I161="","",IF(AK161="TRUE",Y161*VLOOKUP(F161,'基準年度の排出量算定用（参考）'!$U:$V,2,FALSE),Y161*AA161))</f>
        <v/>
      </c>
      <c r="AE161" s="724" t="str">
        <f>IF(AC161="","",AC161*VLOOKUP(F161,係数!$E:$R,13,FALSE)*44/12)</f>
        <v/>
      </c>
      <c r="AF161" s="291" t="str">
        <f>IF(AD161="","",AD161*VLOOKUP(F161,係数!$E:$R,11,FALSE)*44/12)</f>
        <v/>
      </c>
      <c r="AH161" s="44"/>
      <c r="AJ161" s="58" t="str">
        <f t="shared" si="20"/>
        <v/>
      </c>
      <c r="AK161" s="363" t="b">
        <f t="shared" si="21"/>
        <v>0</v>
      </c>
      <c r="BT161" s="221" t="str">
        <f t="shared" si="23"/>
        <v/>
      </c>
      <c r="BU161" s="221" t="str">
        <f t="shared" si="24"/>
        <v/>
      </c>
    </row>
    <row r="162" spans="2:73" ht="18" customHeight="1">
      <c r="B162" s="40"/>
      <c r="D162" s="822"/>
      <c r="E162" s="49"/>
      <c r="F162" s="32"/>
      <c r="G162" s="50"/>
      <c r="H162" s="50"/>
      <c r="I162" s="51"/>
      <c r="J162" s="708"/>
      <c r="K162" s="709"/>
      <c r="L162" s="709"/>
      <c r="M162" s="709"/>
      <c r="N162" s="709"/>
      <c r="O162" s="709"/>
      <c r="P162" s="709"/>
      <c r="Q162" s="709"/>
      <c r="R162" s="709"/>
      <c r="S162" s="709"/>
      <c r="T162" s="709"/>
      <c r="U162" s="710"/>
      <c r="V162" s="742"/>
      <c r="W162" s="743">
        <f t="shared" si="16"/>
        <v>1</v>
      </c>
      <c r="X162" s="692">
        <f t="shared" si="22"/>
        <v>0</v>
      </c>
      <c r="Y162" s="722" t="str">
        <f t="shared" si="17"/>
        <v/>
      </c>
      <c r="Z162" s="134" t="str">
        <f>IF(F162="","",VLOOKUP(F162,係数!$E:$R,9,FALSE))</f>
        <v/>
      </c>
      <c r="AA162" s="286" t="str">
        <f>IF(F162="","",VLOOKUP(F162,係数!$E:$R,7,FALSE))</f>
        <v/>
      </c>
      <c r="AB162" s="723">
        <f t="shared" si="18"/>
        <v>1</v>
      </c>
      <c r="AC162" s="695" t="str">
        <f t="shared" si="19"/>
        <v/>
      </c>
      <c r="AD162" s="696" t="str">
        <f>IF(I162="","",IF(AK162="TRUE",Y162*VLOOKUP(F162,'基準年度の排出量算定用（参考）'!$U:$V,2,FALSE),Y162*AA162))</f>
        <v/>
      </c>
      <c r="AE162" s="724" t="str">
        <f>IF(AC162="","",AC162*VLOOKUP(F162,係数!$E:$R,13,FALSE)*44/12)</f>
        <v/>
      </c>
      <c r="AF162" s="291" t="str">
        <f>IF(AD162="","",AD162*VLOOKUP(F162,係数!$E:$R,11,FALSE)*44/12)</f>
        <v/>
      </c>
      <c r="AH162" s="44"/>
      <c r="AJ162" s="58" t="str">
        <f t="shared" si="20"/>
        <v/>
      </c>
      <c r="AK162" s="363" t="b">
        <f t="shared" si="21"/>
        <v>0</v>
      </c>
      <c r="BT162" s="221" t="str">
        <f t="shared" si="23"/>
        <v/>
      </c>
      <c r="BU162" s="221" t="str">
        <f t="shared" si="24"/>
        <v/>
      </c>
    </row>
    <row r="163" spans="2:73" ht="18" customHeight="1">
      <c r="B163" s="40"/>
      <c r="D163" s="822"/>
      <c r="E163" s="49"/>
      <c r="F163" s="32"/>
      <c r="G163" s="50"/>
      <c r="H163" s="50"/>
      <c r="I163" s="51"/>
      <c r="J163" s="708"/>
      <c r="K163" s="709"/>
      <c r="L163" s="709"/>
      <c r="M163" s="709"/>
      <c r="N163" s="709"/>
      <c r="O163" s="709"/>
      <c r="P163" s="709"/>
      <c r="Q163" s="709"/>
      <c r="R163" s="709"/>
      <c r="S163" s="709"/>
      <c r="T163" s="709"/>
      <c r="U163" s="710"/>
      <c r="V163" s="742"/>
      <c r="W163" s="743">
        <f t="shared" si="16"/>
        <v>1</v>
      </c>
      <c r="X163" s="692">
        <f t="shared" si="22"/>
        <v>0</v>
      </c>
      <c r="Y163" s="722" t="str">
        <f t="shared" si="17"/>
        <v/>
      </c>
      <c r="Z163" s="134" t="str">
        <f>IF(F163="","",VLOOKUP(F163,係数!$E:$R,9,FALSE))</f>
        <v/>
      </c>
      <c r="AA163" s="286" t="str">
        <f>IF(F163="","",VLOOKUP(F163,係数!$E:$R,7,FALSE))</f>
        <v/>
      </c>
      <c r="AB163" s="723">
        <f t="shared" si="18"/>
        <v>1</v>
      </c>
      <c r="AC163" s="695" t="str">
        <f t="shared" si="19"/>
        <v/>
      </c>
      <c r="AD163" s="696" t="str">
        <f>IF(I163="","",IF(AK163="TRUE",Y163*VLOOKUP(F163,'基準年度の排出量算定用（参考）'!$U:$V,2,FALSE),Y163*AA163))</f>
        <v/>
      </c>
      <c r="AE163" s="724" t="str">
        <f>IF(AC163="","",AC163*VLOOKUP(F163,係数!$E:$R,13,FALSE)*44/12)</f>
        <v/>
      </c>
      <c r="AF163" s="291" t="str">
        <f>IF(AD163="","",AD163*VLOOKUP(F163,係数!$E:$R,11,FALSE)*44/12)</f>
        <v/>
      </c>
      <c r="AH163" s="44"/>
      <c r="AJ163" s="58" t="str">
        <f t="shared" si="20"/>
        <v/>
      </c>
      <c r="AK163" s="363" t="b">
        <f t="shared" si="21"/>
        <v>0</v>
      </c>
      <c r="BT163" s="221" t="str">
        <f t="shared" si="23"/>
        <v/>
      </c>
      <c r="BU163" s="221" t="str">
        <f t="shared" si="24"/>
        <v/>
      </c>
    </row>
    <row r="164" spans="2:73" ht="18" customHeight="1">
      <c r="B164" s="40"/>
      <c r="D164" s="822"/>
      <c r="E164" s="49"/>
      <c r="F164" s="32"/>
      <c r="G164" s="50"/>
      <c r="H164" s="50"/>
      <c r="I164" s="51"/>
      <c r="J164" s="708"/>
      <c r="K164" s="709"/>
      <c r="L164" s="709"/>
      <c r="M164" s="709"/>
      <c r="N164" s="709"/>
      <c r="O164" s="709"/>
      <c r="P164" s="709"/>
      <c r="Q164" s="709"/>
      <c r="R164" s="709"/>
      <c r="S164" s="709"/>
      <c r="T164" s="709"/>
      <c r="U164" s="710"/>
      <c r="V164" s="742"/>
      <c r="W164" s="743">
        <f t="shared" si="16"/>
        <v>1</v>
      </c>
      <c r="X164" s="692">
        <f t="shared" si="22"/>
        <v>0</v>
      </c>
      <c r="Y164" s="722" t="str">
        <f t="shared" si="17"/>
        <v/>
      </c>
      <c r="Z164" s="134" t="str">
        <f>IF(F164="","",VLOOKUP(F164,係数!$E:$R,9,FALSE))</f>
        <v/>
      </c>
      <c r="AA164" s="286" t="str">
        <f>IF(F164="","",VLOOKUP(F164,係数!$E:$R,7,FALSE))</f>
        <v/>
      </c>
      <c r="AB164" s="723">
        <f t="shared" si="18"/>
        <v>1</v>
      </c>
      <c r="AC164" s="695" t="str">
        <f t="shared" si="19"/>
        <v/>
      </c>
      <c r="AD164" s="696" t="str">
        <f>IF(I164="","",IF(AK164="TRUE",Y164*VLOOKUP(F164,'基準年度の排出量算定用（参考）'!$U:$V,2,FALSE),Y164*AA164))</f>
        <v/>
      </c>
      <c r="AE164" s="724" t="str">
        <f>IF(AC164="","",AC164*VLOOKUP(F164,係数!$E:$R,13,FALSE)*44/12)</f>
        <v/>
      </c>
      <c r="AF164" s="291" t="str">
        <f>IF(AD164="","",AD164*VLOOKUP(F164,係数!$E:$R,11,FALSE)*44/12)</f>
        <v/>
      </c>
      <c r="AH164" s="44"/>
      <c r="AJ164" s="58" t="str">
        <f t="shared" si="20"/>
        <v/>
      </c>
      <c r="AK164" s="363" t="b">
        <f t="shared" si="21"/>
        <v>0</v>
      </c>
      <c r="BT164" s="221" t="str">
        <f t="shared" si="23"/>
        <v/>
      </c>
      <c r="BU164" s="221" t="str">
        <f t="shared" si="24"/>
        <v/>
      </c>
    </row>
    <row r="165" spans="2:73" ht="18" customHeight="1">
      <c r="B165" s="40"/>
      <c r="D165" s="822"/>
      <c r="E165" s="49"/>
      <c r="F165" s="32"/>
      <c r="G165" s="50"/>
      <c r="H165" s="50"/>
      <c r="I165" s="51"/>
      <c r="J165" s="708"/>
      <c r="K165" s="709"/>
      <c r="L165" s="709"/>
      <c r="M165" s="709"/>
      <c r="N165" s="709"/>
      <c r="O165" s="709"/>
      <c r="P165" s="709"/>
      <c r="Q165" s="709"/>
      <c r="R165" s="709"/>
      <c r="S165" s="709"/>
      <c r="T165" s="709"/>
      <c r="U165" s="710"/>
      <c r="V165" s="742"/>
      <c r="W165" s="743">
        <f t="shared" si="16"/>
        <v>1</v>
      </c>
      <c r="X165" s="692">
        <f t="shared" si="22"/>
        <v>0</v>
      </c>
      <c r="Y165" s="722" t="str">
        <f t="shared" si="17"/>
        <v/>
      </c>
      <c r="Z165" s="134" t="str">
        <f>IF(F165="","",VLOOKUP(F165,係数!$E:$R,9,FALSE))</f>
        <v/>
      </c>
      <c r="AA165" s="286" t="str">
        <f>IF(F165="","",VLOOKUP(F165,係数!$E:$R,7,FALSE))</f>
        <v/>
      </c>
      <c r="AB165" s="723">
        <f t="shared" si="18"/>
        <v>1</v>
      </c>
      <c r="AC165" s="695" t="str">
        <f t="shared" si="19"/>
        <v/>
      </c>
      <c r="AD165" s="696" t="str">
        <f>IF(I165="","",IF(AK165="TRUE",Y165*VLOOKUP(F165,'基準年度の排出量算定用（参考）'!$U:$V,2,FALSE),Y165*AA165))</f>
        <v/>
      </c>
      <c r="AE165" s="724" t="str">
        <f>IF(AC165="","",AC165*VLOOKUP(F165,係数!$E:$R,13,FALSE)*44/12)</f>
        <v/>
      </c>
      <c r="AF165" s="291" t="str">
        <f>IF(AD165="","",AD165*VLOOKUP(F165,係数!$E:$R,11,FALSE)*44/12)</f>
        <v/>
      </c>
      <c r="AH165" s="44"/>
      <c r="AJ165" s="58" t="str">
        <f t="shared" si="20"/>
        <v/>
      </c>
      <c r="AK165" s="363" t="b">
        <f t="shared" si="21"/>
        <v>0</v>
      </c>
      <c r="BT165" s="221" t="str">
        <f t="shared" si="23"/>
        <v/>
      </c>
      <c r="BU165" s="221" t="str">
        <f t="shared" si="24"/>
        <v/>
      </c>
    </row>
    <row r="166" spans="2:73" ht="18" customHeight="1">
      <c r="B166" s="40"/>
      <c r="D166" s="822"/>
      <c r="E166" s="49"/>
      <c r="F166" s="32"/>
      <c r="G166" s="50"/>
      <c r="H166" s="50"/>
      <c r="I166" s="51"/>
      <c r="J166" s="708"/>
      <c r="K166" s="709"/>
      <c r="L166" s="709"/>
      <c r="M166" s="709"/>
      <c r="N166" s="709"/>
      <c r="O166" s="709"/>
      <c r="P166" s="709"/>
      <c r="Q166" s="709"/>
      <c r="R166" s="709"/>
      <c r="S166" s="709"/>
      <c r="T166" s="709"/>
      <c r="U166" s="710"/>
      <c r="V166" s="742"/>
      <c r="W166" s="743">
        <f t="shared" si="16"/>
        <v>1</v>
      </c>
      <c r="X166" s="692">
        <f t="shared" si="22"/>
        <v>0</v>
      </c>
      <c r="Y166" s="722" t="str">
        <f t="shared" si="17"/>
        <v/>
      </c>
      <c r="Z166" s="134" t="str">
        <f>IF(F166="","",VLOOKUP(F166,係数!$E:$R,9,FALSE))</f>
        <v/>
      </c>
      <c r="AA166" s="286" t="str">
        <f>IF(F166="","",VLOOKUP(F166,係数!$E:$R,7,FALSE))</f>
        <v/>
      </c>
      <c r="AB166" s="723">
        <f t="shared" si="18"/>
        <v>1</v>
      </c>
      <c r="AC166" s="695" t="str">
        <f t="shared" si="19"/>
        <v/>
      </c>
      <c r="AD166" s="696" t="str">
        <f>IF(I166="","",IF(AK166="TRUE",Y166*VLOOKUP(F166,'基準年度の排出量算定用（参考）'!$U:$V,2,FALSE),Y166*AA166))</f>
        <v/>
      </c>
      <c r="AE166" s="724" t="str">
        <f>IF(AC166="","",AC166*VLOOKUP(F166,係数!$E:$R,13,FALSE)*44/12)</f>
        <v/>
      </c>
      <c r="AF166" s="291" t="str">
        <f>IF(AD166="","",AD166*VLOOKUP(F166,係数!$E:$R,11,FALSE)*44/12)</f>
        <v/>
      </c>
      <c r="AH166" s="44"/>
      <c r="AJ166" s="58" t="str">
        <f t="shared" si="20"/>
        <v/>
      </c>
      <c r="AK166" s="363" t="b">
        <f t="shared" si="21"/>
        <v>0</v>
      </c>
      <c r="BT166" s="221" t="str">
        <f t="shared" si="23"/>
        <v/>
      </c>
      <c r="BU166" s="221" t="str">
        <f t="shared" si="24"/>
        <v/>
      </c>
    </row>
    <row r="167" spans="2:73" ht="18" customHeight="1">
      <c r="B167" s="40"/>
      <c r="D167" s="822"/>
      <c r="E167" s="49"/>
      <c r="F167" s="32"/>
      <c r="G167" s="50"/>
      <c r="H167" s="50"/>
      <c r="I167" s="51"/>
      <c r="J167" s="708"/>
      <c r="K167" s="709"/>
      <c r="L167" s="709"/>
      <c r="M167" s="709"/>
      <c r="N167" s="709"/>
      <c r="O167" s="709"/>
      <c r="P167" s="709"/>
      <c r="Q167" s="709"/>
      <c r="R167" s="709"/>
      <c r="S167" s="709"/>
      <c r="T167" s="709"/>
      <c r="U167" s="710"/>
      <c r="V167" s="742"/>
      <c r="W167" s="743">
        <f t="shared" si="16"/>
        <v>1</v>
      </c>
      <c r="X167" s="692">
        <f t="shared" si="22"/>
        <v>0</v>
      </c>
      <c r="Y167" s="722" t="str">
        <f t="shared" si="17"/>
        <v/>
      </c>
      <c r="Z167" s="134" t="str">
        <f>IF(F167="","",VLOOKUP(F167,係数!$E:$R,9,FALSE))</f>
        <v/>
      </c>
      <c r="AA167" s="286" t="str">
        <f>IF(F167="","",VLOOKUP(F167,係数!$E:$R,7,FALSE))</f>
        <v/>
      </c>
      <c r="AB167" s="723">
        <f t="shared" si="18"/>
        <v>1</v>
      </c>
      <c r="AC167" s="695" t="str">
        <f t="shared" si="19"/>
        <v/>
      </c>
      <c r="AD167" s="696" t="str">
        <f>IF(I167="","",IF(AK167="TRUE",Y167*VLOOKUP(F167,'基準年度の排出量算定用（参考）'!$U:$V,2,FALSE),Y167*AA167))</f>
        <v/>
      </c>
      <c r="AE167" s="724" t="str">
        <f>IF(AC167="","",AC167*VLOOKUP(F167,係数!$E:$R,13,FALSE)*44/12)</f>
        <v/>
      </c>
      <c r="AF167" s="291" t="str">
        <f>IF(AD167="","",AD167*VLOOKUP(F167,係数!$E:$R,11,FALSE)*44/12)</f>
        <v/>
      </c>
      <c r="AH167" s="44"/>
      <c r="AJ167" s="58" t="str">
        <f t="shared" si="20"/>
        <v/>
      </c>
      <c r="AK167" s="363" t="b">
        <f t="shared" si="21"/>
        <v>0</v>
      </c>
      <c r="BT167" s="221" t="str">
        <f t="shared" si="23"/>
        <v/>
      </c>
      <c r="BU167" s="221" t="str">
        <f t="shared" si="24"/>
        <v/>
      </c>
    </row>
    <row r="168" spans="2:73" ht="18" customHeight="1">
      <c r="B168" s="40"/>
      <c r="D168" s="822"/>
      <c r="E168" s="49"/>
      <c r="F168" s="32"/>
      <c r="G168" s="50"/>
      <c r="H168" s="50"/>
      <c r="I168" s="51"/>
      <c r="J168" s="708"/>
      <c r="K168" s="709"/>
      <c r="L168" s="709"/>
      <c r="M168" s="709"/>
      <c r="N168" s="709"/>
      <c r="O168" s="709"/>
      <c r="P168" s="709"/>
      <c r="Q168" s="709"/>
      <c r="R168" s="709"/>
      <c r="S168" s="709"/>
      <c r="T168" s="709"/>
      <c r="U168" s="710"/>
      <c r="V168" s="742"/>
      <c r="W168" s="743">
        <f t="shared" si="16"/>
        <v>1</v>
      </c>
      <c r="X168" s="692">
        <f t="shared" si="22"/>
        <v>0</v>
      </c>
      <c r="Y168" s="722" t="str">
        <f t="shared" si="17"/>
        <v/>
      </c>
      <c r="Z168" s="134" t="str">
        <f>IF(F168="","",VLOOKUP(F168,係数!$E:$R,9,FALSE))</f>
        <v/>
      </c>
      <c r="AA168" s="286" t="str">
        <f>IF(F168="","",VLOOKUP(F168,係数!$E:$R,7,FALSE))</f>
        <v/>
      </c>
      <c r="AB168" s="723">
        <f t="shared" si="18"/>
        <v>1</v>
      </c>
      <c r="AC168" s="695" t="str">
        <f t="shared" si="19"/>
        <v/>
      </c>
      <c r="AD168" s="696" t="str">
        <f>IF(I168="","",IF(AK168="TRUE",Y168*VLOOKUP(F168,'基準年度の排出量算定用（参考）'!$U:$V,2,FALSE),Y168*AA168))</f>
        <v/>
      </c>
      <c r="AE168" s="724" t="str">
        <f>IF(AC168="","",AC168*VLOOKUP(F168,係数!$E:$R,13,FALSE)*44/12)</f>
        <v/>
      </c>
      <c r="AF168" s="291" t="str">
        <f>IF(AD168="","",AD168*VLOOKUP(F168,係数!$E:$R,11,FALSE)*44/12)</f>
        <v/>
      </c>
      <c r="AH168" s="44"/>
      <c r="AJ168" s="58" t="str">
        <f t="shared" si="20"/>
        <v/>
      </c>
      <c r="AK168" s="363" t="b">
        <f t="shared" si="21"/>
        <v>0</v>
      </c>
      <c r="BT168" s="221" t="str">
        <f t="shared" si="23"/>
        <v/>
      </c>
      <c r="BU168" s="221" t="str">
        <f t="shared" si="24"/>
        <v/>
      </c>
    </row>
    <row r="169" spans="2:73" ht="18" customHeight="1">
      <c r="B169" s="40"/>
      <c r="D169" s="822"/>
      <c r="E169" s="49"/>
      <c r="F169" s="32"/>
      <c r="G169" s="50"/>
      <c r="H169" s="50"/>
      <c r="I169" s="51"/>
      <c r="J169" s="708"/>
      <c r="K169" s="709"/>
      <c r="L169" s="709"/>
      <c r="M169" s="709"/>
      <c r="N169" s="709"/>
      <c r="O169" s="709"/>
      <c r="P169" s="709"/>
      <c r="Q169" s="709"/>
      <c r="R169" s="709"/>
      <c r="S169" s="709"/>
      <c r="T169" s="709"/>
      <c r="U169" s="710"/>
      <c r="V169" s="742"/>
      <c r="W169" s="743">
        <f t="shared" si="16"/>
        <v>1</v>
      </c>
      <c r="X169" s="692">
        <f t="shared" si="22"/>
        <v>0</v>
      </c>
      <c r="Y169" s="722" t="str">
        <f t="shared" si="17"/>
        <v/>
      </c>
      <c r="Z169" s="134" t="str">
        <f>IF(F169="","",VLOOKUP(F169,係数!$E:$R,9,FALSE))</f>
        <v/>
      </c>
      <c r="AA169" s="286" t="str">
        <f>IF(F169="","",VLOOKUP(F169,係数!$E:$R,7,FALSE))</f>
        <v/>
      </c>
      <c r="AB169" s="723">
        <f t="shared" si="18"/>
        <v>1</v>
      </c>
      <c r="AC169" s="695" t="str">
        <f t="shared" si="19"/>
        <v/>
      </c>
      <c r="AD169" s="696" t="str">
        <f>IF(I169="","",IF(AK169="TRUE",Y169*VLOOKUP(F169,'基準年度の排出量算定用（参考）'!$U:$V,2,FALSE),Y169*AA169))</f>
        <v/>
      </c>
      <c r="AE169" s="724" t="str">
        <f>IF(AC169="","",AC169*VLOOKUP(F169,係数!$E:$R,13,FALSE)*44/12)</f>
        <v/>
      </c>
      <c r="AF169" s="291" t="str">
        <f>IF(AD169="","",AD169*VLOOKUP(F169,係数!$E:$R,11,FALSE)*44/12)</f>
        <v/>
      </c>
      <c r="AH169" s="44"/>
      <c r="AJ169" s="58" t="str">
        <f t="shared" si="20"/>
        <v/>
      </c>
      <c r="AK169" s="363" t="b">
        <f t="shared" si="21"/>
        <v>0</v>
      </c>
      <c r="BT169" s="221" t="str">
        <f t="shared" si="23"/>
        <v/>
      </c>
      <c r="BU169" s="221" t="str">
        <f t="shared" si="24"/>
        <v/>
      </c>
    </row>
    <row r="170" spans="2:73" ht="18" customHeight="1">
      <c r="B170" s="40"/>
      <c r="D170" s="822"/>
      <c r="E170" s="49"/>
      <c r="F170" s="32"/>
      <c r="G170" s="50"/>
      <c r="H170" s="50"/>
      <c r="I170" s="51"/>
      <c r="J170" s="708"/>
      <c r="K170" s="709"/>
      <c r="L170" s="709"/>
      <c r="M170" s="709"/>
      <c r="N170" s="709"/>
      <c r="O170" s="709"/>
      <c r="P170" s="709"/>
      <c r="Q170" s="709"/>
      <c r="R170" s="709"/>
      <c r="S170" s="709"/>
      <c r="T170" s="709"/>
      <c r="U170" s="710"/>
      <c r="V170" s="742"/>
      <c r="W170" s="743">
        <f t="shared" si="16"/>
        <v>1</v>
      </c>
      <c r="X170" s="692">
        <f t="shared" si="22"/>
        <v>0</v>
      </c>
      <c r="Y170" s="722" t="str">
        <f t="shared" si="17"/>
        <v/>
      </c>
      <c r="Z170" s="134" t="str">
        <f>IF(F170="","",VLOOKUP(F170,係数!$E:$R,9,FALSE))</f>
        <v/>
      </c>
      <c r="AA170" s="286" t="str">
        <f>IF(F170="","",VLOOKUP(F170,係数!$E:$R,7,FALSE))</f>
        <v/>
      </c>
      <c r="AB170" s="723">
        <f t="shared" si="18"/>
        <v>1</v>
      </c>
      <c r="AC170" s="695" t="str">
        <f t="shared" si="19"/>
        <v/>
      </c>
      <c r="AD170" s="696" t="str">
        <f>IF(I170="","",IF(AK170="TRUE",Y170*VLOOKUP(F170,'基準年度の排出量算定用（参考）'!$U:$V,2,FALSE),Y170*AA170))</f>
        <v/>
      </c>
      <c r="AE170" s="724" t="str">
        <f>IF(AC170="","",AC170*VLOOKUP(F170,係数!$E:$R,13,FALSE)*44/12)</f>
        <v/>
      </c>
      <c r="AF170" s="291" t="str">
        <f>IF(AD170="","",AD170*VLOOKUP(F170,係数!$E:$R,11,FALSE)*44/12)</f>
        <v/>
      </c>
      <c r="AH170" s="44"/>
      <c r="AJ170" s="58" t="str">
        <f t="shared" si="20"/>
        <v/>
      </c>
      <c r="AK170" s="363" t="b">
        <f t="shared" si="21"/>
        <v>0</v>
      </c>
      <c r="BT170" s="221" t="str">
        <f t="shared" si="23"/>
        <v/>
      </c>
      <c r="BU170" s="221" t="str">
        <f t="shared" si="24"/>
        <v/>
      </c>
    </row>
    <row r="171" spans="2:73" ht="18" customHeight="1">
      <c r="B171" s="40"/>
      <c r="D171" s="822"/>
      <c r="E171" s="49"/>
      <c r="F171" s="32"/>
      <c r="G171" s="50"/>
      <c r="H171" s="50"/>
      <c r="I171" s="51"/>
      <c r="J171" s="708"/>
      <c r="K171" s="709"/>
      <c r="L171" s="709"/>
      <c r="M171" s="709"/>
      <c r="N171" s="709"/>
      <c r="O171" s="709"/>
      <c r="P171" s="709"/>
      <c r="Q171" s="709"/>
      <c r="R171" s="709"/>
      <c r="S171" s="709"/>
      <c r="T171" s="709"/>
      <c r="U171" s="710"/>
      <c r="V171" s="742"/>
      <c r="W171" s="743">
        <f t="shared" si="16"/>
        <v>1</v>
      </c>
      <c r="X171" s="692">
        <f t="shared" si="22"/>
        <v>0</v>
      </c>
      <c r="Y171" s="722" t="str">
        <f t="shared" si="17"/>
        <v/>
      </c>
      <c r="Z171" s="134" t="str">
        <f>IF(F171="","",VLOOKUP(F171,係数!$E:$R,9,FALSE))</f>
        <v/>
      </c>
      <c r="AA171" s="286" t="str">
        <f>IF(F171="","",VLOOKUP(F171,係数!$E:$R,7,FALSE))</f>
        <v/>
      </c>
      <c r="AB171" s="723">
        <f t="shared" si="18"/>
        <v>1</v>
      </c>
      <c r="AC171" s="695" t="str">
        <f t="shared" si="19"/>
        <v/>
      </c>
      <c r="AD171" s="696" t="str">
        <f>IF(I171="","",IF(AK171="TRUE",Y171*VLOOKUP(F171,'基準年度の排出量算定用（参考）'!$U:$V,2,FALSE),Y171*AA171))</f>
        <v/>
      </c>
      <c r="AE171" s="724" t="str">
        <f>IF(AC171="","",AC171*VLOOKUP(F171,係数!$E:$R,13,FALSE)*44/12)</f>
        <v/>
      </c>
      <c r="AF171" s="291" t="str">
        <f>IF(AD171="","",AD171*VLOOKUP(F171,係数!$E:$R,11,FALSE)*44/12)</f>
        <v/>
      </c>
      <c r="AH171" s="44"/>
      <c r="AJ171" s="58" t="str">
        <f t="shared" si="20"/>
        <v/>
      </c>
      <c r="AK171" s="363" t="b">
        <f t="shared" si="21"/>
        <v>0</v>
      </c>
      <c r="BT171" s="221" t="str">
        <f t="shared" si="23"/>
        <v/>
      </c>
      <c r="BU171" s="221" t="str">
        <f t="shared" si="24"/>
        <v/>
      </c>
    </row>
    <row r="172" spans="2:73" ht="18" customHeight="1">
      <c r="B172" s="40"/>
      <c r="D172" s="822"/>
      <c r="E172" s="49"/>
      <c r="F172" s="32"/>
      <c r="G172" s="50"/>
      <c r="H172" s="50"/>
      <c r="I172" s="51"/>
      <c r="J172" s="708"/>
      <c r="K172" s="709"/>
      <c r="L172" s="709"/>
      <c r="M172" s="709"/>
      <c r="N172" s="709"/>
      <c r="O172" s="709"/>
      <c r="P172" s="709"/>
      <c r="Q172" s="709"/>
      <c r="R172" s="709"/>
      <c r="S172" s="709"/>
      <c r="T172" s="709"/>
      <c r="U172" s="710"/>
      <c r="V172" s="742"/>
      <c r="W172" s="743">
        <f t="shared" si="16"/>
        <v>1</v>
      </c>
      <c r="X172" s="692">
        <f t="shared" si="22"/>
        <v>0</v>
      </c>
      <c r="Y172" s="722" t="str">
        <f t="shared" si="17"/>
        <v/>
      </c>
      <c r="Z172" s="134" t="str">
        <f>IF(F172="","",VLOOKUP(F172,係数!$E:$R,9,FALSE))</f>
        <v/>
      </c>
      <c r="AA172" s="286" t="str">
        <f>IF(F172="","",VLOOKUP(F172,係数!$E:$R,7,FALSE))</f>
        <v/>
      </c>
      <c r="AB172" s="723">
        <f t="shared" si="18"/>
        <v>1</v>
      </c>
      <c r="AC172" s="695" t="str">
        <f t="shared" si="19"/>
        <v/>
      </c>
      <c r="AD172" s="696" t="str">
        <f>IF(I172="","",IF(AK172="TRUE",Y172*VLOOKUP(F172,'基準年度の排出量算定用（参考）'!$U:$V,2,FALSE),Y172*AA172))</f>
        <v/>
      </c>
      <c r="AE172" s="724" t="str">
        <f>IF(AC172="","",AC172*VLOOKUP(F172,係数!$E:$R,13,FALSE)*44/12)</f>
        <v/>
      </c>
      <c r="AF172" s="291" t="str">
        <f>IF(AD172="","",AD172*VLOOKUP(F172,係数!$E:$R,11,FALSE)*44/12)</f>
        <v/>
      </c>
      <c r="AH172" s="44"/>
      <c r="AJ172" s="58" t="str">
        <f t="shared" si="20"/>
        <v/>
      </c>
      <c r="AK172" s="363" t="b">
        <f t="shared" si="21"/>
        <v>0</v>
      </c>
      <c r="BT172" s="221" t="str">
        <f t="shared" si="23"/>
        <v/>
      </c>
      <c r="BU172" s="221" t="str">
        <f t="shared" si="24"/>
        <v/>
      </c>
    </row>
    <row r="173" spans="2:73" ht="18" customHeight="1">
      <c r="B173" s="40"/>
      <c r="D173" s="822"/>
      <c r="E173" s="49"/>
      <c r="F173" s="32"/>
      <c r="G173" s="50"/>
      <c r="H173" s="50"/>
      <c r="I173" s="51"/>
      <c r="J173" s="708"/>
      <c r="K173" s="709"/>
      <c r="L173" s="709"/>
      <c r="M173" s="709"/>
      <c r="N173" s="709"/>
      <c r="O173" s="709"/>
      <c r="P173" s="709"/>
      <c r="Q173" s="709"/>
      <c r="R173" s="709"/>
      <c r="S173" s="709"/>
      <c r="T173" s="709"/>
      <c r="U173" s="710"/>
      <c r="V173" s="742"/>
      <c r="W173" s="743">
        <f t="shared" si="16"/>
        <v>1</v>
      </c>
      <c r="X173" s="692">
        <f t="shared" si="22"/>
        <v>0</v>
      </c>
      <c r="Y173" s="722" t="str">
        <f t="shared" si="17"/>
        <v/>
      </c>
      <c r="Z173" s="134" t="str">
        <f>IF(F173="","",VLOOKUP(F173,係数!$E:$R,9,FALSE))</f>
        <v/>
      </c>
      <c r="AA173" s="286" t="str">
        <f>IF(F173="","",VLOOKUP(F173,係数!$E:$R,7,FALSE))</f>
        <v/>
      </c>
      <c r="AB173" s="723">
        <f t="shared" si="18"/>
        <v>1</v>
      </c>
      <c r="AC173" s="695" t="str">
        <f t="shared" si="19"/>
        <v/>
      </c>
      <c r="AD173" s="696" t="str">
        <f>IF(I173="","",IF(AK173="TRUE",Y173*VLOOKUP(F173,'基準年度の排出量算定用（参考）'!$U:$V,2,FALSE),Y173*AA173))</f>
        <v/>
      </c>
      <c r="AE173" s="724" t="str">
        <f>IF(AC173="","",AC173*VLOOKUP(F173,係数!$E:$R,13,FALSE)*44/12)</f>
        <v/>
      </c>
      <c r="AF173" s="291" t="str">
        <f>IF(AD173="","",AD173*VLOOKUP(F173,係数!$E:$R,11,FALSE)*44/12)</f>
        <v/>
      </c>
      <c r="AH173" s="44"/>
      <c r="AJ173" s="58" t="str">
        <f t="shared" si="20"/>
        <v/>
      </c>
      <c r="AK173" s="363" t="b">
        <f t="shared" si="21"/>
        <v>0</v>
      </c>
      <c r="BT173" s="221" t="str">
        <f t="shared" si="23"/>
        <v/>
      </c>
      <c r="BU173" s="221" t="str">
        <f t="shared" si="24"/>
        <v/>
      </c>
    </row>
    <row r="174" spans="2:73" ht="18" customHeight="1">
      <c r="B174" s="40"/>
      <c r="D174" s="822"/>
      <c r="E174" s="49"/>
      <c r="F174" s="32"/>
      <c r="G174" s="50"/>
      <c r="H174" s="50"/>
      <c r="I174" s="51"/>
      <c r="J174" s="708"/>
      <c r="K174" s="709"/>
      <c r="L174" s="709"/>
      <c r="M174" s="709"/>
      <c r="N174" s="709"/>
      <c r="O174" s="709"/>
      <c r="P174" s="709"/>
      <c r="Q174" s="709"/>
      <c r="R174" s="709"/>
      <c r="S174" s="709"/>
      <c r="T174" s="709"/>
      <c r="U174" s="710"/>
      <c r="V174" s="742"/>
      <c r="W174" s="743">
        <f t="shared" si="16"/>
        <v>1</v>
      </c>
      <c r="X174" s="692">
        <f t="shared" si="22"/>
        <v>0</v>
      </c>
      <c r="Y174" s="722" t="str">
        <f t="shared" si="17"/>
        <v/>
      </c>
      <c r="Z174" s="134" t="str">
        <f>IF(F174="","",VLOOKUP(F174,係数!$E:$R,9,FALSE))</f>
        <v/>
      </c>
      <c r="AA174" s="286" t="str">
        <f>IF(F174="","",VLOOKUP(F174,係数!$E:$R,7,FALSE))</f>
        <v/>
      </c>
      <c r="AB174" s="723">
        <f t="shared" si="18"/>
        <v>1</v>
      </c>
      <c r="AC174" s="695" t="str">
        <f t="shared" si="19"/>
        <v/>
      </c>
      <c r="AD174" s="696" t="str">
        <f>IF(I174="","",IF(AK174="TRUE",Y174*VLOOKUP(F174,'基準年度の排出量算定用（参考）'!$U:$V,2,FALSE),Y174*AA174))</f>
        <v/>
      </c>
      <c r="AE174" s="724" t="str">
        <f>IF(AC174="","",AC174*VLOOKUP(F174,係数!$E:$R,13,FALSE)*44/12)</f>
        <v/>
      </c>
      <c r="AF174" s="291" t="str">
        <f>IF(AD174="","",AD174*VLOOKUP(F174,係数!$E:$R,11,FALSE)*44/12)</f>
        <v/>
      </c>
      <c r="AH174" s="44"/>
      <c r="AJ174" s="58" t="str">
        <f t="shared" si="20"/>
        <v/>
      </c>
      <c r="AK174" s="363" t="b">
        <f t="shared" si="21"/>
        <v>0</v>
      </c>
      <c r="BT174" s="221" t="str">
        <f t="shared" si="23"/>
        <v/>
      </c>
      <c r="BU174" s="221" t="str">
        <f t="shared" si="24"/>
        <v/>
      </c>
    </row>
    <row r="175" spans="2:73" ht="18" customHeight="1">
      <c r="B175" s="40"/>
      <c r="D175" s="822"/>
      <c r="E175" s="49"/>
      <c r="F175" s="32"/>
      <c r="G175" s="50"/>
      <c r="H175" s="50"/>
      <c r="I175" s="51"/>
      <c r="J175" s="708"/>
      <c r="K175" s="709"/>
      <c r="L175" s="709"/>
      <c r="M175" s="709"/>
      <c r="N175" s="709"/>
      <c r="O175" s="709"/>
      <c r="P175" s="709"/>
      <c r="Q175" s="709"/>
      <c r="R175" s="709"/>
      <c r="S175" s="709"/>
      <c r="T175" s="709"/>
      <c r="U175" s="710"/>
      <c r="V175" s="742"/>
      <c r="W175" s="743">
        <f t="shared" si="16"/>
        <v>1</v>
      </c>
      <c r="X175" s="692">
        <f t="shared" si="22"/>
        <v>0</v>
      </c>
      <c r="Y175" s="722" t="str">
        <f t="shared" si="17"/>
        <v/>
      </c>
      <c r="Z175" s="134" t="str">
        <f>IF(F175="","",VLOOKUP(F175,係数!$E:$R,9,FALSE))</f>
        <v/>
      </c>
      <c r="AA175" s="286" t="str">
        <f>IF(F175="","",VLOOKUP(F175,係数!$E:$R,7,FALSE))</f>
        <v/>
      </c>
      <c r="AB175" s="723">
        <f t="shared" si="18"/>
        <v>1</v>
      </c>
      <c r="AC175" s="695" t="str">
        <f t="shared" si="19"/>
        <v/>
      </c>
      <c r="AD175" s="696" t="str">
        <f>IF(I175="","",IF(AK175="TRUE",Y175*VLOOKUP(F175,'基準年度の排出量算定用（参考）'!$U:$V,2,FALSE),Y175*AA175))</f>
        <v/>
      </c>
      <c r="AE175" s="724" t="str">
        <f>IF(AC175="","",AC175*VLOOKUP(F175,係数!$E:$R,13,FALSE)*44/12)</f>
        <v/>
      </c>
      <c r="AF175" s="291" t="str">
        <f>IF(AD175="","",AD175*VLOOKUP(F175,係数!$E:$R,11,FALSE)*44/12)</f>
        <v/>
      </c>
      <c r="AH175" s="44"/>
      <c r="AJ175" s="58" t="str">
        <f t="shared" si="20"/>
        <v/>
      </c>
      <c r="AK175" s="363" t="b">
        <f t="shared" si="21"/>
        <v>0</v>
      </c>
      <c r="BT175" s="221" t="str">
        <f t="shared" si="23"/>
        <v/>
      </c>
      <c r="BU175" s="221" t="str">
        <f t="shared" si="24"/>
        <v/>
      </c>
    </row>
    <row r="176" spans="2:73" ht="18" customHeight="1">
      <c r="B176" s="40"/>
      <c r="D176" s="822"/>
      <c r="E176" s="49"/>
      <c r="F176" s="32"/>
      <c r="G176" s="50"/>
      <c r="H176" s="50"/>
      <c r="I176" s="51"/>
      <c r="J176" s="708"/>
      <c r="K176" s="709"/>
      <c r="L176" s="709"/>
      <c r="M176" s="709"/>
      <c r="N176" s="709"/>
      <c r="O176" s="709"/>
      <c r="P176" s="709"/>
      <c r="Q176" s="709"/>
      <c r="R176" s="709"/>
      <c r="S176" s="709"/>
      <c r="T176" s="709"/>
      <c r="U176" s="710"/>
      <c r="V176" s="742"/>
      <c r="W176" s="743">
        <f t="shared" si="16"/>
        <v>1</v>
      </c>
      <c r="X176" s="692">
        <f t="shared" si="22"/>
        <v>0</v>
      </c>
      <c r="Y176" s="722" t="str">
        <f t="shared" si="17"/>
        <v/>
      </c>
      <c r="Z176" s="134" t="str">
        <f>IF(F176="","",VLOOKUP(F176,係数!$E:$R,9,FALSE))</f>
        <v/>
      </c>
      <c r="AA176" s="286" t="str">
        <f>IF(F176="","",VLOOKUP(F176,係数!$E:$R,7,FALSE))</f>
        <v/>
      </c>
      <c r="AB176" s="723">
        <f t="shared" si="18"/>
        <v>1</v>
      </c>
      <c r="AC176" s="695" t="str">
        <f t="shared" si="19"/>
        <v/>
      </c>
      <c r="AD176" s="696" t="str">
        <f>IF(I176="","",IF(AK176="TRUE",Y176*VLOOKUP(F176,'基準年度の排出量算定用（参考）'!$U:$V,2,FALSE),Y176*AA176))</f>
        <v/>
      </c>
      <c r="AE176" s="724" t="str">
        <f>IF(AC176="","",AC176*VLOOKUP(F176,係数!$E:$R,13,FALSE)*44/12)</f>
        <v/>
      </c>
      <c r="AF176" s="291" t="str">
        <f>IF(AD176="","",AD176*VLOOKUP(F176,係数!$E:$R,11,FALSE)*44/12)</f>
        <v/>
      </c>
      <c r="AH176" s="44"/>
      <c r="AJ176" s="58" t="str">
        <f t="shared" si="20"/>
        <v/>
      </c>
      <c r="AK176" s="363" t="b">
        <f t="shared" si="21"/>
        <v>0</v>
      </c>
      <c r="BT176" s="221" t="str">
        <f t="shared" si="23"/>
        <v/>
      </c>
      <c r="BU176" s="221" t="str">
        <f t="shared" si="24"/>
        <v/>
      </c>
    </row>
    <row r="177" spans="2:73" ht="18" customHeight="1">
      <c r="B177" s="40"/>
      <c r="D177" s="822"/>
      <c r="E177" s="49"/>
      <c r="F177" s="32"/>
      <c r="G177" s="50"/>
      <c r="H177" s="50"/>
      <c r="I177" s="51"/>
      <c r="J177" s="708"/>
      <c r="K177" s="709"/>
      <c r="L177" s="709"/>
      <c r="M177" s="709"/>
      <c r="N177" s="709"/>
      <c r="O177" s="709"/>
      <c r="P177" s="709"/>
      <c r="Q177" s="709"/>
      <c r="R177" s="709"/>
      <c r="S177" s="709"/>
      <c r="T177" s="709"/>
      <c r="U177" s="710"/>
      <c r="V177" s="742"/>
      <c r="W177" s="743">
        <f t="shared" si="16"/>
        <v>1</v>
      </c>
      <c r="X177" s="692">
        <f t="shared" si="22"/>
        <v>0</v>
      </c>
      <c r="Y177" s="722" t="str">
        <f t="shared" si="17"/>
        <v/>
      </c>
      <c r="Z177" s="134" t="str">
        <f>IF(F177="","",VLOOKUP(F177,係数!$E:$R,9,FALSE))</f>
        <v/>
      </c>
      <c r="AA177" s="286" t="str">
        <f>IF(F177="","",VLOOKUP(F177,係数!$E:$R,7,FALSE))</f>
        <v/>
      </c>
      <c r="AB177" s="723">
        <f t="shared" si="18"/>
        <v>1</v>
      </c>
      <c r="AC177" s="695" t="str">
        <f t="shared" si="19"/>
        <v/>
      </c>
      <c r="AD177" s="696" t="str">
        <f>IF(I177="","",IF(AK177="TRUE",Y177*VLOOKUP(F177,'基準年度の排出量算定用（参考）'!$U:$V,2,FALSE),Y177*AA177))</f>
        <v/>
      </c>
      <c r="AE177" s="724" t="str">
        <f>IF(AC177="","",AC177*VLOOKUP(F177,係数!$E:$R,13,FALSE)*44/12)</f>
        <v/>
      </c>
      <c r="AF177" s="291" t="str">
        <f>IF(AD177="","",AD177*VLOOKUP(F177,係数!$E:$R,11,FALSE)*44/12)</f>
        <v/>
      </c>
      <c r="AH177" s="44"/>
      <c r="AJ177" s="58" t="str">
        <f t="shared" si="20"/>
        <v/>
      </c>
      <c r="AK177" s="363" t="b">
        <f t="shared" si="21"/>
        <v>0</v>
      </c>
      <c r="BT177" s="221" t="str">
        <f t="shared" si="23"/>
        <v/>
      </c>
      <c r="BU177" s="221" t="str">
        <f t="shared" si="24"/>
        <v/>
      </c>
    </row>
    <row r="178" spans="2:73" ht="18" customHeight="1">
      <c r="B178" s="40"/>
      <c r="D178" s="822"/>
      <c r="E178" s="49"/>
      <c r="F178" s="32"/>
      <c r="G178" s="50"/>
      <c r="H178" s="50"/>
      <c r="I178" s="51"/>
      <c r="J178" s="708"/>
      <c r="K178" s="709"/>
      <c r="L178" s="709"/>
      <c r="M178" s="709"/>
      <c r="N178" s="709"/>
      <c r="O178" s="709"/>
      <c r="P178" s="709"/>
      <c r="Q178" s="709"/>
      <c r="R178" s="709"/>
      <c r="S178" s="709"/>
      <c r="T178" s="709"/>
      <c r="U178" s="710"/>
      <c r="V178" s="742"/>
      <c r="W178" s="743">
        <f t="shared" si="16"/>
        <v>1</v>
      </c>
      <c r="X178" s="692">
        <f t="shared" si="22"/>
        <v>0</v>
      </c>
      <c r="Y178" s="722" t="str">
        <f t="shared" si="17"/>
        <v/>
      </c>
      <c r="Z178" s="134" t="str">
        <f>IF(F178="","",VLOOKUP(F178,係数!$E:$R,9,FALSE))</f>
        <v/>
      </c>
      <c r="AA178" s="286" t="str">
        <f>IF(F178="","",VLOOKUP(F178,係数!$E:$R,7,FALSE))</f>
        <v/>
      </c>
      <c r="AB178" s="723">
        <f t="shared" si="18"/>
        <v>1</v>
      </c>
      <c r="AC178" s="695" t="str">
        <f t="shared" si="19"/>
        <v/>
      </c>
      <c r="AD178" s="696" t="str">
        <f>IF(I178="","",IF(AK178="TRUE",Y178*VLOOKUP(F178,'基準年度の排出量算定用（参考）'!$U:$V,2,FALSE),Y178*AA178))</f>
        <v/>
      </c>
      <c r="AE178" s="724" t="str">
        <f>IF(AC178="","",AC178*VLOOKUP(F178,係数!$E:$R,13,FALSE)*44/12)</f>
        <v/>
      </c>
      <c r="AF178" s="291" t="str">
        <f>IF(AD178="","",AD178*VLOOKUP(F178,係数!$E:$R,11,FALSE)*44/12)</f>
        <v/>
      </c>
      <c r="AH178" s="44"/>
      <c r="AJ178" s="58" t="str">
        <f t="shared" si="20"/>
        <v/>
      </c>
      <c r="AK178" s="363" t="b">
        <f t="shared" si="21"/>
        <v>0</v>
      </c>
      <c r="BT178" s="221" t="str">
        <f t="shared" si="23"/>
        <v/>
      </c>
      <c r="BU178" s="221" t="str">
        <f t="shared" si="24"/>
        <v/>
      </c>
    </row>
    <row r="179" spans="2:73" ht="18" customHeight="1">
      <c r="B179" s="40"/>
      <c r="D179" s="822"/>
      <c r="E179" s="49"/>
      <c r="F179" s="32"/>
      <c r="G179" s="50"/>
      <c r="H179" s="50"/>
      <c r="I179" s="51"/>
      <c r="J179" s="708"/>
      <c r="K179" s="709"/>
      <c r="L179" s="709"/>
      <c r="M179" s="709"/>
      <c r="N179" s="709"/>
      <c r="O179" s="709"/>
      <c r="P179" s="709"/>
      <c r="Q179" s="709"/>
      <c r="R179" s="709"/>
      <c r="S179" s="709"/>
      <c r="T179" s="709"/>
      <c r="U179" s="710"/>
      <c r="V179" s="742"/>
      <c r="W179" s="743">
        <f t="shared" si="16"/>
        <v>1</v>
      </c>
      <c r="X179" s="692">
        <f t="shared" si="22"/>
        <v>0</v>
      </c>
      <c r="Y179" s="722" t="str">
        <f t="shared" si="17"/>
        <v/>
      </c>
      <c r="Z179" s="134" t="str">
        <f>IF(F179="","",VLOOKUP(F179,係数!$E:$R,9,FALSE))</f>
        <v/>
      </c>
      <c r="AA179" s="286" t="str">
        <f>IF(F179="","",VLOOKUP(F179,係数!$E:$R,7,FALSE))</f>
        <v/>
      </c>
      <c r="AB179" s="723">
        <f t="shared" si="18"/>
        <v>1</v>
      </c>
      <c r="AC179" s="695" t="str">
        <f t="shared" si="19"/>
        <v/>
      </c>
      <c r="AD179" s="696" t="str">
        <f>IF(I179="","",IF(AK179="TRUE",Y179*VLOOKUP(F179,'基準年度の排出量算定用（参考）'!$U:$V,2,FALSE),Y179*AA179))</f>
        <v/>
      </c>
      <c r="AE179" s="724" t="str">
        <f>IF(AC179="","",AC179*VLOOKUP(F179,係数!$E:$R,13,FALSE)*44/12)</f>
        <v/>
      </c>
      <c r="AF179" s="291" t="str">
        <f>IF(AD179="","",AD179*VLOOKUP(F179,係数!$E:$R,11,FALSE)*44/12)</f>
        <v/>
      </c>
      <c r="AH179" s="44"/>
      <c r="AJ179" s="58" t="str">
        <f t="shared" si="20"/>
        <v/>
      </c>
      <c r="AK179" s="363" t="b">
        <f t="shared" si="21"/>
        <v>0</v>
      </c>
      <c r="BT179" s="221" t="str">
        <f t="shared" si="23"/>
        <v/>
      </c>
      <c r="BU179" s="221" t="str">
        <f t="shared" si="24"/>
        <v/>
      </c>
    </row>
    <row r="180" spans="2:73" ht="18" customHeight="1">
      <c r="B180" s="40"/>
      <c r="D180" s="822"/>
      <c r="E180" s="49"/>
      <c r="F180" s="32"/>
      <c r="G180" s="50"/>
      <c r="H180" s="50"/>
      <c r="I180" s="51"/>
      <c r="J180" s="708"/>
      <c r="K180" s="709"/>
      <c r="L180" s="709"/>
      <c r="M180" s="709"/>
      <c r="N180" s="709"/>
      <c r="O180" s="709"/>
      <c r="P180" s="709"/>
      <c r="Q180" s="709"/>
      <c r="R180" s="709"/>
      <c r="S180" s="709"/>
      <c r="T180" s="709"/>
      <c r="U180" s="710"/>
      <c r="V180" s="742"/>
      <c r="W180" s="743">
        <f t="shared" si="16"/>
        <v>1</v>
      </c>
      <c r="X180" s="692">
        <f t="shared" si="22"/>
        <v>0</v>
      </c>
      <c r="Y180" s="722" t="str">
        <f t="shared" si="17"/>
        <v/>
      </c>
      <c r="Z180" s="134" t="str">
        <f>IF(F180="","",VLOOKUP(F180,係数!$E:$R,9,FALSE))</f>
        <v/>
      </c>
      <c r="AA180" s="286" t="str">
        <f>IF(F180="","",VLOOKUP(F180,係数!$E:$R,7,FALSE))</f>
        <v/>
      </c>
      <c r="AB180" s="723">
        <f t="shared" si="18"/>
        <v>1</v>
      </c>
      <c r="AC180" s="695" t="str">
        <f t="shared" si="19"/>
        <v/>
      </c>
      <c r="AD180" s="696" t="str">
        <f>IF(I180="","",IF(AK180="TRUE",Y180*VLOOKUP(F180,'基準年度の排出量算定用（参考）'!$U:$V,2,FALSE),Y180*AA180))</f>
        <v/>
      </c>
      <c r="AE180" s="724" t="str">
        <f>IF(AC180="","",AC180*VLOOKUP(F180,係数!$E:$R,13,FALSE)*44/12)</f>
        <v/>
      </c>
      <c r="AF180" s="291" t="str">
        <f>IF(AD180="","",AD180*VLOOKUP(F180,係数!$E:$R,11,FALSE)*44/12)</f>
        <v/>
      </c>
      <c r="AH180" s="44"/>
      <c r="AJ180" s="58" t="str">
        <f t="shared" si="20"/>
        <v/>
      </c>
      <c r="AK180" s="363" t="b">
        <f t="shared" si="21"/>
        <v>0</v>
      </c>
      <c r="BT180" s="221" t="str">
        <f t="shared" si="23"/>
        <v/>
      </c>
      <c r="BU180" s="221" t="str">
        <f t="shared" si="24"/>
        <v/>
      </c>
    </row>
    <row r="181" spans="2:73" ht="18" customHeight="1">
      <c r="B181" s="40"/>
      <c r="D181" s="822"/>
      <c r="E181" s="49"/>
      <c r="F181" s="32"/>
      <c r="G181" s="50"/>
      <c r="H181" s="50"/>
      <c r="I181" s="51"/>
      <c r="J181" s="708"/>
      <c r="K181" s="709"/>
      <c r="L181" s="709"/>
      <c r="M181" s="709"/>
      <c r="N181" s="709"/>
      <c r="O181" s="709"/>
      <c r="P181" s="709"/>
      <c r="Q181" s="709"/>
      <c r="R181" s="709"/>
      <c r="S181" s="709"/>
      <c r="T181" s="709"/>
      <c r="U181" s="710"/>
      <c r="V181" s="742"/>
      <c r="W181" s="743">
        <f t="shared" si="16"/>
        <v>1</v>
      </c>
      <c r="X181" s="692">
        <f t="shared" si="22"/>
        <v>0</v>
      </c>
      <c r="Y181" s="722" t="str">
        <f t="shared" si="17"/>
        <v/>
      </c>
      <c r="Z181" s="134" t="str">
        <f>IF(F181="","",VLOOKUP(F181,係数!$E:$R,9,FALSE))</f>
        <v/>
      </c>
      <c r="AA181" s="286" t="str">
        <f>IF(F181="","",VLOOKUP(F181,係数!$E:$R,7,FALSE))</f>
        <v/>
      </c>
      <c r="AB181" s="723">
        <f t="shared" si="18"/>
        <v>1</v>
      </c>
      <c r="AC181" s="695" t="str">
        <f t="shared" si="19"/>
        <v/>
      </c>
      <c r="AD181" s="696" t="str">
        <f>IF(I181="","",IF(AK181="TRUE",Y181*VLOOKUP(F181,'基準年度の排出量算定用（参考）'!$U:$V,2,FALSE),Y181*AA181))</f>
        <v/>
      </c>
      <c r="AE181" s="724" t="str">
        <f>IF(AC181="","",AC181*VLOOKUP(F181,係数!$E:$R,13,FALSE)*44/12)</f>
        <v/>
      </c>
      <c r="AF181" s="291" t="str">
        <f>IF(AD181="","",AD181*VLOOKUP(F181,係数!$E:$R,11,FALSE)*44/12)</f>
        <v/>
      </c>
      <c r="AH181" s="44"/>
      <c r="AJ181" s="58" t="str">
        <f t="shared" si="20"/>
        <v/>
      </c>
      <c r="AK181" s="363" t="b">
        <f t="shared" si="21"/>
        <v>0</v>
      </c>
      <c r="BT181" s="221" t="str">
        <f t="shared" si="23"/>
        <v/>
      </c>
      <c r="BU181" s="221" t="str">
        <f t="shared" si="24"/>
        <v/>
      </c>
    </row>
    <row r="182" spans="2:73" ht="18" customHeight="1">
      <c r="B182" s="40"/>
      <c r="D182" s="822"/>
      <c r="E182" s="49"/>
      <c r="F182" s="32"/>
      <c r="G182" s="50"/>
      <c r="H182" s="50"/>
      <c r="I182" s="51"/>
      <c r="J182" s="708"/>
      <c r="K182" s="709"/>
      <c r="L182" s="709"/>
      <c r="M182" s="709"/>
      <c r="N182" s="709"/>
      <c r="O182" s="709"/>
      <c r="P182" s="709"/>
      <c r="Q182" s="709"/>
      <c r="R182" s="709"/>
      <c r="S182" s="709"/>
      <c r="T182" s="709"/>
      <c r="U182" s="710"/>
      <c r="V182" s="742"/>
      <c r="W182" s="743">
        <f t="shared" ref="W182:W245" si="25">IF(COUNTIF(E182,"事業所外*")+COUNTIF(E182,"工事*")+COUNTIF(E182,"住宅*")+COUNTIF(E182,"他事業所*")&gt;0,-1,1)</f>
        <v>1</v>
      </c>
      <c r="X182" s="692">
        <f t="shared" si="22"/>
        <v>0</v>
      </c>
      <c r="Y182" s="722" t="str">
        <f t="shared" ref="Y182:Y245" si="26">IF(I182="","",X182/VLOOKUP(I182,$AM$8:$AN$19,2,FALSE)/AB182)</f>
        <v/>
      </c>
      <c r="Z182" s="134" t="str">
        <f>IF(F182="","",VLOOKUP(F182,係数!$E:$R,9,FALSE))</f>
        <v/>
      </c>
      <c r="AA182" s="286" t="str">
        <f>IF(F182="","",VLOOKUP(F182,係数!$E:$R,7,FALSE))</f>
        <v/>
      </c>
      <c r="AB182" s="723">
        <f t="shared" ref="AB182:AB245" si="27">IF(COUNTIF(F182,"液化石油ガス*")=0,1,VLOOKUP(I182,$AM$31:$AN$34,2,FALSE))</f>
        <v>1</v>
      </c>
      <c r="AC182" s="695" t="str">
        <f t="shared" ref="AC182:AC245" si="28">IF(I182="","",Y182*Z182)</f>
        <v/>
      </c>
      <c r="AD182" s="696" t="str">
        <f>IF(I182="","",IF(AK182="TRUE",Y182*VLOOKUP(F182,'基準年度の排出量算定用（参考）'!$U:$V,2,FALSE),Y182*AA182))</f>
        <v/>
      </c>
      <c r="AE182" s="724" t="str">
        <f>IF(AC182="","",AC182*VLOOKUP(F182,係数!$E:$R,13,FALSE)*44/12)</f>
        <v/>
      </c>
      <c r="AF182" s="291" t="str">
        <f>IF(AD182="","",AD182*VLOOKUP(F182,係数!$E:$R,11,FALSE)*44/12)</f>
        <v/>
      </c>
      <c r="AH182" s="44"/>
      <c r="AJ182" s="58" t="str">
        <f t="shared" ref="AJ182:AJ245" si="29">IF(E182="","",E182&amp;"①")</f>
        <v/>
      </c>
      <c r="AK182" s="363" t="b">
        <f t="shared" ref="AK182:AK245" si="30">IF(OR(F182="石油系炭化水素ガス",F182="その他可燃性天然ガス",F182="コークス炉ガス",F182="高炉ガス",F182="発電用高炉ガス",F182="転炉ガス"),TRUE,FALSE)</f>
        <v>0</v>
      </c>
      <c r="BT182" s="221" t="str">
        <f t="shared" si="23"/>
        <v/>
      </c>
      <c r="BU182" s="221" t="str">
        <f t="shared" si="24"/>
        <v/>
      </c>
    </row>
    <row r="183" spans="2:73" ht="18" customHeight="1">
      <c r="B183" s="40"/>
      <c r="D183" s="822"/>
      <c r="E183" s="49"/>
      <c r="F183" s="32"/>
      <c r="G183" s="50"/>
      <c r="H183" s="50"/>
      <c r="I183" s="51"/>
      <c r="J183" s="708"/>
      <c r="K183" s="709"/>
      <c r="L183" s="709"/>
      <c r="M183" s="709"/>
      <c r="N183" s="709"/>
      <c r="O183" s="709"/>
      <c r="P183" s="709"/>
      <c r="Q183" s="709"/>
      <c r="R183" s="709"/>
      <c r="S183" s="709"/>
      <c r="T183" s="709"/>
      <c r="U183" s="710"/>
      <c r="V183" s="742"/>
      <c r="W183" s="743">
        <f t="shared" si="25"/>
        <v>1</v>
      </c>
      <c r="X183" s="692">
        <f t="shared" ref="X183:X246" si="31">IF(V183="",SUM(J183:U183)*W183,SUM(J183:U183)*V183*W183)</f>
        <v>0</v>
      </c>
      <c r="Y183" s="722" t="str">
        <f t="shared" si="26"/>
        <v/>
      </c>
      <c r="Z183" s="134" t="str">
        <f>IF(F183="","",VLOOKUP(F183,係数!$E:$R,9,FALSE))</f>
        <v/>
      </c>
      <c r="AA183" s="286" t="str">
        <f>IF(F183="","",VLOOKUP(F183,係数!$E:$R,7,FALSE))</f>
        <v/>
      </c>
      <c r="AB183" s="723">
        <f t="shared" si="27"/>
        <v>1</v>
      </c>
      <c r="AC183" s="695" t="str">
        <f t="shared" si="28"/>
        <v/>
      </c>
      <c r="AD183" s="696" t="str">
        <f>IF(I183="","",IF(AK183="TRUE",Y183*VLOOKUP(F183,'基準年度の排出量算定用（参考）'!$U:$V,2,FALSE),Y183*AA183))</f>
        <v/>
      </c>
      <c r="AE183" s="724" t="str">
        <f>IF(AC183="","",AC183*VLOOKUP(F183,係数!$E:$R,13,FALSE)*44/12)</f>
        <v/>
      </c>
      <c r="AF183" s="291" t="str">
        <f>IF(AD183="","",AD183*VLOOKUP(F183,係数!$E:$R,11,FALSE)*44/12)</f>
        <v/>
      </c>
      <c r="AH183" s="44"/>
      <c r="AJ183" s="58" t="str">
        <f t="shared" si="29"/>
        <v/>
      </c>
      <c r="AK183" s="363" t="b">
        <f t="shared" si="30"/>
        <v>0</v>
      </c>
      <c r="BT183" s="221" t="str">
        <f t="shared" si="23"/>
        <v/>
      </c>
      <c r="BU183" s="221" t="str">
        <f t="shared" si="24"/>
        <v/>
      </c>
    </row>
    <row r="184" spans="2:73" ht="18" customHeight="1">
      <c r="B184" s="40"/>
      <c r="D184" s="822"/>
      <c r="E184" s="49"/>
      <c r="F184" s="32"/>
      <c r="G184" s="50"/>
      <c r="H184" s="50"/>
      <c r="I184" s="51"/>
      <c r="J184" s="708"/>
      <c r="K184" s="709"/>
      <c r="L184" s="709"/>
      <c r="M184" s="709"/>
      <c r="N184" s="709"/>
      <c r="O184" s="709"/>
      <c r="P184" s="709"/>
      <c r="Q184" s="709"/>
      <c r="R184" s="709"/>
      <c r="S184" s="709"/>
      <c r="T184" s="709"/>
      <c r="U184" s="710"/>
      <c r="V184" s="742"/>
      <c r="W184" s="743">
        <f t="shared" si="25"/>
        <v>1</v>
      </c>
      <c r="X184" s="692">
        <f t="shared" si="31"/>
        <v>0</v>
      </c>
      <c r="Y184" s="722" t="str">
        <f t="shared" si="26"/>
        <v/>
      </c>
      <c r="Z184" s="134" t="str">
        <f>IF(F184="","",VLOOKUP(F184,係数!$E:$R,9,FALSE))</f>
        <v/>
      </c>
      <c r="AA184" s="286" t="str">
        <f>IF(F184="","",VLOOKUP(F184,係数!$E:$R,7,FALSE))</f>
        <v/>
      </c>
      <c r="AB184" s="723">
        <f t="shared" si="27"/>
        <v>1</v>
      </c>
      <c r="AC184" s="695" t="str">
        <f t="shared" si="28"/>
        <v/>
      </c>
      <c r="AD184" s="696" t="str">
        <f>IF(I184="","",IF(AK184="TRUE",Y184*VLOOKUP(F184,'基準年度の排出量算定用（参考）'!$U:$V,2,FALSE),Y184*AA184))</f>
        <v/>
      </c>
      <c r="AE184" s="724" t="str">
        <f>IF(AC184="","",AC184*VLOOKUP(F184,係数!$E:$R,13,FALSE)*44/12)</f>
        <v/>
      </c>
      <c r="AF184" s="291" t="str">
        <f>IF(AD184="","",AD184*VLOOKUP(F184,係数!$E:$R,11,FALSE)*44/12)</f>
        <v/>
      </c>
      <c r="AH184" s="44"/>
      <c r="AJ184" s="58" t="str">
        <f t="shared" si="29"/>
        <v/>
      </c>
      <c r="AK184" s="363" t="b">
        <f t="shared" si="30"/>
        <v>0</v>
      </c>
      <c r="BT184" s="221" t="str">
        <f t="shared" si="23"/>
        <v/>
      </c>
      <c r="BU184" s="221" t="str">
        <f t="shared" si="24"/>
        <v/>
      </c>
    </row>
    <row r="185" spans="2:73" ht="18" customHeight="1">
      <c r="B185" s="40"/>
      <c r="D185" s="822"/>
      <c r="E185" s="49"/>
      <c r="F185" s="32"/>
      <c r="G185" s="50"/>
      <c r="H185" s="50"/>
      <c r="I185" s="51"/>
      <c r="J185" s="708"/>
      <c r="K185" s="709"/>
      <c r="L185" s="709"/>
      <c r="M185" s="709"/>
      <c r="N185" s="709"/>
      <c r="O185" s="709"/>
      <c r="P185" s="709"/>
      <c r="Q185" s="709"/>
      <c r="R185" s="709"/>
      <c r="S185" s="709"/>
      <c r="T185" s="709"/>
      <c r="U185" s="710"/>
      <c r="V185" s="742"/>
      <c r="W185" s="743">
        <f t="shared" si="25"/>
        <v>1</v>
      </c>
      <c r="X185" s="692">
        <f t="shared" si="31"/>
        <v>0</v>
      </c>
      <c r="Y185" s="722" t="str">
        <f t="shared" si="26"/>
        <v/>
      </c>
      <c r="Z185" s="134" t="str">
        <f>IF(F185="","",VLOOKUP(F185,係数!$E:$R,9,FALSE))</f>
        <v/>
      </c>
      <c r="AA185" s="286" t="str">
        <f>IF(F185="","",VLOOKUP(F185,係数!$E:$R,7,FALSE))</f>
        <v/>
      </c>
      <c r="AB185" s="723">
        <f t="shared" si="27"/>
        <v>1</v>
      </c>
      <c r="AC185" s="695" t="str">
        <f t="shared" si="28"/>
        <v/>
      </c>
      <c r="AD185" s="696" t="str">
        <f>IF(I185="","",IF(AK185="TRUE",Y185*VLOOKUP(F185,'基準年度の排出量算定用（参考）'!$U:$V,2,FALSE),Y185*AA185))</f>
        <v/>
      </c>
      <c r="AE185" s="724" t="str">
        <f>IF(AC185="","",AC185*VLOOKUP(F185,係数!$E:$R,13,FALSE)*44/12)</f>
        <v/>
      </c>
      <c r="AF185" s="291" t="str">
        <f>IF(AD185="","",AD185*VLOOKUP(F185,係数!$E:$R,11,FALSE)*44/12)</f>
        <v/>
      </c>
      <c r="AH185" s="44"/>
      <c r="AJ185" s="58" t="str">
        <f t="shared" si="29"/>
        <v/>
      </c>
      <c r="AK185" s="363" t="b">
        <f t="shared" si="30"/>
        <v>0</v>
      </c>
      <c r="BT185" s="221" t="str">
        <f t="shared" si="23"/>
        <v/>
      </c>
      <c r="BU185" s="221" t="str">
        <f t="shared" si="24"/>
        <v/>
      </c>
    </row>
    <row r="186" spans="2:73" ht="18" customHeight="1">
      <c r="B186" s="40"/>
      <c r="D186" s="822"/>
      <c r="E186" s="49"/>
      <c r="F186" s="32"/>
      <c r="G186" s="50"/>
      <c r="H186" s="50"/>
      <c r="I186" s="51"/>
      <c r="J186" s="708"/>
      <c r="K186" s="709"/>
      <c r="L186" s="709"/>
      <c r="M186" s="709"/>
      <c r="N186" s="709"/>
      <c r="O186" s="709"/>
      <c r="P186" s="709"/>
      <c r="Q186" s="709"/>
      <c r="R186" s="709"/>
      <c r="S186" s="709"/>
      <c r="T186" s="709"/>
      <c r="U186" s="710"/>
      <c r="V186" s="742"/>
      <c r="W186" s="743">
        <f t="shared" si="25"/>
        <v>1</v>
      </c>
      <c r="X186" s="692">
        <f t="shared" si="31"/>
        <v>0</v>
      </c>
      <c r="Y186" s="722" t="str">
        <f t="shared" si="26"/>
        <v/>
      </c>
      <c r="Z186" s="134" t="str">
        <f>IF(F186="","",VLOOKUP(F186,係数!$E:$R,9,FALSE))</f>
        <v/>
      </c>
      <c r="AA186" s="286" t="str">
        <f>IF(F186="","",VLOOKUP(F186,係数!$E:$R,7,FALSE))</f>
        <v/>
      </c>
      <c r="AB186" s="723">
        <f t="shared" si="27"/>
        <v>1</v>
      </c>
      <c r="AC186" s="695" t="str">
        <f t="shared" si="28"/>
        <v/>
      </c>
      <c r="AD186" s="696" t="str">
        <f>IF(I186="","",IF(AK186="TRUE",Y186*VLOOKUP(F186,'基準年度の排出量算定用（参考）'!$U:$V,2,FALSE),Y186*AA186))</f>
        <v/>
      </c>
      <c r="AE186" s="724" t="str">
        <f>IF(AC186="","",AC186*VLOOKUP(F186,係数!$E:$R,13,FALSE)*44/12)</f>
        <v/>
      </c>
      <c r="AF186" s="291" t="str">
        <f>IF(AD186="","",AD186*VLOOKUP(F186,係数!$E:$R,11,FALSE)*44/12)</f>
        <v/>
      </c>
      <c r="AH186" s="44"/>
      <c r="AJ186" s="58" t="str">
        <f t="shared" si="29"/>
        <v/>
      </c>
      <c r="AK186" s="363" t="b">
        <f t="shared" si="30"/>
        <v>0</v>
      </c>
      <c r="BT186" s="221" t="str">
        <f t="shared" si="23"/>
        <v/>
      </c>
      <c r="BU186" s="221" t="str">
        <f t="shared" si="24"/>
        <v/>
      </c>
    </row>
    <row r="187" spans="2:73" ht="18" customHeight="1">
      <c r="B187" s="40"/>
      <c r="D187" s="822"/>
      <c r="E187" s="49"/>
      <c r="F187" s="32"/>
      <c r="G187" s="50"/>
      <c r="H187" s="50"/>
      <c r="I187" s="51"/>
      <c r="J187" s="708"/>
      <c r="K187" s="709"/>
      <c r="L187" s="709"/>
      <c r="M187" s="709"/>
      <c r="N187" s="709"/>
      <c r="O187" s="709"/>
      <c r="P187" s="709"/>
      <c r="Q187" s="709"/>
      <c r="R187" s="709"/>
      <c r="S187" s="709"/>
      <c r="T187" s="709"/>
      <c r="U187" s="710"/>
      <c r="V187" s="742"/>
      <c r="W187" s="743">
        <f t="shared" si="25"/>
        <v>1</v>
      </c>
      <c r="X187" s="692">
        <f t="shared" si="31"/>
        <v>0</v>
      </c>
      <c r="Y187" s="722" t="str">
        <f t="shared" si="26"/>
        <v/>
      </c>
      <c r="Z187" s="134" t="str">
        <f>IF(F187="","",VLOOKUP(F187,係数!$E:$R,9,FALSE))</f>
        <v/>
      </c>
      <c r="AA187" s="286" t="str">
        <f>IF(F187="","",VLOOKUP(F187,係数!$E:$R,7,FALSE))</f>
        <v/>
      </c>
      <c r="AB187" s="723">
        <f t="shared" si="27"/>
        <v>1</v>
      </c>
      <c r="AC187" s="695" t="str">
        <f t="shared" si="28"/>
        <v/>
      </c>
      <c r="AD187" s="696" t="str">
        <f>IF(I187="","",IF(AK187="TRUE",Y187*VLOOKUP(F187,'基準年度の排出量算定用（参考）'!$U:$V,2,FALSE),Y187*AA187))</f>
        <v/>
      </c>
      <c r="AE187" s="724" t="str">
        <f>IF(AC187="","",AC187*VLOOKUP(F187,係数!$E:$R,13,FALSE)*44/12)</f>
        <v/>
      </c>
      <c r="AF187" s="291" t="str">
        <f>IF(AD187="","",AD187*VLOOKUP(F187,係数!$E:$R,11,FALSE)*44/12)</f>
        <v/>
      </c>
      <c r="AH187" s="44"/>
      <c r="AJ187" s="58" t="str">
        <f t="shared" si="29"/>
        <v/>
      </c>
      <c r="AK187" s="363" t="b">
        <f t="shared" si="30"/>
        <v>0</v>
      </c>
      <c r="BT187" s="221" t="str">
        <f t="shared" si="23"/>
        <v/>
      </c>
      <c r="BU187" s="221" t="str">
        <f t="shared" si="24"/>
        <v/>
      </c>
    </row>
    <row r="188" spans="2:73" ht="18" customHeight="1">
      <c r="B188" s="40"/>
      <c r="D188" s="822"/>
      <c r="E188" s="49"/>
      <c r="F188" s="32"/>
      <c r="G188" s="50"/>
      <c r="H188" s="50"/>
      <c r="I188" s="51"/>
      <c r="J188" s="708"/>
      <c r="K188" s="709"/>
      <c r="L188" s="709"/>
      <c r="M188" s="709"/>
      <c r="N188" s="709"/>
      <c r="O188" s="709"/>
      <c r="P188" s="709"/>
      <c r="Q188" s="709"/>
      <c r="R188" s="709"/>
      <c r="S188" s="709"/>
      <c r="T188" s="709"/>
      <c r="U188" s="710"/>
      <c r="V188" s="742"/>
      <c r="W188" s="743">
        <f t="shared" si="25"/>
        <v>1</v>
      </c>
      <c r="X188" s="692">
        <f t="shared" si="31"/>
        <v>0</v>
      </c>
      <c r="Y188" s="722" t="str">
        <f t="shared" si="26"/>
        <v/>
      </c>
      <c r="Z188" s="134" t="str">
        <f>IF(F188="","",VLOOKUP(F188,係数!$E:$R,9,FALSE))</f>
        <v/>
      </c>
      <c r="AA188" s="286" t="str">
        <f>IF(F188="","",VLOOKUP(F188,係数!$E:$R,7,FALSE))</f>
        <v/>
      </c>
      <c r="AB188" s="723">
        <f t="shared" si="27"/>
        <v>1</v>
      </c>
      <c r="AC188" s="695" t="str">
        <f t="shared" si="28"/>
        <v/>
      </c>
      <c r="AD188" s="696" t="str">
        <f>IF(I188="","",IF(AK188="TRUE",Y188*VLOOKUP(F188,'基準年度の排出量算定用（参考）'!$U:$V,2,FALSE),Y188*AA188))</f>
        <v/>
      </c>
      <c r="AE188" s="724" t="str">
        <f>IF(AC188="","",AC188*VLOOKUP(F188,係数!$E:$R,13,FALSE)*44/12)</f>
        <v/>
      </c>
      <c r="AF188" s="291" t="str">
        <f>IF(AD188="","",AD188*VLOOKUP(F188,係数!$E:$R,11,FALSE)*44/12)</f>
        <v/>
      </c>
      <c r="AH188" s="44"/>
      <c r="AJ188" s="58" t="str">
        <f t="shared" si="29"/>
        <v/>
      </c>
      <c r="AK188" s="363" t="b">
        <f t="shared" si="30"/>
        <v>0</v>
      </c>
      <c r="BT188" s="221" t="str">
        <f t="shared" si="23"/>
        <v/>
      </c>
      <c r="BU188" s="221" t="str">
        <f t="shared" si="24"/>
        <v/>
      </c>
    </row>
    <row r="189" spans="2:73" ht="18" customHeight="1">
      <c r="B189" s="40"/>
      <c r="D189" s="822"/>
      <c r="E189" s="49"/>
      <c r="F189" s="32"/>
      <c r="G189" s="50"/>
      <c r="H189" s="50"/>
      <c r="I189" s="51"/>
      <c r="J189" s="708"/>
      <c r="K189" s="709"/>
      <c r="L189" s="709"/>
      <c r="M189" s="709"/>
      <c r="N189" s="709"/>
      <c r="O189" s="709"/>
      <c r="P189" s="709"/>
      <c r="Q189" s="709"/>
      <c r="R189" s="709"/>
      <c r="S189" s="709"/>
      <c r="T189" s="709"/>
      <c r="U189" s="710"/>
      <c r="V189" s="742"/>
      <c r="W189" s="743">
        <f t="shared" si="25"/>
        <v>1</v>
      </c>
      <c r="X189" s="692">
        <f t="shared" si="31"/>
        <v>0</v>
      </c>
      <c r="Y189" s="722" t="str">
        <f t="shared" si="26"/>
        <v/>
      </c>
      <c r="Z189" s="134" t="str">
        <f>IF(F189="","",VLOOKUP(F189,係数!$E:$R,9,FALSE))</f>
        <v/>
      </c>
      <c r="AA189" s="286" t="str">
        <f>IF(F189="","",VLOOKUP(F189,係数!$E:$R,7,FALSE))</f>
        <v/>
      </c>
      <c r="AB189" s="723">
        <f t="shared" si="27"/>
        <v>1</v>
      </c>
      <c r="AC189" s="695" t="str">
        <f t="shared" si="28"/>
        <v/>
      </c>
      <c r="AD189" s="696" t="str">
        <f>IF(I189="","",IF(AK189="TRUE",Y189*VLOOKUP(F189,'基準年度の排出量算定用（参考）'!$U:$V,2,FALSE),Y189*AA189))</f>
        <v/>
      </c>
      <c r="AE189" s="724" t="str">
        <f>IF(AC189="","",AC189*VLOOKUP(F189,係数!$E:$R,13,FALSE)*44/12)</f>
        <v/>
      </c>
      <c r="AF189" s="291" t="str">
        <f>IF(AD189="","",AD189*VLOOKUP(F189,係数!$E:$R,11,FALSE)*44/12)</f>
        <v/>
      </c>
      <c r="AH189" s="44"/>
      <c r="AJ189" s="58" t="str">
        <f t="shared" si="29"/>
        <v/>
      </c>
      <c r="AK189" s="363" t="b">
        <f t="shared" si="30"/>
        <v>0</v>
      </c>
      <c r="BT189" s="221" t="str">
        <f t="shared" ref="BT189:BT252" si="32">IF(AND(H182="無",V182=1),1,IF(AND(H182="無",V182=""),1,""))</f>
        <v/>
      </c>
      <c r="BU189" s="221" t="str">
        <f t="shared" ref="BU189:BU252" si="33">IF(AND(F182="再生可能エネルギーを自家消費した電気",H182="無"),1,"")</f>
        <v/>
      </c>
    </row>
    <row r="190" spans="2:73" ht="18" customHeight="1">
      <c r="B190" s="40"/>
      <c r="D190" s="822"/>
      <c r="E190" s="49"/>
      <c r="F190" s="32"/>
      <c r="G190" s="50"/>
      <c r="H190" s="50"/>
      <c r="I190" s="51"/>
      <c r="J190" s="708"/>
      <c r="K190" s="709"/>
      <c r="L190" s="709"/>
      <c r="M190" s="709"/>
      <c r="N190" s="709"/>
      <c r="O190" s="709"/>
      <c r="P190" s="709"/>
      <c r="Q190" s="709"/>
      <c r="R190" s="709"/>
      <c r="S190" s="709"/>
      <c r="T190" s="709"/>
      <c r="U190" s="710"/>
      <c r="V190" s="742"/>
      <c r="W190" s="743">
        <f t="shared" si="25"/>
        <v>1</v>
      </c>
      <c r="X190" s="692">
        <f t="shared" si="31"/>
        <v>0</v>
      </c>
      <c r="Y190" s="722" t="str">
        <f t="shared" si="26"/>
        <v/>
      </c>
      <c r="Z190" s="134" t="str">
        <f>IF(F190="","",VLOOKUP(F190,係数!$E:$R,9,FALSE))</f>
        <v/>
      </c>
      <c r="AA190" s="286" t="str">
        <f>IF(F190="","",VLOOKUP(F190,係数!$E:$R,7,FALSE))</f>
        <v/>
      </c>
      <c r="AB190" s="723">
        <f t="shared" si="27"/>
        <v>1</v>
      </c>
      <c r="AC190" s="695" t="str">
        <f t="shared" si="28"/>
        <v/>
      </c>
      <c r="AD190" s="696" t="str">
        <f>IF(I190="","",IF(AK190="TRUE",Y190*VLOOKUP(F190,'基準年度の排出量算定用（参考）'!$U:$V,2,FALSE),Y190*AA190))</f>
        <v/>
      </c>
      <c r="AE190" s="724" t="str">
        <f>IF(AC190="","",AC190*VLOOKUP(F190,係数!$E:$R,13,FALSE)*44/12)</f>
        <v/>
      </c>
      <c r="AF190" s="291" t="str">
        <f>IF(AD190="","",AD190*VLOOKUP(F190,係数!$E:$R,11,FALSE)*44/12)</f>
        <v/>
      </c>
      <c r="AH190" s="44"/>
      <c r="AJ190" s="58" t="str">
        <f t="shared" si="29"/>
        <v/>
      </c>
      <c r="AK190" s="363" t="b">
        <f t="shared" si="30"/>
        <v>0</v>
      </c>
      <c r="BT190" s="221" t="str">
        <f t="shared" si="32"/>
        <v/>
      </c>
      <c r="BU190" s="221" t="str">
        <f t="shared" si="33"/>
        <v/>
      </c>
    </row>
    <row r="191" spans="2:73" ht="18" customHeight="1">
      <c r="B191" s="40"/>
      <c r="D191" s="822"/>
      <c r="E191" s="49"/>
      <c r="F191" s="32"/>
      <c r="G191" s="50"/>
      <c r="H191" s="50"/>
      <c r="I191" s="51"/>
      <c r="J191" s="708"/>
      <c r="K191" s="709"/>
      <c r="L191" s="709"/>
      <c r="M191" s="709"/>
      <c r="N191" s="709"/>
      <c r="O191" s="709"/>
      <c r="P191" s="709"/>
      <c r="Q191" s="709"/>
      <c r="R191" s="709"/>
      <c r="S191" s="709"/>
      <c r="T191" s="709"/>
      <c r="U191" s="710"/>
      <c r="V191" s="742"/>
      <c r="W191" s="743">
        <f t="shared" si="25"/>
        <v>1</v>
      </c>
      <c r="X191" s="692">
        <f t="shared" si="31"/>
        <v>0</v>
      </c>
      <c r="Y191" s="722" t="str">
        <f t="shared" si="26"/>
        <v/>
      </c>
      <c r="Z191" s="134" t="str">
        <f>IF(F191="","",VLOOKUP(F191,係数!$E:$R,9,FALSE))</f>
        <v/>
      </c>
      <c r="AA191" s="286" t="str">
        <f>IF(F191="","",VLOOKUP(F191,係数!$E:$R,7,FALSE))</f>
        <v/>
      </c>
      <c r="AB191" s="723">
        <f t="shared" si="27"/>
        <v>1</v>
      </c>
      <c r="AC191" s="695" t="str">
        <f t="shared" si="28"/>
        <v/>
      </c>
      <c r="AD191" s="696" t="str">
        <f>IF(I191="","",IF(AK191="TRUE",Y191*VLOOKUP(F191,'基準年度の排出量算定用（参考）'!$U:$V,2,FALSE),Y191*AA191))</f>
        <v/>
      </c>
      <c r="AE191" s="724" t="str">
        <f>IF(AC191="","",AC191*VLOOKUP(F191,係数!$E:$R,13,FALSE)*44/12)</f>
        <v/>
      </c>
      <c r="AF191" s="291" t="str">
        <f>IF(AD191="","",AD191*VLOOKUP(F191,係数!$E:$R,11,FALSE)*44/12)</f>
        <v/>
      </c>
      <c r="AH191" s="44"/>
      <c r="AJ191" s="58" t="str">
        <f t="shared" si="29"/>
        <v/>
      </c>
      <c r="AK191" s="363" t="b">
        <f t="shared" si="30"/>
        <v>0</v>
      </c>
      <c r="BT191" s="221" t="str">
        <f t="shared" si="32"/>
        <v/>
      </c>
      <c r="BU191" s="221" t="str">
        <f t="shared" si="33"/>
        <v/>
      </c>
    </row>
    <row r="192" spans="2:73" ht="18" customHeight="1">
      <c r="B192" s="40"/>
      <c r="D192" s="822"/>
      <c r="E192" s="49"/>
      <c r="F192" s="32"/>
      <c r="G192" s="50"/>
      <c r="H192" s="50"/>
      <c r="I192" s="51"/>
      <c r="J192" s="708"/>
      <c r="K192" s="709"/>
      <c r="L192" s="709"/>
      <c r="M192" s="709"/>
      <c r="N192" s="709"/>
      <c r="O192" s="709"/>
      <c r="P192" s="709"/>
      <c r="Q192" s="709"/>
      <c r="R192" s="709"/>
      <c r="S192" s="709"/>
      <c r="T192" s="709"/>
      <c r="U192" s="710"/>
      <c r="V192" s="742"/>
      <c r="W192" s="743">
        <f t="shared" si="25"/>
        <v>1</v>
      </c>
      <c r="X192" s="692">
        <f t="shared" si="31"/>
        <v>0</v>
      </c>
      <c r="Y192" s="722" t="str">
        <f t="shared" si="26"/>
        <v/>
      </c>
      <c r="Z192" s="134" t="str">
        <f>IF(F192="","",VLOOKUP(F192,係数!$E:$R,9,FALSE))</f>
        <v/>
      </c>
      <c r="AA192" s="286" t="str">
        <f>IF(F192="","",VLOOKUP(F192,係数!$E:$R,7,FALSE))</f>
        <v/>
      </c>
      <c r="AB192" s="723">
        <f t="shared" si="27"/>
        <v>1</v>
      </c>
      <c r="AC192" s="695" t="str">
        <f t="shared" si="28"/>
        <v/>
      </c>
      <c r="AD192" s="696" t="str">
        <f>IF(I192="","",IF(AK192="TRUE",Y192*VLOOKUP(F192,'基準年度の排出量算定用（参考）'!$U:$V,2,FALSE),Y192*AA192))</f>
        <v/>
      </c>
      <c r="AE192" s="724" t="str">
        <f>IF(AC192="","",AC192*VLOOKUP(F192,係数!$E:$R,13,FALSE)*44/12)</f>
        <v/>
      </c>
      <c r="AF192" s="291" t="str">
        <f>IF(AD192="","",AD192*VLOOKUP(F192,係数!$E:$R,11,FALSE)*44/12)</f>
        <v/>
      </c>
      <c r="AH192" s="44"/>
      <c r="AJ192" s="58" t="str">
        <f t="shared" si="29"/>
        <v/>
      </c>
      <c r="AK192" s="363" t="b">
        <f t="shared" si="30"/>
        <v>0</v>
      </c>
      <c r="BT192" s="221" t="str">
        <f t="shared" si="32"/>
        <v/>
      </c>
      <c r="BU192" s="221" t="str">
        <f t="shared" si="33"/>
        <v/>
      </c>
    </row>
    <row r="193" spans="2:73" ht="18" customHeight="1">
      <c r="B193" s="40"/>
      <c r="D193" s="822"/>
      <c r="E193" s="49"/>
      <c r="F193" s="32"/>
      <c r="G193" s="50"/>
      <c r="H193" s="50"/>
      <c r="I193" s="51"/>
      <c r="J193" s="708"/>
      <c r="K193" s="709"/>
      <c r="L193" s="709"/>
      <c r="M193" s="709"/>
      <c r="N193" s="709"/>
      <c r="O193" s="709"/>
      <c r="P193" s="709"/>
      <c r="Q193" s="709"/>
      <c r="R193" s="709"/>
      <c r="S193" s="709"/>
      <c r="T193" s="709"/>
      <c r="U193" s="710"/>
      <c r="V193" s="742"/>
      <c r="W193" s="743">
        <f t="shared" si="25"/>
        <v>1</v>
      </c>
      <c r="X193" s="692">
        <f t="shared" si="31"/>
        <v>0</v>
      </c>
      <c r="Y193" s="722" t="str">
        <f t="shared" si="26"/>
        <v/>
      </c>
      <c r="Z193" s="134" t="str">
        <f>IF(F193="","",VLOOKUP(F193,係数!$E:$R,9,FALSE))</f>
        <v/>
      </c>
      <c r="AA193" s="286" t="str">
        <f>IF(F193="","",VLOOKUP(F193,係数!$E:$R,7,FALSE))</f>
        <v/>
      </c>
      <c r="AB193" s="723">
        <f t="shared" si="27"/>
        <v>1</v>
      </c>
      <c r="AC193" s="695" t="str">
        <f t="shared" si="28"/>
        <v/>
      </c>
      <c r="AD193" s="696" t="str">
        <f>IF(I193="","",IF(AK193="TRUE",Y193*VLOOKUP(F193,'基準年度の排出量算定用（参考）'!$U:$V,2,FALSE),Y193*AA193))</f>
        <v/>
      </c>
      <c r="AE193" s="724" t="str">
        <f>IF(AC193="","",AC193*VLOOKUP(F193,係数!$E:$R,13,FALSE)*44/12)</f>
        <v/>
      </c>
      <c r="AF193" s="291" t="str">
        <f>IF(AD193="","",AD193*VLOOKUP(F193,係数!$E:$R,11,FALSE)*44/12)</f>
        <v/>
      </c>
      <c r="AH193" s="44"/>
      <c r="AJ193" s="58" t="str">
        <f t="shared" si="29"/>
        <v/>
      </c>
      <c r="AK193" s="363" t="b">
        <f t="shared" si="30"/>
        <v>0</v>
      </c>
      <c r="BT193" s="221" t="str">
        <f t="shared" si="32"/>
        <v/>
      </c>
      <c r="BU193" s="221" t="str">
        <f t="shared" si="33"/>
        <v/>
      </c>
    </row>
    <row r="194" spans="2:73" ht="18" customHeight="1">
      <c r="B194" s="40"/>
      <c r="D194" s="822"/>
      <c r="E194" s="49"/>
      <c r="F194" s="32"/>
      <c r="G194" s="50"/>
      <c r="H194" s="50"/>
      <c r="I194" s="51"/>
      <c r="J194" s="708"/>
      <c r="K194" s="709"/>
      <c r="L194" s="709"/>
      <c r="M194" s="709"/>
      <c r="N194" s="709"/>
      <c r="O194" s="709"/>
      <c r="P194" s="709"/>
      <c r="Q194" s="709"/>
      <c r="R194" s="709"/>
      <c r="S194" s="709"/>
      <c r="T194" s="709"/>
      <c r="U194" s="710"/>
      <c r="V194" s="742"/>
      <c r="W194" s="743">
        <f t="shared" si="25"/>
        <v>1</v>
      </c>
      <c r="X194" s="692">
        <f t="shared" si="31"/>
        <v>0</v>
      </c>
      <c r="Y194" s="722" t="str">
        <f t="shared" si="26"/>
        <v/>
      </c>
      <c r="Z194" s="134" t="str">
        <f>IF(F194="","",VLOOKUP(F194,係数!$E:$R,9,FALSE))</f>
        <v/>
      </c>
      <c r="AA194" s="286" t="str">
        <f>IF(F194="","",VLOOKUP(F194,係数!$E:$R,7,FALSE))</f>
        <v/>
      </c>
      <c r="AB194" s="723">
        <f t="shared" si="27"/>
        <v>1</v>
      </c>
      <c r="AC194" s="695" t="str">
        <f t="shared" si="28"/>
        <v/>
      </c>
      <c r="AD194" s="696" t="str">
        <f>IF(I194="","",IF(AK194="TRUE",Y194*VLOOKUP(F194,'基準年度の排出量算定用（参考）'!$U:$V,2,FALSE),Y194*AA194))</f>
        <v/>
      </c>
      <c r="AE194" s="724" t="str">
        <f>IF(AC194="","",AC194*VLOOKUP(F194,係数!$E:$R,13,FALSE)*44/12)</f>
        <v/>
      </c>
      <c r="AF194" s="291" t="str">
        <f>IF(AD194="","",AD194*VLOOKUP(F194,係数!$E:$R,11,FALSE)*44/12)</f>
        <v/>
      </c>
      <c r="AH194" s="44"/>
      <c r="AJ194" s="58" t="str">
        <f t="shared" si="29"/>
        <v/>
      </c>
      <c r="AK194" s="363" t="b">
        <f t="shared" si="30"/>
        <v>0</v>
      </c>
      <c r="BT194" s="221" t="str">
        <f t="shared" si="32"/>
        <v/>
      </c>
      <c r="BU194" s="221" t="str">
        <f t="shared" si="33"/>
        <v/>
      </c>
    </row>
    <row r="195" spans="2:73" ht="18" customHeight="1">
      <c r="B195" s="40"/>
      <c r="D195" s="822"/>
      <c r="E195" s="49"/>
      <c r="F195" s="32"/>
      <c r="G195" s="50"/>
      <c r="H195" s="50"/>
      <c r="I195" s="51"/>
      <c r="J195" s="708"/>
      <c r="K195" s="709"/>
      <c r="L195" s="709"/>
      <c r="M195" s="709"/>
      <c r="N195" s="709"/>
      <c r="O195" s="709"/>
      <c r="P195" s="709"/>
      <c r="Q195" s="709"/>
      <c r="R195" s="709"/>
      <c r="S195" s="709"/>
      <c r="T195" s="709"/>
      <c r="U195" s="710"/>
      <c r="V195" s="742"/>
      <c r="W195" s="743">
        <f t="shared" si="25"/>
        <v>1</v>
      </c>
      <c r="X195" s="692">
        <f t="shared" si="31"/>
        <v>0</v>
      </c>
      <c r="Y195" s="722" t="str">
        <f t="shared" si="26"/>
        <v/>
      </c>
      <c r="Z195" s="134" t="str">
        <f>IF(F195="","",VLOOKUP(F195,係数!$E:$R,9,FALSE))</f>
        <v/>
      </c>
      <c r="AA195" s="286" t="str">
        <f>IF(F195="","",VLOOKUP(F195,係数!$E:$R,7,FALSE))</f>
        <v/>
      </c>
      <c r="AB195" s="723">
        <f t="shared" si="27"/>
        <v>1</v>
      </c>
      <c r="AC195" s="695" t="str">
        <f t="shared" si="28"/>
        <v/>
      </c>
      <c r="AD195" s="696" t="str">
        <f>IF(I195="","",IF(AK195="TRUE",Y195*VLOOKUP(F195,'基準年度の排出量算定用（参考）'!$U:$V,2,FALSE),Y195*AA195))</f>
        <v/>
      </c>
      <c r="AE195" s="724" t="str">
        <f>IF(AC195="","",AC195*VLOOKUP(F195,係数!$E:$R,13,FALSE)*44/12)</f>
        <v/>
      </c>
      <c r="AF195" s="291" t="str">
        <f>IF(AD195="","",AD195*VLOOKUP(F195,係数!$E:$R,11,FALSE)*44/12)</f>
        <v/>
      </c>
      <c r="AH195" s="44"/>
      <c r="AJ195" s="58" t="str">
        <f t="shared" si="29"/>
        <v/>
      </c>
      <c r="AK195" s="363" t="b">
        <f t="shared" si="30"/>
        <v>0</v>
      </c>
      <c r="BT195" s="221" t="str">
        <f t="shared" si="32"/>
        <v/>
      </c>
      <c r="BU195" s="221" t="str">
        <f t="shared" si="33"/>
        <v/>
      </c>
    </row>
    <row r="196" spans="2:73" ht="18" customHeight="1">
      <c r="B196" s="40"/>
      <c r="D196" s="822"/>
      <c r="E196" s="49"/>
      <c r="F196" s="32"/>
      <c r="G196" s="50"/>
      <c r="H196" s="50"/>
      <c r="I196" s="51"/>
      <c r="J196" s="708"/>
      <c r="K196" s="709"/>
      <c r="L196" s="709"/>
      <c r="M196" s="709"/>
      <c r="N196" s="709"/>
      <c r="O196" s="709"/>
      <c r="P196" s="709"/>
      <c r="Q196" s="709"/>
      <c r="R196" s="709"/>
      <c r="S196" s="709"/>
      <c r="T196" s="709"/>
      <c r="U196" s="710"/>
      <c r="V196" s="742"/>
      <c r="W196" s="743">
        <f t="shared" si="25"/>
        <v>1</v>
      </c>
      <c r="X196" s="692">
        <f t="shared" si="31"/>
        <v>0</v>
      </c>
      <c r="Y196" s="722" t="str">
        <f t="shared" si="26"/>
        <v/>
      </c>
      <c r="Z196" s="134" t="str">
        <f>IF(F196="","",VLOOKUP(F196,係数!$E:$R,9,FALSE))</f>
        <v/>
      </c>
      <c r="AA196" s="286" t="str">
        <f>IF(F196="","",VLOOKUP(F196,係数!$E:$R,7,FALSE))</f>
        <v/>
      </c>
      <c r="AB196" s="723">
        <f t="shared" si="27"/>
        <v>1</v>
      </c>
      <c r="AC196" s="695" t="str">
        <f t="shared" si="28"/>
        <v/>
      </c>
      <c r="AD196" s="696" t="str">
        <f>IF(I196="","",IF(AK196="TRUE",Y196*VLOOKUP(F196,'基準年度の排出量算定用（参考）'!$U:$V,2,FALSE),Y196*AA196))</f>
        <v/>
      </c>
      <c r="AE196" s="724" t="str">
        <f>IF(AC196="","",AC196*VLOOKUP(F196,係数!$E:$R,13,FALSE)*44/12)</f>
        <v/>
      </c>
      <c r="AF196" s="291" t="str">
        <f>IF(AD196="","",AD196*VLOOKUP(F196,係数!$E:$R,11,FALSE)*44/12)</f>
        <v/>
      </c>
      <c r="AH196" s="44"/>
      <c r="AJ196" s="58" t="str">
        <f t="shared" si="29"/>
        <v/>
      </c>
      <c r="AK196" s="363" t="b">
        <f t="shared" si="30"/>
        <v>0</v>
      </c>
      <c r="BT196" s="221" t="str">
        <f t="shared" si="32"/>
        <v/>
      </c>
      <c r="BU196" s="221" t="str">
        <f t="shared" si="33"/>
        <v/>
      </c>
    </row>
    <row r="197" spans="2:73" ht="18" customHeight="1">
      <c r="B197" s="40"/>
      <c r="D197" s="822"/>
      <c r="E197" s="49"/>
      <c r="F197" s="32"/>
      <c r="G197" s="50"/>
      <c r="H197" s="50"/>
      <c r="I197" s="51"/>
      <c r="J197" s="708"/>
      <c r="K197" s="709"/>
      <c r="L197" s="709"/>
      <c r="M197" s="709"/>
      <c r="N197" s="709"/>
      <c r="O197" s="709"/>
      <c r="P197" s="709"/>
      <c r="Q197" s="709"/>
      <c r="R197" s="709"/>
      <c r="S197" s="709"/>
      <c r="T197" s="709"/>
      <c r="U197" s="710"/>
      <c r="V197" s="742"/>
      <c r="W197" s="743">
        <f t="shared" si="25"/>
        <v>1</v>
      </c>
      <c r="X197" s="692">
        <f t="shared" si="31"/>
        <v>0</v>
      </c>
      <c r="Y197" s="722" t="str">
        <f t="shared" si="26"/>
        <v/>
      </c>
      <c r="Z197" s="134" t="str">
        <f>IF(F197="","",VLOOKUP(F197,係数!$E:$R,9,FALSE))</f>
        <v/>
      </c>
      <c r="AA197" s="286" t="str">
        <f>IF(F197="","",VLOOKUP(F197,係数!$E:$R,7,FALSE))</f>
        <v/>
      </c>
      <c r="AB197" s="723">
        <f t="shared" si="27"/>
        <v>1</v>
      </c>
      <c r="AC197" s="695" t="str">
        <f t="shared" si="28"/>
        <v/>
      </c>
      <c r="AD197" s="696" t="str">
        <f>IF(I197="","",IF(AK197="TRUE",Y197*VLOOKUP(F197,'基準年度の排出量算定用（参考）'!$U:$V,2,FALSE),Y197*AA197))</f>
        <v/>
      </c>
      <c r="AE197" s="724" t="str">
        <f>IF(AC197="","",AC197*VLOOKUP(F197,係数!$E:$R,13,FALSE)*44/12)</f>
        <v/>
      </c>
      <c r="AF197" s="291" t="str">
        <f>IF(AD197="","",AD197*VLOOKUP(F197,係数!$E:$R,11,FALSE)*44/12)</f>
        <v/>
      </c>
      <c r="AH197" s="44"/>
      <c r="AJ197" s="58" t="str">
        <f t="shared" si="29"/>
        <v/>
      </c>
      <c r="AK197" s="363" t="b">
        <f t="shared" si="30"/>
        <v>0</v>
      </c>
      <c r="BT197" s="221" t="str">
        <f t="shared" si="32"/>
        <v/>
      </c>
      <c r="BU197" s="221" t="str">
        <f t="shared" si="33"/>
        <v/>
      </c>
    </row>
    <row r="198" spans="2:73" ht="18" customHeight="1">
      <c r="B198" s="40"/>
      <c r="D198" s="822"/>
      <c r="E198" s="49"/>
      <c r="F198" s="32"/>
      <c r="G198" s="50"/>
      <c r="H198" s="50"/>
      <c r="I198" s="51"/>
      <c r="J198" s="708"/>
      <c r="K198" s="709"/>
      <c r="L198" s="709"/>
      <c r="M198" s="709"/>
      <c r="N198" s="709"/>
      <c r="O198" s="709"/>
      <c r="P198" s="709"/>
      <c r="Q198" s="709"/>
      <c r="R198" s="709"/>
      <c r="S198" s="709"/>
      <c r="T198" s="709"/>
      <c r="U198" s="710"/>
      <c r="V198" s="742"/>
      <c r="W198" s="743">
        <f t="shared" si="25"/>
        <v>1</v>
      </c>
      <c r="X198" s="692">
        <f t="shared" si="31"/>
        <v>0</v>
      </c>
      <c r="Y198" s="722" t="str">
        <f t="shared" si="26"/>
        <v/>
      </c>
      <c r="Z198" s="134" t="str">
        <f>IF(F198="","",VLOOKUP(F198,係数!$E:$R,9,FALSE))</f>
        <v/>
      </c>
      <c r="AA198" s="286" t="str">
        <f>IF(F198="","",VLOOKUP(F198,係数!$E:$R,7,FALSE))</f>
        <v/>
      </c>
      <c r="AB198" s="723">
        <f t="shared" si="27"/>
        <v>1</v>
      </c>
      <c r="AC198" s="695" t="str">
        <f t="shared" si="28"/>
        <v/>
      </c>
      <c r="AD198" s="696" t="str">
        <f>IF(I198="","",IF(AK198="TRUE",Y198*VLOOKUP(F198,'基準年度の排出量算定用（参考）'!$U:$V,2,FALSE),Y198*AA198))</f>
        <v/>
      </c>
      <c r="AE198" s="724" t="str">
        <f>IF(AC198="","",AC198*VLOOKUP(F198,係数!$E:$R,13,FALSE)*44/12)</f>
        <v/>
      </c>
      <c r="AF198" s="291" t="str">
        <f>IF(AD198="","",AD198*VLOOKUP(F198,係数!$E:$R,11,FALSE)*44/12)</f>
        <v/>
      </c>
      <c r="AH198" s="44"/>
      <c r="AJ198" s="58" t="str">
        <f t="shared" si="29"/>
        <v/>
      </c>
      <c r="AK198" s="363" t="b">
        <f t="shared" si="30"/>
        <v>0</v>
      </c>
      <c r="BT198" s="221" t="str">
        <f t="shared" si="32"/>
        <v/>
      </c>
      <c r="BU198" s="221" t="str">
        <f t="shared" si="33"/>
        <v/>
      </c>
    </row>
    <row r="199" spans="2:73" ht="18" customHeight="1">
      <c r="B199" s="40"/>
      <c r="D199" s="822"/>
      <c r="E199" s="49"/>
      <c r="F199" s="32"/>
      <c r="G199" s="50"/>
      <c r="H199" s="50"/>
      <c r="I199" s="51"/>
      <c r="J199" s="708"/>
      <c r="K199" s="709"/>
      <c r="L199" s="709"/>
      <c r="M199" s="709"/>
      <c r="N199" s="709"/>
      <c r="O199" s="709"/>
      <c r="P199" s="709"/>
      <c r="Q199" s="709"/>
      <c r="R199" s="709"/>
      <c r="S199" s="709"/>
      <c r="T199" s="709"/>
      <c r="U199" s="710"/>
      <c r="V199" s="742"/>
      <c r="W199" s="743">
        <f t="shared" si="25"/>
        <v>1</v>
      </c>
      <c r="X199" s="692">
        <f t="shared" si="31"/>
        <v>0</v>
      </c>
      <c r="Y199" s="722" t="str">
        <f t="shared" si="26"/>
        <v/>
      </c>
      <c r="Z199" s="134" t="str">
        <f>IF(F199="","",VLOOKUP(F199,係数!$E:$R,9,FALSE))</f>
        <v/>
      </c>
      <c r="AA199" s="286" t="str">
        <f>IF(F199="","",VLOOKUP(F199,係数!$E:$R,7,FALSE))</f>
        <v/>
      </c>
      <c r="AB199" s="723">
        <f t="shared" si="27"/>
        <v>1</v>
      </c>
      <c r="AC199" s="695" t="str">
        <f t="shared" si="28"/>
        <v/>
      </c>
      <c r="AD199" s="696" t="str">
        <f>IF(I199="","",IF(AK199="TRUE",Y199*VLOOKUP(F199,'基準年度の排出量算定用（参考）'!$U:$V,2,FALSE),Y199*AA199))</f>
        <v/>
      </c>
      <c r="AE199" s="724" t="str">
        <f>IF(AC199="","",AC199*VLOOKUP(F199,係数!$E:$R,13,FALSE)*44/12)</f>
        <v/>
      </c>
      <c r="AF199" s="291" t="str">
        <f>IF(AD199="","",AD199*VLOOKUP(F199,係数!$E:$R,11,FALSE)*44/12)</f>
        <v/>
      </c>
      <c r="AH199" s="44"/>
      <c r="AJ199" s="58" t="str">
        <f t="shared" si="29"/>
        <v/>
      </c>
      <c r="AK199" s="363" t="b">
        <f t="shared" si="30"/>
        <v>0</v>
      </c>
      <c r="BT199" s="221" t="str">
        <f t="shared" si="32"/>
        <v/>
      </c>
      <c r="BU199" s="221" t="str">
        <f t="shared" si="33"/>
        <v/>
      </c>
    </row>
    <row r="200" spans="2:73" ht="18" customHeight="1">
      <c r="B200" s="40"/>
      <c r="D200" s="822"/>
      <c r="E200" s="49"/>
      <c r="F200" s="32"/>
      <c r="G200" s="50"/>
      <c r="H200" s="50"/>
      <c r="I200" s="51"/>
      <c r="J200" s="708"/>
      <c r="K200" s="709"/>
      <c r="L200" s="709"/>
      <c r="M200" s="709"/>
      <c r="N200" s="709"/>
      <c r="O200" s="709"/>
      <c r="P200" s="709"/>
      <c r="Q200" s="709"/>
      <c r="R200" s="709"/>
      <c r="S200" s="709"/>
      <c r="T200" s="709"/>
      <c r="U200" s="710"/>
      <c r="V200" s="742"/>
      <c r="W200" s="743">
        <f t="shared" si="25"/>
        <v>1</v>
      </c>
      <c r="X200" s="692">
        <f t="shared" si="31"/>
        <v>0</v>
      </c>
      <c r="Y200" s="722" t="str">
        <f t="shared" si="26"/>
        <v/>
      </c>
      <c r="Z200" s="134" t="str">
        <f>IF(F200="","",VLOOKUP(F200,係数!$E:$R,9,FALSE))</f>
        <v/>
      </c>
      <c r="AA200" s="286" t="str">
        <f>IF(F200="","",VLOOKUP(F200,係数!$E:$R,7,FALSE))</f>
        <v/>
      </c>
      <c r="AB200" s="723">
        <f t="shared" si="27"/>
        <v>1</v>
      </c>
      <c r="AC200" s="695" t="str">
        <f t="shared" si="28"/>
        <v/>
      </c>
      <c r="AD200" s="696" t="str">
        <f>IF(I200="","",IF(AK200="TRUE",Y200*VLOOKUP(F200,'基準年度の排出量算定用（参考）'!$U:$V,2,FALSE),Y200*AA200))</f>
        <v/>
      </c>
      <c r="AE200" s="724" t="str">
        <f>IF(AC200="","",AC200*VLOOKUP(F200,係数!$E:$R,13,FALSE)*44/12)</f>
        <v/>
      </c>
      <c r="AF200" s="291" t="str">
        <f>IF(AD200="","",AD200*VLOOKUP(F200,係数!$E:$R,11,FALSE)*44/12)</f>
        <v/>
      </c>
      <c r="AH200" s="44"/>
      <c r="AJ200" s="58" t="str">
        <f t="shared" si="29"/>
        <v/>
      </c>
      <c r="AK200" s="363" t="b">
        <f t="shared" si="30"/>
        <v>0</v>
      </c>
      <c r="BT200" s="221" t="str">
        <f t="shared" si="32"/>
        <v/>
      </c>
      <c r="BU200" s="221" t="str">
        <f t="shared" si="33"/>
        <v/>
      </c>
    </row>
    <row r="201" spans="2:73" ht="18" customHeight="1">
      <c r="B201" s="40"/>
      <c r="D201" s="822"/>
      <c r="E201" s="49"/>
      <c r="F201" s="32"/>
      <c r="G201" s="50"/>
      <c r="H201" s="50"/>
      <c r="I201" s="51"/>
      <c r="J201" s="708"/>
      <c r="K201" s="709"/>
      <c r="L201" s="709"/>
      <c r="M201" s="709"/>
      <c r="N201" s="709"/>
      <c r="O201" s="709"/>
      <c r="P201" s="709"/>
      <c r="Q201" s="709"/>
      <c r="R201" s="709"/>
      <c r="S201" s="709"/>
      <c r="T201" s="709"/>
      <c r="U201" s="710"/>
      <c r="V201" s="742"/>
      <c r="W201" s="743">
        <f t="shared" si="25"/>
        <v>1</v>
      </c>
      <c r="X201" s="692">
        <f t="shared" si="31"/>
        <v>0</v>
      </c>
      <c r="Y201" s="722" t="str">
        <f t="shared" si="26"/>
        <v/>
      </c>
      <c r="Z201" s="134" t="str">
        <f>IF(F201="","",VLOOKUP(F201,係数!$E:$R,9,FALSE))</f>
        <v/>
      </c>
      <c r="AA201" s="286" t="str">
        <f>IF(F201="","",VLOOKUP(F201,係数!$E:$R,7,FALSE))</f>
        <v/>
      </c>
      <c r="AB201" s="723">
        <f t="shared" si="27"/>
        <v>1</v>
      </c>
      <c r="AC201" s="695" t="str">
        <f t="shared" si="28"/>
        <v/>
      </c>
      <c r="AD201" s="696" t="str">
        <f>IF(I201="","",IF(AK201="TRUE",Y201*VLOOKUP(F201,'基準年度の排出量算定用（参考）'!$U:$V,2,FALSE),Y201*AA201))</f>
        <v/>
      </c>
      <c r="AE201" s="724" t="str">
        <f>IF(AC201="","",AC201*VLOOKUP(F201,係数!$E:$R,13,FALSE)*44/12)</f>
        <v/>
      </c>
      <c r="AF201" s="291" t="str">
        <f>IF(AD201="","",AD201*VLOOKUP(F201,係数!$E:$R,11,FALSE)*44/12)</f>
        <v/>
      </c>
      <c r="AH201" s="44"/>
      <c r="AJ201" s="58" t="str">
        <f t="shared" si="29"/>
        <v/>
      </c>
      <c r="AK201" s="363" t="b">
        <f t="shared" si="30"/>
        <v>0</v>
      </c>
      <c r="BT201" s="221" t="str">
        <f t="shared" si="32"/>
        <v/>
      </c>
      <c r="BU201" s="221" t="str">
        <f t="shared" si="33"/>
        <v/>
      </c>
    </row>
    <row r="202" spans="2:73" ht="18" customHeight="1">
      <c r="B202" s="40"/>
      <c r="D202" s="822"/>
      <c r="E202" s="49"/>
      <c r="F202" s="32"/>
      <c r="G202" s="50"/>
      <c r="H202" s="50"/>
      <c r="I202" s="51"/>
      <c r="J202" s="708"/>
      <c r="K202" s="709"/>
      <c r="L202" s="709"/>
      <c r="M202" s="709"/>
      <c r="N202" s="709"/>
      <c r="O202" s="709"/>
      <c r="P202" s="709"/>
      <c r="Q202" s="709"/>
      <c r="R202" s="709"/>
      <c r="S202" s="709"/>
      <c r="T202" s="709"/>
      <c r="U202" s="710"/>
      <c r="V202" s="742"/>
      <c r="W202" s="743">
        <f t="shared" si="25"/>
        <v>1</v>
      </c>
      <c r="X202" s="692">
        <f t="shared" si="31"/>
        <v>0</v>
      </c>
      <c r="Y202" s="722" t="str">
        <f t="shared" si="26"/>
        <v/>
      </c>
      <c r="Z202" s="134" t="str">
        <f>IF(F202="","",VLOOKUP(F202,係数!$E:$R,9,FALSE))</f>
        <v/>
      </c>
      <c r="AA202" s="286" t="str">
        <f>IF(F202="","",VLOOKUP(F202,係数!$E:$R,7,FALSE))</f>
        <v/>
      </c>
      <c r="AB202" s="723">
        <f t="shared" si="27"/>
        <v>1</v>
      </c>
      <c r="AC202" s="695" t="str">
        <f t="shared" si="28"/>
        <v/>
      </c>
      <c r="AD202" s="696" t="str">
        <f>IF(I202="","",IF(AK202="TRUE",Y202*VLOOKUP(F202,'基準年度の排出量算定用（参考）'!$U:$V,2,FALSE),Y202*AA202))</f>
        <v/>
      </c>
      <c r="AE202" s="724" t="str">
        <f>IF(AC202="","",AC202*VLOOKUP(F202,係数!$E:$R,13,FALSE)*44/12)</f>
        <v/>
      </c>
      <c r="AF202" s="291" t="str">
        <f>IF(AD202="","",AD202*VLOOKUP(F202,係数!$E:$R,11,FALSE)*44/12)</f>
        <v/>
      </c>
      <c r="AH202" s="44"/>
      <c r="AJ202" s="58" t="str">
        <f t="shared" si="29"/>
        <v/>
      </c>
      <c r="AK202" s="363" t="b">
        <f t="shared" si="30"/>
        <v>0</v>
      </c>
      <c r="BT202" s="221" t="str">
        <f t="shared" si="32"/>
        <v/>
      </c>
      <c r="BU202" s="221" t="str">
        <f t="shared" si="33"/>
        <v/>
      </c>
    </row>
    <row r="203" spans="2:73" ht="18" customHeight="1">
      <c r="B203" s="40"/>
      <c r="D203" s="822"/>
      <c r="E203" s="49"/>
      <c r="F203" s="32"/>
      <c r="G203" s="50"/>
      <c r="H203" s="50"/>
      <c r="I203" s="51"/>
      <c r="J203" s="708"/>
      <c r="K203" s="709"/>
      <c r="L203" s="709"/>
      <c r="M203" s="709"/>
      <c r="N203" s="709"/>
      <c r="O203" s="709"/>
      <c r="P203" s="709"/>
      <c r="Q203" s="709"/>
      <c r="R203" s="709"/>
      <c r="S203" s="709"/>
      <c r="T203" s="709"/>
      <c r="U203" s="710"/>
      <c r="V203" s="742"/>
      <c r="W203" s="743">
        <f t="shared" si="25"/>
        <v>1</v>
      </c>
      <c r="X203" s="692">
        <f t="shared" si="31"/>
        <v>0</v>
      </c>
      <c r="Y203" s="722" t="str">
        <f t="shared" si="26"/>
        <v/>
      </c>
      <c r="Z203" s="134" t="str">
        <f>IF(F203="","",VLOOKUP(F203,係数!$E:$R,9,FALSE))</f>
        <v/>
      </c>
      <c r="AA203" s="286" t="str">
        <f>IF(F203="","",VLOOKUP(F203,係数!$E:$R,7,FALSE))</f>
        <v/>
      </c>
      <c r="AB203" s="723">
        <f t="shared" si="27"/>
        <v>1</v>
      </c>
      <c r="AC203" s="695" t="str">
        <f t="shared" si="28"/>
        <v/>
      </c>
      <c r="AD203" s="696" t="str">
        <f>IF(I203="","",IF(AK203="TRUE",Y203*VLOOKUP(F203,'基準年度の排出量算定用（参考）'!$U:$V,2,FALSE),Y203*AA203))</f>
        <v/>
      </c>
      <c r="AE203" s="724" t="str">
        <f>IF(AC203="","",AC203*VLOOKUP(F203,係数!$E:$R,13,FALSE)*44/12)</f>
        <v/>
      </c>
      <c r="AF203" s="291" t="str">
        <f>IF(AD203="","",AD203*VLOOKUP(F203,係数!$E:$R,11,FALSE)*44/12)</f>
        <v/>
      </c>
      <c r="AH203" s="44"/>
      <c r="AJ203" s="58" t="str">
        <f t="shared" si="29"/>
        <v/>
      </c>
      <c r="AK203" s="363" t="b">
        <f t="shared" si="30"/>
        <v>0</v>
      </c>
      <c r="BT203" s="221" t="str">
        <f t="shared" si="32"/>
        <v/>
      </c>
      <c r="BU203" s="221" t="str">
        <f t="shared" si="33"/>
        <v/>
      </c>
    </row>
    <row r="204" spans="2:73" ht="18" customHeight="1">
      <c r="B204" s="40"/>
      <c r="D204" s="822"/>
      <c r="E204" s="49"/>
      <c r="F204" s="32"/>
      <c r="G204" s="50"/>
      <c r="H204" s="50"/>
      <c r="I204" s="51"/>
      <c r="J204" s="708"/>
      <c r="K204" s="709"/>
      <c r="L204" s="709"/>
      <c r="M204" s="709"/>
      <c r="N204" s="709"/>
      <c r="O204" s="709"/>
      <c r="P204" s="709"/>
      <c r="Q204" s="709"/>
      <c r="R204" s="709"/>
      <c r="S204" s="709"/>
      <c r="T204" s="709"/>
      <c r="U204" s="710"/>
      <c r="V204" s="742"/>
      <c r="W204" s="743">
        <f t="shared" si="25"/>
        <v>1</v>
      </c>
      <c r="X204" s="692">
        <f t="shared" si="31"/>
        <v>0</v>
      </c>
      <c r="Y204" s="722" t="str">
        <f t="shared" si="26"/>
        <v/>
      </c>
      <c r="Z204" s="134" t="str">
        <f>IF(F204="","",VLOOKUP(F204,係数!$E:$R,9,FALSE))</f>
        <v/>
      </c>
      <c r="AA204" s="286" t="str">
        <f>IF(F204="","",VLOOKUP(F204,係数!$E:$R,7,FALSE))</f>
        <v/>
      </c>
      <c r="AB204" s="723">
        <f t="shared" si="27"/>
        <v>1</v>
      </c>
      <c r="AC204" s="695" t="str">
        <f t="shared" si="28"/>
        <v/>
      </c>
      <c r="AD204" s="696" t="str">
        <f>IF(I204="","",IF(AK204="TRUE",Y204*VLOOKUP(F204,'基準年度の排出量算定用（参考）'!$U:$V,2,FALSE),Y204*AA204))</f>
        <v/>
      </c>
      <c r="AE204" s="724" t="str">
        <f>IF(AC204="","",AC204*VLOOKUP(F204,係数!$E:$R,13,FALSE)*44/12)</f>
        <v/>
      </c>
      <c r="AF204" s="291" t="str">
        <f>IF(AD204="","",AD204*VLOOKUP(F204,係数!$E:$R,11,FALSE)*44/12)</f>
        <v/>
      </c>
      <c r="AH204" s="44"/>
      <c r="AJ204" s="58" t="str">
        <f t="shared" si="29"/>
        <v/>
      </c>
      <c r="AK204" s="363" t="b">
        <f t="shared" si="30"/>
        <v>0</v>
      </c>
      <c r="BT204" s="221" t="str">
        <f t="shared" si="32"/>
        <v/>
      </c>
      <c r="BU204" s="221" t="str">
        <f t="shared" si="33"/>
        <v/>
      </c>
    </row>
    <row r="205" spans="2:73" ht="18" customHeight="1">
      <c r="B205" s="40"/>
      <c r="D205" s="822"/>
      <c r="E205" s="49"/>
      <c r="F205" s="32"/>
      <c r="G205" s="50"/>
      <c r="H205" s="50"/>
      <c r="I205" s="51"/>
      <c r="J205" s="708"/>
      <c r="K205" s="709"/>
      <c r="L205" s="709"/>
      <c r="M205" s="709"/>
      <c r="N205" s="709"/>
      <c r="O205" s="709"/>
      <c r="P205" s="709"/>
      <c r="Q205" s="709"/>
      <c r="R205" s="709"/>
      <c r="S205" s="709"/>
      <c r="T205" s="709"/>
      <c r="U205" s="710"/>
      <c r="V205" s="742"/>
      <c r="W205" s="743">
        <f t="shared" si="25"/>
        <v>1</v>
      </c>
      <c r="X205" s="692">
        <f t="shared" si="31"/>
        <v>0</v>
      </c>
      <c r="Y205" s="722" t="str">
        <f t="shared" si="26"/>
        <v/>
      </c>
      <c r="Z205" s="134" t="str">
        <f>IF(F205="","",VLOOKUP(F205,係数!$E:$R,9,FALSE))</f>
        <v/>
      </c>
      <c r="AA205" s="286" t="str">
        <f>IF(F205="","",VLOOKUP(F205,係数!$E:$R,7,FALSE))</f>
        <v/>
      </c>
      <c r="AB205" s="723">
        <f t="shared" si="27"/>
        <v>1</v>
      </c>
      <c r="AC205" s="695" t="str">
        <f t="shared" si="28"/>
        <v/>
      </c>
      <c r="AD205" s="696" t="str">
        <f>IF(I205="","",IF(AK205="TRUE",Y205*VLOOKUP(F205,'基準年度の排出量算定用（参考）'!$U:$V,2,FALSE),Y205*AA205))</f>
        <v/>
      </c>
      <c r="AE205" s="724" t="str">
        <f>IF(AC205="","",AC205*VLOOKUP(F205,係数!$E:$R,13,FALSE)*44/12)</f>
        <v/>
      </c>
      <c r="AF205" s="291" t="str">
        <f>IF(AD205="","",AD205*VLOOKUP(F205,係数!$E:$R,11,FALSE)*44/12)</f>
        <v/>
      </c>
      <c r="AH205" s="44"/>
      <c r="AJ205" s="58" t="str">
        <f t="shared" si="29"/>
        <v/>
      </c>
      <c r="AK205" s="363" t="b">
        <f t="shared" si="30"/>
        <v>0</v>
      </c>
      <c r="BT205" s="221" t="str">
        <f t="shared" si="32"/>
        <v/>
      </c>
      <c r="BU205" s="221" t="str">
        <f t="shared" si="33"/>
        <v/>
      </c>
    </row>
    <row r="206" spans="2:73" ht="18" customHeight="1">
      <c r="B206" s="40"/>
      <c r="D206" s="822"/>
      <c r="E206" s="49"/>
      <c r="F206" s="32"/>
      <c r="G206" s="50"/>
      <c r="H206" s="50"/>
      <c r="I206" s="51"/>
      <c r="J206" s="708"/>
      <c r="K206" s="709"/>
      <c r="L206" s="709"/>
      <c r="M206" s="709"/>
      <c r="N206" s="709"/>
      <c r="O206" s="709"/>
      <c r="P206" s="709"/>
      <c r="Q206" s="709"/>
      <c r="R206" s="709"/>
      <c r="S206" s="709"/>
      <c r="T206" s="709"/>
      <c r="U206" s="710"/>
      <c r="V206" s="742"/>
      <c r="W206" s="743">
        <f t="shared" si="25"/>
        <v>1</v>
      </c>
      <c r="X206" s="692">
        <f t="shared" si="31"/>
        <v>0</v>
      </c>
      <c r="Y206" s="722" t="str">
        <f t="shared" si="26"/>
        <v/>
      </c>
      <c r="Z206" s="134" t="str">
        <f>IF(F206="","",VLOOKUP(F206,係数!$E:$R,9,FALSE))</f>
        <v/>
      </c>
      <c r="AA206" s="286" t="str">
        <f>IF(F206="","",VLOOKUP(F206,係数!$E:$R,7,FALSE))</f>
        <v/>
      </c>
      <c r="AB206" s="723">
        <f t="shared" si="27"/>
        <v>1</v>
      </c>
      <c r="AC206" s="695" t="str">
        <f t="shared" si="28"/>
        <v/>
      </c>
      <c r="AD206" s="696" t="str">
        <f>IF(I206="","",IF(AK206="TRUE",Y206*VLOOKUP(F206,'基準年度の排出量算定用（参考）'!$U:$V,2,FALSE),Y206*AA206))</f>
        <v/>
      </c>
      <c r="AE206" s="724" t="str">
        <f>IF(AC206="","",AC206*VLOOKUP(F206,係数!$E:$R,13,FALSE)*44/12)</f>
        <v/>
      </c>
      <c r="AF206" s="291" t="str">
        <f>IF(AD206="","",AD206*VLOOKUP(F206,係数!$E:$R,11,FALSE)*44/12)</f>
        <v/>
      </c>
      <c r="AH206" s="44"/>
      <c r="AJ206" s="58" t="str">
        <f t="shared" si="29"/>
        <v/>
      </c>
      <c r="AK206" s="363" t="b">
        <f t="shared" si="30"/>
        <v>0</v>
      </c>
      <c r="BT206" s="221" t="str">
        <f t="shared" si="32"/>
        <v/>
      </c>
      <c r="BU206" s="221" t="str">
        <f t="shared" si="33"/>
        <v/>
      </c>
    </row>
    <row r="207" spans="2:73" ht="18" customHeight="1">
      <c r="B207" s="40"/>
      <c r="D207" s="822"/>
      <c r="E207" s="49"/>
      <c r="F207" s="32"/>
      <c r="G207" s="50"/>
      <c r="H207" s="50"/>
      <c r="I207" s="51"/>
      <c r="J207" s="708"/>
      <c r="K207" s="709"/>
      <c r="L207" s="709"/>
      <c r="M207" s="709"/>
      <c r="N207" s="709"/>
      <c r="O207" s="709"/>
      <c r="P207" s="709"/>
      <c r="Q207" s="709"/>
      <c r="R207" s="709"/>
      <c r="S207" s="709"/>
      <c r="T207" s="709"/>
      <c r="U207" s="710"/>
      <c r="V207" s="742"/>
      <c r="W207" s="743">
        <f t="shared" si="25"/>
        <v>1</v>
      </c>
      <c r="X207" s="692">
        <f t="shared" si="31"/>
        <v>0</v>
      </c>
      <c r="Y207" s="722" t="str">
        <f t="shared" si="26"/>
        <v/>
      </c>
      <c r="Z207" s="134" t="str">
        <f>IF(F207="","",VLOOKUP(F207,係数!$E:$R,9,FALSE))</f>
        <v/>
      </c>
      <c r="AA207" s="286" t="str">
        <f>IF(F207="","",VLOOKUP(F207,係数!$E:$R,7,FALSE))</f>
        <v/>
      </c>
      <c r="AB207" s="723">
        <f t="shared" si="27"/>
        <v>1</v>
      </c>
      <c r="AC207" s="695" t="str">
        <f t="shared" si="28"/>
        <v/>
      </c>
      <c r="AD207" s="696" t="str">
        <f>IF(I207="","",IF(AK207="TRUE",Y207*VLOOKUP(F207,'基準年度の排出量算定用（参考）'!$U:$V,2,FALSE),Y207*AA207))</f>
        <v/>
      </c>
      <c r="AE207" s="724" t="str">
        <f>IF(AC207="","",AC207*VLOOKUP(F207,係数!$E:$R,13,FALSE)*44/12)</f>
        <v/>
      </c>
      <c r="AF207" s="291" t="str">
        <f>IF(AD207="","",AD207*VLOOKUP(F207,係数!$E:$R,11,FALSE)*44/12)</f>
        <v/>
      </c>
      <c r="AH207" s="44"/>
      <c r="AJ207" s="58" t="str">
        <f t="shared" si="29"/>
        <v/>
      </c>
      <c r="AK207" s="363" t="b">
        <f t="shared" si="30"/>
        <v>0</v>
      </c>
      <c r="BT207" s="221" t="str">
        <f t="shared" si="32"/>
        <v/>
      </c>
      <c r="BU207" s="221" t="str">
        <f t="shared" si="33"/>
        <v/>
      </c>
    </row>
    <row r="208" spans="2:73" ht="18" customHeight="1">
      <c r="B208" s="40"/>
      <c r="D208" s="822"/>
      <c r="E208" s="49"/>
      <c r="F208" s="32"/>
      <c r="G208" s="50"/>
      <c r="H208" s="50"/>
      <c r="I208" s="51"/>
      <c r="J208" s="708"/>
      <c r="K208" s="709"/>
      <c r="L208" s="709"/>
      <c r="M208" s="709"/>
      <c r="N208" s="709"/>
      <c r="O208" s="709"/>
      <c r="P208" s="709"/>
      <c r="Q208" s="709"/>
      <c r="R208" s="709"/>
      <c r="S208" s="709"/>
      <c r="T208" s="709"/>
      <c r="U208" s="710"/>
      <c r="V208" s="742"/>
      <c r="W208" s="743">
        <f t="shared" si="25"/>
        <v>1</v>
      </c>
      <c r="X208" s="692">
        <f t="shared" si="31"/>
        <v>0</v>
      </c>
      <c r="Y208" s="722" t="str">
        <f t="shared" si="26"/>
        <v/>
      </c>
      <c r="Z208" s="134" t="str">
        <f>IF(F208="","",VLOOKUP(F208,係数!$E:$R,9,FALSE))</f>
        <v/>
      </c>
      <c r="AA208" s="286" t="str">
        <f>IF(F208="","",VLOOKUP(F208,係数!$E:$R,7,FALSE))</f>
        <v/>
      </c>
      <c r="AB208" s="723">
        <f t="shared" si="27"/>
        <v>1</v>
      </c>
      <c r="AC208" s="695" t="str">
        <f t="shared" si="28"/>
        <v/>
      </c>
      <c r="AD208" s="696" t="str">
        <f>IF(I208="","",IF(AK208="TRUE",Y208*VLOOKUP(F208,'基準年度の排出量算定用（参考）'!$U:$V,2,FALSE),Y208*AA208))</f>
        <v/>
      </c>
      <c r="AE208" s="724" t="str">
        <f>IF(AC208="","",AC208*VLOOKUP(F208,係数!$E:$R,13,FALSE)*44/12)</f>
        <v/>
      </c>
      <c r="AF208" s="291" t="str">
        <f>IF(AD208="","",AD208*VLOOKUP(F208,係数!$E:$R,11,FALSE)*44/12)</f>
        <v/>
      </c>
      <c r="AH208" s="44"/>
      <c r="AJ208" s="58" t="str">
        <f t="shared" si="29"/>
        <v/>
      </c>
      <c r="AK208" s="363" t="b">
        <f t="shared" si="30"/>
        <v>0</v>
      </c>
      <c r="BT208" s="221" t="str">
        <f t="shared" si="32"/>
        <v/>
      </c>
      <c r="BU208" s="221" t="str">
        <f t="shared" si="33"/>
        <v/>
      </c>
    </row>
    <row r="209" spans="2:73" ht="18" customHeight="1">
      <c r="B209" s="40"/>
      <c r="D209" s="822"/>
      <c r="E209" s="49"/>
      <c r="F209" s="32"/>
      <c r="G209" s="50"/>
      <c r="H209" s="50"/>
      <c r="I209" s="51"/>
      <c r="J209" s="708"/>
      <c r="K209" s="709"/>
      <c r="L209" s="709"/>
      <c r="M209" s="709"/>
      <c r="N209" s="709"/>
      <c r="O209" s="709"/>
      <c r="P209" s="709"/>
      <c r="Q209" s="709"/>
      <c r="R209" s="709"/>
      <c r="S209" s="709"/>
      <c r="T209" s="709"/>
      <c r="U209" s="710"/>
      <c r="V209" s="742"/>
      <c r="W209" s="743">
        <f t="shared" si="25"/>
        <v>1</v>
      </c>
      <c r="X209" s="692">
        <f t="shared" si="31"/>
        <v>0</v>
      </c>
      <c r="Y209" s="722" t="str">
        <f t="shared" si="26"/>
        <v/>
      </c>
      <c r="Z209" s="134" t="str">
        <f>IF(F209="","",VLOOKUP(F209,係数!$E:$R,9,FALSE))</f>
        <v/>
      </c>
      <c r="AA209" s="286" t="str">
        <f>IF(F209="","",VLOOKUP(F209,係数!$E:$R,7,FALSE))</f>
        <v/>
      </c>
      <c r="AB209" s="723">
        <f t="shared" si="27"/>
        <v>1</v>
      </c>
      <c r="AC209" s="695" t="str">
        <f t="shared" si="28"/>
        <v/>
      </c>
      <c r="AD209" s="696" t="str">
        <f>IF(I209="","",IF(AK209="TRUE",Y209*VLOOKUP(F209,'基準年度の排出量算定用（参考）'!$U:$V,2,FALSE),Y209*AA209))</f>
        <v/>
      </c>
      <c r="AE209" s="724" t="str">
        <f>IF(AC209="","",AC209*VLOOKUP(F209,係数!$E:$R,13,FALSE)*44/12)</f>
        <v/>
      </c>
      <c r="AF209" s="291" t="str">
        <f>IF(AD209="","",AD209*VLOOKUP(F209,係数!$E:$R,11,FALSE)*44/12)</f>
        <v/>
      </c>
      <c r="AH209" s="44"/>
      <c r="AJ209" s="58" t="str">
        <f t="shared" si="29"/>
        <v/>
      </c>
      <c r="AK209" s="363" t="b">
        <f t="shared" si="30"/>
        <v>0</v>
      </c>
      <c r="BT209" s="221" t="str">
        <f t="shared" si="32"/>
        <v/>
      </c>
      <c r="BU209" s="221" t="str">
        <f t="shared" si="33"/>
        <v/>
      </c>
    </row>
    <row r="210" spans="2:73" ht="18" customHeight="1">
      <c r="B210" s="40"/>
      <c r="D210" s="822"/>
      <c r="E210" s="49"/>
      <c r="F210" s="32"/>
      <c r="G210" s="50"/>
      <c r="H210" s="50"/>
      <c r="I210" s="51"/>
      <c r="J210" s="708"/>
      <c r="K210" s="709"/>
      <c r="L210" s="709"/>
      <c r="M210" s="709"/>
      <c r="N210" s="709"/>
      <c r="O210" s="709"/>
      <c r="P210" s="709"/>
      <c r="Q210" s="709"/>
      <c r="R210" s="709"/>
      <c r="S210" s="709"/>
      <c r="T210" s="709"/>
      <c r="U210" s="710"/>
      <c r="V210" s="742"/>
      <c r="W210" s="743">
        <f t="shared" si="25"/>
        <v>1</v>
      </c>
      <c r="X210" s="692">
        <f t="shared" si="31"/>
        <v>0</v>
      </c>
      <c r="Y210" s="722" t="str">
        <f t="shared" si="26"/>
        <v/>
      </c>
      <c r="Z210" s="134" t="str">
        <f>IF(F210="","",VLOOKUP(F210,係数!$E:$R,9,FALSE))</f>
        <v/>
      </c>
      <c r="AA210" s="286" t="str">
        <f>IF(F210="","",VLOOKUP(F210,係数!$E:$R,7,FALSE))</f>
        <v/>
      </c>
      <c r="AB210" s="723">
        <f t="shared" si="27"/>
        <v>1</v>
      </c>
      <c r="AC210" s="695" t="str">
        <f t="shared" si="28"/>
        <v/>
      </c>
      <c r="AD210" s="696" t="str">
        <f>IF(I210="","",IF(AK210="TRUE",Y210*VLOOKUP(F210,'基準年度の排出量算定用（参考）'!$U:$V,2,FALSE),Y210*AA210))</f>
        <v/>
      </c>
      <c r="AE210" s="724" t="str">
        <f>IF(AC210="","",AC210*VLOOKUP(F210,係数!$E:$R,13,FALSE)*44/12)</f>
        <v/>
      </c>
      <c r="AF210" s="291" t="str">
        <f>IF(AD210="","",AD210*VLOOKUP(F210,係数!$E:$R,11,FALSE)*44/12)</f>
        <v/>
      </c>
      <c r="AH210" s="44"/>
      <c r="AJ210" s="58" t="str">
        <f t="shared" si="29"/>
        <v/>
      </c>
      <c r="AK210" s="363" t="b">
        <f t="shared" si="30"/>
        <v>0</v>
      </c>
      <c r="BT210" s="221" t="str">
        <f t="shared" si="32"/>
        <v/>
      </c>
      <c r="BU210" s="221" t="str">
        <f t="shared" si="33"/>
        <v/>
      </c>
    </row>
    <row r="211" spans="2:73" ht="18" customHeight="1">
      <c r="B211" s="40"/>
      <c r="D211" s="822"/>
      <c r="E211" s="49"/>
      <c r="F211" s="32"/>
      <c r="G211" s="50"/>
      <c r="H211" s="50"/>
      <c r="I211" s="51"/>
      <c r="J211" s="708"/>
      <c r="K211" s="709"/>
      <c r="L211" s="709"/>
      <c r="M211" s="709"/>
      <c r="N211" s="709"/>
      <c r="O211" s="709"/>
      <c r="P211" s="709"/>
      <c r="Q211" s="709"/>
      <c r="R211" s="709"/>
      <c r="S211" s="709"/>
      <c r="T211" s="709"/>
      <c r="U211" s="710"/>
      <c r="V211" s="742"/>
      <c r="W211" s="743">
        <f t="shared" si="25"/>
        <v>1</v>
      </c>
      <c r="X211" s="692">
        <f t="shared" si="31"/>
        <v>0</v>
      </c>
      <c r="Y211" s="722" t="str">
        <f t="shared" si="26"/>
        <v/>
      </c>
      <c r="Z211" s="134" t="str">
        <f>IF(F211="","",VLOOKUP(F211,係数!$E:$R,9,FALSE))</f>
        <v/>
      </c>
      <c r="AA211" s="286" t="str">
        <f>IF(F211="","",VLOOKUP(F211,係数!$E:$R,7,FALSE))</f>
        <v/>
      </c>
      <c r="AB211" s="723">
        <f t="shared" si="27"/>
        <v>1</v>
      </c>
      <c r="AC211" s="695" t="str">
        <f t="shared" si="28"/>
        <v/>
      </c>
      <c r="AD211" s="696" t="str">
        <f>IF(I211="","",IF(AK211="TRUE",Y211*VLOOKUP(F211,'基準年度の排出量算定用（参考）'!$U:$V,2,FALSE),Y211*AA211))</f>
        <v/>
      </c>
      <c r="AE211" s="724" t="str">
        <f>IF(AC211="","",AC211*VLOOKUP(F211,係数!$E:$R,13,FALSE)*44/12)</f>
        <v/>
      </c>
      <c r="AF211" s="291" t="str">
        <f>IF(AD211="","",AD211*VLOOKUP(F211,係数!$E:$R,11,FALSE)*44/12)</f>
        <v/>
      </c>
      <c r="AH211" s="44"/>
      <c r="AJ211" s="58" t="str">
        <f t="shared" si="29"/>
        <v/>
      </c>
      <c r="AK211" s="363" t="b">
        <f t="shared" si="30"/>
        <v>0</v>
      </c>
      <c r="BT211" s="221" t="str">
        <f t="shared" si="32"/>
        <v/>
      </c>
      <c r="BU211" s="221" t="str">
        <f t="shared" si="33"/>
        <v/>
      </c>
    </row>
    <row r="212" spans="2:73" ht="18" customHeight="1">
      <c r="B212" s="40"/>
      <c r="D212" s="822"/>
      <c r="E212" s="49"/>
      <c r="F212" s="32"/>
      <c r="G212" s="50"/>
      <c r="H212" s="50"/>
      <c r="I212" s="51"/>
      <c r="J212" s="708"/>
      <c r="K212" s="709"/>
      <c r="L212" s="709"/>
      <c r="M212" s="709"/>
      <c r="N212" s="709"/>
      <c r="O212" s="709"/>
      <c r="P212" s="709"/>
      <c r="Q212" s="709"/>
      <c r="R212" s="709"/>
      <c r="S212" s="709"/>
      <c r="T212" s="709"/>
      <c r="U212" s="710"/>
      <c r="V212" s="742"/>
      <c r="W212" s="743">
        <f t="shared" si="25"/>
        <v>1</v>
      </c>
      <c r="X212" s="692">
        <f t="shared" si="31"/>
        <v>0</v>
      </c>
      <c r="Y212" s="722" t="str">
        <f t="shared" si="26"/>
        <v/>
      </c>
      <c r="Z212" s="134" t="str">
        <f>IF(F212="","",VLOOKUP(F212,係数!$E:$R,9,FALSE))</f>
        <v/>
      </c>
      <c r="AA212" s="286" t="str">
        <f>IF(F212="","",VLOOKUP(F212,係数!$E:$R,7,FALSE))</f>
        <v/>
      </c>
      <c r="AB212" s="723">
        <f t="shared" si="27"/>
        <v>1</v>
      </c>
      <c r="AC212" s="695" t="str">
        <f t="shared" si="28"/>
        <v/>
      </c>
      <c r="AD212" s="696" t="str">
        <f>IF(I212="","",IF(AK212="TRUE",Y212*VLOOKUP(F212,'基準年度の排出量算定用（参考）'!$U:$V,2,FALSE),Y212*AA212))</f>
        <v/>
      </c>
      <c r="AE212" s="724" t="str">
        <f>IF(AC212="","",AC212*VLOOKUP(F212,係数!$E:$R,13,FALSE)*44/12)</f>
        <v/>
      </c>
      <c r="AF212" s="291" t="str">
        <f>IF(AD212="","",AD212*VLOOKUP(F212,係数!$E:$R,11,FALSE)*44/12)</f>
        <v/>
      </c>
      <c r="AH212" s="44"/>
      <c r="AJ212" s="58" t="str">
        <f t="shared" si="29"/>
        <v/>
      </c>
      <c r="AK212" s="363" t="b">
        <f t="shared" si="30"/>
        <v>0</v>
      </c>
      <c r="BT212" s="221" t="str">
        <f t="shared" si="32"/>
        <v/>
      </c>
      <c r="BU212" s="221" t="str">
        <f t="shared" si="33"/>
        <v/>
      </c>
    </row>
    <row r="213" spans="2:73" ht="18" customHeight="1">
      <c r="B213" s="40"/>
      <c r="D213" s="822"/>
      <c r="E213" s="49"/>
      <c r="F213" s="32"/>
      <c r="G213" s="50"/>
      <c r="H213" s="50"/>
      <c r="I213" s="51"/>
      <c r="J213" s="708"/>
      <c r="K213" s="709"/>
      <c r="L213" s="709"/>
      <c r="M213" s="709"/>
      <c r="N213" s="709"/>
      <c r="O213" s="709"/>
      <c r="P213" s="709"/>
      <c r="Q213" s="709"/>
      <c r="R213" s="709"/>
      <c r="S213" s="709"/>
      <c r="T213" s="709"/>
      <c r="U213" s="710"/>
      <c r="V213" s="742"/>
      <c r="W213" s="743">
        <f t="shared" si="25"/>
        <v>1</v>
      </c>
      <c r="X213" s="692">
        <f t="shared" si="31"/>
        <v>0</v>
      </c>
      <c r="Y213" s="722" t="str">
        <f t="shared" si="26"/>
        <v/>
      </c>
      <c r="Z213" s="134" t="str">
        <f>IF(F213="","",VLOOKUP(F213,係数!$E:$R,9,FALSE))</f>
        <v/>
      </c>
      <c r="AA213" s="286" t="str">
        <f>IF(F213="","",VLOOKUP(F213,係数!$E:$R,7,FALSE))</f>
        <v/>
      </c>
      <c r="AB213" s="723">
        <f t="shared" si="27"/>
        <v>1</v>
      </c>
      <c r="AC213" s="695" t="str">
        <f t="shared" si="28"/>
        <v/>
      </c>
      <c r="AD213" s="696" t="str">
        <f>IF(I213="","",IF(AK213="TRUE",Y213*VLOOKUP(F213,'基準年度の排出量算定用（参考）'!$U:$V,2,FALSE),Y213*AA213))</f>
        <v/>
      </c>
      <c r="AE213" s="724" t="str">
        <f>IF(AC213="","",AC213*VLOOKUP(F213,係数!$E:$R,13,FALSE)*44/12)</f>
        <v/>
      </c>
      <c r="AF213" s="291" t="str">
        <f>IF(AD213="","",AD213*VLOOKUP(F213,係数!$E:$R,11,FALSE)*44/12)</f>
        <v/>
      </c>
      <c r="AH213" s="44"/>
      <c r="AJ213" s="58" t="str">
        <f t="shared" si="29"/>
        <v/>
      </c>
      <c r="AK213" s="363" t="b">
        <f t="shared" si="30"/>
        <v>0</v>
      </c>
      <c r="BT213" s="221" t="str">
        <f t="shared" si="32"/>
        <v/>
      </c>
      <c r="BU213" s="221" t="str">
        <f t="shared" si="33"/>
        <v/>
      </c>
    </row>
    <row r="214" spans="2:73" ht="18" customHeight="1">
      <c r="B214" s="40"/>
      <c r="D214" s="822"/>
      <c r="E214" s="49"/>
      <c r="F214" s="32"/>
      <c r="G214" s="50"/>
      <c r="H214" s="50"/>
      <c r="I214" s="51"/>
      <c r="J214" s="708"/>
      <c r="K214" s="709"/>
      <c r="L214" s="709"/>
      <c r="M214" s="709"/>
      <c r="N214" s="709"/>
      <c r="O214" s="709"/>
      <c r="P214" s="709"/>
      <c r="Q214" s="709"/>
      <c r="R214" s="709"/>
      <c r="S214" s="709"/>
      <c r="T214" s="709"/>
      <c r="U214" s="710"/>
      <c r="V214" s="742"/>
      <c r="W214" s="743">
        <f t="shared" si="25"/>
        <v>1</v>
      </c>
      <c r="X214" s="692">
        <f t="shared" si="31"/>
        <v>0</v>
      </c>
      <c r="Y214" s="722" t="str">
        <f t="shared" si="26"/>
        <v/>
      </c>
      <c r="Z214" s="134" t="str">
        <f>IF(F214="","",VLOOKUP(F214,係数!$E:$R,9,FALSE))</f>
        <v/>
      </c>
      <c r="AA214" s="286" t="str">
        <f>IF(F214="","",VLOOKUP(F214,係数!$E:$R,7,FALSE))</f>
        <v/>
      </c>
      <c r="AB214" s="723">
        <f t="shared" si="27"/>
        <v>1</v>
      </c>
      <c r="AC214" s="695" t="str">
        <f t="shared" si="28"/>
        <v/>
      </c>
      <c r="AD214" s="696" t="str">
        <f>IF(I214="","",IF(AK214="TRUE",Y214*VLOOKUP(F214,'基準年度の排出量算定用（参考）'!$U:$V,2,FALSE),Y214*AA214))</f>
        <v/>
      </c>
      <c r="AE214" s="724" t="str">
        <f>IF(AC214="","",AC214*VLOOKUP(F214,係数!$E:$R,13,FALSE)*44/12)</f>
        <v/>
      </c>
      <c r="AF214" s="291" t="str">
        <f>IF(AD214="","",AD214*VLOOKUP(F214,係数!$E:$R,11,FALSE)*44/12)</f>
        <v/>
      </c>
      <c r="AH214" s="44"/>
      <c r="AJ214" s="58" t="str">
        <f t="shared" si="29"/>
        <v/>
      </c>
      <c r="AK214" s="363" t="b">
        <f t="shared" si="30"/>
        <v>0</v>
      </c>
      <c r="BT214" s="221" t="str">
        <f t="shared" si="32"/>
        <v/>
      </c>
      <c r="BU214" s="221" t="str">
        <f t="shared" si="33"/>
        <v/>
      </c>
    </row>
    <row r="215" spans="2:73" ht="18" customHeight="1">
      <c r="B215" s="40"/>
      <c r="D215" s="822"/>
      <c r="E215" s="49"/>
      <c r="F215" s="32"/>
      <c r="G215" s="50"/>
      <c r="H215" s="50"/>
      <c r="I215" s="51"/>
      <c r="J215" s="708"/>
      <c r="K215" s="709"/>
      <c r="L215" s="709"/>
      <c r="M215" s="709"/>
      <c r="N215" s="709"/>
      <c r="O215" s="709"/>
      <c r="P215" s="709"/>
      <c r="Q215" s="709"/>
      <c r="R215" s="709"/>
      <c r="S215" s="709"/>
      <c r="T215" s="709"/>
      <c r="U215" s="710"/>
      <c r="V215" s="742"/>
      <c r="W215" s="743">
        <f t="shared" si="25"/>
        <v>1</v>
      </c>
      <c r="X215" s="692">
        <f t="shared" si="31"/>
        <v>0</v>
      </c>
      <c r="Y215" s="722" t="str">
        <f t="shared" si="26"/>
        <v/>
      </c>
      <c r="Z215" s="134" t="str">
        <f>IF(F215="","",VLOOKUP(F215,係数!$E:$R,9,FALSE))</f>
        <v/>
      </c>
      <c r="AA215" s="286" t="str">
        <f>IF(F215="","",VLOOKUP(F215,係数!$E:$R,7,FALSE))</f>
        <v/>
      </c>
      <c r="AB215" s="723">
        <f t="shared" si="27"/>
        <v>1</v>
      </c>
      <c r="AC215" s="695" t="str">
        <f t="shared" si="28"/>
        <v/>
      </c>
      <c r="AD215" s="696" t="str">
        <f>IF(I215="","",IF(AK215="TRUE",Y215*VLOOKUP(F215,'基準年度の排出量算定用（参考）'!$U:$V,2,FALSE),Y215*AA215))</f>
        <v/>
      </c>
      <c r="AE215" s="724" t="str">
        <f>IF(AC215="","",AC215*VLOOKUP(F215,係数!$E:$R,13,FALSE)*44/12)</f>
        <v/>
      </c>
      <c r="AF215" s="291" t="str">
        <f>IF(AD215="","",AD215*VLOOKUP(F215,係数!$E:$R,11,FALSE)*44/12)</f>
        <v/>
      </c>
      <c r="AH215" s="44"/>
      <c r="AJ215" s="58" t="str">
        <f t="shared" si="29"/>
        <v/>
      </c>
      <c r="AK215" s="363" t="b">
        <f t="shared" si="30"/>
        <v>0</v>
      </c>
      <c r="BT215" s="221" t="str">
        <f t="shared" si="32"/>
        <v/>
      </c>
      <c r="BU215" s="221" t="str">
        <f t="shared" si="33"/>
        <v/>
      </c>
    </row>
    <row r="216" spans="2:73" ht="18" customHeight="1">
      <c r="B216" s="40"/>
      <c r="D216" s="822"/>
      <c r="E216" s="49"/>
      <c r="F216" s="32"/>
      <c r="G216" s="50"/>
      <c r="H216" s="50"/>
      <c r="I216" s="51"/>
      <c r="J216" s="708"/>
      <c r="K216" s="709"/>
      <c r="L216" s="709"/>
      <c r="M216" s="709"/>
      <c r="N216" s="709"/>
      <c r="O216" s="709"/>
      <c r="P216" s="709"/>
      <c r="Q216" s="709"/>
      <c r="R216" s="709"/>
      <c r="S216" s="709"/>
      <c r="T216" s="709"/>
      <c r="U216" s="710"/>
      <c r="V216" s="742"/>
      <c r="W216" s="743">
        <f t="shared" si="25"/>
        <v>1</v>
      </c>
      <c r="X216" s="692">
        <f t="shared" si="31"/>
        <v>0</v>
      </c>
      <c r="Y216" s="722" t="str">
        <f t="shared" si="26"/>
        <v/>
      </c>
      <c r="Z216" s="134" t="str">
        <f>IF(F216="","",VLOOKUP(F216,係数!$E:$R,9,FALSE))</f>
        <v/>
      </c>
      <c r="AA216" s="286" t="str">
        <f>IF(F216="","",VLOOKUP(F216,係数!$E:$R,7,FALSE))</f>
        <v/>
      </c>
      <c r="AB216" s="723">
        <f t="shared" si="27"/>
        <v>1</v>
      </c>
      <c r="AC216" s="695" t="str">
        <f t="shared" si="28"/>
        <v/>
      </c>
      <c r="AD216" s="696" t="str">
        <f>IF(I216="","",IF(AK216="TRUE",Y216*VLOOKUP(F216,'基準年度の排出量算定用（参考）'!$U:$V,2,FALSE),Y216*AA216))</f>
        <v/>
      </c>
      <c r="AE216" s="724" t="str">
        <f>IF(AC216="","",AC216*VLOOKUP(F216,係数!$E:$R,13,FALSE)*44/12)</f>
        <v/>
      </c>
      <c r="AF216" s="291" t="str">
        <f>IF(AD216="","",AD216*VLOOKUP(F216,係数!$E:$R,11,FALSE)*44/12)</f>
        <v/>
      </c>
      <c r="AH216" s="44"/>
      <c r="AJ216" s="58" t="str">
        <f t="shared" si="29"/>
        <v/>
      </c>
      <c r="AK216" s="363" t="b">
        <f t="shared" si="30"/>
        <v>0</v>
      </c>
      <c r="BT216" s="221" t="str">
        <f t="shared" si="32"/>
        <v/>
      </c>
      <c r="BU216" s="221" t="str">
        <f t="shared" si="33"/>
        <v/>
      </c>
    </row>
    <row r="217" spans="2:73" ht="18" customHeight="1">
      <c r="B217" s="40"/>
      <c r="D217" s="822"/>
      <c r="E217" s="49"/>
      <c r="F217" s="32"/>
      <c r="G217" s="50"/>
      <c r="H217" s="50"/>
      <c r="I217" s="51"/>
      <c r="J217" s="708"/>
      <c r="K217" s="709"/>
      <c r="L217" s="709"/>
      <c r="M217" s="709"/>
      <c r="N217" s="709"/>
      <c r="O217" s="709"/>
      <c r="P217" s="709"/>
      <c r="Q217" s="709"/>
      <c r="R217" s="709"/>
      <c r="S217" s="709"/>
      <c r="T217" s="709"/>
      <c r="U217" s="710"/>
      <c r="V217" s="742"/>
      <c r="W217" s="743">
        <f t="shared" si="25"/>
        <v>1</v>
      </c>
      <c r="X217" s="692">
        <f t="shared" si="31"/>
        <v>0</v>
      </c>
      <c r="Y217" s="722" t="str">
        <f t="shared" si="26"/>
        <v/>
      </c>
      <c r="Z217" s="134" t="str">
        <f>IF(F217="","",VLOOKUP(F217,係数!$E:$R,9,FALSE))</f>
        <v/>
      </c>
      <c r="AA217" s="286" t="str">
        <f>IF(F217="","",VLOOKUP(F217,係数!$E:$R,7,FALSE))</f>
        <v/>
      </c>
      <c r="AB217" s="723">
        <f t="shared" si="27"/>
        <v>1</v>
      </c>
      <c r="AC217" s="695" t="str">
        <f t="shared" si="28"/>
        <v/>
      </c>
      <c r="AD217" s="696" t="str">
        <f>IF(I217="","",IF(AK217="TRUE",Y217*VLOOKUP(F217,'基準年度の排出量算定用（参考）'!$U:$V,2,FALSE),Y217*AA217))</f>
        <v/>
      </c>
      <c r="AE217" s="724" t="str">
        <f>IF(AC217="","",AC217*VLOOKUP(F217,係数!$E:$R,13,FALSE)*44/12)</f>
        <v/>
      </c>
      <c r="AF217" s="291" t="str">
        <f>IF(AD217="","",AD217*VLOOKUP(F217,係数!$E:$R,11,FALSE)*44/12)</f>
        <v/>
      </c>
      <c r="AH217" s="44"/>
      <c r="AJ217" s="58" t="str">
        <f t="shared" si="29"/>
        <v/>
      </c>
      <c r="AK217" s="363" t="b">
        <f t="shared" si="30"/>
        <v>0</v>
      </c>
      <c r="BT217" s="221" t="str">
        <f t="shared" si="32"/>
        <v/>
      </c>
      <c r="BU217" s="221" t="str">
        <f t="shared" si="33"/>
        <v/>
      </c>
    </row>
    <row r="218" spans="2:73" ht="18" customHeight="1">
      <c r="B218" s="40"/>
      <c r="D218" s="822"/>
      <c r="E218" s="49"/>
      <c r="F218" s="32"/>
      <c r="G218" s="50"/>
      <c r="H218" s="50"/>
      <c r="I218" s="51"/>
      <c r="J218" s="708"/>
      <c r="K218" s="709"/>
      <c r="L218" s="709"/>
      <c r="M218" s="709"/>
      <c r="N218" s="709"/>
      <c r="O218" s="709"/>
      <c r="P218" s="709"/>
      <c r="Q218" s="709"/>
      <c r="R218" s="709"/>
      <c r="S218" s="709"/>
      <c r="T218" s="709"/>
      <c r="U218" s="710"/>
      <c r="V218" s="742"/>
      <c r="W218" s="743">
        <f t="shared" si="25"/>
        <v>1</v>
      </c>
      <c r="X218" s="692">
        <f t="shared" si="31"/>
        <v>0</v>
      </c>
      <c r="Y218" s="722" t="str">
        <f t="shared" si="26"/>
        <v/>
      </c>
      <c r="Z218" s="134" t="str">
        <f>IF(F218="","",VLOOKUP(F218,係数!$E:$R,9,FALSE))</f>
        <v/>
      </c>
      <c r="AA218" s="286" t="str">
        <f>IF(F218="","",VLOOKUP(F218,係数!$E:$R,7,FALSE))</f>
        <v/>
      </c>
      <c r="AB218" s="723">
        <f t="shared" si="27"/>
        <v>1</v>
      </c>
      <c r="AC218" s="695" t="str">
        <f t="shared" si="28"/>
        <v/>
      </c>
      <c r="AD218" s="696" t="str">
        <f>IF(I218="","",IF(AK218="TRUE",Y218*VLOOKUP(F218,'基準年度の排出量算定用（参考）'!$U:$V,2,FALSE),Y218*AA218))</f>
        <v/>
      </c>
      <c r="AE218" s="724" t="str">
        <f>IF(AC218="","",AC218*VLOOKUP(F218,係数!$E:$R,13,FALSE)*44/12)</f>
        <v/>
      </c>
      <c r="AF218" s="291" t="str">
        <f>IF(AD218="","",AD218*VLOOKUP(F218,係数!$E:$R,11,FALSE)*44/12)</f>
        <v/>
      </c>
      <c r="AH218" s="44"/>
      <c r="AJ218" s="58" t="str">
        <f t="shared" si="29"/>
        <v/>
      </c>
      <c r="AK218" s="363" t="b">
        <f t="shared" si="30"/>
        <v>0</v>
      </c>
      <c r="BT218" s="221" t="str">
        <f t="shared" si="32"/>
        <v/>
      </c>
      <c r="BU218" s="221" t="str">
        <f t="shared" si="33"/>
        <v/>
      </c>
    </row>
    <row r="219" spans="2:73" ht="18" customHeight="1">
      <c r="B219" s="40"/>
      <c r="D219" s="822"/>
      <c r="E219" s="49"/>
      <c r="F219" s="32"/>
      <c r="G219" s="50"/>
      <c r="H219" s="50"/>
      <c r="I219" s="51"/>
      <c r="J219" s="708"/>
      <c r="K219" s="709"/>
      <c r="L219" s="709"/>
      <c r="M219" s="709"/>
      <c r="N219" s="709"/>
      <c r="O219" s="709"/>
      <c r="P219" s="709"/>
      <c r="Q219" s="709"/>
      <c r="R219" s="709"/>
      <c r="S219" s="709"/>
      <c r="T219" s="709"/>
      <c r="U219" s="710"/>
      <c r="V219" s="742"/>
      <c r="W219" s="743">
        <f t="shared" si="25"/>
        <v>1</v>
      </c>
      <c r="X219" s="692">
        <f t="shared" si="31"/>
        <v>0</v>
      </c>
      <c r="Y219" s="722" t="str">
        <f t="shared" si="26"/>
        <v/>
      </c>
      <c r="Z219" s="134" t="str">
        <f>IF(F219="","",VLOOKUP(F219,係数!$E:$R,9,FALSE))</f>
        <v/>
      </c>
      <c r="AA219" s="286" t="str">
        <f>IF(F219="","",VLOOKUP(F219,係数!$E:$R,7,FALSE))</f>
        <v/>
      </c>
      <c r="AB219" s="723">
        <f t="shared" si="27"/>
        <v>1</v>
      </c>
      <c r="AC219" s="695" t="str">
        <f t="shared" si="28"/>
        <v/>
      </c>
      <c r="AD219" s="696" t="str">
        <f>IF(I219="","",IF(AK219="TRUE",Y219*VLOOKUP(F219,'基準年度の排出量算定用（参考）'!$U:$V,2,FALSE),Y219*AA219))</f>
        <v/>
      </c>
      <c r="AE219" s="724" t="str">
        <f>IF(AC219="","",AC219*VLOOKUP(F219,係数!$E:$R,13,FALSE)*44/12)</f>
        <v/>
      </c>
      <c r="AF219" s="291" t="str">
        <f>IF(AD219="","",AD219*VLOOKUP(F219,係数!$E:$R,11,FALSE)*44/12)</f>
        <v/>
      </c>
      <c r="AH219" s="44"/>
      <c r="AJ219" s="58" t="str">
        <f t="shared" si="29"/>
        <v/>
      </c>
      <c r="AK219" s="363" t="b">
        <f t="shared" si="30"/>
        <v>0</v>
      </c>
      <c r="BT219" s="221" t="str">
        <f t="shared" si="32"/>
        <v/>
      </c>
      <c r="BU219" s="221" t="str">
        <f t="shared" si="33"/>
        <v/>
      </c>
    </row>
    <row r="220" spans="2:73" ht="18" customHeight="1">
      <c r="B220" s="40"/>
      <c r="D220" s="822"/>
      <c r="E220" s="49"/>
      <c r="F220" s="32"/>
      <c r="G220" s="50"/>
      <c r="H220" s="50"/>
      <c r="I220" s="51"/>
      <c r="J220" s="708"/>
      <c r="K220" s="709"/>
      <c r="L220" s="709"/>
      <c r="M220" s="709"/>
      <c r="N220" s="709"/>
      <c r="O220" s="709"/>
      <c r="P220" s="709"/>
      <c r="Q220" s="709"/>
      <c r="R220" s="709"/>
      <c r="S220" s="709"/>
      <c r="T220" s="709"/>
      <c r="U220" s="710"/>
      <c r="V220" s="742"/>
      <c r="W220" s="743">
        <f t="shared" si="25"/>
        <v>1</v>
      </c>
      <c r="X220" s="692">
        <f t="shared" si="31"/>
        <v>0</v>
      </c>
      <c r="Y220" s="722" t="str">
        <f t="shared" si="26"/>
        <v/>
      </c>
      <c r="Z220" s="134" t="str">
        <f>IF(F220="","",VLOOKUP(F220,係数!$E:$R,9,FALSE))</f>
        <v/>
      </c>
      <c r="AA220" s="286" t="str">
        <f>IF(F220="","",VLOOKUP(F220,係数!$E:$R,7,FALSE))</f>
        <v/>
      </c>
      <c r="AB220" s="723">
        <f t="shared" si="27"/>
        <v>1</v>
      </c>
      <c r="AC220" s="695" t="str">
        <f t="shared" si="28"/>
        <v/>
      </c>
      <c r="AD220" s="696" t="str">
        <f>IF(I220="","",IF(AK220="TRUE",Y220*VLOOKUP(F220,'基準年度の排出量算定用（参考）'!$U:$V,2,FALSE),Y220*AA220))</f>
        <v/>
      </c>
      <c r="AE220" s="724" t="str">
        <f>IF(AC220="","",AC220*VLOOKUP(F220,係数!$E:$R,13,FALSE)*44/12)</f>
        <v/>
      </c>
      <c r="AF220" s="291" t="str">
        <f>IF(AD220="","",AD220*VLOOKUP(F220,係数!$E:$R,11,FALSE)*44/12)</f>
        <v/>
      </c>
      <c r="AH220" s="44"/>
      <c r="AJ220" s="58" t="str">
        <f t="shared" si="29"/>
        <v/>
      </c>
      <c r="AK220" s="363" t="b">
        <f t="shared" si="30"/>
        <v>0</v>
      </c>
      <c r="BT220" s="221" t="str">
        <f t="shared" si="32"/>
        <v/>
      </c>
      <c r="BU220" s="221" t="str">
        <f t="shared" si="33"/>
        <v/>
      </c>
    </row>
    <row r="221" spans="2:73" ht="18" customHeight="1">
      <c r="B221" s="40"/>
      <c r="D221" s="822"/>
      <c r="E221" s="49"/>
      <c r="F221" s="32"/>
      <c r="G221" s="50"/>
      <c r="H221" s="50"/>
      <c r="I221" s="51"/>
      <c r="J221" s="708"/>
      <c r="K221" s="709"/>
      <c r="L221" s="709"/>
      <c r="M221" s="709"/>
      <c r="N221" s="709"/>
      <c r="O221" s="709"/>
      <c r="P221" s="709"/>
      <c r="Q221" s="709"/>
      <c r="R221" s="709"/>
      <c r="S221" s="709"/>
      <c r="T221" s="709"/>
      <c r="U221" s="710"/>
      <c r="V221" s="742"/>
      <c r="W221" s="743">
        <f t="shared" si="25"/>
        <v>1</v>
      </c>
      <c r="X221" s="692">
        <f t="shared" si="31"/>
        <v>0</v>
      </c>
      <c r="Y221" s="722" t="str">
        <f t="shared" si="26"/>
        <v/>
      </c>
      <c r="Z221" s="134" t="str">
        <f>IF(F221="","",VLOOKUP(F221,係数!$E:$R,9,FALSE))</f>
        <v/>
      </c>
      <c r="AA221" s="286" t="str">
        <f>IF(F221="","",VLOOKUP(F221,係数!$E:$R,7,FALSE))</f>
        <v/>
      </c>
      <c r="AB221" s="723">
        <f t="shared" si="27"/>
        <v>1</v>
      </c>
      <c r="AC221" s="695" t="str">
        <f t="shared" si="28"/>
        <v/>
      </c>
      <c r="AD221" s="696" t="str">
        <f>IF(I221="","",IF(AK221="TRUE",Y221*VLOOKUP(F221,'基準年度の排出量算定用（参考）'!$U:$V,2,FALSE),Y221*AA221))</f>
        <v/>
      </c>
      <c r="AE221" s="724" t="str">
        <f>IF(AC221="","",AC221*VLOOKUP(F221,係数!$E:$R,13,FALSE)*44/12)</f>
        <v/>
      </c>
      <c r="AF221" s="291" t="str">
        <f>IF(AD221="","",AD221*VLOOKUP(F221,係数!$E:$R,11,FALSE)*44/12)</f>
        <v/>
      </c>
      <c r="AH221" s="44"/>
      <c r="AJ221" s="58" t="str">
        <f t="shared" si="29"/>
        <v/>
      </c>
      <c r="AK221" s="363" t="b">
        <f t="shared" si="30"/>
        <v>0</v>
      </c>
      <c r="BT221" s="221" t="str">
        <f t="shared" si="32"/>
        <v/>
      </c>
      <c r="BU221" s="221" t="str">
        <f t="shared" si="33"/>
        <v/>
      </c>
    </row>
    <row r="222" spans="2:73" ht="18" customHeight="1">
      <c r="B222" s="40"/>
      <c r="D222" s="822"/>
      <c r="E222" s="49"/>
      <c r="F222" s="32"/>
      <c r="G222" s="50"/>
      <c r="H222" s="50"/>
      <c r="I222" s="51"/>
      <c r="J222" s="708"/>
      <c r="K222" s="709"/>
      <c r="L222" s="709"/>
      <c r="M222" s="709"/>
      <c r="N222" s="709"/>
      <c r="O222" s="709"/>
      <c r="P222" s="709"/>
      <c r="Q222" s="709"/>
      <c r="R222" s="709"/>
      <c r="S222" s="709"/>
      <c r="T222" s="709"/>
      <c r="U222" s="710"/>
      <c r="V222" s="742"/>
      <c r="W222" s="743">
        <f t="shared" si="25"/>
        <v>1</v>
      </c>
      <c r="X222" s="692">
        <f t="shared" si="31"/>
        <v>0</v>
      </c>
      <c r="Y222" s="722" t="str">
        <f t="shared" si="26"/>
        <v/>
      </c>
      <c r="Z222" s="134" t="str">
        <f>IF(F222="","",VLOOKUP(F222,係数!$E:$R,9,FALSE))</f>
        <v/>
      </c>
      <c r="AA222" s="286" t="str">
        <f>IF(F222="","",VLOOKUP(F222,係数!$E:$R,7,FALSE))</f>
        <v/>
      </c>
      <c r="AB222" s="723">
        <f t="shared" si="27"/>
        <v>1</v>
      </c>
      <c r="AC222" s="695" t="str">
        <f t="shared" si="28"/>
        <v/>
      </c>
      <c r="AD222" s="696" t="str">
        <f>IF(I222="","",IF(AK222="TRUE",Y222*VLOOKUP(F222,'基準年度の排出量算定用（参考）'!$U:$V,2,FALSE),Y222*AA222))</f>
        <v/>
      </c>
      <c r="AE222" s="724" t="str">
        <f>IF(AC222="","",AC222*VLOOKUP(F222,係数!$E:$R,13,FALSE)*44/12)</f>
        <v/>
      </c>
      <c r="AF222" s="291" t="str">
        <f>IF(AD222="","",AD222*VLOOKUP(F222,係数!$E:$R,11,FALSE)*44/12)</f>
        <v/>
      </c>
      <c r="AH222" s="44"/>
      <c r="AJ222" s="58" t="str">
        <f t="shared" si="29"/>
        <v/>
      </c>
      <c r="AK222" s="363" t="b">
        <f t="shared" si="30"/>
        <v>0</v>
      </c>
      <c r="BT222" s="221" t="str">
        <f t="shared" si="32"/>
        <v/>
      </c>
      <c r="BU222" s="221" t="str">
        <f t="shared" si="33"/>
        <v/>
      </c>
    </row>
    <row r="223" spans="2:73" ht="18" customHeight="1">
      <c r="B223" s="40"/>
      <c r="D223" s="822"/>
      <c r="E223" s="49"/>
      <c r="F223" s="32"/>
      <c r="G223" s="50"/>
      <c r="H223" s="50"/>
      <c r="I223" s="51"/>
      <c r="J223" s="708"/>
      <c r="K223" s="709"/>
      <c r="L223" s="709"/>
      <c r="M223" s="709"/>
      <c r="N223" s="709"/>
      <c r="O223" s="709"/>
      <c r="P223" s="709"/>
      <c r="Q223" s="709"/>
      <c r="R223" s="709"/>
      <c r="S223" s="709"/>
      <c r="T223" s="709"/>
      <c r="U223" s="710"/>
      <c r="V223" s="742"/>
      <c r="W223" s="743">
        <f t="shared" si="25"/>
        <v>1</v>
      </c>
      <c r="X223" s="692">
        <f t="shared" si="31"/>
        <v>0</v>
      </c>
      <c r="Y223" s="722" t="str">
        <f t="shared" si="26"/>
        <v/>
      </c>
      <c r="Z223" s="134" t="str">
        <f>IF(F223="","",VLOOKUP(F223,係数!$E:$R,9,FALSE))</f>
        <v/>
      </c>
      <c r="AA223" s="286" t="str">
        <f>IF(F223="","",VLOOKUP(F223,係数!$E:$R,7,FALSE))</f>
        <v/>
      </c>
      <c r="AB223" s="723">
        <f t="shared" si="27"/>
        <v>1</v>
      </c>
      <c r="AC223" s="695" t="str">
        <f t="shared" si="28"/>
        <v/>
      </c>
      <c r="AD223" s="696" t="str">
        <f>IF(I223="","",IF(AK223="TRUE",Y223*VLOOKUP(F223,'基準年度の排出量算定用（参考）'!$U:$V,2,FALSE),Y223*AA223))</f>
        <v/>
      </c>
      <c r="AE223" s="724" t="str">
        <f>IF(AC223="","",AC223*VLOOKUP(F223,係数!$E:$R,13,FALSE)*44/12)</f>
        <v/>
      </c>
      <c r="AF223" s="291" t="str">
        <f>IF(AD223="","",AD223*VLOOKUP(F223,係数!$E:$R,11,FALSE)*44/12)</f>
        <v/>
      </c>
      <c r="AH223" s="44"/>
      <c r="AJ223" s="58" t="str">
        <f t="shared" si="29"/>
        <v/>
      </c>
      <c r="AK223" s="363" t="b">
        <f t="shared" si="30"/>
        <v>0</v>
      </c>
      <c r="BT223" s="221" t="str">
        <f t="shared" si="32"/>
        <v/>
      </c>
      <c r="BU223" s="221" t="str">
        <f t="shared" si="33"/>
        <v/>
      </c>
    </row>
    <row r="224" spans="2:73" ht="18" customHeight="1">
      <c r="B224" s="40"/>
      <c r="D224" s="822"/>
      <c r="E224" s="49"/>
      <c r="F224" s="32"/>
      <c r="G224" s="50"/>
      <c r="H224" s="50"/>
      <c r="I224" s="51"/>
      <c r="J224" s="708"/>
      <c r="K224" s="709"/>
      <c r="L224" s="709"/>
      <c r="M224" s="709"/>
      <c r="N224" s="709"/>
      <c r="O224" s="709"/>
      <c r="P224" s="709"/>
      <c r="Q224" s="709"/>
      <c r="R224" s="709"/>
      <c r="S224" s="709"/>
      <c r="T224" s="709"/>
      <c r="U224" s="710"/>
      <c r="V224" s="742"/>
      <c r="W224" s="743">
        <f t="shared" si="25"/>
        <v>1</v>
      </c>
      <c r="X224" s="692">
        <f t="shared" si="31"/>
        <v>0</v>
      </c>
      <c r="Y224" s="722" t="str">
        <f t="shared" si="26"/>
        <v/>
      </c>
      <c r="Z224" s="134" t="str">
        <f>IF(F224="","",VLOOKUP(F224,係数!$E:$R,9,FALSE))</f>
        <v/>
      </c>
      <c r="AA224" s="286" t="str">
        <f>IF(F224="","",VLOOKUP(F224,係数!$E:$R,7,FALSE))</f>
        <v/>
      </c>
      <c r="AB224" s="723">
        <f t="shared" si="27"/>
        <v>1</v>
      </c>
      <c r="AC224" s="695" t="str">
        <f t="shared" si="28"/>
        <v/>
      </c>
      <c r="AD224" s="696" t="str">
        <f>IF(I224="","",IF(AK224="TRUE",Y224*VLOOKUP(F224,'基準年度の排出量算定用（参考）'!$U:$V,2,FALSE),Y224*AA224))</f>
        <v/>
      </c>
      <c r="AE224" s="724" t="str">
        <f>IF(AC224="","",AC224*VLOOKUP(F224,係数!$E:$R,13,FALSE)*44/12)</f>
        <v/>
      </c>
      <c r="AF224" s="291" t="str">
        <f>IF(AD224="","",AD224*VLOOKUP(F224,係数!$E:$R,11,FALSE)*44/12)</f>
        <v/>
      </c>
      <c r="AH224" s="44"/>
      <c r="AJ224" s="58" t="str">
        <f t="shared" si="29"/>
        <v/>
      </c>
      <c r="AK224" s="363" t="b">
        <f t="shared" si="30"/>
        <v>0</v>
      </c>
      <c r="BT224" s="221" t="str">
        <f t="shared" si="32"/>
        <v/>
      </c>
      <c r="BU224" s="221" t="str">
        <f t="shared" si="33"/>
        <v/>
      </c>
    </row>
    <row r="225" spans="2:73" ht="18" customHeight="1">
      <c r="B225" s="40"/>
      <c r="D225" s="822"/>
      <c r="E225" s="49"/>
      <c r="F225" s="32"/>
      <c r="G225" s="50"/>
      <c r="H225" s="50"/>
      <c r="I225" s="51"/>
      <c r="J225" s="708"/>
      <c r="K225" s="709"/>
      <c r="L225" s="709"/>
      <c r="M225" s="709"/>
      <c r="N225" s="709"/>
      <c r="O225" s="709"/>
      <c r="P225" s="709"/>
      <c r="Q225" s="709"/>
      <c r="R225" s="709"/>
      <c r="S225" s="709"/>
      <c r="T225" s="709"/>
      <c r="U225" s="710"/>
      <c r="V225" s="742"/>
      <c r="W225" s="743">
        <f t="shared" si="25"/>
        <v>1</v>
      </c>
      <c r="X225" s="692">
        <f t="shared" si="31"/>
        <v>0</v>
      </c>
      <c r="Y225" s="722" t="str">
        <f t="shared" si="26"/>
        <v/>
      </c>
      <c r="Z225" s="134" t="str">
        <f>IF(F225="","",VLOOKUP(F225,係数!$E:$R,9,FALSE))</f>
        <v/>
      </c>
      <c r="AA225" s="286" t="str">
        <f>IF(F225="","",VLOOKUP(F225,係数!$E:$R,7,FALSE))</f>
        <v/>
      </c>
      <c r="AB225" s="723">
        <f t="shared" si="27"/>
        <v>1</v>
      </c>
      <c r="AC225" s="695" t="str">
        <f t="shared" si="28"/>
        <v/>
      </c>
      <c r="AD225" s="696" t="str">
        <f>IF(I225="","",IF(AK225="TRUE",Y225*VLOOKUP(F225,'基準年度の排出量算定用（参考）'!$U:$V,2,FALSE),Y225*AA225))</f>
        <v/>
      </c>
      <c r="AE225" s="724" t="str">
        <f>IF(AC225="","",AC225*VLOOKUP(F225,係数!$E:$R,13,FALSE)*44/12)</f>
        <v/>
      </c>
      <c r="AF225" s="291" t="str">
        <f>IF(AD225="","",AD225*VLOOKUP(F225,係数!$E:$R,11,FALSE)*44/12)</f>
        <v/>
      </c>
      <c r="AH225" s="44"/>
      <c r="AJ225" s="58" t="str">
        <f t="shared" si="29"/>
        <v/>
      </c>
      <c r="AK225" s="363" t="b">
        <f t="shared" si="30"/>
        <v>0</v>
      </c>
      <c r="BT225" s="221" t="str">
        <f t="shared" si="32"/>
        <v/>
      </c>
      <c r="BU225" s="221" t="str">
        <f t="shared" si="33"/>
        <v/>
      </c>
    </row>
    <row r="226" spans="2:73" ht="18" customHeight="1">
      <c r="B226" s="40"/>
      <c r="D226" s="822"/>
      <c r="E226" s="49"/>
      <c r="F226" s="32"/>
      <c r="G226" s="50"/>
      <c r="H226" s="50"/>
      <c r="I226" s="51"/>
      <c r="J226" s="708"/>
      <c r="K226" s="709"/>
      <c r="L226" s="709"/>
      <c r="M226" s="709"/>
      <c r="N226" s="709"/>
      <c r="O226" s="709"/>
      <c r="P226" s="709"/>
      <c r="Q226" s="709"/>
      <c r="R226" s="709"/>
      <c r="S226" s="709"/>
      <c r="T226" s="709"/>
      <c r="U226" s="710"/>
      <c r="V226" s="742"/>
      <c r="W226" s="743">
        <f t="shared" si="25"/>
        <v>1</v>
      </c>
      <c r="X226" s="692">
        <f t="shared" si="31"/>
        <v>0</v>
      </c>
      <c r="Y226" s="722" t="str">
        <f t="shared" si="26"/>
        <v/>
      </c>
      <c r="Z226" s="134" t="str">
        <f>IF(F226="","",VLOOKUP(F226,係数!$E:$R,9,FALSE))</f>
        <v/>
      </c>
      <c r="AA226" s="286" t="str">
        <f>IF(F226="","",VLOOKUP(F226,係数!$E:$R,7,FALSE))</f>
        <v/>
      </c>
      <c r="AB226" s="723">
        <f t="shared" si="27"/>
        <v>1</v>
      </c>
      <c r="AC226" s="695" t="str">
        <f t="shared" si="28"/>
        <v/>
      </c>
      <c r="AD226" s="696" t="str">
        <f>IF(I226="","",IF(AK226="TRUE",Y226*VLOOKUP(F226,'基準年度の排出量算定用（参考）'!$U:$V,2,FALSE),Y226*AA226))</f>
        <v/>
      </c>
      <c r="AE226" s="724" t="str">
        <f>IF(AC226="","",AC226*VLOOKUP(F226,係数!$E:$R,13,FALSE)*44/12)</f>
        <v/>
      </c>
      <c r="AF226" s="291" t="str">
        <f>IF(AD226="","",AD226*VLOOKUP(F226,係数!$E:$R,11,FALSE)*44/12)</f>
        <v/>
      </c>
      <c r="AH226" s="44"/>
      <c r="AJ226" s="58" t="str">
        <f t="shared" si="29"/>
        <v/>
      </c>
      <c r="AK226" s="363" t="b">
        <f t="shared" si="30"/>
        <v>0</v>
      </c>
      <c r="BT226" s="221" t="str">
        <f t="shared" si="32"/>
        <v/>
      </c>
      <c r="BU226" s="221" t="str">
        <f t="shared" si="33"/>
        <v/>
      </c>
    </row>
    <row r="227" spans="2:73" ht="18" customHeight="1">
      <c r="B227" s="40"/>
      <c r="D227" s="822"/>
      <c r="E227" s="49"/>
      <c r="F227" s="32"/>
      <c r="G227" s="50"/>
      <c r="H227" s="50"/>
      <c r="I227" s="51"/>
      <c r="J227" s="708"/>
      <c r="K227" s="709"/>
      <c r="L227" s="709"/>
      <c r="M227" s="709"/>
      <c r="N227" s="709"/>
      <c r="O227" s="709"/>
      <c r="P227" s="709"/>
      <c r="Q227" s="709"/>
      <c r="R227" s="709"/>
      <c r="S227" s="709"/>
      <c r="T227" s="709"/>
      <c r="U227" s="710"/>
      <c r="V227" s="742"/>
      <c r="W227" s="743">
        <f t="shared" si="25"/>
        <v>1</v>
      </c>
      <c r="X227" s="692">
        <f t="shared" si="31"/>
        <v>0</v>
      </c>
      <c r="Y227" s="722" t="str">
        <f t="shared" si="26"/>
        <v/>
      </c>
      <c r="Z227" s="134" t="str">
        <f>IF(F227="","",VLOOKUP(F227,係数!$E:$R,9,FALSE))</f>
        <v/>
      </c>
      <c r="AA227" s="286" t="str">
        <f>IF(F227="","",VLOOKUP(F227,係数!$E:$R,7,FALSE))</f>
        <v/>
      </c>
      <c r="AB227" s="723">
        <f t="shared" si="27"/>
        <v>1</v>
      </c>
      <c r="AC227" s="695" t="str">
        <f t="shared" si="28"/>
        <v/>
      </c>
      <c r="AD227" s="696" t="str">
        <f>IF(I227="","",IF(AK227="TRUE",Y227*VLOOKUP(F227,'基準年度の排出量算定用（参考）'!$U:$V,2,FALSE),Y227*AA227))</f>
        <v/>
      </c>
      <c r="AE227" s="724" t="str">
        <f>IF(AC227="","",AC227*VLOOKUP(F227,係数!$E:$R,13,FALSE)*44/12)</f>
        <v/>
      </c>
      <c r="AF227" s="291" t="str">
        <f>IF(AD227="","",AD227*VLOOKUP(F227,係数!$E:$R,11,FALSE)*44/12)</f>
        <v/>
      </c>
      <c r="AH227" s="44"/>
      <c r="AJ227" s="58" t="str">
        <f t="shared" si="29"/>
        <v/>
      </c>
      <c r="AK227" s="363" t="b">
        <f t="shared" si="30"/>
        <v>0</v>
      </c>
      <c r="BT227" s="221" t="str">
        <f t="shared" si="32"/>
        <v/>
      </c>
      <c r="BU227" s="221" t="str">
        <f t="shared" si="33"/>
        <v/>
      </c>
    </row>
    <row r="228" spans="2:73" ht="18" customHeight="1">
      <c r="B228" s="40"/>
      <c r="D228" s="822"/>
      <c r="E228" s="49"/>
      <c r="F228" s="32"/>
      <c r="G228" s="50"/>
      <c r="H228" s="50"/>
      <c r="I228" s="51"/>
      <c r="J228" s="708"/>
      <c r="K228" s="709"/>
      <c r="L228" s="709"/>
      <c r="M228" s="709"/>
      <c r="N228" s="709"/>
      <c r="O228" s="709"/>
      <c r="P228" s="709"/>
      <c r="Q228" s="709"/>
      <c r="R228" s="709"/>
      <c r="S228" s="709"/>
      <c r="T228" s="709"/>
      <c r="U228" s="710"/>
      <c r="V228" s="742"/>
      <c r="W228" s="743">
        <f t="shared" si="25"/>
        <v>1</v>
      </c>
      <c r="X228" s="692">
        <f t="shared" si="31"/>
        <v>0</v>
      </c>
      <c r="Y228" s="722" t="str">
        <f t="shared" si="26"/>
        <v/>
      </c>
      <c r="Z228" s="134" t="str">
        <f>IF(F228="","",VLOOKUP(F228,係数!$E:$R,9,FALSE))</f>
        <v/>
      </c>
      <c r="AA228" s="286" t="str">
        <f>IF(F228="","",VLOOKUP(F228,係数!$E:$R,7,FALSE))</f>
        <v/>
      </c>
      <c r="AB228" s="723">
        <f t="shared" si="27"/>
        <v>1</v>
      </c>
      <c r="AC228" s="695" t="str">
        <f t="shared" si="28"/>
        <v/>
      </c>
      <c r="AD228" s="696" t="str">
        <f>IF(I228="","",IF(AK228="TRUE",Y228*VLOOKUP(F228,'基準年度の排出量算定用（参考）'!$U:$V,2,FALSE),Y228*AA228))</f>
        <v/>
      </c>
      <c r="AE228" s="724" t="str">
        <f>IF(AC228="","",AC228*VLOOKUP(F228,係数!$E:$R,13,FALSE)*44/12)</f>
        <v/>
      </c>
      <c r="AF228" s="291" t="str">
        <f>IF(AD228="","",AD228*VLOOKUP(F228,係数!$E:$R,11,FALSE)*44/12)</f>
        <v/>
      </c>
      <c r="AH228" s="44"/>
      <c r="AJ228" s="58" t="str">
        <f t="shared" si="29"/>
        <v/>
      </c>
      <c r="AK228" s="363" t="b">
        <f t="shared" si="30"/>
        <v>0</v>
      </c>
      <c r="BT228" s="221" t="str">
        <f t="shared" si="32"/>
        <v/>
      </c>
      <c r="BU228" s="221" t="str">
        <f t="shared" si="33"/>
        <v/>
      </c>
    </row>
    <row r="229" spans="2:73" ht="18" customHeight="1">
      <c r="B229" s="40"/>
      <c r="D229" s="822"/>
      <c r="E229" s="49"/>
      <c r="F229" s="32"/>
      <c r="G229" s="50"/>
      <c r="H229" s="50"/>
      <c r="I229" s="51"/>
      <c r="J229" s="708"/>
      <c r="K229" s="709"/>
      <c r="L229" s="709"/>
      <c r="M229" s="709"/>
      <c r="N229" s="709"/>
      <c r="O229" s="709"/>
      <c r="P229" s="709"/>
      <c r="Q229" s="709"/>
      <c r="R229" s="709"/>
      <c r="S229" s="709"/>
      <c r="T229" s="709"/>
      <c r="U229" s="710"/>
      <c r="V229" s="742"/>
      <c r="W229" s="743">
        <f t="shared" si="25"/>
        <v>1</v>
      </c>
      <c r="X229" s="692">
        <f t="shared" si="31"/>
        <v>0</v>
      </c>
      <c r="Y229" s="722" t="str">
        <f t="shared" si="26"/>
        <v/>
      </c>
      <c r="Z229" s="134" t="str">
        <f>IF(F229="","",VLOOKUP(F229,係数!$E:$R,9,FALSE))</f>
        <v/>
      </c>
      <c r="AA229" s="286" t="str">
        <f>IF(F229="","",VLOOKUP(F229,係数!$E:$R,7,FALSE))</f>
        <v/>
      </c>
      <c r="AB229" s="723">
        <f t="shared" si="27"/>
        <v>1</v>
      </c>
      <c r="AC229" s="695" t="str">
        <f t="shared" si="28"/>
        <v/>
      </c>
      <c r="AD229" s="696" t="str">
        <f>IF(I229="","",IF(AK229="TRUE",Y229*VLOOKUP(F229,'基準年度の排出量算定用（参考）'!$U:$V,2,FALSE),Y229*AA229))</f>
        <v/>
      </c>
      <c r="AE229" s="724" t="str">
        <f>IF(AC229="","",AC229*VLOOKUP(F229,係数!$E:$R,13,FALSE)*44/12)</f>
        <v/>
      </c>
      <c r="AF229" s="291" t="str">
        <f>IF(AD229="","",AD229*VLOOKUP(F229,係数!$E:$R,11,FALSE)*44/12)</f>
        <v/>
      </c>
      <c r="AH229" s="44"/>
      <c r="AJ229" s="58" t="str">
        <f t="shared" si="29"/>
        <v/>
      </c>
      <c r="AK229" s="363" t="b">
        <f t="shared" si="30"/>
        <v>0</v>
      </c>
      <c r="BT229" s="221" t="str">
        <f t="shared" si="32"/>
        <v/>
      </c>
      <c r="BU229" s="221" t="str">
        <f t="shared" si="33"/>
        <v/>
      </c>
    </row>
    <row r="230" spans="2:73" ht="18" customHeight="1">
      <c r="B230" s="40"/>
      <c r="D230" s="822"/>
      <c r="E230" s="49"/>
      <c r="F230" s="32"/>
      <c r="G230" s="50"/>
      <c r="H230" s="50"/>
      <c r="I230" s="51"/>
      <c r="J230" s="708"/>
      <c r="K230" s="709"/>
      <c r="L230" s="709"/>
      <c r="M230" s="709"/>
      <c r="N230" s="709"/>
      <c r="O230" s="709"/>
      <c r="P230" s="709"/>
      <c r="Q230" s="709"/>
      <c r="R230" s="709"/>
      <c r="S230" s="709"/>
      <c r="T230" s="709"/>
      <c r="U230" s="710"/>
      <c r="V230" s="742"/>
      <c r="W230" s="743">
        <f t="shared" si="25"/>
        <v>1</v>
      </c>
      <c r="X230" s="692">
        <f t="shared" si="31"/>
        <v>0</v>
      </c>
      <c r="Y230" s="722" t="str">
        <f t="shared" si="26"/>
        <v/>
      </c>
      <c r="Z230" s="134" t="str">
        <f>IF(F230="","",VLOOKUP(F230,係数!$E:$R,9,FALSE))</f>
        <v/>
      </c>
      <c r="AA230" s="286" t="str">
        <f>IF(F230="","",VLOOKUP(F230,係数!$E:$R,7,FALSE))</f>
        <v/>
      </c>
      <c r="AB230" s="723">
        <f t="shared" si="27"/>
        <v>1</v>
      </c>
      <c r="AC230" s="695" t="str">
        <f t="shared" si="28"/>
        <v/>
      </c>
      <c r="AD230" s="696" t="str">
        <f>IF(I230="","",IF(AK230="TRUE",Y230*VLOOKUP(F230,'基準年度の排出量算定用（参考）'!$U:$V,2,FALSE),Y230*AA230))</f>
        <v/>
      </c>
      <c r="AE230" s="724" t="str">
        <f>IF(AC230="","",AC230*VLOOKUP(F230,係数!$E:$R,13,FALSE)*44/12)</f>
        <v/>
      </c>
      <c r="AF230" s="291" t="str">
        <f>IF(AD230="","",AD230*VLOOKUP(F230,係数!$E:$R,11,FALSE)*44/12)</f>
        <v/>
      </c>
      <c r="AH230" s="44"/>
      <c r="AJ230" s="58" t="str">
        <f t="shared" si="29"/>
        <v/>
      </c>
      <c r="AK230" s="363" t="b">
        <f t="shared" si="30"/>
        <v>0</v>
      </c>
      <c r="BT230" s="221" t="str">
        <f t="shared" si="32"/>
        <v/>
      </c>
      <c r="BU230" s="221" t="str">
        <f t="shared" si="33"/>
        <v/>
      </c>
    </row>
    <row r="231" spans="2:73" ht="18" customHeight="1">
      <c r="B231" s="40"/>
      <c r="D231" s="822"/>
      <c r="E231" s="49"/>
      <c r="F231" s="32"/>
      <c r="G231" s="50"/>
      <c r="H231" s="50"/>
      <c r="I231" s="51"/>
      <c r="J231" s="708"/>
      <c r="K231" s="709"/>
      <c r="L231" s="709"/>
      <c r="M231" s="709"/>
      <c r="N231" s="709"/>
      <c r="O231" s="709"/>
      <c r="P231" s="709"/>
      <c r="Q231" s="709"/>
      <c r="R231" s="709"/>
      <c r="S231" s="709"/>
      <c r="T231" s="709"/>
      <c r="U231" s="710"/>
      <c r="V231" s="742"/>
      <c r="W231" s="743">
        <f t="shared" si="25"/>
        <v>1</v>
      </c>
      <c r="X231" s="692">
        <f t="shared" si="31"/>
        <v>0</v>
      </c>
      <c r="Y231" s="722" t="str">
        <f t="shared" si="26"/>
        <v/>
      </c>
      <c r="Z231" s="134" t="str">
        <f>IF(F231="","",VLOOKUP(F231,係数!$E:$R,9,FALSE))</f>
        <v/>
      </c>
      <c r="AA231" s="286" t="str">
        <f>IF(F231="","",VLOOKUP(F231,係数!$E:$R,7,FALSE))</f>
        <v/>
      </c>
      <c r="AB231" s="723">
        <f t="shared" si="27"/>
        <v>1</v>
      </c>
      <c r="AC231" s="695" t="str">
        <f t="shared" si="28"/>
        <v/>
      </c>
      <c r="AD231" s="696" t="str">
        <f>IF(I231="","",IF(AK231="TRUE",Y231*VLOOKUP(F231,'基準年度の排出量算定用（参考）'!$U:$V,2,FALSE),Y231*AA231))</f>
        <v/>
      </c>
      <c r="AE231" s="724" t="str">
        <f>IF(AC231="","",AC231*VLOOKUP(F231,係数!$E:$R,13,FALSE)*44/12)</f>
        <v/>
      </c>
      <c r="AF231" s="291" t="str">
        <f>IF(AD231="","",AD231*VLOOKUP(F231,係数!$E:$R,11,FALSE)*44/12)</f>
        <v/>
      </c>
      <c r="AH231" s="44"/>
      <c r="AJ231" s="58" t="str">
        <f t="shared" si="29"/>
        <v/>
      </c>
      <c r="AK231" s="363" t="b">
        <f t="shared" si="30"/>
        <v>0</v>
      </c>
      <c r="BT231" s="221" t="str">
        <f t="shared" si="32"/>
        <v/>
      </c>
      <c r="BU231" s="221" t="str">
        <f t="shared" si="33"/>
        <v/>
      </c>
    </row>
    <row r="232" spans="2:73" ht="18" customHeight="1">
      <c r="B232" s="40"/>
      <c r="D232" s="822"/>
      <c r="E232" s="49"/>
      <c r="F232" s="32"/>
      <c r="G232" s="50"/>
      <c r="H232" s="50"/>
      <c r="I232" s="51"/>
      <c r="J232" s="708"/>
      <c r="K232" s="709"/>
      <c r="L232" s="709"/>
      <c r="M232" s="709"/>
      <c r="N232" s="709"/>
      <c r="O232" s="709"/>
      <c r="P232" s="709"/>
      <c r="Q232" s="709"/>
      <c r="R232" s="709"/>
      <c r="S232" s="709"/>
      <c r="T232" s="709"/>
      <c r="U232" s="710"/>
      <c r="V232" s="742"/>
      <c r="W232" s="743">
        <f t="shared" si="25"/>
        <v>1</v>
      </c>
      <c r="X232" s="692">
        <f t="shared" si="31"/>
        <v>0</v>
      </c>
      <c r="Y232" s="722" t="str">
        <f t="shared" si="26"/>
        <v/>
      </c>
      <c r="Z232" s="134" t="str">
        <f>IF(F232="","",VLOOKUP(F232,係数!$E:$R,9,FALSE))</f>
        <v/>
      </c>
      <c r="AA232" s="286" t="str">
        <f>IF(F232="","",VLOOKUP(F232,係数!$E:$R,7,FALSE))</f>
        <v/>
      </c>
      <c r="AB232" s="723">
        <f t="shared" si="27"/>
        <v>1</v>
      </c>
      <c r="AC232" s="695" t="str">
        <f t="shared" si="28"/>
        <v/>
      </c>
      <c r="AD232" s="696" t="str">
        <f>IF(I232="","",IF(AK232="TRUE",Y232*VLOOKUP(F232,'基準年度の排出量算定用（参考）'!$U:$V,2,FALSE),Y232*AA232))</f>
        <v/>
      </c>
      <c r="AE232" s="724" t="str">
        <f>IF(AC232="","",AC232*VLOOKUP(F232,係数!$E:$R,13,FALSE)*44/12)</f>
        <v/>
      </c>
      <c r="AF232" s="291" t="str">
        <f>IF(AD232="","",AD232*VLOOKUP(F232,係数!$E:$R,11,FALSE)*44/12)</f>
        <v/>
      </c>
      <c r="AH232" s="44"/>
      <c r="AJ232" s="58" t="str">
        <f t="shared" si="29"/>
        <v/>
      </c>
      <c r="AK232" s="363" t="b">
        <f t="shared" si="30"/>
        <v>0</v>
      </c>
      <c r="BT232" s="221" t="str">
        <f t="shared" si="32"/>
        <v/>
      </c>
      <c r="BU232" s="221" t="str">
        <f t="shared" si="33"/>
        <v/>
      </c>
    </row>
    <row r="233" spans="2:73" ht="18" customHeight="1">
      <c r="B233" s="40"/>
      <c r="D233" s="822"/>
      <c r="E233" s="49"/>
      <c r="F233" s="32"/>
      <c r="G233" s="50"/>
      <c r="H233" s="50"/>
      <c r="I233" s="51"/>
      <c r="J233" s="708"/>
      <c r="K233" s="709"/>
      <c r="L233" s="709"/>
      <c r="M233" s="709"/>
      <c r="N233" s="709"/>
      <c r="O233" s="709"/>
      <c r="P233" s="709"/>
      <c r="Q233" s="709"/>
      <c r="R233" s="709"/>
      <c r="S233" s="709"/>
      <c r="T233" s="709"/>
      <c r="U233" s="710"/>
      <c r="V233" s="742"/>
      <c r="W233" s="743">
        <f t="shared" si="25"/>
        <v>1</v>
      </c>
      <c r="X233" s="692">
        <f t="shared" si="31"/>
        <v>0</v>
      </c>
      <c r="Y233" s="722" t="str">
        <f t="shared" si="26"/>
        <v/>
      </c>
      <c r="Z233" s="134" t="str">
        <f>IF(F233="","",VLOOKUP(F233,係数!$E:$R,9,FALSE))</f>
        <v/>
      </c>
      <c r="AA233" s="286" t="str">
        <f>IF(F233="","",VLOOKUP(F233,係数!$E:$R,7,FALSE))</f>
        <v/>
      </c>
      <c r="AB233" s="723">
        <f t="shared" si="27"/>
        <v>1</v>
      </c>
      <c r="AC233" s="695" t="str">
        <f t="shared" si="28"/>
        <v/>
      </c>
      <c r="AD233" s="696" t="str">
        <f>IF(I233="","",IF(AK233="TRUE",Y233*VLOOKUP(F233,'基準年度の排出量算定用（参考）'!$U:$V,2,FALSE),Y233*AA233))</f>
        <v/>
      </c>
      <c r="AE233" s="724" t="str">
        <f>IF(AC233="","",AC233*VLOOKUP(F233,係数!$E:$R,13,FALSE)*44/12)</f>
        <v/>
      </c>
      <c r="AF233" s="291" t="str">
        <f>IF(AD233="","",AD233*VLOOKUP(F233,係数!$E:$R,11,FALSE)*44/12)</f>
        <v/>
      </c>
      <c r="AH233" s="44"/>
      <c r="AJ233" s="58" t="str">
        <f t="shared" si="29"/>
        <v/>
      </c>
      <c r="AK233" s="363" t="b">
        <f t="shared" si="30"/>
        <v>0</v>
      </c>
      <c r="BT233" s="221" t="str">
        <f t="shared" si="32"/>
        <v/>
      </c>
      <c r="BU233" s="221" t="str">
        <f t="shared" si="33"/>
        <v/>
      </c>
    </row>
    <row r="234" spans="2:73" ht="18" customHeight="1">
      <c r="B234" s="40"/>
      <c r="D234" s="822"/>
      <c r="E234" s="49"/>
      <c r="F234" s="32"/>
      <c r="G234" s="50"/>
      <c r="H234" s="50"/>
      <c r="I234" s="51"/>
      <c r="J234" s="708"/>
      <c r="K234" s="709"/>
      <c r="L234" s="709"/>
      <c r="M234" s="709"/>
      <c r="N234" s="709"/>
      <c r="O234" s="709"/>
      <c r="P234" s="709"/>
      <c r="Q234" s="709"/>
      <c r="R234" s="709"/>
      <c r="S234" s="709"/>
      <c r="T234" s="709"/>
      <c r="U234" s="710"/>
      <c r="V234" s="742"/>
      <c r="W234" s="743">
        <f t="shared" si="25"/>
        <v>1</v>
      </c>
      <c r="X234" s="692">
        <f t="shared" si="31"/>
        <v>0</v>
      </c>
      <c r="Y234" s="722" t="str">
        <f t="shared" si="26"/>
        <v/>
      </c>
      <c r="Z234" s="134" t="str">
        <f>IF(F234="","",VLOOKUP(F234,係数!$E:$R,9,FALSE))</f>
        <v/>
      </c>
      <c r="AA234" s="286" t="str">
        <f>IF(F234="","",VLOOKUP(F234,係数!$E:$R,7,FALSE))</f>
        <v/>
      </c>
      <c r="AB234" s="723">
        <f t="shared" si="27"/>
        <v>1</v>
      </c>
      <c r="AC234" s="695" t="str">
        <f t="shared" si="28"/>
        <v/>
      </c>
      <c r="AD234" s="696" t="str">
        <f>IF(I234="","",IF(AK234="TRUE",Y234*VLOOKUP(F234,'基準年度の排出量算定用（参考）'!$U:$V,2,FALSE),Y234*AA234))</f>
        <v/>
      </c>
      <c r="AE234" s="724" t="str">
        <f>IF(AC234="","",AC234*VLOOKUP(F234,係数!$E:$R,13,FALSE)*44/12)</f>
        <v/>
      </c>
      <c r="AF234" s="291" t="str">
        <f>IF(AD234="","",AD234*VLOOKUP(F234,係数!$E:$R,11,FALSE)*44/12)</f>
        <v/>
      </c>
      <c r="AH234" s="44"/>
      <c r="AJ234" s="58" t="str">
        <f t="shared" si="29"/>
        <v/>
      </c>
      <c r="AK234" s="363" t="b">
        <f t="shared" si="30"/>
        <v>0</v>
      </c>
      <c r="BT234" s="221" t="str">
        <f t="shared" si="32"/>
        <v/>
      </c>
      <c r="BU234" s="221" t="str">
        <f t="shared" si="33"/>
        <v/>
      </c>
    </row>
    <row r="235" spans="2:73" ht="18" customHeight="1">
      <c r="B235" s="40"/>
      <c r="D235" s="822"/>
      <c r="E235" s="49"/>
      <c r="F235" s="32"/>
      <c r="G235" s="50"/>
      <c r="H235" s="50"/>
      <c r="I235" s="51"/>
      <c r="J235" s="708"/>
      <c r="K235" s="709"/>
      <c r="L235" s="709"/>
      <c r="M235" s="709"/>
      <c r="N235" s="709"/>
      <c r="O235" s="709"/>
      <c r="P235" s="709"/>
      <c r="Q235" s="709"/>
      <c r="R235" s="709"/>
      <c r="S235" s="709"/>
      <c r="T235" s="709"/>
      <c r="U235" s="710"/>
      <c r="V235" s="742"/>
      <c r="W235" s="743">
        <f t="shared" si="25"/>
        <v>1</v>
      </c>
      <c r="X235" s="692">
        <f t="shared" si="31"/>
        <v>0</v>
      </c>
      <c r="Y235" s="722" t="str">
        <f t="shared" si="26"/>
        <v/>
      </c>
      <c r="Z235" s="134" t="str">
        <f>IF(F235="","",VLOOKUP(F235,係数!$E:$R,9,FALSE))</f>
        <v/>
      </c>
      <c r="AA235" s="286" t="str">
        <f>IF(F235="","",VLOOKUP(F235,係数!$E:$R,7,FALSE))</f>
        <v/>
      </c>
      <c r="AB235" s="723">
        <f t="shared" si="27"/>
        <v>1</v>
      </c>
      <c r="AC235" s="695" t="str">
        <f t="shared" si="28"/>
        <v/>
      </c>
      <c r="AD235" s="696" t="str">
        <f>IF(I235="","",IF(AK235="TRUE",Y235*VLOOKUP(F235,'基準年度の排出量算定用（参考）'!$U:$V,2,FALSE),Y235*AA235))</f>
        <v/>
      </c>
      <c r="AE235" s="724" t="str">
        <f>IF(AC235="","",AC235*VLOOKUP(F235,係数!$E:$R,13,FALSE)*44/12)</f>
        <v/>
      </c>
      <c r="AF235" s="291" t="str">
        <f>IF(AD235="","",AD235*VLOOKUP(F235,係数!$E:$R,11,FALSE)*44/12)</f>
        <v/>
      </c>
      <c r="AH235" s="44"/>
      <c r="AJ235" s="58" t="str">
        <f t="shared" si="29"/>
        <v/>
      </c>
      <c r="AK235" s="363" t="b">
        <f t="shared" si="30"/>
        <v>0</v>
      </c>
      <c r="BT235" s="221" t="str">
        <f t="shared" si="32"/>
        <v/>
      </c>
      <c r="BU235" s="221" t="str">
        <f t="shared" si="33"/>
        <v/>
      </c>
    </row>
    <row r="236" spans="2:73" ht="18" customHeight="1">
      <c r="B236" s="40"/>
      <c r="D236" s="822"/>
      <c r="E236" s="49"/>
      <c r="F236" s="32"/>
      <c r="G236" s="50"/>
      <c r="H236" s="50"/>
      <c r="I236" s="51"/>
      <c r="J236" s="708"/>
      <c r="K236" s="709"/>
      <c r="L236" s="709"/>
      <c r="M236" s="709"/>
      <c r="N236" s="709"/>
      <c r="O236" s="709"/>
      <c r="P236" s="709"/>
      <c r="Q236" s="709"/>
      <c r="R236" s="709"/>
      <c r="S236" s="709"/>
      <c r="T236" s="709"/>
      <c r="U236" s="710"/>
      <c r="V236" s="742"/>
      <c r="W236" s="743">
        <f t="shared" si="25"/>
        <v>1</v>
      </c>
      <c r="X236" s="692">
        <f t="shared" si="31"/>
        <v>0</v>
      </c>
      <c r="Y236" s="722" t="str">
        <f t="shared" si="26"/>
        <v/>
      </c>
      <c r="Z236" s="134" t="str">
        <f>IF(F236="","",VLOOKUP(F236,係数!$E:$R,9,FALSE))</f>
        <v/>
      </c>
      <c r="AA236" s="286" t="str">
        <f>IF(F236="","",VLOOKUP(F236,係数!$E:$R,7,FALSE))</f>
        <v/>
      </c>
      <c r="AB236" s="723">
        <f t="shared" si="27"/>
        <v>1</v>
      </c>
      <c r="AC236" s="695" t="str">
        <f t="shared" si="28"/>
        <v/>
      </c>
      <c r="AD236" s="696" t="str">
        <f>IF(I236="","",IF(AK236="TRUE",Y236*VLOOKUP(F236,'基準年度の排出量算定用（参考）'!$U:$V,2,FALSE),Y236*AA236))</f>
        <v/>
      </c>
      <c r="AE236" s="724" t="str">
        <f>IF(AC236="","",AC236*VLOOKUP(F236,係数!$E:$R,13,FALSE)*44/12)</f>
        <v/>
      </c>
      <c r="AF236" s="291" t="str">
        <f>IF(AD236="","",AD236*VLOOKUP(F236,係数!$E:$R,11,FALSE)*44/12)</f>
        <v/>
      </c>
      <c r="AH236" s="44"/>
      <c r="AJ236" s="58" t="str">
        <f t="shared" si="29"/>
        <v/>
      </c>
      <c r="AK236" s="363" t="b">
        <f t="shared" si="30"/>
        <v>0</v>
      </c>
      <c r="BT236" s="221" t="str">
        <f t="shared" si="32"/>
        <v/>
      </c>
      <c r="BU236" s="221" t="str">
        <f t="shared" si="33"/>
        <v/>
      </c>
    </row>
    <row r="237" spans="2:73" ht="18" customHeight="1">
      <c r="B237" s="40"/>
      <c r="D237" s="822"/>
      <c r="E237" s="49"/>
      <c r="F237" s="32"/>
      <c r="G237" s="50"/>
      <c r="H237" s="50"/>
      <c r="I237" s="51"/>
      <c r="J237" s="708"/>
      <c r="K237" s="709"/>
      <c r="L237" s="709"/>
      <c r="M237" s="709"/>
      <c r="N237" s="709"/>
      <c r="O237" s="709"/>
      <c r="P237" s="709"/>
      <c r="Q237" s="709"/>
      <c r="R237" s="709"/>
      <c r="S237" s="709"/>
      <c r="T237" s="709"/>
      <c r="U237" s="710"/>
      <c r="V237" s="742"/>
      <c r="W237" s="743">
        <f t="shared" si="25"/>
        <v>1</v>
      </c>
      <c r="X237" s="692">
        <f t="shared" si="31"/>
        <v>0</v>
      </c>
      <c r="Y237" s="722" t="str">
        <f t="shared" si="26"/>
        <v/>
      </c>
      <c r="Z237" s="134" t="str">
        <f>IF(F237="","",VLOOKUP(F237,係数!$E:$R,9,FALSE))</f>
        <v/>
      </c>
      <c r="AA237" s="286" t="str">
        <f>IF(F237="","",VLOOKUP(F237,係数!$E:$R,7,FALSE))</f>
        <v/>
      </c>
      <c r="AB237" s="723">
        <f t="shared" si="27"/>
        <v>1</v>
      </c>
      <c r="AC237" s="695" t="str">
        <f t="shared" si="28"/>
        <v/>
      </c>
      <c r="AD237" s="696" t="str">
        <f>IF(I237="","",IF(AK237="TRUE",Y237*VLOOKUP(F237,'基準年度の排出量算定用（参考）'!$U:$V,2,FALSE),Y237*AA237))</f>
        <v/>
      </c>
      <c r="AE237" s="724" t="str">
        <f>IF(AC237="","",AC237*VLOOKUP(F237,係数!$E:$R,13,FALSE)*44/12)</f>
        <v/>
      </c>
      <c r="AF237" s="291" t="str">
        <f>IF(AD237="","",AD237*VLOOKUP(F237,係数!$E:$R,11,FALSE)*44/12)</f>
        <v/>
      </c>
      <c r="AH237" s="44"/>
      <c r="AJ237" s="58" t="str">
        <f t="shared" si="29"/>
        <v/>
      </c>
      <c r="AK237" s="363" t="b">
        <f t="shared" si="30"/>
        <v>0</v>
      </c>
      <c r="BT237" s="221" t="str">
        <f t="shared" si="32"/>
        <v/>
      </c>
      <c r="BU237" s="221" t="str">
        <f t="shared" si="33"/>
        <v/>
      </c>
    </row>
    <row r="238" spans="2:73" ht="18" customHeight="1">
      <c r="B238" s="40"/>
      <c r="D238" s="822"/>
      <c r="E238" s="49"/>
      <c r="F238" s="32"/>
      <c r="G238" s="50"/>
      <c r="H238" s="50"/>
      <c r="I238" s="51"/>
      <c r="J238" s="708"/>
      <c r="K238" s="709"/>
      <c r="L238" s="709"/>
      <c r="M238" s="709"/>
      <c r="N238" s="709"/>
      <c r="O238" s="709"/>
      <c r="P238" s="709"/>
      <c r="Q238" s="709"/>
      <c r="R238" s="709"/>
      <c r="S238" s="709"/>
      <c r="T238" s="709"/>
      <c r="U238" s="710"/>
      <c r="V238" s="742"/>
      <c r="W238" s="743">
        <f t="shared" si="25"/>
        <v>1</v>
      </c>
      <c r="X238" s="692">
        <f t="shared" si="31"/>
        <v>0</v>
      </c>
      <c r="Y238" s="722" t="str">
        <f t="shared" si="26"/>
        <v/>
      </c>
      <c r="Z238" s="134" t="str">
        <f>IF(F238="","",VLOOKUP(F238,係数!$E:$R,9,FALSE))</f>
        <v/>
      </c>
      <c r="AA238" s="286" t="str">
        <f>IF(F238="","",VLOOKUP(F238,係数!$E:$R,7,FALSE))</f>
        <v/>
      </c>
      <c r="AB238" s="723">
        <f t="shared" si="27"/>
        <v>1</v>
      </c>
      <c r="AC238" s="695" t="str">
        <f t="shared" si="28"/>
        <v/>
      </c>
      <c r="AD238" s="696" t="str">
        <f>IF(I238="","",IF(AK238="TRUE",Y238*VLOOKUP(F238,'基準年度の排出量算定用（参考）'!$U:$V,2,FALSE),Y238*AA238))</f>
        <v/>
      </c>
      <c r="AE238" s="724" t="str">
        <f>IF(AC238="","",AC238*VLOOKUP(F238,係数!$E:$R,13,FALSE)*44/12)</f>
        <v/>
      </c>
      <c r="AF238" s="291" t="str">
        <f>IF(AD238="","",AD238*VLOOKUP(F238,係数!$E:$R,11,FALSE)*44/12)</f>
        <v/>
      </c>
      <c r="AH238" s="44"/>
      <c r="AJ238" s="58" t="str">
        <f t="shared" si="29"/>
        <v/>
      </c>
      <c r="AK238" s="363" t="b">
        <f t="shared" si="30"/>
        <v>0</v>
      </c>
      <c r="BT238" s="221" t="str">
        <f t="shared" si="32"/>
        <v/>
      </c>
      <c r="BU238" s="221" t="str">
        <f t="shared" si="33"/>
        <v/>
      </c>
    </row>
    <row r="239" spans="2:73" ht="18" customHeight="1">
      <c r="B239" s="40"/>
      <c r="D239" s="822"/>
      <c r="E239" s="49"/>
      <c r="F239" s="32"/>
      <c r="G239" s="50"/>
      <c r="H239" s="50"/>
      <c r="I239" s="51"/>
      <c r="J239" s="708"/>
      <c r="K239" s="709"/>
      <c r="L239" s="709"/>
      <c r="M239" s="709"/>
      <c r="N239" s="709"/>
      <c r="O239" s="709"/>
      <c r="P239" s="709"/>
      <c r="Q239" s="709"/>
      <c r="R239" s="709"/>
      <c r="S239" s="709"/>
      <c r="T239" s="709"/>
      <c r="U239" s="710"/>
      <c r="V239" s="742"/>
      <c r="W239" s="743">
        <f t="shared" si="25"/>
        <v>1</v>
      </c>
      <c r="X239" s="692">
        <f t="shared" si="31"/>
        <v>0</v>
      </c>
      <c r="Y239" s="722" t="str">
        <f t="shared" si="26"/>
        <v/>
      </c>
      <c r="Z239" s="134" t="str">
        <f>IF(F239="","",VLOOKUP(F239,係数!$E:$R,9,FALSE))</f>
        <v/>
      </c>
      <c r="AA239" s="286" t="str">
        <f>IF(F239="","",VLOOKUP(F239,係数!$E:$R,7,FALSE))</f>
        <v/>
      </c>
      <c r="AB239" s="723">
        <f t="shared" si="27"/>
        <v>1</v>
      </c>
      <c r="AC239" s="695" t="str">
        <f t="shared" si="28"/>
        <v/>
      </c>
      <c r="AD239" s="696" t="str">
        <f>IF(I239="","",IF(AK239="TRUE",Y239*VLOOKUP(F239,'基準年度の排出量算定用（参考）'!$U:$V,2,FALSE),Y239*AA239))</f>
        <v/>
      </c>
      <c r="AE239" s="724" t="str">
        <f>IF(AC239="","",AC239*VLOOKUP(F239,係数!$E:$R,13,FALSE)*44/12)</f>
        <v/>
      </c>
      <c r="AF239" s="291" t="str">
        <f>IF(AD239="","",AD239*VLOOKUP(F239,係数!$E:$R,11,FALSE)*44/12)</f>
        <v/>
      </c>
      <c r="AH239" s="44"/>
      <c r="AJ239" s="58" t="str">
        <f t="shared" si="29"/>
        <v/>
      </c>
      <c r="AK239" s="363" t="b">
        <f t="shared" si="30"/>
        <v>0</v>
      </c>
      <c r="BT239" s="221" t="str">
        <f t="shared" si="32"/>
        <v/>
      </c>
      <c r="BU239" s="221" t="str">
        <f t="shared" si="33"/>
        <v/>
      </c>
    </row>
    <row r="240" spans="2:73" ht="18" customHeight="1">
      <c r="B240" s="40"/>
      <c r="D240" s="822"/>
      <c r="E240" s="49"/>
      <c r="F240" s="32"/>
      <c r="G240" s="50"/>
      <c r="H240" s="50"/>
      <c r="I240" s="51"/>
      <c r="J240" s="708"/>
      <c r="K240" s="709"/>
      <c r="L240" s="709"/>
      <c r="M240" s="709"/>
      <c r="N240" s="709"/>
      <c r="O240" s="709"/>
      <c r="P240" s="709"/>
      <c r="Q240" s="709"/>
      <c r="R240" s="709"/>
      <c r="S240" s="709"/>
      <c r="T240" s="709"/>
      <c r="U240" s="710"/>
      <c r="V240" s="742"/>
      <c r="W240" s="743">
        <f t="shared" si="25"/>
        <v>1</v>
      </c>
      <c r="X240" s="692">
        <f t="shared" si="31"/>
        <v>0</v>
      </c>
      <c r="Y240" s="722" t="str">
        <f t="shared" si="26"/>
        <v/>
      </c>
      <c r="Z240" s="134" t="str">
        <f>IF(F240="","",VLOOKUP(F240,係数!$E:$R,9,FALSE))</f>
        <v/>
      </c>
      <c r="AA240" s="286" t="str">
        <f>IF(F240="","",VLOOKUP(F240,係数!$E:$R,7,FALSE))</f>
        <v/>
      </c>
      <c r="AB240" s="723">
        <f t="shared" si="27"/>
        <v>1</v>
      </c>
      <c r="AC240" s="695" t="str">
        <f t="shared" si="28"/>
        <v/>
      </c>
      <c r="AD240" s="696" t="str">
        <f>IF(I240="","",IF(AK240="TRUE",Y240*VLOOKUP(F240,'基準年度の排出量算定用（参考）'!$U:$V,2,FALSE),Y240*AA240))</f>
        <v/>
      </c>
      <c r="AE240" s="724" t="str">
        <f>IF(AC240="","",AC240*VLOOKUP(F240,係数!$E:$R,13,FALSE)*44/12)</f>
        <v/>
      </c>
      <c r="AF240" s="291" t="str">
        <f>IF(AD240="","",AD240*VLOOKUP(F240,係数!$E:$R,11,FALSE)*44/12)</f>
        <v/>
      </c>
      <c r="AH240" s="44"/>
      <c r="AJ240" s="58" t="str">
        <f t="shared" si="29"/>
        <v/>
      </c>
      <c r="AK240" s="363" t="b">
        <f t="shared" si="30"/>
        <v>0</v>
      </c>
      <c r="BT240" s="221" t="str">
        <f t="shared" si="32"/>
        <v/>
      </c>
      <c r="BU240" s="221" t="str">
        <f t="shared" si="33"/>
        <v/>
      </c>
    </row>
    <row r="241" spans="2:73" ht="18" customHeight="1">
      <c r="B241" s="40"/>
      <c r="D241" s="822"/>
      <c r="E241" s="49"/>
      <c r="F241" s="32"/>
      <c r="G241" s="50"/>
      <c r="H241" s="50"/>
      <c r="I241" s="51"/>
      <c r="J241" s="708"/>
      <c r="K241" s="709"/>
      <c r="L241" s="709"/>
      <c r="M241" s="709"/>
      <c r="N241" s="709"/>
      <c r="O241" s="709"/>
      <c r="P241" s="709"/>
      <c r="Q241" s="709"/>
      <c r="R241" s="709"/>
      <c r="S241" s="709"/>
      <c r="T241" s="709"/>
      <c r="U241" s="710"/>
      <c r="V241" s="742"/>
      <c r="W241" s="743">
        <f t="shared" si="25"/>
        <v>1</v>
      </c>
      <c r="X241" s="692">
        <f t="shared" si="31"/>
        <v>0</v>
      </c>
      <c r="Y241" s="722" t="str">
        <f t="shared" si="26"/>
        <v/>
      </c>
      <c r="Z241" s="134" t="str">
        <f>IF(F241="","",VLOOKUP(F241,係数!$E:$R,9,FALSE))</f>
        <v/>
      </c>
      <c r="AA241" s="286" t="str">
        <f>IF(F241="","",VLOOKUP(F241,係数!$E:$R,7,FALSE))</f>
        <v/>
      </c>
      <c r="AB241" s="723">
        <f t="shared" si="27"/>
        <v>1</v>
      </c>
      <c r="AC241" s="695" t="str">
        <f t="shared" si="28"/>
        <v/>
      </c>
      <c r="AD241" s="696" t="str">
        <f>IF(I241="","",IF(AK241="TRUE",Y241*VLOOKUP(F241,'基準年度の排出量算定用（参考）'!$U:$V,2,FALSE),Y241*AA241))</f>
        <v/>
      </c>
      <c r="AE241" s="724" t="str">
        <f>IF(AC241="","",AC241*VLOOKUP(F241,係数!$E:$R,13,FALSE)*44/12)</f>
        <v/>
      </c>
      <c r="AF241" s="291" t="str">
        <f>IF(AD241="","",AD241*VLOOKUP(F241,係数!$E:$R,11,FALSE)*44/12)</f>
        <v/>
      </c>
      <c r="AG241" s="93"/>
      <c r="AH241" s="44"/>
      <c r="AJ241" s="58" t="str">
        <f t="shared" si="29"/>
        <v/>
      </c>
      <c r="AK241" s="363" t="b">
        <f t="shared" si="30"/>
        <v>0</v>
      </c>
      <c r="BT241" s="221" t="str">
        <f t="shared" si="32"/>
        <v/>
      </c>
      <c r="BU241" s="221" t="str">
        <f t="shared" si="33"/>
        <v/>
      </c>
    </row>
    <row r="242" spans="2:73" ht="18" customHeight="1">
      <c r="B242" s="40"/>
      <c r="D242" s="822"/>
      <c r="E242" s="49"/>
      <c r="F242" s="32"/>
      <c r="G242" s="50"/>
      <c r="H242" s="50"/>
      <c r="I242" s="51"/>
      <c r="J242" s="708"/>
      <c r="K242" s="709"/>
      <c r="L242" s="709"/>
      <c r="M242" s="709"/>
      <c r="N242" s="709"/>
      <c r="O242" s="709"/>
      <c r="P242" s="709"/>
      <c r="Q242" s="709"/>
      <c r="R242" s="709"/>
      <c r="S242" s="709"/>
      <c r="T242" s="709"/>
      <c r="U242" s="710"/>
      <c r="V242" s="742"/>
      <c r="W242" s="743">
        <f t="shared" si="25"/>
        <v>1</v>
      </c>
      <c r="X242" s="692">
        <f t="shared" si="31"/>
        <v>0</v>
      </c>
      <c r="Y242" s="722" t="str">
        <f t="shared" si="26"/>
        <v/>
      </c>
      <c r="Z242" s="134" t="str">
        <f>IF(F242="","",VLOOKUP(F242,係数!$E:$R,9,FALSE))</f>
        <v/>
      </c>
      <c r="AA242" s="286" t="str">
        <f>IF(F242="","",VLOOKUP(F242,係数!$E:$R,7,FALSE))</f>
        <v/>
      </c>
      <c r="AB242" s="723">
        <f t="shared" si="27"/>
        <v>1</v>
      </c>
      <c r="AC242" s="695" t="str">
        <f t="shared" si="28"/>
        <v/>
      </c>
      <c r="AD242" s="696" t="str">
        <f>IF(I242="","",IF(AK242="TRUE",Y242*VLOOKUP(F242,'基準年度の排出量算定用（参考）'!$U:$V,2,FALSE),Y242*AA242))</f>
        <v/>
      </c>
      <c r="AE242" s="724" t="str">
        <f>IF(AC242="","",AC242*VLOOKUP(F242,係数!$E:$R,13,FALSE)*44/12)</f>
        <v/>
      </c>
      <c r="AF242" s="291" t="str">
        <f>IF(AD242="","",AD242*VLOOKUP(F242,係数!$E:$R,11,FALSE)*44/12)</f>
        <v/>
      </c>
      <c r="AG242" s="93"/>
      <c r="AH242" s="44"/>
      <c r="AJ242" s="58" t="str">
        <f t="shared" si="29"/>
        <v/>
      </c>
      <c r="AK242" s="363" t="b">
        <f t="shared" si="30"/>
        <v>0</v>
      </c>
      <c r="BT242" s="221" t="str">
        <f t="shared" si="32"/>
        <v/>
      </c>
      <c r="BU242" s="221" t="str">
        <f t="shared" si="33"/>
        <v/>
      </c>
    </row>
    <row r="243" spans="2:73" ht="18" customHeight="1">
      <c r="B243" s="40"/>
      <c r="D243" s="822"/>
      <c r="E243" s="49"/>
      <c r="F243" s="32"/>
      <c r="G243" s="50"/>
      <c r="H243" s="50"/>
      <c r="I243" s="51"/>
      <c r="J243" s="708"/>
      <c r="K243" s="709"/>
      <c r="L243" s="709"/>
      <c r="M243" s="709"/>
      <c r="N243" s="709"/>
      <c r="O243" s="709"/>
      <c r="P243" s="709"/>
      <c r="Q243" s="709"/>
      <c r="R243" s="709"/>
      <c r="S243" s="709"/>
      <c r="T243" s="709"/>
      <c r="U243" s="710"/>
      <c r="V243" s="742"/>
      <c r="W243" s="743">
        <f t="shared" si="25"/>
        <v>1</v>
      </c>
      <c r="X243" s="692">
        <f t="shared" si="31"/>
        <v>0</v>
      </c>
      <c r="Y243" s="722" t="str">
        <f t="shared" si="26"/>
        <v/>
      </c>
      <c r="Z243" s="134" t="str">
        <f>IF(F243="","",VLOOKUP(F243,係数!$E:$R,9,FALSE))</f>
        <v/>
      </c>
      <c r="AA243" s="286" t="str">
        <f>IF(F243="","",VLOOKUP(F243,係数!$E:$R,7,FALSE))</f>
        <v/>
      </c>
      <c r="AB243" s="723">
        <f t="shared" si="27"/>
        <v>1</v>
      </c>
      <c r="AC243" s="695" t="str">
        <f t="shared" si="28"/>
        <v/>
      </c>
      <c r="AD243" s="696" t="str">
        <f>IF(I243="","",IF(AK243="TRUE",Y243*VLOOKUP(F243,'基準年度の排出量算定用（参考）'!$U:$V,2,FALSE),Y243*AA243))</f>
        <v/>
      </c>
      <c r="AE243" s="724" t="str">
        <f>IF(AC243="","",AC243*VLOOKUP(F243,係数!$E:$R,13,FALSE)*44/12)</f>
        <v/>
      </c>
      <c r="AF243" s="291" t="str">
        <f>IF(AD243="","",AD243*VLOOKUP(F243,係数!$E:$R,11,FALSE)*44/12)</f>
        <v/>
      </c>
      <c r="AG243" s="93"/>
      <c r="AH243" s="44"/>
      <c r="AJ243" s="58" t="str">
        <f t="shared" si="29"/>
        <v/>
      </c>
      <c r="AK243" s="363" t="b">
        <f t="shared" si="30"/>
        <v>0</v>
      </c>
      <c r="BT243" s="221" t="str">
        <f t="shared" si="32"/>
        <v/>
      </c>
      <c r="BU243" s="221" t="str">
        <f t="shared" si="33"/>
        <v/>
      </c>
    </row>
    <row r="244" spans="2:73" ht="18" customHeight="1">
      <c r="B244" s="40"/>
      <c r="D244" s="822"/>
      <c r="E244" s="49"/>
      <c r="F244" s="32"/>
      <c r="G244" s="50"/>
      <c r="H244" s="50"/>
      <c r="I244" s="51"/>
      <c r="J244" s="708"/>
      <c r="K244" s="709"/>
      <c r="L244" s="709"/>
      <c r="M244" s="709"/>
      <c r="N244" s="709"/>
      <c r="O244" s="709"/>
      <c r="P244" s="709"/>
      <c r="Q244" s="709"/>
      <c r="R244" s="709"/>
      <c r="S244" s="709"/>
      <c r="T244" s="709"/>
      <c r="U244" s="710"/>
      <c r="V244" s="742"/>
      <c r="W244" s="743">
        <f t="shared" si="25"/>
        <v>1</v>
      </c>
      <c r="X244" s="692">
        <f t="shared" si="31"/>
        <v>0</v>
      </c>
      <c r="Y244" s="722" t="str">
        <f t="shared" si="26"/>
        <v/>
      </c>
      <c r="Z244" s="134" t="str">
        <f>IF(F244="","",VLOOKUP(F244,係数!$E:$R,9,FALSE))</f>
        <v/>
      </c>
      <c r="AA244" s="286" t="str">
        <f>IF(F244="","",VLOOKUP(F244,係数!$E:$R,7,FALSE))</f>
        <v/>
      </c>
      <c r="AB244" s="723">
        <f t="shared" si="27"/>
        <v>1</v>
      </c>
      <c r="AC244" s="695" t="str">
        <f t="shared" si="28"/>
        <v/>
      </c>
      <c r="AD244" s="696" t="str">
        <f>IF(I244="","",IF(AK244="TRUE",Y244*VLOOKUP(F244,'基準年度の排出量算定用（参考）'!$U:$V,2,FALSE),Y244*AA244))</f>
        <v/>
      </c>
      <c r="AE244" s="724" t="str">
        <f>IF(AC244="","",AC244*VLOOKUP(F244,係数!$E:$R,13,FALSE)*44/12)</f>
        <v/>
      </c>
      <c r="AF244" s="291" t="str">
        <f>IF(AD244="","",AD244*VLOOKUP(F244,係数!$E:$R,11,FALSE)*44/12)</f>
        <v/>
      </c>
      <c r="AG244" s="93"/>
      <c r="AH244" s="44"/>
      <c r="AJ244" s="58" t="str">
        <f t="shared" si="29"/>
        <v/>
      </c>
      <c r="AK244" s="363" t="b">
        <f t="shared" si="30"/>
        <v>0</v>
      </c>
      <c r="BT244" s="221" t="str">
        <f t="shared" si="32"/>
        <v/>
      </c>
      <c r="BU244" s="221" t="str">
        <f t="shared" si="33"/>
        <v/>
      </c>
    </row>
    <row r="245" spans="2:73" ht="18" customHeight="1">
      <c r="B245" s="40"/>
      <c r="D245" s="822"/>
      <c r="E245" s="49"/>
      <c r="F245" s="32"/>
      <c r="G245" s="50"/>
      <c r="H245" s="50"/>
      <c r="I245" s="51"/>
      <c r="J245" s="708"/>
      <c r="K245" s="709"/>
      <c r="L245" s="709"/>
      <c r="M245" s="709"/>
      <c r="N245" s="709"/>
      <c r="O245" s="709"/>
      <c r="P245" s="709"/>
      <c r="Q245" s="709"/>
      <c r="R245" s="709"/>
      <c r="S245" s="709"/>
      <c r="T245" s="709"/>
      <c r="U245" s="710"/>
      <c r="V245" s="742"/>
      <c r="W245" s="743">
        <f t="shared" si="25"/>
        <v>1</v>
      </c>
      <c r="X245" s="692">
        <f t="shared" si="31"/>
        <v>0</v>
      </c>
      <c r="Y245" s="722" t="str">
        <f t="shared" si="26"/>
        <v/>
      </c>
      <c r="Z245" s="134" t="str">
        <f>IF(F245="","",VLOOKUP(F245,係数!$E:$R,9,FALSE))</f>
        <v/>
      </c>
      <c r="AA245" s="286" t="str">
        <f>IF(F245="","",VLOOKUP(F245,係数!$E:$R,7,FALSE))</f>
        <v/>
      </c>
      <c r="AB245" s="723">
        <f t="shared" si="27"/>
        <v>1</v>
      </c>
      <c r="AC245" s="695" t="str">
        <f t="shared" si="28"/>
        <v/>
      </c>
      <c r="AD245" s="696" t="str">
        <f>IF(I245="","",IF(AK245="TRUE",Y245*VLOOKUP(F245,'基準年度の排出量算定用（参考）'!$U:$V,2,FALSE),Y245*AA245))</f>
        <v/>
      </c>
      <c r="AE245" s="724" t="str">
        <f>IF(AC245="","",AC245*VLOOKUP(F245,係数!$E:$R,13,FALSE)*44/12)</f>
        <v/>
      </c>
      <c r="AF245" s="291" t="str">
        <f>IF(AD245="","",AD245*VLOOKUP(F245,係数!$E:$R,11,FALSE)*44/12)</f>
        <v/>
      </c>
      <c r="AG245" s="93"/>
      <c r="AH245" s="44"/>
      <c r="AJ245" s="58" t="str">
        <f t="shared" si="29"/>
        <v/>
      </c>
      <c r="AK245" s="363" t="b">
        <f t="shared" si="30"/>
        <v>0</v>
      </c>
      <c r="BT245" s="221" t="str">
        <f t="shared" si="32"/>
        <v/>
      </c>
      <c r="BU245" s="221" t="str">
        <f t="shared" si="33"/>
        <v/>
      </c>
    </row>
    <row r="246" spans="2:73" ht="18" customHeight="1">
      <c r="B246" s="40"/>
      <c r="D246" s="822"/>
      <c r="E246" s="49"/>
      <c r="F246" s="32"/>
      <c r="G246" s="50"/>
      <c r="H246" s="50"/>
      <c r="I246" s="51"/>
      <c r="J246" s="708"/>
      <c r="K246" s="709"/>
      <c r="L246" s="709"/>
      <c r="M246" s="709"/>
      <c r="N246" s="709"/>
      <c r="O246" s="709"/>
      <c r="P246" s="709"/>
      <c r="Q246" s="709"/>
      <c r="R246" s="709"/>
      <c r="S246" s="709"/>
      <c r="T246" s="709"/>
      <c r="U246" s="710"/>
      <c r="V246" s="742"/>
      <c r="W246" s="743">
        <f t="shared" ref="W246:W278" si="34">IF(COUNTIF(E246,"事業所外*")+COUNTIF(E246,"工事*")+COUNTIF(E246,"住宅*")+COUNTIF(E246,"他事業所*")&gt;0,-1,1)</f>
        <v>1</v>
      </c>
      <c r="X246" s="692">
        <f t="shared" si="31"/>
        <v>0</v>
      </c>
      <c r="Y246" s="722" t="str">
        <f t="shared" ref="Y246:Y278" si="35">IF(I246="","",X246/VLOOKUP(I246,$AM$8:$AN$19,2,FALSE)/AB246)</f>
        <v/>
      </c>
      <c r="Z246" s="134" t="str">
        <f>IF(F246="","",VLOOKUP(F246,係数!$E:$R,9,FALSE))</f>
        <v/>
      </c>
      <c r="AA246" s="286" t="str">
        <f>IF(F246="","",VLOOKUP(F246,係数!$E:$R,7,FALSE))</f>
        <v/>
      </c>
      <c r="AB246" s="723">
        <f t="shared" ref="AB246:AB278" si="36">IF(COUNTIF(F246,"液化石油ガス*")=0,1,VLOOKUP(I246,$AM$31:$AN$34,2,FALSE))</f>
        <v>1</v>
      </c>
      <c r="AC246" s="695" t="str">
        <f t="shared" ref="AC246:AC278" si="37">IF(I246="","",Y246*Z246)</f>
        <v/>
      </c>
      <c r="AD246" s="696" t="str">
        <f>IF(I246="","",IF(AK246="TRUE",Y246*VLOOKUP(F246,'基準年度の排出量算定用（参考）'!$U:$V,2,FALSE),Y246*AA246))</f>
        <v/>
      </c>
      <c r="AE246" s="724" t="str">
        <f>IF(AC246="","",AC246*VLOOKUP(F246,係数!$E:$R,13,FALSE)*44/12)</f>
        <v/>
      </c>
      <c r="AF246" s="291" t="str">
        <f>IF(AD246="","",AD246*VLOOKUP(F246,係数!$E:$R,11,FALSE)*44/12)</f>
        <v/>
      </c>
      <c r="AG246" s="93"/>
      <c r="AH246" s="44"/>
      <c r="AJ246" s="58" t="str">
        <f t="shared" ref="AJ246:AJ278" si="38">IF(E246="","",E246&amp;"①")</f>
        <v/>
      </c>
      <c r="AK246" s="363" t="b">
        <f t="shared" ref="AK246:AK278" si="39">IF(OR(F246="石油系炭化水素ガス",F246="その他可燃性天然ガス",F246="コークス炉ガス",F246="高炉ガス",F246="発電用高炉ガス",F246="転炉ガス"),TRUE,FALSE)</f>
        <v>0</v>
      </c>
      <c r="BT246" s="221" t="str">
        <f t="shared" si="32"/>
        <v/>
      </c>
      <c r="BU246" s="221" t="str">
        <f t="shared" si="33"/>
        <v/>
      </c>
    </row>
    <row r="247" spans="2:73" ht="18" customHeight="1">
      <c r="B247" s="40"/>
      <c r="D247" s="822"/>
      <c r="E247" s="49"/>
      <c r="F247" s="32"/>
      <c r="G247" s="50"/>
      <c r="H247" s="50"/>
      <c r="I247" s="51"/>
      <c r="J247" s="708"/>
      <c r="K247" s="709"/>
      <c r="L247" s="709"/>
      <c r="M247" s="709"/>
      <c r="N247" s="709"/>
      <c r="O247" s="709"/>
      <c r="P247" s="709"/>
      <c r="Q247" s="709"/>
      <c r="R247" s="709"/>
      <c r="S247" s="709"/>
      <c r="T247" s="709"/>
      <c r="U247" s="710"/>
      <c r="V247" s="742"/>
      <c r="W247" s="743">
        <f t="shared" si="34"/>
        <v>1</v>
      </c>
      <c r="X247" s="692">
        <f t="shared" ref="X247:X278" si="40">IF(V247="",SUM(J247:U247)*W247,SUM(J247:U247)*V247*W247)</f>
        <v>0</v>
      </c>
      <c r="Y247" s="722" t="str">
        <f t="shared" si="35"/>
        <v/>
      </c>
      <c r="Z247" s="134" t="str">
        <f>IF(F247="","",VLOOKUP(F247,係数!$E:$R,9,FALSE))</f>
        <v/>
      </c>
      <c r="AA247" s="286" t="str">
        <f>IF(F247="","",VLOOKUP(F247,係数!$E:$R,7,FALSE))</f>
        <v/>
      </c>
      <c r="AB247" s="723">
        <f t="shared" si="36"/>
        <v>1</v>
      </c>
      <c r="AC247" s="695" t="str">
        <f t="shared" si="37"/>
        <v/>
      </c>
      <c r="AD247" s="696" t="str">
        <f>IF(I247="","",IF(AK247="TRUE",Y247*VLOOKUP(F247,'基準年度の排出量算定用（参考）'!$U:$V,2,FALSE),Y247*AA247))</f>
        <v/>
      </c>
      <c r="AE247" s="724" t="str">
        <f>IF(AC247="","",AC247*VLOOKUP(F247,係数!$E:$R,13,FALSE)*44/12)</f>
        <v/>
      </c>
      <c r="AF247" s="291" t="str">
        <f>IF(AD247="","",AD247*VLOOKUP(F247,係数!$E:$R,11,FALSE)*44/12)</f>
        <v/>
      </c>
      <c r="AG247" s="93"/>
      <c r="AH247" s="44"/>
      <c r="AJ247" s="58" t="str">
        <f t="shared" si="38"/>
        <v/>
      </c>
      <c r="AK247" s="363" t="b">
        <f t="shared" si="39"/>
        <v>0</v>
      </c>
      <c r="BT247" s="221" t="str">
        <f t="shared" si="32"/>
        <v/>
      </c>
      <c r="BU247" s="221" t="str">
        <f t="shared" si="33"/>
        <v/>
      </c>
    </row>
    <row r="248" spans="2:73" ht="18" customHeight="1">
      <c r="B248" s="40"/>
      <c r="D248" s="822"/>
      <c r="E248" s="49"/>
      <c r="F248" s="32"/>
      <c r="G248" s="50"/>
      <c r="H248" s="50"/>
      <c r="I248" s="51"/>
      <c r="J248" s="708"/>
      <c r="K248" s="709"/>
      <c r="L248" s="709"/>
      <c r="M248" s="709"/>
      <c r="N248" s="709"/>
      <c r="O248" s="709"/>
      <c r="P248" s="709"/>
      <c r="Q248" s="709"/>
      <c r="R248" s="709"/>
      <c r="S248" s="709"/>
      <c r="T248" s="709"/>
      <c r="U248" s="710"/>
      <c r="V248" s="742"/>
      <c r="W248" s="743">
        <f t="shared" si="34"/>
        <v>1</v>
      </c>
      <c r="X248" s="692">
        <f t="shared" si="40"/>
        <v>0</v>
      </c>
      <c r="Y248" s="722" t="str">
        <f t="shared" si="35"/>
        <v/>
      </c>
      <c r="Z248" s="134" t="str">
        <f>IF(F248="","",VLOOKUP(F248,係数!$E:$R,9,FALSE))</f>
        <v/>
      </c>
      <c r="AA248" s="286" t="str">
        <f>IF(F248="","",VLOOKUP(F248,係数!$E:$R,7,FALSE))</f>
        <v/>
      </c>
      <c r="AB248" s="723">
        <f t="shared" si="36"/>
        <v>1</v>
      </c>
      <c r="AC248" s="695" t="str">
        <f t="shared" si="37"/>
        <v/>
      </c>
      <c r="AD248" s="696" t="str">
        <f>IF(I248="","",IF(AK248="TRUE",Y248*VLOOKUP(F248,'基準年度の排出量算定用（参考）'!$U:$V,2,FALSE),Y248*AA248))</f>
        <v/>
      </c>
      <c r="AE248" s="724" t="str">
        <f>IF(AC248="","",AC248*VLOOKUP(F248,係数!$E:$R,13,FALSE)*44/12)</f>
        <v/>
      </c>
      <c r="AF248" s="291" t="str">
        <f>IF(AD248="","",AD248*VLOOKUP(F248,係数!$E:$R,11,FALSE)*44/12)</f>
        <v/>
      </c>
      <c r="AG248" s="93"/>
      <c r="AH248" s="44"/>
      <c r="AJ248" s="58" t="str">
        <f t="shared" si="38"/>
        <v/>
      </c>
      <c r="AK248" s="363" t="b">
        <f t="shared" si="39"/>
        <v>0</v>
      </c>
      <c r="BT248" s="221" t="str">
        <f t="shared" si="32"/>
        <v/>
      </c>
      <c r="BU248" s="221" t="str">
        <f t="shared" si="33"/>
        <v/>
      </c>
    </row>
    <row r="249" spans="2:73" ht="18" customHeight="1">
      <c r="B249" s="40"/>
      <c r="D249" s="822"/>
      <c r="E249" s="49"/>
      <c r="F249" s="32"/>
      <c r="G249" s="50"/>
      <c r="H249" s="50"/>
      <c r="I249" s="51"/>
      <c r="J249" s="708"/>
      <c r="K249" s="709"/>
      <c r="L249" s="709"/>
      <c r="M249" s="709"/>
      <c r="N249" s="709"/>
      <c r="O249" s="709"/>
      <c r="P249" s="709"/>
      <c r="Q249" s="709"/>
      <c r="R249" s="709"/>
      <c r="S249" s="709"/>
      <c r="T249" s="709"/>
      <c r="U249" s="710"/>
      <c r="V249" s="742"/>
      <c r="W249" s="743">
        <f t="shared" si="34"/>
        <v>1</v>
      </c>
      <c r="X249" s="692">
        <f t="shared" si="40"/>
        <v>0</v>
      </c>
      <c r="Y249" s="722" t="str">
        <f t="shared" si="35"/>
        <v/>
      </c>
      <c r="Z249" s="134" t="str">
        <f>IF(F249="","",VLOOKUP(F249,係数!$E:$R,9,FALSE))</f>
        <v/>
      </c>
      <c r="AA249" s="286" t="str">
        <f>IF(F249="","",VLOOKUP(F249,係数!$E:$R,7,FALSE))</f>
        <v/>
      </c>
      <c r="AB249" s="723">
        <f t="shared" si="36"/>
        <v>1</v>
      </c>
      <c r="AC249" s="695" t="str">
        <f t="shared" si="37"/>
        <v/>
      </c>
      <c r="AD249" s="696" t="str">
        <f>IF(I249="","",IF(AK249="TRUE",Y249*VLOOKUP(F249,'基準年度の排出量算定用（参考）'!$U:$V,2,FALSE),Y249*AA249))</f>
        <v/>
      </c>
      <c r="AE249" s="724" t="str">
        <f>IF(AC249="","",AC249*VLOOKUP(F249,係数!$E:$R,13,FALSE)*44/12)</f>
        <v/>
      </c>
      <c r="AF249" s="291" t="str">
        <f>IF(AD249="","",AD249*VLOOKUP(F249,係数!$E:$R,11,FALSE)*44/12)</f>
        <v/>
      </c>
      <c r="AG249" s="93"/>
      <c r="AH249" s="44"/>
      <c r="AJ249" s="58" t="str">
        <f t="shared" si="38"/>
        <v/>
      </c>
      <c r="AK249" s="363" t="b">
        <f t="shared" si="39"/>
        <v>0</v>
      </c>
      <c r="BT249" s="221" t="str">
        <f t="shared" si="32"/>
        <v/>
      </c>
      <c r="BU249" s="221" t="str">
        <f t="shared" si="33"/>
        <v/>
      </c>
    </row>
    <row r="250" spans="2:73" ht="18" customHeight="1">
      <c r="B250" s="40"/>
      <c r="D250" s="822"/>
      <c r="E250" s="49"/>
      <c r="F250" s="32"/>
      <c r="G250" s="50"/>
      <c r="H250" s="50"/>
      <c r="I250" s="51"/>
      <c r="J250" s="708"/>
      <c r="K250" s="709"/>
      <c r="L250" s="709"/>
      <c r="M250" s="709"/>
      <c r="N250" s="709"/>
      <c r="O250" s="709"/>
      <c r="P250" s="709"/>
      <c r="Q250" s="709"/>
      <c r="R250" s="709"/>
      <c r="S250" s="709"/>
      <c r="T250" s="709"/>
      <c r="U250" s="710"/>
      <c r="V250" s="742"/>
      <c r="W250" s="743">
        <f t="shared" si="34"/>
        <v>1</v>
      </c>
      <c r="X250" s="692">
        <f t="shared" si="40"/>
        <v>0</v>
      </c>
      <c r="Y250" s="722" t="str">
        <f t="shared" si="35"/>
        <v/>
      </c>
      <c r="Z250" s="134" t="str">
        <f>IF(F250="","",VLOOKUP(F250,係数!$E:$R,9,FALSE))</f>
        <v/>
      </c>
      <c r="AA250" s="286" t="str">
        <f>IF(F250="","",VLOOKUP(F250,係数!$E:$R,7,FALSE))</f>
        <v/>
      </c>
      <c r="AB250" s="723">
        <f t="shared" si="36"/>
        <v>1</v>
      </c>
      <c r="AC250" s="695" t="str">
        <f t="shared" si="37"/>
        <v/>
      </c>
      <c r="AD250" s="696" t="str">
        <f>IF(I250="","",IF(AK250="TRUE",Y250*VLOOKUP(F250,'基準年度の排出量算定用（参考）'!$U:$V,2,FALSE),Y250*AA250))</f>
        <v/>
      </c>
      <c r="AE250" s="724" t="str">
        <f>IF(AC250="","",AC250*VLOOKUP(F250,係数!$E:$R,13,FALSE)*44/12)</f>
        <v/>
      </c>
      <c r="AF250" s="291" t="str">
        <f>IF(AD250="","",AD250*VLOOKUP(F250,係数!$E:$R,11,FALSE)*44/12)</f>
        <v/>
      </c>
      <c r="AG250" s="93"/>
      <c r="AH250" s="44"/>
      <c r="AJ250" s="58" t="str">
        <f t="shared" si="38"/>
        <v/>
      </c>
      <c r="AK250" s="363" t="b">
        <f t="shared" si="39"/>
        <v>0</v>
      </c>
      <c r="BT250" s="221" t="str">
        <f t="shared" si="32"/>
        <v/>
      </c>
      <c r="BU250" s="221" t="str">
        <f t="shared" si="33"/>
        <v/>
      </c>
    </row>
    <row r="251" spans="2:73" ht="18" customHeight="1">
      <c r="B251" s="40"/>
      <c r="D251" s="822"/>
      <c r="E251" s="49"/>
      <c r="F251" s="32"/>
      <c r="G251" s="50"/>
      <c r="H251" s="50"/>
      <c r="I251" s="51"/>
      <c r="J251" s="708"/>
      <c r="K251" s="709"/>
      <c r="L251" s="709"/>
      <c r="M251" s="709"/>
      <c r="N251" s="709"/>
      <c r="O251" s="709"/>
      <c r="P251" s="709"/>
      <c r="Q251" s="709"/>
      <c r="R251" s="709"/>
      <c r="S251" s="709"/>
      <c r="T251" s="709"/>
      <c r="U251" s="710"/>
      <c r="V251" s="742"/>
      <c r="W251" s="743">
        <f t="shared" si="34"/>
        <v>1</v>
      </c>
      <c r="X251" s="692">
        <f t="shared" si="40"/>
        <v>0</v>
      </c>
      <c r="Y251" s="722" t="str">
        <f t="shared" si="35"/>
        <v/>
      </c>
      <c r="Z251" s="134" t="str">
        <f>IF(F251="","",VLOOKUP(F251,係数!$E:$R,9,FALSE))</f>
        <v/>
      </c>
      <c r="AA251" s="286" t="str">
        <f>IF(F251="","",VLOOKUP(F251,係数!$E:$R,7,FALSE))</f>
        <v/>
      </c>
      <c r="AB251" s="723">
        <f t="shared" si="36"/>
        <v>1</v>
      </c>
      <c r="AC251" s="695" t="str">
        <f t="shared" si="37"/>
        <v/>
      </c>
      <c r="AD251" s="696" t="str">
        <f>IF(I251="","",IF(AK251="TRUE",Y251*VLOOKUP(F251,'基準年度の排出量算定用（参考）'!$U:$V,2,FALSE),Y251*AA251))</f>
        <v/>
      </c>
      <c r="AE251" s="724" t="str">
        <f>IF(AC251="","",AC251*VLOOKUP(F251,係数!$E:$R,13,FALSE)*44/12)</f>
        <v/>
      </c>
      <c r="AF251" s="291" t="str">
        <f>IF(AD251="","",AD251*VLOOKUP(F251,係数!$E:$R,11,FALSE)*44/12)</f>
        <v/>
      </c>
      <c r="AG251" s="93"/>
      <c r="AH251" s="44"/>
      <c r="AJ251" s="58" t="str">
        <f t="shared" si="38"/>
        <v/>
      </c>
      <c r="AK251" s="363" t="b">
        <f t="shared" si="39"/>
        <v>0</v>
      </c>
      <c r="BT251" s="221" t="str">
        <f t="shared" si="32"/>
        <v/>
      </c>
      <c r="BU251" s="221" t="str">
        <f t="shared" si="33"/>
        <v/>
      </c>
    </row>
    <row r="252" spans="2:73" ht="18" customHeight="1">
      <c r="B252" s="40"/>
      <c r="D252" s="822"/>
      <c r="E252" s="49"/>
      <c r="F252" s="32"/>
      <c r="G252" s="50"/>
      <c r="H252" s="50"/>
      <c r="I252" s="51"/>
      <c r="J252" s="708"/>
      <c r="K252" s="709"/>
      <c r="L252" s="709"/>
      <c r="M252" s="709"/>
      <c r="N252" s="709"/>
      <c r="O252" s="709"/>
      <c r="P252" s="709"/>
      <c r="Q252" s="709"/>
      <c r="R252" s="709"/>
      <c r="S252" s="709"/>
      <c r="T252" s="709"/>
      <c r="U252" s="710"/>
      <c r="V252" s="742"/>
      <c r="W252" s="743">
        <f t="shared" si="34"/>
        <v>1</v>
      </c>
      <c r="X252" s="692">
        <f t="shared" si="40"/>
        <v>0</v>
      </c>
      <c r="Y252" s="722" t="str">
        <f t="shared" si="35"/>
        <v/>
      </c>
      <c r="Z252" s="134" t="str">
        <f>IF(F252="","",VLOOKUP(F252,係数!$E:$R,9,FALSE))</f>
        <v/>
      </c>
      <c r="AA252" s="286" t="str">
        <f>IF(F252="","",VLOOKUP(F252,係数!$E:$R,7,FALSE))</f>
        <v/>
      </c>
      <c r="AB252" s="723">
        <f t="shared" si="36"/>
        <v>1</v>
      </c>
      <c r="AC252" s="695" t="str">
        <f t="shared" si="37"/>
        <v/>
      </c>
      <c r="AD252" s="696" t="str">
        <f>IF(I252="","",IF(AK252="TRUE",Y252*VLOOKUP(F252,'基準年度の排出量算定用（参考）'!$U:$V,2,FALSE),Y252*AA252))</f>
        <v/>
      </c>
      <c r="AE252" s="724" t="str">
        <f>IF(AC252="","",AC252*VLOOKUP(F252,係数!$E:$R,13,FALSE)*44/12)</f>
        <v/>
      </c>
      <c r="AF252" s="291" t="str">
        <f>IF(AD252="","",AD252*VLOOKUP(F252,係数!$E:$R,11,FALSE)*44/12)</f>
        <v/>
      </c>
      <c r="AG252" s="93"/>
      <c r="AH252" s="44"/>
      <c r="AJ252" s="58" t="str">
        <f t="shared" si="38"/>
        <v/>
      </c>
      <c r="AK252" s="363" t="b">
        <f t="shared" si="39"/>
        <v>0</v>
      </c>
      <c r="BT252" s="221" t="str">
        <f t="shared" si="32"/>
        <v/>
      </c>
      <c r="BU252" s="221" t="str">
        <f t="shared" si="33"/>
        <v/>
      </c>
    </row>
    <row r="253" spans="2:73" ht="18" customHeight="1">
      <c r="B253" s="40"/>
      <c r="D253" s="822"/>
      <c r="E253" s="49"/>
      <c r="F253" s="32"/>
      <c r="G253" s="50"/>
      <c r="H253" s="50"/>
      <c r="I253" s="51"/>
      <c r="J253" s="708"/>
      <c r="K253" s="709"/>
      <c r="L253" s="709"/>
      <c r="M253" s="709"/>
      <c r="N253" s="709"/>
      <c r="O253" s="709"/>
      <c r="P253" s="709"/>
      <c r="Q253" s="709"/>
      <c r="R253" s="709"/>
      <c r="S253" s="709"/>
      <c r="T253" s="709"/>
      <c r="U253" s="710"/>
      <c r="V253" s="742"/>
      <c r="W253" s="743">
        <f t="shared" si="34"/>
        <v>1</v>
      </c>
      <c r="X253" s="692">
        <f t="shared" si="40"/>
        <v>0</v>
      </c>
      <c r="Y253" s="722" t="str">
        <f t="shared" si="35"/>
        <v/>
      </c>
      <c r="Z253" s="134" t="str">
        <f>IF(F253="","",VLOOKUP(F253,係数!$E:$R,9,FALSE))</f>
        <v/>
      </c>
      <c r="AA253" s="286" t="str">
        <f>IF(F253="","",VLOOKUP(F253,係数!$E:$R,7,FALSE))</f>
        <v/>
      </c>
      <c r="AB253" s="723">
        <f t="shared" si="36"/>
        <v>1</v>
      </c>
      <c r="AC253" s="695" t="str">
        <f t="shared" si="37"/>
        <v/>
      </c>
      <c r="AD253" s="696" t="str">
        <f>IF(I253="","",IF(AK253="TRUE",Y253*VLOOKUP(F253,'基準年度の排出量算定用（参考）'!$U:$V,2,FALSE),Y253*AA253))</f>
        <v/>
      </c>
      <c r="AE253" s="724" t="str">
        <f>IF(AC253="","",AC253*VLOOKUP(F253,係数!$E:$R,13,FALSE)*44/12)</f>
        <v/>
      </c>
      <c r="AF253" s="291" t="str">
        <f>IF(AD253="","",AD253*VLOOKUP(F253,係数!$E:$R,11,FALSE)*44/12)</f>
        <v/>
      </c>
      <c r="AG253" s="93"/>
      <c r="AH253" s="44"/>
      <c r="AJ253" s="58" t="str">
        <f t="shared" si="38"/>
        <v/>
      </c>
      <c r="AK253" s="363" t="b">
        <f t="shared" si="39"/>
        <v>0</v>
      </c>
      <c r="BT253" s="221" t="str">
        <f t="shared" ref="BT253:BT285" si="41">IF(AND(H246="無",V246=1),1,IF(AND(H246="無",V246=""),1,""))</f>
        <v/>
      </c>
      <c r="BU253" s="221" t="str">
        <f t="shared" ref="BU253:BU285" si="42">IF(AND(F246="再生可能エネルギーを自家消費した電気",H246="無"),1,"")</f>
        <v/>
      </c>
    </row>
    <row r="254" spans="2:73" ht="18" customHeight="1">
      <c r="B254" s="40"/>
      <c r="D254" s="822"/>
      <c r="E254" s="49"/>
      <c r="F254" s="32"/>
      <c r="G254" s="50"/>
      <c r="H254" s="50"/>
      <c r="I254" s="51"/>
      <c r="J254" s="708"/>
      <c r="K254" s="709"/>
      <c r="L254" s="709"/>
      <c r="M254" s="709"/>
      <c r="N254" s="709"/>
      <c r="O254" s="709"/>
      <c r="P254" s="709"/>
      <c r="Q254" s="709"/>
      <c r="R254" s="709"/>
      <c r="S254" s="709"/>
      <c r="T254" s="709"/>
      <c r="U254" s="710"/>
      <c r="V254" s="742"/>
      <c r="W254" s="743">
        <f t="shared" si="34"/>
        <v>1</v>
      </c>
      <c r="X254" s="692">
        <f t="shared" si="40"/>
        <v>0</v>
      </c>
      <c r="Y254" s="722" t="str">
        <f t="shared" si="35"/>
        <v/>
      </c>
      <c r="Z254" s="134" t="str">
        <f>IF(F254="","",VLOOKUP(F254,係数!$E:$R,9,FALSE))</f>
        <v/>
      </c>
      <c r="AA254" s="286" t="str">
        <f>IF(F254="","",VLOOKUP(F254,係数!$E:$R,7,FALSE))</f>
        <v/>
      </c>
      <c r="AB254" s="723">
        <f t="shared" si="36"/>
        <v>1</v>
      </c>
      <c r="AC254" s="695" t="str">
        <f t="shared" si="37"/>
        <v/>
      </c>
      <c r="AD254" s="696" t="str">
        <f>IF(I254="","",IF(AK254="TRUE",Y254*VLOOKUP(F254,'基準年度の排出量算定用（参考）'!$U:$V,2,FALSE),Y254*AA254))</f>
        <v/>
      </c>
      <c r="AE254" s="724" t="str">
        <f>IF(AC254="","",AC254*VLOOKUP(F254,係数!$E:$R,13,FALSE)*44/12)</f>
        <v/>
      </c>
      <c r="AF254" s="291" t="str">
        <f>IF(AD254="","",AD254*VLOOKUP(F254,係数!$E:$R,11,FALSE)*44/12)</f>
        <v/>
      </c>
      <c r="AH254" s="44"/>
      <c r="AJ254" s="58" t="str">
        <f t="shared" si="38"/>
        <v/>
      </c>
      <c r="AK254" s="363" t="b">
        <f t="shared" si="39"/>
        <v>0</v>
      </c>
      <c r="BT254" s="221" t="str">
        <f t="shared" si="41"/>
        <v/>
      </c>
      <c r="BU254" s="221" t="str">
        <f t="shared" si="42"/>
        <v/>
      </c>
    </row>
    <row r="255" spans="2:73" ht="18" customHeight="1">
      <c r="B255" s="40"/>
      <c r="D255" s="822"/>
      <c r="E255" s="49"/>
      <c r="F255" s="32"/>
      <c r="G255" s="50"/>
      <c r="H255" s="50"/>
      <c r="I255" s="51"/>
      <c r="J255" s="708"/>
      <c r="K255" s="709"/>
      <c r="L255" s="709"/>
      <c r="M255" s="709"/>
      <c r="N255" s="709"/>
      <c r="O255" s="709"/>
      <c r="P255" s="709"/>
      <c r="Q255" s="709"/>
      <c r="R255" s="709"/>
      <c r="S255" s="709"/>
      <c r="T255" s="709"/>
      <c r="U255" s="710"/>
      <c r="V255" s="742"/>
      <c r="W255" s="743">
        <f t="shared" si="34"/>
        <v>1</v>
      </c>
      <c r="X255" s="692">
        <f t="shared" si="40"/>
        <v>0</v>
      </c>
      <c r="Y255" s="722" t="str">
        <f t="shared" si="35"/>
        <v/>
      </c>
      <c r="Z255" s="134" t="str">
        <f>IF(F255="","",VLOOKUP(F255,係数!$E:$R,9,FALSE))</f>
        <v/>
      </c>
      <c r="AA255" s="286" t="str">
        <f>IF(F255="","",VLOOKUP(F255,係数!$E:$R,7,FALSE))</f>
        <v/>
      </c>
      <c r="AB255" s="723">
        <f t="shared" si="36"/>
        <v>1</v>
      </c>
      <c r="AC255" s="695" t="str">
        <f t="shared" si="37"/>
        <v/>
      </c>
      <c r="AD255" s="696" t="str">
        <f>IF(I255="","",IF(AK255="TRUE",Y255*VLOOKUP(F255,'基準年度の排出量算定用（参考）'!$U:$V,2,FALSE),Y255*AA255))</f>
        <v/>
      </c>
      <c r="AE255" s="724" t="str">
        <f>IF(AC255="","",AC255*VLOOKUP(F255,係数!$E:$R,13,FALSE)*44/12)</f>
        <v/>
      </c>
      <c r="AF255" s="291" t="str">
        <f>IF(AD255="","",AD255*VLOOKUP(F255,係数!$E:$R,11,FALSE)*44/12)</f>
        <v/>
      </c>
      <c r="AG255" s="76"/>
      <c r="AH255" s="44"/>
      <c r="AJ255" s="58" t="str">
        <f t="shared" si="38"/>
        <v/>
      </c>
      <c r="AK255" s="363" t="b">
        <f t="shared" si="39"/>
        <v>0</v>
      </c>
      <c r="BT255" s="221" t="str">
        <f t="shared" si="41"/>
        <v/>
      </c>
      <c r="BU255" s="221" t="str">
        <f t="shared" si="42"/>
        <v/>
      </c>
    </row>
    <row r="256" spans="2:73" ht="18" customHeight="1">
      <c r="B256" s="40"/>
      <c r="D256" s="822"/>
      <c r="E256" s="49"/>
      <c r="F256" s="32"/>
      <c r="G256" s="50"/>
      <c r="H256" s="50"/>
      <c r="I256" s="51"/>
      <c r="J256" s="708"/>
      <c r="K256" s="709"/>
      <c r="L256" s="709"/>
      <c r="M256" s="709"/>
      <c r="N256" s="709"/>
      <c r="O256" s="709"/>
      <c r="P256" s="709"/>
      <c r="Q256" s="709"/>
      <c r="R256" s="709"/>
      <c r="S256" s="709"/>
      <c r="T256" s="709"/>
      <c r="U256" s="710"/>
      <c r="V256" s="742"/>
      <c r="W256" s="743">
        <f t="shared" si="34"/>
        <v>1</v>
      </c>
      <c r="X256" s="692">
        <f t="shared" si="40"/>
        <v>0</v>
      </c>
      <c r="Y256" s="722" t="str">
        <f t="shared" si="35"/>
        <v/>
      </c>
      <c r="Z256" s="134" t="str">
        <f>IF(F256="","",VLOOKUP(F256,係数!$E:$R,9,FALSE))</f>
        <v/>
      </c>
      <c r="AA256" s="286" t="str">
        <f>IF(F256="","",VLOOKUP(F256,係数!$E:$R,7,FALSE))</f>
        <v/>
      </c>
      <c r="AB256" s="723">
        <f t="shared" si="36"/>
        <v>1</v>
      </c>
      <c r="AC256" s="695" t="str">
        <f t="shared" si="37"/>
        <v/>
      </c>
      <c r="AD256" s="696" t="str">
        <f>IF(I256="","",IF(AK256="TRUE",Y256*VLOOKUP(F256,'基準年度の排出量算定用（参考）'!$U:$V,2,FALSE),Y256*AA256))</f>
        <v/>
      </c>
      <c r="AE256" s="724" t="str">
        <f>IF(AC256="","",AC256*VLOOKUP(F256,係数!$E:$R,13,FALSE)*44/12)</f>
        <v/>
      </c>
      <c r="AF256" s="291" t="str">
        <f>IF(AD256="","",AD256*VLOOKUP(F256,係数!$E:$R,11,FALSE)*44/12)</f>
        <v/>
      </c>
      <c r="AH256" s="44"/>
      <c r="AJ256" s="58" t="str">
        <f t="shared" si="38"/>
        <v/>
      </c>
      <c r="AK256" s="363" t="b">
        <f t="shared" si="39"/>
        <v>0</v>
      </c>
      <c r="BT256" s="221" t="str">
        <f t="shared" si="41"/>
        <v/>
      </c>
      <c r="BU256" s="221" t="str">
        <f t="shared" si="42"/>
        <v/>
      </c>
    </row>
    <row r="257" spans="2:73" ht="18" customHeight="1">
      <c r="B257" s="40"/>
      <c r="D257" s="822"/>
      <c r="E257" s="49"/>
      <c r="F257" s="32"/>
      <c r="G257" s="50"/>
      <c r="H257" s="50"/>
      <c r="I257" s="51"/>
      <c r="J257" s="708"/>
      <c r="K257" s="709"/>
      <c r="L257" s="709"/>
      <c r="M257" s="709"/>
      <c r="N257" s="709"/>
      <c r="O257" s="709"/>
      <c r="P257" s="709"/>
      <c r="Q257" s="709"/>
      <c r="R257" s="709"/>
      <c r="S257" s="709"/>
      <c r="T257" s="709"/>
      <c r="U257" s="710"/>
      <c r="V257" s="742"/>
      <c r="W257" s="743">
        <f t="shared" si="34"/>
        <v>1</v>
      </c>
      <c r="X257" s="692">
        <f t="shared" si="40"/>
        <v>0</v>
      </c>
      <c r="Y257" s="722" t="str">
        <f t="shared" si="35"/>
        <v/>
      </c>
      <c r="Z257" s="134" t="str">
        <f>IF(F257="","",VLOOKUP(F257,係数!$E:$R,9,FALSE))</f>
        <v/>
      </c>
      <c r="AA257" s="286" t="str">
        <f>IF(F257="","",VLOOKUP(F257,係数!$E:$R,7,FALSE))</f>
        <v/>
      </c>
      <c r="AB257" s="723">
        <f t="shared" si="36"/>
        <v>1</v>
      </c>
      <c r="AC257" s="695" t="str">
        <f t="shared" si="37"/>
        <v/>
      </c>
      <c r="AD257" s="696" t="str">
        <f>IF(I257="","",IF(AK257="TRUE",Y257*VLOOKUP(F257,'基準年度の排出量算定用（参考）'!$U:$V,2,FALSE),Y257*AA257))</f>
        <v/>
      </c>
      <c r="AE257" s="724" t="str">
        <f>IF(AC257="","",AC257*VLOOKUP(F257,係数!$E:$R,13,FALSE)*44/12)</f>
        <v/>
      </c>
      <c r="AF257" s="291" t="str">
        <f>IF(AD257="","",AD257*VLOOKUP(F257,係数!$E:$R,11,FALSE)*44/12)</f>
        <v/>
      </c>
      <c r="AH257" s="44"/>
      <c r="AJ257" s="58" t="str">
        <f t="shared" si="38"/>
        <v/>
      </c>
      <c r="AK257" s="363" t="b">
        <f t="shared" si="39"/>
        <v>0</v>
      </c>
      <c r="BT257" s="221" t="str">
        <f t="shared" si="41"/>
        <v/>
      </c>
      <c r="BU257" s="221" t="str">
        <f t="shared" si="42"/>
        <v/>
      </c>
    </row>
    <row r="258" spans="2:73" ht="18" customHeight="1">
      <c r="B258" s="40"/>
      <c r="D258" s="822"/>
      <c r="E258" s="49"/>
      <c r="F258" s="32"/>
      <c r="G258" s="50"/>
      <c r="H258" s="50"/>
      <c r="I258" s="51"/>
      <c r="J258" s="708"/>
      <c r="K258" s="709"/>
      <c r="L258" s="709"/>
      <c r="M258" s="709"/>
      <c r="N258" s="709"/>
      <c r="O258" s="709"/>
      <c r="P258" s="709"/>
      <c r="Q258" s="709"/>
      <c r="R258" s="709"/>
      <c r="S258" s="709"/>
      <c r="T258" s="709"/>
      <c r="U258" s="710"/>
      <c r="V258" s="742"/>
      <c r="W258" s="743">
        <f t="shared" si="34"/>
        <v>1</v>
      </c>
      <c r="X258" s="692">
        <f t="shared" si="40"/>
        <v>0</v>
      </c>
      <c r="Y258" s="722" t="str">
        <f t="shared" si="35"/>
        <v/>
      </c>
      <c r="Z258" s="134" t="str">
        <f>IF(F258="","",VLOOKUP(F258,係数!$E:$R,9,FALSE))</f>
        <v/>
      </c>
      <c r="AA258" s="286" t="str">
        <f>IF(F258="","",VLOOKUP(F258,係数!$E:$R,7,FALSE))</f>
        <v/>
      </c>
      <c r="AB258" s="723">
        <f t="shared" si="36"/>
        <v>1</v>
      </c>
      <c r="AC258" s="695" t="str">
        <f t="shared" si="37"/>
        <v/>
      </c>
      <c r="AD258" s="696" t="str">
        <f>IF(I258="","",IF(AK258="TRUE",Y258*VLOOKUP(F258,'基準年度の排出量算定用（参考）'!$U:$V,2,FALSE),Y258*AA258))</f>
        <v/>
      </c>
      <c r="AE258" s="724" t="str">
        <f>IF(AC258="","",AC258*VLOOKUP(F258,係数!$E:$R,13,FALSE)*44/12)</f>
        <v/>
      </c>
      <c r="AF258" s="291" t="str">
        <f>IF(AD258="","",AD258*VLOOKUP(F258,係数!$E:$R,11,FALSE)*44/12)</f>
        <v/>
      </c>
      <c r="AH258" s="44"/>
      <c r="AJ258" s="58" t="str">
        <f t="shared" si="38"/>
        <v/>
      </c>
      <c r="AK258" s="363" t="b">
        <f t="shared" si="39"/>
        <v>0</v>
      </c>
      <c r="BT258" s="221" t="str">
        <f t="shared" si="41"/>
        <v/>
      </c>
      <c r="BU258" s="221" t="str">
        <f t="shared" si="42"/>
        <v/>
      </c>
    </row>
    <row r="259" spans="2:73" ht="18" customHeight="1">
      <c r="B259" s="40"/>
      <c r="D259" s="822"/>
      <c r="E259" s="49"/>
      <c r="F259" s="32"/>
      <c r="G259" s="50"/>
      <c r="H259" s="50"/>
      <c r="I259" s="51"/>
      <c r="J259" s="708"/>
      <c r="K259" s="709"/>
      <c r="L259" s="709"/>
      <c r="M259" s="709"/>
      <c r="N259" s="709"/>
      <c r="O259" s="709"/>
      <c r="P259" s="709"/>
      <c r="Q259" s="709"/>
      <c r="R259" s="709"/>
      <c r="S259" s="709"/>
      <c r="T259" s="709"/>
      <c r="U259" s="710"/>
      <c r="V259" s="742"/>
      <c r="W259" s="743">
        <f t="shared" si="34"/>
        <v>1</v>
      </c>
      <c r="X259" s="692">
        <f t="shared" si="40"/>
        <v>0</v>
      </c>
      <c r="Y259" s="722" t="str">
        <f t="shared" si="35"/>
        <v/>
      </c>
      <c r="Z259" s="134" t="str">
        <f>IF(F259="","",VLOOKUP(F259,係数!$E:$R,9,FALSE))</f>
        <v/>
      </c>
      <c r="AA259" s="286" t="str">
        <f>IF(F259="","",VLOOKUP(F259,係数!$E:$R,7,FALSE))</f>
        <v/>
      </c>
      <c r="AB259" s="723">
        <f t="shared" si="36"/>
        <v>1</v>
      </c>
      <c r="AC259" s="695" t="str">
        <f t="shared" si="37"/>
        <v/>
      </c>
      <c r="AD259" s="696" t="str">
        <f>IF(I259="","",IF(AK259="TRUE",Y259*VLOOKUP(F259,'基準年度の排出量算定用（参考）'!$U:$V,2,FALSE),Y259*AA259))</f>
        <v/>
      </c>
      <c r="AE259" s="724" t="str">
        <f>IF(AC259="","",AC259*VLOOKUP(F259,係数!$E:$R,13,FALSE)*44/12)</f>
        <v/>
      </c>
      <c r="AF259" s="291" t="str">
        <f>IF(AD259="","",AD259*VLOOKUP(F259,係数!$E:$R,11,FALSE)*44/12)</f>
        <v/>
      </c>
      <c r="AH259" s="44"/>
      <c r="AJ259" s="58" t="str">
        <f t="shared" si="38"/>
        <v/>
      </c>
      <c r="AK259" s="363" t="b">
        <f t="shared" si="39"/>
        <v>0</v>
      </c>
      <c r="BT259" s="221" t="str">
        <f t="shared" si="41"/>
        <v/>
      </c>
      <c r="BU259" s="221" t="str">
        <f t="shared" si="42"/>
        <v/>
      </c>
    </row>
    <row r="260" spans="2:73" ht="18" customHeight="1">
      <c r="B260" s="40"/>
      <c r="D260" s="822"/>
      <c r="E260" s="49"/>
      <c r="F260" s="32"/>
      <c r="G260" s="50"/>
      <c r="H260" s="50"/>
      <c r="I260" s="51"/>
      <c r="J260" s="708"/>
      <c r="K260" s="709"/>
      <c r="L260" s="709"/>
      <c r="M260" s="709"/>
      <c r="N260" s="709"/>
      <c r="O260" s="709"/>
      <c r="P260" s="709"/>
      <c r="Q260" s="709"/>
      <c r="R260" s="709"/>
      <c r="S260" s="709"/>
      <c r="T260" s="709"/>
      <c r="U260" s="710"/>
      <c r="V260" s="742"/>
      <c r="W260" s="743">
        <f t="shared" si="34"/>
        <v>1</v>
      </c>
      <c r="X260" s="692">
        <f t="shared" si="40"/>
        <v>0</v>
      </c>
      <c r="Y260" s="722" t="str">
        <f t="shared" si="35"/>
        <v/>
      </c>
      <c r="Z260" s="134" t="str">
        <f>IF(F260="","",VLOOKUP(F260,係数!$E:$R,9,FALSE))</f>
        <v/>
      </c>
      <c r="AA260" s="286" t="str">
        <f>IF(F260="","",VLOOKUP(F260,係数!$E:$R,7,FALSE))</f>
        <v/>
      </c>
      <c r="AB260" s="723">
        <f t="shared" si="36"/>
        <v>1</v>
      </c>
      <c r="AC260" s="695" t="str">
        <f t="shared" si="37"/>
        <v/>
      </c>
      <c r="AD260" s="696" t="str">
        <f>IF(I260="","",IF(AK260="TRUE",Y260*VLOOKUP(F260,'基準年度の排出量算定用（参考）'!$U:$V,2,FALSE),Y260*AA260))</f>
        <v/>
      </c>
      <c r="AE260" s="724" t="str">
        <f>IF(AC260="","",AC260*VLOOKUP(F260,係数!$E:$R,13,FALSE)*44/12)</f>
        <v/>
      </c>
      <c r="AF260" s="291" t="str">
        <f>IF(AD260="","",AD260*VLOOKUP(F260,係数!$E:$R,11,FALSE)*44/12)</f>
        <v/>
      </c>
      <c r="AH260" s="44"/>
      <c r="AJ260" s="58" t="str">
        <f t="shared" si="38"/>
        <v/>
      </c>
      <c r="AK260" s="363" t="b">
        <f t="shared" si="39"/>
        <v>0</v>
      </c>
      <c r="BT260" s="221" t="str">
        <f t="shared" si="41"/>
        <v/>
      </c>
      <c r="BU260" s="221" t="str">
        <f t="shared" si="42"/>
        <v/>
      </c>
    </row>
    <row r="261" spans="2:73" ht="18" customHeight="1">
      <c r="B261" s="40"/>
      <c r="D261" s="822"/>
      <c r="E261" s="49"/>
      <c r="F261" s="32"/>
      <c r="G261" s="50"/>
      <c r="H261" s="50"/>
      <c r="I261" s="51"/>
      <c r="J261" s="708"/>
      <c r="K261" s="709"/>
      <c r="L261" s="709"/>
      <c r="M261" s="709"/>
      <c r="N261" s="709"/>
      <c r="O261" s="709"/>
      <c r="P261" s="709"/>
      <c r="Q261" s="709"/>
      <c r="R261" s="709"/>
      <c r="S261" s="709"/>
      <c r="T261" s="709"/>
      <c r="U261" s="710"/>
      <c r="V261" s="742"/>
      <c r="W261" s="743">
        <f t="shared" si="34"/>
        <v>1</v>
      </c>
      <c r="X261" s="692">
        <f t="shared" si="40"/>
        <v>0</v>
      </c>
      <c r="Y261" s="722" t="str">
        <f t="shared" si="35"/>
        <v/>
      </c>
      <c r="Z261" s="134" t="str">
        <f>IF(F261="","",VLOOKUP(F261,係数!$E:$R,9,FALSE))</f>
        <v/>
      </c>
      <c r="AA261" s="286" t="str">
        <f>IF(F261="","",VLOOKUP(F261,係数!$E:$R,7,FALSE))</f>
        <v/>
      </c>
      <c r="AB261" s="723">
        <f t="shared" si="36"/>
        <v>1</v>
      </c>
      <c r="AC261" s="695" t="str">
        <f t="shared" si="37"/>
        <v/>
      </c>
      <c r="AD261" s="696" t="str">
        <f>IF(I261="","",IF(AK261="TRUE",Y261*VLOOKUP(F261,'基準年度の排出量算定用（参考）'!$U:$V,2,FALSE),Y261*AA261))</f>
        <v/>
      </c>
      <c r="AE261" s="724" t="str">
        <f>IF(AC261="","",AC261*VLOOKUP(F261,係数!$E:$R,13,FALSE)*44/12)</f>
        <v/>
      </c>
      <c r="AF261" s="291" t="str">
        <f>IF(AD261="","",AD261*VLOOKUP(F261,係数!$E:$R,11,FALSE)*44/12)</f>
        <v/>
      </c>
      <c r="AH261" s="44"/>
      <c r="AJ261" s="58" t="str">
        <f t="shared" si="38"/>
        <v/>
      </c>
      <c r="AK261" s="363" t="b">
        <f t="shared" si="39"/>
        <v>0</v>
      </c>
      <c r="BT261" s="221" t="str">
        <f t="shared" si="41"/>
        <v/>
      </c>
      <c r="BU261" s="221" t="str">
        <f t="shared" si="42"/>
        <v/>
      </c>
    </row>
    <row r="262" spans="2:73" ht="18" customHeight="1">
      <c r="B262" s="40"/>
      <c r="D262" s="822"/>
      <c r="E262" s="49"/>
      <c r="F262" s="32"/>
      <c r="G262" s="50"/>
      <c r="H262" s="50"/>
      <c r="I262" s="51"/>
      <c r="J262" s="708"/>
      <c r="K262" s="709"/>
      <c r="L262" s="709"/>
      <c r="M262" s="709"/>
      <c r="N262" s="709"/>
      <c r="O262" s="709"/>
      <c r="P262" s="709"/>
      <c r="Q262" s="709"/>
      <c r="R262" s="709"/>
      <c r="S262" s="709"/>
      <c r="T262" s="709"/>
      <c r="U262" s="710"/>
      <c r="V262" s="742"/>
      <c r="W262" s="743">
        <f t="shared" si="34"/>
        <v>1</v>
      </c>
      <c r="X262" s="692">
        <f t="shared" si="40"/>
        <v>0</v>
      </c>
      <c r="Y262" s="722" t="str">
        <f t="shared" si="35"/>
        <v/>
      </c>
      <c r="Z262" s="134" t="str">
        <f>IF(F262="","",VLOOKUP(F262,係数!$E:$R,9,FALSE))</f>
        <v/>
      </c>
      <c r="AA262" s="286" t="str">
        <f>IF(F262="","",VLOOKUP(F262,係数!$E:$R,7,FALSE))</f>
        <v/>
      </c>
      <c r="AB262" s="723">
        <f t="shared" si="36"/>
        <v>1</v>
      </c>
      <c r="AC262" s="695" t="str">
        <f t="shared" si="37"/>
        <v/>
      </c>
      <c r="AD262" s="696" t="str">
        <f>IF(I262="","",IF(AK262="TRUE",Y262*VLOOKUP(F262,'基準年度の排出量算定用（参考）'!$U:$V,2,FALSE),Y262*AA262))</f>
        <v/>
      </c>
      <c r="AE262" s="724" t="str">
        <f>IF(AC262="","",AC262*VLOOKUP(F262,係数!$E:$R,13,FALSE)*44/12)</f>
        <v/>
      </c>
      <c r="AF262" s="291" t="str">
        <f>IF(AD262="","",AD262*VLOOKUP(F262,係数!$E:$R,11,FALSE)*44/12)</f>
        <v/>
      </c>
      <c r="AH262" s="44"/>
      <c r="AJ262" s="58" t="str">
        <f t="shared" si="38"/>
        <v/>
      </c>
      <c r="AK262" s="363" t="b">
        <f t="shared" si="39"/>
        <v>0</v>
      </c>
      <c r="BT262" s="221" t="str">
        <f t="shared" si="41"/>
        <v/>
      </c>
      <c r="BU262" s="221" t="str">
        <f t="shared" si="42"/>
        <v/>
      </c>
    </row>
    <row r="263" spans="2:73" ht="18" customHeight="1">
      <c r="B263" s="40"/>
      <c r="D263" s="822"/>
      <c r="E263" s="49"/>
      <c r="F263" s="32"/>
      <c r="G263" s="50"/>
      <c r="H263" s="50"/>
      <c r="I263" s="51"/>
      <c r="J263" s="708"/>
      <c r="K263" s="709"/>
      <c r="L263" s="709"/>
      <c r="M263" s="709"/>
      <c r="N263" s="709"/>
      <c r="O263" s="709"/>
      <c r="P263" s="709"/>
      <c r="Q263" s="709"/>
      <c r="R263" s="709"/>
      <c r="S263" s="709"/>
      <c r="T263" s="709"/>
      <c r="U263" s="710"/>
      <c r="V263" s="742"/>
      <c r="W263" s="743">
        <f t="shared" si="34"/>
        <v>1</v>
      </c>
      <c r="X263" s="692">
        <f t="shared" si="40"/>
        <v>0</v>
      </c>
      <c r="Y263" s="722" t="str">
        <f t="shared" si="35"/>
        <v/>
      </c>
      <c r="Z263" s="134" t="str">
        <f>IF(F263="","",VLOOKUP(F263,係数!$E:$R,9,FALSE))</f>
        <v/>
      </c>
      <c r="AA263" s="286" t="str">
        <f>IF(F263="","",VLOOKUP(F263,係数!$E:$R,7,FALSE))</f>
        <v/>
      </c>
      <c r="AB263" s="723">
        <f t="shared" si="36"/>
        <v>1</v>
      </c>
      <c r="AC263" s="695" t="str">
        <f t="shared" si="37"/>
        <v/>
      </c>
      <c r="AD263" s="696" t="str">
        <f>IF(I263="","",IF(AK263="TRUE",Y263*VLOOKUP(F263,'基準年度の排出量算定用（参考）'!$U:$V,2,FALSE),Y263*AA263))</f>
        <v/>
      </c>
      <c r="AE263" s="724" t="str">
        <f>IF(AC263="","",AC263*VLOOKUP(F263,係数!$E:$R,13,FALSE)*44/12)</f>
        <v/>
      </c>
      <c r="AF263" s="291" t="str">
        <f>IF(AD263="","",AD263*VLOOKUP(F263,係数!$E:$R,11,FALSE)*44/12)</f>
        <v/>
      </c>
      <c r="AH263" s="44"/>
      <c r="AJ263" s="58" t="str">
        <f t="shared" si="38"/>
        <v/>
      </c>
      <c r="AK263" s="363" t="b">
        <f t="shared" si="39"/>
        <v>0</v>
      </c>
      <c r="BT263" s="221" t="str">
        <f t="shared" si="41"/>
        <v/>
      </c>
      <c r="BU263" s="221" t="str">
        <f t="shared" si="42"/>
        <v/>
      </c>
    </row>
    <row r="264" spans="2:73" ht="18" customHeight="1">
      <c r="B264" s="40"/>
      <c r="D264" s="822"/>
      <c r="E264" s="49"/>
      <c r="F264" s="32"/>
      <c r="G264" s="50"/>
      <c r="H264" s="50"/>
      <c r="I264" s="51"/>
      <c r="J264" s="708"/>
      <c r="K264" s="709"/>
      <c r="L264" s="709"/>
      <c r="M264" s="709"/>
      <c r="N264" s="709"/>
      <c r="O264" s="709"/>
      <c r="P264" s="709"/>
      <c r="Q264" s="709"/>
      <c r="R264" s="709"/>
      <c r="S264" s="709"/>
      <c r="T264" s="709"/>
      <c r="U264" s="710"/>
      <c r="V264" s="742"/>
      <c r="W264" s="743">
        <f t="shared" si="34"/>
        <v>1</v>
      </c>
      <c r="X264" s="692">
        <f t="shared" si="40"/>
        <v>0</v>
      </c>
      <c r="Y264" s="722" t="str">
        <f t="shared" si="35"/>
        <v/>
      </c>
      <c r="Z264" s="134" t="str">
        <f>IF(F264="","",VLOOKUP(F264,係数!$E:$R,9,FALSE))</f>
        <v/>
      </c>
      <c r="AA264" s="286" t="str">
        <f>IF(F264="","",VLOOKUP(F264,係数!$E:$R,7,FALSE))</f>
        <v/>
      </c>
      <c r="AB264" s="723">
        <f t="shared" si="36"/>
        <v>1</v>
      </c>
      <c r="AC264" s="695" t="str">
        <f t="shared" si="37"/>
        <v/>
      </c>
      <c r="AD264" s="696" t="str">
        <f>IF(I264="","",IF(AK264="TRUE",Y264*VLOOKUP(F264,'基準年度の排出量算定用（参考）'!$U:$V,2,FALSE),Y264*AA264))</f>
        <v/>
      </c>
      <c r="AE264" s="724" t="str">
        <f>IF(AC264="","",AC264*VLOOKUP(F264,係数!$E:$R,13,FALSE)*44/12)</f>
        <v/>
      </c>
      <c r="AF264" s="291" t="str">
        <f>IF(AD264="","",AD264*VLOOKUP(F264,係数!$E:$R,11,FALSE)*44/12)</f>
        <v/>
      </c>
      <c r="AH264" s="44"/>
      <c r="AJ264" s="58" t="str">
        <f t="shared" si="38"/>
        <v/>
      </c>
      <c r="AK264" s="363" t="b">
        <f t="shared" si="39"/>
        <v>0</v>
      </c>
      <c r="BT264" s="221" t="str">
        <f t="shared" si="41"/>
        <v/>
      </c>
      <c r="BU264" s="221" t="str">
        <f t="shared" si="42"/>
        <v/>
      </c>
    </row>
    <row r="265" spans="2:73" ht="18" customHeight="1">
      <c r="B265" s="40"/>
      <c r="D265" s="822"/>
      <c r="E265" s="49"/>
      <c r="F265" s="32"/>
      <c r="G265" s="50"/>
      <c r="H265" s="50"/>
      <c r="I265" s="51"/>
      <c r="J265" s="708"/>
      <c r="K265" s="709"/>
      <c r="L265" s="709"/>
      <c r="M265" s="709"/>
      <c r="N265" s="709"/>
      <c r="O265" s="709"/>
      <c r="P265" s="709"/>
      <c r="Q265" s="709"/>
      <c r="R265" s="709"/>
      <c r="S265" s="709"/>
      <c r="T265" s="709"/>
      <c r="U265" s="710"/>
      <c r="V265" s="742"/>
      <c r="W265" s="743">
        <f t="shared" si="34"/>
        <v>1</v>
      </c>
      <c r="X265" s="692">
        <f t="shared" si="40"/>
        <v>0</v>
      </c>
      <c r="Y265" s="722" t="str">
        <f t="shared" si="35"/>
        <v/>
      </c>
      <c r="Z265" s="134" t="str">
        <f>IF(F265="","",VLOOKUP(F265,係数!$E:$R,9,FALSE))</f>
        <v/>
      </c>
      <c r="AA265" s="286" t="str">
        <f>IF(F265="","",VLOOKUP(F265,係数!$E:$R,7,FALSE))</f>
        <v/>
      </c>
      <c r="AB265" s="723">
        <f t="shared" si="36"/>
        <v>1</v>
      </c>
      <c r="AC265" s="695" t="str">
        <f t="shared" si="37"/>
        <v/>
      </c>
      <c r="AD265" s="696" t="str">
        <f>IF(I265="","",IF(AK265="TRUE",Y265*VLOOKUP(F265,'基準年度の排出量算定用（参考）'!$U:$V,2,FALSE),Y265*AA265))</f>
        <v/>
      </c>
      <c r="AE265" s="724" t="str">
        <f>IF(AC265="","",AC265*VLOOKUP(F265,係数!$E:$R,13,FALSE)*44/12)</f>
        <v/>
      </c>
      <c r="AF265" s="291" t="str">
        <f>IF(AD265="","",AD265*VLOOKUP(F265,係数!$E:$R,11,FALSE)*44/12)</f>
        <v/>
      </c>
      <c r="AH265" s="44"/>
      <c r="AJ265" s="58" t="str">
        <f t="shared" si="38"/>
        <v/>
      </c>
      <c r="AK265" s="363" t="b">
        <f t="shared" si="39"/>
        <v>0</v>
      </c>
      <c r="BT265" s="221" t="str">
        <f t="shared" si="41"/>
        <v/>
      </c>
      <c r="BU265" s="221" t="str">
        <f t="shared" si="42"/>
        <v/>
      </c>
    </row>
    <row r="266" spans="2:73" ht="18" customHeight="1">
      <c r="B266" s="40"/>
      <c r="D266" s="822"/>
      <c r="E266" s="49"/>
      <c r="F266" s="32"/>
      <c r="G266" s="50"/>
      <c r="H266" s="50"/>
      <c r="I266" s="51"/>
      <c r="J266" s="708"/>
      <c r="K266" s="709"/>
      <c r="L266" s="709"/>
      <c r="M266" s="709"/>
      <c r="N266" s="709"/>
      <c r="O266" s="709"/>
      <c r="P266" s="709"/>
      <c r="Q266" s="709"/>
      <c r="R266" s="709"/>
      <c r="S266" s="709"/>
      <c r="T266" s="709"/>
      <c r="U266" s="710"/>
      <c r="V266" s="742"/>
      <c r="W266" s="743">
        <f t="shared" si="34"/>
        <v>1</v>
      </c>
      <c r="X266" s="692">
        <f t="shared" si="40"/>
        <v>0</v>
      </c>
      <c r="Y266" s="722" t="str">
        <f t="shared" si="35"/>
        <v/>
      </c>
      <c r="Z266" s="134" t="str">
        <f>IF(F266="","",VLOOKUP(F266,係数!$E:$R,9,FALSE))</f>
        <v/>
      </c>
      <c r="AA266" s="286" t="str">
        <f>IF(F266="","",VLOOKUP(F266,係数!$E:$R,7,FALSE))</f>
        <v/>
      </c>
      <c r="AB266" s="723">
        <f t="shared" si="36"/>
        <v>1</v>
      </c>
      <c r="AC266" s="695" t="str">
        <f t="shared" si="37"/>
        <v/>
      </c>
      <c r="AD266" s="696" t="str">
        <f>IF(I266="","",IF(AK266="TRUE",Y266*VLOOKUP(F266,'基準年度の排出量算定用（参考）'!$U:$V,2,FALSE),Y266*AA266))</f>
        <v/>
      </c>
      <c r="AE266" s="724" t="str">
        <f>IF(AC266="","",AC266*VLOOKUP(F266,係数!$E:$R,13,FALSE)*44/12)</f>
        <v/>
      </c>
      <c r="AF266" s="291" t="str">
        <f>IF(AD266="","",AD266*VLOOKUP(F266,係数!$E:$R,11,FALSE)*44/12)</f>
        <v/>
      </c>
      <c r="AH266" s="44"/>
      <c r="AJ266" s="58" t="str">
        <f t="shared" si="38"/>
        <v/>
      </c>
      <c r="AK266" s="363" t="b">
        <f t="shared" si="39"/>
        <v>0</v>
      </c>
      <c r="BT266" s="221" t="str">
        <f t="shared" si="41"/>
        <v/>
      </c>
      <c r="BU266" s="221" t="str">
        <f t="shared" si="42"/>
        <v/>
      </c>
    </row>
    <row r="267" spans="2:73" ht="18" customHeight="1">
      <c r="B267" s="40"/>
      <c r="D267" s="822"/>
      <c r="E267" s="49"/>
      <c r="F267" s="32"/>
      <c r="G267" s="50"/>
      <c r="H267" s="50"/>
      <c r="I267" s="51"/>
      <c r="J267" s="708"/>
      <c r="K267" s="709"/>
      <c r="L267" s="709"/>
      <c r="M267" s="709"/>
      <c r="N267" s="709"/>
      <c r="O267" s="709"/>
      <c r="P267" s="709"/>
      <c r="Q267" s="709"/>
      <c r="R267" s="709"/>
      <c r="S267" s="709"/>
      <c r="T267" s="709"/>
      <c r="U267" s="710"/>
      <c r="V267" s="742"/>
      <c r="W267" s="743">
        <f t="shared" si="34"/>
        <v>1</v>
      </c>
      <c r="X267" s="692">
        <f t="shared" si="40"/>
        <v>0</v>
      </c>
      <c r="Y267" s="722" t="str">
        <f t="shared" si="35"/>
        <v/>
      </c>
      <c r="Z267" s="134" t="str">
        <f>IF(F267="","",VLOOKUP(F267,係数!$E:$R,9,FALSE))</f>
        <v/>
      </c>
      <c r="AA267" s="286" t="str">
        <f>IF(F267="","",VLOOKUP(F267,係数!$E:$R,7,FALSE))</f>
        <v/>
      </c>
      <c r="AB267" s="723">
        <f t="shared" si="36"/>
        <v>1</v>
      </c>
      <c r="AC267" s="695" t="str">
        <f t="shared" si="37"/>
        <v/>
      </c>
      <c r="AD267" s="696" t="str">
        <f>IF(I267="","",IF(AK267="TRUE",Y267*VLOOKUP(F267,'基準年度の排出量算定用（参考）'!$U:$V,2,FALSE),Y267*AA267))</f>
        <v/>
      </c>
      <c r="AE267" s="724" t="str">
        <f>IF(AC267="","",AC267*VLOOKUP(F267,係数!$E:$R,13,FALSE)*44/12)</f>
        <v/>
      </c>
      <c r="AF267" s="291" t="str">
        <f>IF(AD267="","",AD267*VLOOKUP(F267,係数!$E:$R,11,FALSE)*44/12)</f>
        <v/>
      </c>
      <c r="AH267" s="44"/>
      <c r="AJ267" s="58" t="str">
        <f t="shared" si="38"/>
        <v/>
      </c>
      <c r="AK267" s="363" t="b">
        <f t="shared" si="39"/>
        <v>0</v>
      </c>
      <c r="BT267" s="221" t="str">
        <f t="shared" si="41"/>
        <v/>
      </c>
      <c r="BU267" s="221" t="str">
        <f t="shared" si="42"/>
        <v/>
      </c>
    </row>
    <row r="268" spans="2:73" ht="18" customHeight="1">
      <c r="B268" s="40"/>
      <c r="D268" s="822"/>
      <c r="E268" s="49"/>
      <c r="F268" s="32"/>
      <c r="G268" s="50"/>
      <c r="H268" s="50"/>
      <c r="I268" s="51"/>
      <c r="J268" s="708"/>
      <c r="K268" s="709"/>
      <c r="L268" s="709"/>
      <c r="M268" s="709"/>
      <c r="N268" s="709"/>
      <c r="O268" s="709"/>
      <c r="P268" s="709"/>
      <c r="Q268" s="709"/>
      <c r="R268" s="709"/>
      <c r="S268" s="709"/>
      <c r="T268" s="709"/>
      <c r="U268" s="710"/>
      <c r="V268" s="742"/>
      <c r="W268" s="743">
        <f t="shared" si="34"/>
        <v>1</v>
      </c>
      <c r="X268" s="692">
        <f t="shared" si="40"/>
        <v>0</v>
      </c>
      <c r="Y268" s="722" t="str">
        <f t="shared" si="35"/>
        <v/>
      </c>
      <c r="Z268" s="134" t="str">
        <f>IF(F268="","",VLOOKUP(F268,係数!$E:$R,9,FALSE))</f>
        <v/>
      </c>
      <c r="AA268" s="286" t="str">
        <f>IF(F268="","",VLOOKUP(F268,係数!$E:$R,7,FALSE))</f>
        <v/>
      </c>
      <c r="AB268" s="723">
        <f t="shared" si="36"/>
        <v>1</v>
      </c>
      <c r="AC268" s="695" t="str">
        <f t="shared" si="37"/>
        <v/>
      </c>
      <c r="AD268" s="696" t="str">
        <f>IF(I268="","",IF(AK268="TRUE",Y268*VLOOKUP(F268,'基準年度の排出量算定用（参考）'!$U:$V,2,FALSE),Y268*AA268))</f>
        <v/>
      </c>
      <c r="AE268" s="724" t="str">
        <f>IF(AC268="","",AC268*VLOOKUP(F268,係数!$E:$R,13,FALSE)*44/12)</f>
        <v/>
      </c>
      <c r="AF268" s="291" t="str">
        <f>IF(AD268="","",AD268*VLOOKUP(F268,係数!$E:$R,11,FALSE)*44/12)</f>
        <v/>
      </c>
      <c r="AH268" s="44"/>
      <c r="AJ268" s="58" t="str">
        <f t="shared" si="38"/>
        <v/>
      </c>
      <c r="AK268" s="363" t="b">
        <f t="shared" si="39"/>
        <v>0</v>
      </c>
      <c r="BT268" s="221" t="str">
        <f t="shared" si="41"/>
        <v/>
      </c>
      <c r="BU268" s="221" t="str">
        <f t="shared" si="42"/>
        <v/>
      </c>
    </row>
    <row r="269" spans="2:73" ht="18" customHeight="1">
      <c r="B269" s="40"/>
      <c r="D269" s="822"/>
      <c r="E269" s="49"/>
      <c r="F269" s="32"/>
      <c r="G269" s="50"/>
      <c r="H269" s="50"/>
      <c r="I269" s="51"/>
      <c r="J269" s="708"/>
      <c r="K269" s="709"/>
      <c r="L269" s="709"/>
      <c r="M269" s="709"/>
      <c r="N269" s="709"/>
      <c r="O269" s="709"/>
      <c r="P269" s="709"/>
      <c r="Q269" s="709"/>
      <c r="R269" s="709"/>
      <c r="S269" s="709"/>
      <c r="T269" s="709"/>
      <c r="U269" s="710"/>
      <c r="V269" s="742"/>
      <c r="W269" s="743">
        <f t="shared" si="34"/>
        <v>1</v>
      </c>
      <c r="X269" s="692">
        <f t="shared" si="40"/>
        <v>0</v>
      </c>
      <c r="Y269" s="722" t="str">
        <f t="shared" si="35"/>
        <v/>
      </c>
      <c r="Z269" s="134" t="str">
        <f>IF(F269="","",VLOOKUP(F269,係数!$E:$R,9,FALSE))</f>
        <v/>
      </c>
      <c r="AA269" s="286" t="str">
        <f>IF(F269="","",VLOOKUP(F269,係数!$E:$R,7,FALSE))</f>
        <v/>
      </c>
      <c r="AB269" s="723">
        <f t="shared" si="36"/>
        <v>1</v>
      </c>
      <c r="AC269" s="695" t="str">
        <f t="shared" si="37"/>
        <v/>
      </c>
      <c r="AD269" s="696" t="str">
        <f>IF(I269="","",IF(AK269="TRUE",Y269*VLOOKUP(F269,'基準年度の排出量算定用（参考）'!$U:$V,2,FALSE),Y269*AA269))</f>
        <v/>
      </c>
      <c r="AE269" s="724" t="str">
        <f>IF(AC269="","",AC269*VLOOKUP(F269,係数!$E:$R,13,FALSE)*44/12)</f>
        <v/>
      </c>
      <c r="AF269" s="291" t="str">
        <f>IF(AD269="","",AD269*VLOOKUP(F269,係数!$E:$R,11,FALSE)*44/12)</f>
        <v/>
      </c>
      <c r="AH269" s="44"/>
      <c r="AJ269" s="58" t="str">
        <f t="shared" si="38"/>
        <v/>
      </c>
      <c r="AK269" s="363" t="b">
        <f t="shared" si="39"/>
        <v>0</v>
      </c>
      <c r="BT269" s="221" t="str">
        <f t="shared" si="41"/>
        <v/>
      </c>
      <c r="BU269" s="221" t="str">
        <f t="shared" si="42"/>
        <v/>
      </c>
    </row>
    <row r="270" spans="2:73" ht="18" customHeight="1">
      <c r="B270" s="40"/>
      <c r="D270" s="822"/>
      <c r="E270" s="49"/>
      <c r="F270" s="32"/>
      <c r="G270" s="50"/>
      <c r="H270" s="50"/>
      <c r="I270" s="51"/>
      <c r="J270" s="708"/>
      <c r="K270" s="709"/>
      <c r="L270" s="709"/>
      <c r="M270" s="709"/>
      <c r="N270" s="709"/>
      <c r="O270" s="709"/>
      <c r="P270" s="709"/>
      <c r="Q270" s="709"/>
      <c r="R270" s="709"/>
      <c r="S270" s="709"/>
      <c r="T270" s="709"/>
      <c r="U270" s="710"/>
      <c r="V270" s="742"/>
      <c r="W270" s="743">
        <f t="shared" si="34"/>
        <v>1</v>
      </c>
      <c r="X270" s="692">
        <f t="shared" si="40"/>
        <v>0</v>
      </c>
      <c r="Y270" s="722" t="str">
        <f t="shared" si="35"/>
        <v/>
      </c>
      <c r="Z270" s="134" t="str">
        <f>IF(F270="","",VLOOKUP(F270,係数!$E:$R,9,FALSE))</f>
        <v/>
      </c>
      <c r="AA270" s="286" t="str">
        <f>IF(F270="","",VLOOKUP(F270,係数!$E:$R,7,FALSE))</f>
        <v/>
      </c>
      <c r="AB270" s="723">
        <f t="shared" si="36"/>
        <v>1</v>
      </c>
      <c r="AC270" s="695" t="str">
        <f t="shared" si="37"/>
        <v/>
      </c>
      <c r="AD270" s="696" t="str">
        <f>IF(I270="","",IF(AK270="TRUE",Y270*VLOOKUP(F270,'基準年度の排出量算定用（参考）'!$U:$V,2,FALSE),Y270*AA270))</f>
        <v/>
      </c>
      <c r="AE270" s="724" t="str">
        <f>IF(AC270="","",AC270*VLOOKUP(F270,係数!$E:$R,13,FALSE)*44/12)</f>
        <v/>
      </c>
      <c r="AF270" s="291" t="str">
        <f>IF(AD270="","",AD270*VLOOKUP(F270,係数!$E:$R,11,FALSE)*44/12)</f>
        <v/>
      </c>
      <c r="AH270" s="44"/>
      <c r="AJ270" s="58" t="str">
        <f t="shared" si="38"/>
        <v/>
      </c>
      <c r="AK270" s="363" t="b">
        <f t="shared" si="39"/>
        <v>0</v>
      </c>
      <c r="BT270" s="221" t="str">
        <f t="shared" si="41"/>
        <v/>
      </c>
      <c r="BU270" s="221" t="str">
        <f t="shared" si="42"/>
        <v/>
      </c>
    </row>
    <row r="271" spans="2:73" ht="18" customHeight="1">
      <c r="B271" s="40"/>
      <c r="D271" s="822"/>
      <c r="E271" s="49"/>
      <c r="F271" s="32"/>
      <c r="G271" s="50"/>
      <c r="H271" s="50"/>
      <c r="I271" s="51"/>
      <c r="J271" s="708"/>
      <c r="K271" s="709"/>
      <c r="L271" s="709"/>
      <c r="M271" s="709"/>
      <c r="N271" s="709"/>
      <c r="O271" s="709"/>
      <c r="P271" s="709"/>
      <c r="Q271" s="709"/>
      <c r="R271" s="709"/>
      <c r="S271" s="709"/>
      <c r="T271" s="709"/>
      <c r="U271" s="710"/>
      <c r="V271" s="742"/>
      <c r="W271" s="743">
        <f t="shared" si="34"/>
        <v>1</v>
      </c>
      <c r="X271" s="692">
        <f t="shared" si="40"/>
        <v>0</v>
      </c>
      <c r="Y271" s="722" t="str">
        <f t="shared" si="35"/>
        <v/>
      </c>
      <c r="Z271" s="134" t="str">
        <f>IF(F271="","",VLOOKUP(F271,係数!$E:$R,9,FALSE))</f>
        <v/>
      </c>
      <c r="AA271" s="286" t="str">
        <f>IF(F271="","",VLOOKUP(F271,係数!$E:$R,7,FALSE))</f>
        <v/>
      </c>
      <c r="AB271" s="723">
        <f t="shared" si="36"/>
        <v>1</v>
      </c>
      <c r="AC271" s="695" t="str">
        <f t="shared" si="37"/>
        <v/>
      </c>
      <c r="AD271" s="696" t="str">
        <f>IF(I271="","",IF(AK271="TRUE",Y271*VLOOKUP(F271,'基準年度の排出量算定用（参考）'!$U:$V,2,FALSE),Y271*AA271))</f>
        <v/>
      </c>
      <c r="AE271" s="724" t="str">
        <f>IF(AC271="","",AC271*VLOOKUP(F271,係数!$E:$R,13,FALSE)*44/12)</f>
        <v/>
      </c>
      <c r="AF271" s="291" t="str">
        <f>IF(AD271="","",AD271*VLOOKUP(F271,係数!$E:$R,11,FALSE)*44/12)</f>
        <v/>
      </c>
      <c r="AH271" s="44"/>
      <c r="AJ271" s="58" t="str">
        <f t="shared" si="38"/>
        <v/>
      </c>
      <c r="AK271" s="363" t="b">
        <f t="shared" si="39"/>
        <v>0</v>
      </c>
      <c r="BT271" s="221" t="str">
        <f t="shared" si="41"/>
        <v/>
      </c>
      <c r="BU271" s="221" t="str">
        <f t="shared" si="42"/>
        <v/>
      </c>
    </row>
    <row r="272" spans="2:73" ht="18" customHeight="1">
      <c r="B272" s="40"/>
      <c r="D272" s="822"/>
      <c r="E272" s="49"/>
      <c r="F272" s="32"/>
      <c r="G272" s="50"/>
      <c r="H272" s="50"/>
      <c r="I272" s="51"/>
      <c r="J272" s="708"/>
      <c r="K272" s="709"/>
      <c r="L272" s="709"/>
      <c r="M272" s="709"/>
      <c r="N272" s="709"/>
      <c r="O272" s="709"/>
      <c r="P272" s="709"/>
      <c r="Q272" s="709"/>
      <c r="R272" s="709"/>
      <c r="S272" s="709"/>
      <c r="T272" s="709"/>
      <c r="U272" s="710"/>
      <c r="V272" s="742"/>
      <c r="W272" s="743">
        <f t="shared" si="34"/>
        <v>1</v>
      </c>
      <c r="X272" s="692">
        <f t="shared" si="40"/>
        <v>0</v>
      </c>
      <c r="Y272" s="722" t="str">
        <f t="shared" si="35"/>
        <v/>
      </c>
      <c r="Z272" s="134" t="str">
        <f>IF(F272="","",VLOOKUP(F272,係数!$E:$R,9,FALSE))</f>
        <v/>
      </c>
      <c r="AA272" s="286" t="str">
        <f>IF(F272="","",VLOOKUP(F272,係数!$E:$R,7,FALSE))</f>
        <v/>
      </c>
      <c r="AB272" s="723">
        <f t="shared" si="36"/>
        <v>1</v>
      </c>
      <c r="AC272" s="695" t="str">
        <f t="shared" si="37"/>
        <v/>
      </c>
      <c r="AD272" s="696" t="str">
        <f>IF(I272="","",IF(AK272="TRUE",Y272*VLOOKUP(F272,'基準年度の排出量算定用（参考）'!$U:$V,2,FALSE),Y272*AA272))</f>
        <v/>
      </c>
      <c r="AE272" s="724" t="str">
        <f>IF(AC272="","",AC272*VLOOKUP(F272,係数!$E:$R,13,FALSE)*44/12)</f>
        <v/>
      </c>
      <c r="AF272" s="291" t="str">
        <f>IF(AD272="","",AD272*VLOOKUP(F272,係数!$E:$R,11,FALSE)*44/12)</f>
        <v/>
      </c>
      <c r="AH272" s="44"/>
      <c r="AJ272" s="58" t="str">
        <f t="shared" si="38"/>
        <v/>
      </c>
      <c r="AK272" s="363" t="b">
        <f t="shared" si="39"/>
        <v>0</v>
      </c>
      <c r="BT272" s="221" t="str">
        <f t="shared" si="41"/>
        <v/>
      </c>
      <c r="BU272" s="221" t="str">
        <f t="shared" si="42"/>
        <v/>
      </c>
    </row>
    <row r="273" spans="2:73" ht="18" customHeight="1">
      <c r="B273" s="40"/>
      <c r="D273" s="822"/>
      <c r="E273" s="49"/>
      <c r="F273" s="32"/>
      <c r="G273" s="50"/>
      <c r="H273" s="50"/>
      <c r="I273" s="51"/>
      <c r="J273" s="708"/>
      <c r="K273" s="709"/>
      <c r="L273" s="709"/>
      <c r="M273" s="709"/>
      <c r="N273" s="709"/>
      <c r="O273" s="709"/>
      <c r="P273" s="709"/>
      <c r="Q273" s="709"/>
      <c r="R273" s="709"/>
      <c r="S273" s="709"/>
      <c r="T273" s="709"/>
      <c r="U273" s="710"/>
      <c r="V273" s="742"/>
      <c r="W273" s="743">
        <f t="shared" si="34"/>
        <v>1</v>
      </c>
      <c r="X273" s="692">
        <f t="shared" si="40"/>
        <v>0</v>
      </c>
      <c r="Y273" s="722" t="str">
        <f t="shared" si="35"/>
        <v/>
      </c>
      <c r="Z273" s="134" t="str">
        <f>IF(F273="","",VLOOKUP(F273,係数!$E:$R,9,FALSE))</f>
        <v/>
      </c>
      <c r="AA273" s="286" t="str">
        <f>IF(F273="","",VLOOKUP(F273,係数!$E:$R,7,FALSE))</f>
        <v/>
      </c>
      <c r="AB273" s="723">
        <f t="shared" si="36"/>
        <v>1</v>
      </c>
      <c r="AC273" s="695" t="str">
        <f t="shared" si="37"/>
        <v/>
      </c>
      <c r="AD273" s="696" t="str">
        <f>IF(I273="","",IF(AK273="TRUE",Y273*VLOOKUP(F273,'基準年度の排出量算定用（参考）'!$U:$V,2,FALSE),Y273*AA273))</f>
        <v/>
      </c>
      <c r="AE273" s="724" t="str">
        <f>IF(AC273="","",AC273*VLOOKUP(F273,係数!$E:$R,13,FALSE)*44/12)</f>
        <v/>
      </c>
      <c r="AF273" s="291" t="str">
        <f>IF(AD273="","",AD273*VLOOKUP(F273,係数!$E:$R,11,FALSE)*44/12)</f>
        <v/>
      </c>
      <c r="AH273" s="44"/>
      <c r="AJ273" s="58" t="str">
        <f t="shared" si="38"/>
        <v/>
      </c>
      <c r="AK273" s="363" t="b">
        <f t="shared" si="39"/>
        <v>0</v>
      </c>
      <c r="BT273" s="221" t="str">
        <f t="shared" si="41"/>
        <v/>
      </c>
      <c r="BU273" s="221" t="str">
        <f t="shared" si="42"/>
        <v/>
      </c>
    </row>
    <row r="274" spans="2:73" ht="18" customHeight="1">
      <c r="B274" s="40"/>
      <c r="D274" s="822"/>
      <c r="E274" s="49"/>
      <c r="F274" s="32"/>
      <c r="G274" s="50"/>
      <c r="H274" s="50"/>
      <c r="I274" s="51"/>
      <c r="J274" s="708"/>
      <c r="K274" s="709"/>
      <c r="L274" s="709"/>
      <c r="M274" s="709"/>
      <c r="N274" s="709"/>
      <c r="O274" s="709"/>
      <c r="P274" s="709"/>
      <c r="Q274" s="709"/>
      <c r="R274" s="709"/>
      <c r="S274" s="709"/>
      <c r="T274" s="709"/>
      <c r="U274" s="710"/>
      <c r="V274" s="742"/>
      <c r="W274" s="743">
        <f t="shared" si="34"/>
        <v>1</v>
      </c>
      <c r="X274" s="692">
        <f t="shared" si="40"/>
        <v>0</v>
      </c>
      <c r="Y274" s="722" t="str">
        <f t="shared" si="35"/>
        <v/>
      </c>
      <c r="Z274" s="134" t="str">
        <f>IF(F274="","",VLOOKUP(F274,係数!$E:$R,9,FALSE))</f>
        <v/>
      </c>
      <c r="AA274" s="286" t="str">
        <f>IF(F274="","",VLOOKUP(F274,係数!$E:$R,7,FALSE))</f>
        <v/>
      </c>
      <c r="AB274" s="723">
        <f t="shared" si="36"/>
        <v>1</v>
      </c>
      <c r="AC274" s="695" t="str">
        <f t="shared" si="37"/>
        <v/>
      </c>
      <c r="AD274" s="696" t="str">
        <f>IF(I274="","",IF(AK274="TRUE",Y274*VLOOKUP(F274,'基準年度の排出量算定用（参考）'!$U:$V,2,FALSE),Y274*AA274))</f>
        <v/>
      </c>
      <c r="AE274" s="724" t="str">
        <f>IF(AC274="","",AC274*VLOOKUP(F274,係数!$E:$R,13,FALSE)*44/12)</f>
        <v/>
      </c>
      <c r="AF274" s="291" t="str">
        <f>IF(AD274="","",AD274*VLOOKUP(F274,係数!$E:$R,11,FALSE)*44/12)</f>
        <v/>
      </c>
      <c r="AH274" s="44"/>
      <c r="AJ274" s="58" t="str">
        <f t="shared" si="38"/>
        <v/>
      </c>
      <c r="AK274" s="363" t="b">
        <f t="shared" si="39"/>
        <v>0</v>
      </c>
      <c r="BT274" s="221" t="str">
        <f t="shared" si="41"/>
        <v/>
      </c>
      <c r="BU274" s="221" t="str">
        <f t="shared" si="42"/>
        <v/>
      </c>
    </row>
    <row r="275" spans="2:73" ht="18" customHeight="1">
      <c r="B275" s="40"/>
      <c r="D275" s="822"/>
      <c r="E275" s="49"/>
      <c r="F275" s="32"/>
      <c r="G275" s="50"/>
      <c r="H275" s="50"/>
      <c r="I275" s="51"/>
      <c r="J275" s="708"/>
      <c r="K275" s="709"/>
      <c r="L275" s="709"/>
      <c r="M275" s="709"/>
      <c r="N275" s="709"/>
      <c r="O275" s="709"/>
      <c r="P275" s="709"/>
      <c r="Q275" s="709"/>
      <c r="R275" s="709"/>
      <c r="S275" s="709"/>
      <c r="T275" s="709"/>
      <c r="U275" s="710"/>
      <c r="V275" s="742"/>
      <c r="W275" s="743">
        <f t="shared" si="34"/>
        <v>1</v>
      </c>
      <c r="X275" s="692">
        <f t="shared" si="40"/>
        <v>0</v>
      </c>
      <c r="Y275" s="722" t="str">
        <f t="shared" si="35"/>
        <v/>
      </c>
      <c r="Z275" s="134" t="str">
        <f>IF(F275="","",VLOOKUP(F275,係数!$E:$R,9,FALSE))</f>
        <v/>
      </c>
      <c r="AA275" s="286" t="str">
        <f>IF(F275="","",VLOOKUP(F275,係数!$E:$R,7,FALSE))</f>
        <v/>
      </c>
      <c r="AB275" s="723">
        <f t="shared" si="36"/>
        <v>1</v>
      </c>
      <c r="AC275" s="695" t="str">
        <f t="shared" si="37"/>
        <v/>
      </c>
      <c r="AD275" s="696" t="str">
        <f>IF(I275="","",IF(AK275="TRUE",Y275*VLOOKUP(F275,'基準年度の排出量算定用（参考）'!$U:$V,2,FALSE),Y275*AA275))</f>
        <v/>
      </c>
      <c r="AE275" s="724" t="str">
        <f>IF(AC275="","",AC275*VLOOKUP(F275,係数!$E:$R,13,FALSE)*44/12)</f>
        <v/>
      </c>
      <c r="AF275" s="291" t="str">
        <f>IF(AD275="","",AD275*VLOOKUP(F275,係数!$E:$R,11,FALSE)*44/12)</f>
        <v/>
      </c>
      <c r="AH275" s="44"/>
      <c r="AJ275" s="58" t="str">
        <f t="shared" si="38"/>
        <v/>
      </c>
      <c r="AK275" s="363" t="b">
        <f t="shared" si="39"/>
        <v>0</v>
      </c>
      <c r="BT275" s="221" t="str">
        <f t="shared" si="41"/>
        <v/>
      </c>
      <c r="BU275" s="221" t="str">
        <f t="shared" si="42"/>
        <v/>
      </c>
    </row>
    <row r="276" spans="2:73" ht="18" customHeight="1">
      <c r="B276" s="40"/>
      <c r="D276" s="822"/>
      <c r="E276" s="49"/>
      <c r="F276" s="32"/>
      <c r="G276" s="50"/>
      <c r="H276" s="50"/>
      <c r="I276" s="51"/>
      <c r="J276" s="708"/>
      <c r="K276" s="709"/>
      <c r="L276" s="709"/>
      <c r="M276" s="709"/>
      <c r="N276" s="709"/>
      <c r="O276" s="709"/>
      <c r="P276" s="709"/>
      <c r="Q276" s="709"/>
      <c r="R276" s="709"/>
      <c r="S276" s="709"/>
      <c r="T276" s="709"/>
      <c r="U276" s="710"/>
      <c r="V276" s="742"/>
      <c r="W276" s="743">
        <f t="shared" si="34"/>
        <v>1</v>
      </c>
      <c r="X276" s="692">
        <f t="shared" si="40"/>
        <v>0</v>
      </c>
      <c r="Y276" s="722" t="str">
        <f t="shared" si="35"/>
        <v/>
      </c>
      <c r="Z276" s="134" t="str">
        <f>IF(F276="","",VLOOKUP(F276,係数!$E:$R,9,FALSE))</f>
        <v/>
      </c>
      <c r="AA276" s="286" t="str">
        <f>IF(F276="","",VLOOKUP(F276,係数!$E:$R,7,FALSE))</f>
        <v/>
      </c>
      <c r="AB276" s="723">
        <f t="shared" si="36"/>
        <v>1</v>
      </c>
      <c r="AC276" s="695" t="str">
        <f t="shared" si="37"/>
        <v/>
      </c>
      <c r="AD276" s="696" t="str">
        <f>IF(I276="","",IF(AK276="TRUE",Y276*VLOOKUP(F276,'基準年度の排出量算定用（参考）'!$U:$V,2,FALSE),Y276*AA276))</f>
        <v/>
      </c>
      <c r="AE276" s="724" t="str">
        <f>IF(AC276="","",AC276*VLOOKUP(F276,係数!$E:$R,13,FALSE)*44/12)</f>
        <v/>
      </c>
      <c r="AF276" s="291" t="str">
        <f>IF(AD276="","",AD276*VLOOKUP(F276,係数!$E:$R,11,FALSE)*44/12)</f>
        <v/>
      </c>
      <c r="AH276" s="44"/>
      <c r="AJ276" s="58" t="str">
        <f t="shared" si="38"/>
        <v/>
      </c>
      <c r="AK276" s="363" t="b">
        <f t="shared" si="39"/>
        <v>0</v>
      </c>
      <c r="BT276" s="221" t="str">
        <f t="shared" si="41"/>
        <v/>
      </c>
      <c r="BU276" s="221" t="str">
        <f t="shared" si="42"/>
        <v/>
      </c>
    </row>
    <row r="277" spans="2:73" ht="18" customHeight="1">
      <c r="B277" s="40"/>
      <c r="D277" s="822"/>
      <c r="E277" s="49"/>
      <c r="F277" s="32"/>
      <c r="G277" s="50"/>
      <c r="H277" s="50"/>
      <c r="I277" s="51"/>
      <c r="J277" s="708"/>
      <c r="K277" s="709"/>
      <c r="L277" s="709"/>
      <c r="M277" s="709"/>
      <c r="N277" s="709"/>
      <c r="O277" s="709"/>
      <c r="P277" s="709"/>
      <c r="Q277" s="709"/>
      <c r="R277" s="709"/>
      <c r="S277" s="709"/>
      <c r="T277" s="709"/>
      <c r="U277" s="710"/>
      <c r="V277" s="742"/>
      <c r="W277" s="743">
        <f t="shared" si="34"/>
        <v>1</v>
      </c>
      <c r="X277" s="692">
        <f t="shared" si="40"/>
        <v>0</v>
      </c>
      <c r="Y277" s="722" t="str">
        <f t="shared" si="35"/>
        <v/>
      </c>
      <c r="Z277" s="134" t="str">
        <f>IF(F277="","",VLOOKUP(F277,係数!$E:$R,9,FALSE))</f>
        <v/>
      </c>
      <c r="AA277" s="286" t="str">
        <f>IF(F277="","",VLOOKUP(F277,係数!$E:$R,7,FALSE))</f>
        <v/>
      </c>
      <c r="AB277" s="723">
        <f t="shared" si="36"/>
        <v>1</v>
      </c>
      <c r="AC277" s="695" t="str">
        <f t="shared" si="37"/>
        <v/>
      </c>
      <c r="AD277" s="696" t="str">
        <f>IF(I277="","",IF(AK277="TRUE",Y277*VLOOKUP(F277,'基準年度の排出量算定用（参考）'!$U:$V,2,FALSE),Y277*AA277))</f>
        <v/>
      </c>
      <c r="AE277" s="724" t="str">
        <f>IF(AC277="","",AC277*VLOOKUP(F277,係数!$E:$R,13,FALSE)*44/12)</f>
        <v/>
      </c>
      <c r="AF277" s="291" t="str">
        <f>IF(AD277="","",AD277*VLOOKUP(F277,係数!$E:$R,11,FALSE)*44/12)</f>
        <v/>
      </c>
      <c r="AH277" s="44"/>
      <c r="AJ277" s="58" t="str">
        <f t="shared" si="38"/>
        <v/>
      </c>
      <c r="AK277" s="363" t="b">
        <f t="shared" si="39"/>
        <v>0</v>
      </c>
      <c r="BT277" s="221" t="str">
        <f t="shared" si="41"/>
        <v/>
      </c>
      <c r="BU277" s="221" t="str">
        <f t="shared" si="42"/>
        <v/>
      </c>
    </row>
    <row r="278" spans="2:73" ht="18" customHeight="1" thickBot="1">
      <c r="B278" s="40"/>
      <c r="D278" s="825"/>
      <c r="E278" s="354"/>
      <c r="F278" s="277"/>
      <c r="G278" s="278"/>
      <c r="H278" s="278"/>
      <c r="I278" s="279"/>
      <c r="J278" s="711"/>
      <c r="K278" s="712"/>
      <c r="L278" s="712"/>
      <c r="M278" s="712"/>
      <c r="N278" s="712"/>
      <c r="O278" s="712"/>
      <c r="P278" s="712"/>
      <c r="Q278" s="712"/>
      <c r="R278" s="712"/>
      <c r="S278" s="712"/>
      <c r="T278" s="712"/>
      <c r="U278" s="713"/>
      <c r="V278" s="744"/>
      <c r="W278" s="745">
        <f t="shared" si="34"/>
        <v>1</v>
      </c>
      <c r="X278" s="725">
        <f t="shared" si="40"/>
        <v>0</v>
      </c>
      <c r="Y278" s="726" t="str">
        <f t="shared" si="35"/>
        <v/>
      </c>
      <c r="Z278" s="224" t="str">
        <f>IF(F278="","",VLOOKUP(F278,係数!$E:$R,9,FALSE))</f>
        <v/>
      </c>
      <c r="AA278" s="288" t="str">
        <f>IF(F278="","",VLOOKUP(F278,係数!$E:$R,7,FALSE))</f>
        <v/>
      </c>
      <c r="AB278" s="727">
        <f t="shared" si="36"/>
        <v>1</v>
      </c>
      <c r="AC278" s="728" t="str">
        <f t="shared" si="37"/>
        <v/>
      </c>
      <c r="AD278" s="729" t="str">
        <f>IF(I278="","",IF(AK278="TRUE",Y278*VLOOKUP(F278,'基準年度の排出量算定用（参考）'!$U:$V,2,FALSE),Y278*AA278))</f>
        <v/>
      </c>
      <c r="AE278" s="728" t="str">
        <f>IF(AC278="","",AC278*VLOOKUP(F278,係数!$E:$R,13,FALSE)*44/12)</f>
        <v/>
      </c>
      <c r="AF278" s="294" t="str">
        <f>IF(AD278="","",AD278*VLOOKUP(F278,係数!$E:$R,11,FALSE)*44/12)</f>
        <v/>
      </c>
      <c r="AH278" s="44"/>
      <c r="AJ278" s="364" t="str">
        <f t="shared" si="38"/>
        <v/>
      </c>
      <c r="AK278" s="365" t="b">
        <f t="shared" si="39"/>
        <v>0</v>
      </c>
      <c r="BT278" s="221" t="str">
        <f t="shared" si="41"/>
        <v/>
      </c>
      <c r="BU278" s="221" t="str">
        <f t="shared" si="42"/>
        <v/>
      </c>
    </row>
    <row r="279" spans="2:73" ht="10.5" customHeight="1">
      <c r="B279" s="40"/>
      <c r="D279" s="347"/>
      <c r="E279" s="276"/>
      <c r="F279" s="276"/>
      <c r="G279" s="348"/>
      <c r="H279" s="348"/>
      <c r="I279" s="348"/>
      <c r="J279" s="194"/>
      <c r="K279" s="194"/>
      <c r="L279" s="194"/>
      <c r="M279" s="194"/>
      <c r="N279" s="194"/>
      <c r="O279" s="194"/>
      <c r="P279" s="194"/>
      <c r="Q279" s="194"/>
      <c r="R279" s="194"/>
      <c r="S279" s="194"/>
      <c r="T279" s="194"/>
      <c r="U279" s="194"/>
      <c r="V279" s="194"/>
      <c r="W279" s="195"/>
      <c r="X279" s="196"/>
      <c r="Y279" s="197"/>
      <c r="Z279" s="198"/>
      <c r="AA279" s="198"/>
      <c r="AB279" s="199"/>
      <c r="AC279" s="93"/>
      <c r="AD279" s="93"/>
      <c r="AE279" s="93"/>
      <c r="AF279" s="93"/>
      <c r="AH279" s="44"/>
      <c r="BT279" s="221" t="str">
        <f t="shared" si="41"/>
        <v/>
      </c>
      <c r="BU279" s="221" t="str">
        <f t="shared" si="42"/>
        <v/>
      </c>
    </row>
    <row r="280" spans="2:73" ht="3" customHeight="1">
      <c r="B280" s="82"/>
      <c r="C280" s="83"/>
      <c r="D280" s="83"/>
      <c r="E280" s="83"/>
      <c r="F280" s="83"/>
      <c r="G280" s="83"/>
      <c r="H280" s="83"/>
      <c r="I280" s="84"/>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5"/>
      <c r="BT280" s="221" t="str">
        <f t="shared" si="41"/>
        <v/>
      </c>
      <c r="BU280" s="221" t="str">
        <f t="shared" si="42"/>
        <v/>
      </c>
    </row>
    <row r="281" spans="2:73">
      <c r="AG281" s="76" t="s">
        <v>203</v>
      </c>
      <c r="BT281" s="221" t="str">
        <f t="shared" si="41"/>
        <v/>
      </c>
      <c r="BU281" s="221" t="str">
        <f t="shared" si="42"/>
        <v/>
      </c>
    </row>
    <row r="282" spans="2:73">
      <c r="BT282" s="221" t="str">
        <f t="shared" si="41"/>
        <v/>
      </c>
      <c r="BU282" s="221" t="str">
        <f t="shared" si="42"/>
        <v/>
      </c>
    </row>
    <row r="283" spans="2:73">
      <c r="BT283" s="221" t="str">
        <f t="shared" si="41"/>
        <v/>
      </c>
      <c r="BU283" s="221" t="str">
        <f t="shared" si="42"/>
        <v/>
      </c>
    </row>
    <row r="284" spans="2:73">
      <c r="BT284" s="221" t="str">
        <f t="shared" si="41"/>
        <v/>
      </c>
      <c r="BU284" s="221" t="str">
        <f t="shared" si="42"/>
        <v/>
      </c>
    </row>
    <row r="285" spans="2:73">
      <c r="BT285" s="221" t="str">
        <f t="shared" si="41"/>
        <v/>
      </c>
      <c r="BU285" s="221" t="str">
        <f t="shared" si="42"/>
        <v/>
      </c>
    </row>
  </sheetData>
  <sheetProtection algorithmName="SHA-512" hashValue="BfT35JMgcshzXMsuQkWNmRkMcK4M2oZKid+7nKh7NA3SGXpSso940Nrog8vlnp+OzKFQqC9FFRQuFw466ozBmw==" saltValue="QpqK1FANstDHSQR6rGqw/Q==" spinCount="100000" sheet="1" objects="1" scenarios="1"/>
  <dataConsolidate/>
  <mergeCells count="40">
    <mergeCell ref="U6:U7"/>
    <mergeCell ref="J5:K5"/>
    <mergeCell ref="L5:O5"/>
    <mergeCell ref="Q5:T5"/>
    <mergeCell ref="J6:J7"/>
    <mergeCell ref="P6:P7"/>
    <mergeCell ref="Q6:Q7"/>
    <mergeCell ref="R6:R7"/>
    <mergeCell ref="T6:T7"/>
    <mergeCell ref="K6:K7"/>
    <mergeCell ref="L6:L7"/>
    <mergeCell ref="M6:M7"/>
    <mergeCell ref="N6:N7"/>
    <mergeCell ref="O6:O7"/>
    <mergeCell ref="S6:S7"/>
    <mergeCell ref="AX42:AX43"/>
    <mergeCell ref="AX44:AX45"/>
    <mergeCell ref="H32:J32"/>
    <mergeCell ref="H31:J31"/>
    <mergeCell ref="H30:J30"/>
    <mergeCell ref="AX31:AY31"/>
    <mergeCell ref="AY37:AZ37"/>
    <mergeCell ref="AX36:AY36"/>
    <mergeCell ref="AX32:AY32"/>
    <mergeCell ref="AX33:AY33"/>
    <mergeCell ref="AX34:AY34"/>
    <mergeCell ref="BT6:BU6"/>
    <mergeCell ref="V6:V7"/>
    <mergeCell ref="W6:W7"/>
    <mergeCell ref="X6:X7"/>
    <mergeCell ref="Y6:Y7"/>
    <mergeCell ref="AJ6:AJ7"/>
    <mergeCell ref="AK6:AK7"/>
    <mergeCell ref="AB6:AB7"/>
    <mergeCell ref="I5:I7"/>
    <mergeCell ref="D5:D7"/>
    <mergeCell ref="E5:E7"/>
    <mergeCell ref="F5:F7"/>
    <mergeCell ref="G5:G7"/>
    <mergeCell ref="H5:H7"/>
  </mergeCells>
  <phoneticPr fontId="22"/>
  <conditionalFormatting sqref="H8:H26 H54:H278">
    <cfRule type="expression" dxfId="27" priority="1">
      <formula>COUNTIF(G8,"購")</formula>
    </cfRule>
  </conditionalFormatting>
  <conditionalFormatting sqref="K29 L30">
    <cfRule type="expression" dxfId="26" priority="67">
      <formula>SUM(#REF!,$BT$61:$BT$285)&gt;0</formula>
    </cfRule>
  </conditionalFormatting>
  <conditionalFormatting sqref="L31:L32">
    <cfRule type="expression" dxfId="25" priority="69">
      <formula>SUM(#REF!,$BU$61:$BU$285)&gt;0</formula>
    </cfRule>
  </conditionalFormatting>
  <conditionalFormatting sqref="V8:V26 V54:V278">
    <cfRule type="expression" dxfId="24" priority="86">
      <formula>OR(COUNTIFS(G8,"実",H8,"有"),COUNTIF(G8,"購"))</formula>
    </cfRule>
  </conditionalFormatting>
  <dataValidations count="10">
    <dataValidation type="list" allowBlank="1" showInputMessage="1" showErrorMessage="1" sqref="I8:I26 I54:I279" xr:uid="{00000000-0002-0000-0400-000000000000}">
      <formula1>INDIRECT(F8)</formula1>
    </dataValidation>
    <dataValidation type="list" allowBlank="1" showInputMessage="1" showErrorMessage="1" sqref="F279" xr:uid="{00000000-0002-0000-0400-000001000000}">
      <formula1>INDIRECT(E279)</formula1>
    </dataValidation>
    <dataValidation type="list" allowBlank="1" showInputMessage="1" showErrorMessage="1" sqref="E279" xr:uid="{00000000-0002-0000-0400-000002000000}">
      <formula1>排出活動5</formula1>
    </dataValidation>
    <dataValidation type="decimal" imeMode="disabled" operator="greaterThanOrEqual" allowBlank="1" showInputMessage="1" showErrorMessage="1" sqref="J8:U26" xr:uid="{00000000-0002-0000-0400-000003000000}">
      <formula1>0</formula1>
    </dataValidation>
    <dataValidation type="list" imeMode="disabled" operator="greaterThanOrEqual" allowBlank="1" showInputMessage="1" showErrorMessage="1" sqref="V54:V278 V8:V26" xr:uid="{00000000-0002-0000-0400-000004000000}">
      <formula1>INDIRECT(H8)</formula1>
    </dataValidation>
    <dataValidation type="list" showInputMessage="1" showErrorMessage="1" sqref="H8:H26 H54:H278" xr:uid="{00000000-0002-0000-0400-000005000000}">
      <formula1>検定等の有無</formula1>
    </dataValidation>
    <dataValidation type="list" showInputMessage="1" showErrorMessage="1" sqref="G279" xr:uid="{00000000-0002-0000-0400-000006000000}">
      <formula1>$B$21:$B$22</formula1>
    </dataValidation>
    <dataValidation type="list" allowBlank="1" showInputMessage="1" showErrorMessage="1" sqref="E8:E26 E54:E278" xr:uid="{00000000-0002-0000-0400-000007000000}">
      <formula1>排出活動①</formula1>
    </dataValidation>
    <dataValidation type="list" showInputMessage="1" showErrorMessage="1" sqref="G8:G26 G54:G278" xr:uid="{00000000-0002-0000-0400-000008000000}">
      <formula1>把握方法</formula1>
    </dataValidation>
    <dataValidation type="list" allowBlank="1" showInputMessage="1" showErrorMessage="1" sqref="F8:F26 F54:F278" xr:uid="{00000000-0002-0000-0400-000009000000}">
      <formula1>INDIRECT($AJ8)</formula1>
    </dataValidation>
  </dataValidations>
  <printOptions horizontalCentered="1"/>
  <pageMargins left="0.2" right="0.19685039370078741" top="0.43307086614173229" bottom="0.43" header="0.23622047244094491" footer="0.44"/>
  <pageSetup paperSize="9" scale="60" orientation="landscape" verticalDpi="200" r:id="rId1"/>
  <headerFooter alignWithMargins="0">
    <oddHeader>&amp;L(&amp;P/&amp;N)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A000000}">
          <x14:formula1>
            <xm:f>係数!$B$65:$B$69</xm:f>
          </x14:formula1>
          <xm:sqref>G31:G32</xm:sqref>
        </x14:dataValidation>
        <x14:dataValidation type="list" showInputMessage="1" showErrorMessage="1" xr:uid="{00000000-0002-0000-0400-00000B000000}">
          <x14:formula1>
            <xm:f>'排出活動、燃料等の種類'!$B$35:$B$36</xm:f>
          </x14:formula1>
          <xm:sqref>H279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CI285"/>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0.08984375" style="33" customWidth="1"/>
    <col min="6" max="6" width="27.6328125" style="33" customWidth="1"/>
    <col min="7" max="7" width="17.6328125" style="33" customWidth="1"/>
    <col min="8" max="8" width="7.6328125" style="81" bestFit="1" customWidth="1"/>
    <col min="9" max="9" width="8.6328125" style="81" customWidth="1"/>
    <col min="10" max="10" width="16.90625" style="33" customWidth="1"/>
    <col min="11" max="11" width="14.453125" style="33" customWidth="1"/>
    <col min="12" max="12" width="7.36328125" style="33" customWidth="1"/>
    <col min="13" max="13" width="5" style="33" customWidth="1"/>
    <col min="14" max="14" width="9.36328125" style="33" customWidth="1"/>
    <col min="15" max="15" width="10" style="33" customWidth="1"/>
    <col min="16" max="16" width="6.453125" style="35" customWidth="1"/>
    <col min="17" max="29" width="6.08984375" style="33" customWidth="1"/>
    <col min="30" max="30" width="5.453125" style="33" hidden="1" customWidth="1"/>
    <col min="31" max="31" width="9" style="33"/>
    <col min="32" max="33" width="7.6328125" style="33" hidden="1" customWidth="1"/>
    <col min="34" max="34" width="12.08984375" style="33" customWidth="1"/>
    <col min="35" max="36" width="12.08984375" style="33" hidden="1" customWidth="1"/>
    <col min="37" max="37" width="9" style="33"/>
    <col min="38" max="38" width="9" style="33" hidden="1" customWidth="1"/>
    <col min="39" max="39" width="9" style="33" customWidth="1"/>
    <col min="40" max="40" width="9.08984375" style="33" hidden="1" customWidth="1"/>
    <col min="41" max="41" width="2.08984375" style="33" customWidth="1"/>
    <col min="42" max="42" width="0.453125" style="33" customWidth="1"/>
    <col min="43" max="43" width="2.36328125" style="33" customWidth="1"/>
    <col min="44" max="45" width="13.08984375" style="33" hidden="1" customWidth="1"/>
    <col min="46" max="46" width="11.90625" style="33" hidden="1" customWidth="1"/>
    <col min="47" max="47" width="7.08984375" style="33" hidden="1" customWidth="1"/>
    <col min="48" max="48" width="11.08984375" style="33" hidden="1" customWidth="1"/>
    <col min="49" max="49" width="11.08984375" style="36" hidden="1" customWidth="1"/>
    <col min="50" max="50" width="5.36328125" style="33" hidden="1" customWidth="1"/>
    <col min="51" max="51" width="3.36328125" style="33" hidden="1" customWidth="1"/>
    <col min="52" max="52" width="8.453125" style="33" hidden="1" customWidth="1"/>
    <col min="53" max="53" width="4.453125" style="33" hidden="1" customWidth="1"/>
    <col min="54" max="54" width="8.90625" style="33" hidden="1" customWidth="1"/>
    <col min="55" max="55" width="29.6328125" style="33" customWidth="1"/>
    <col min="56" max="56" width="12.08984375" style="33" customWidth="1"/>
    <col min="57" max="57" width="16.08984375" style="33" customWidth="1"/>
    <col min="58" max="58" width="18" style="33" customWidth="1"/>
    <col min="59" max="59" width="16.08984375" style="33" customWidth="1"/>
    <col min="60" max="60" width="20" style="33" customWidth="1"/>
    <col min="61" max="63" width="6.90625" style="33" customWidth="1"/>
    <col min="64" max="65" width="12.08984375" style="33" customWidth="1"/>
    <col min="66" max="66" width="14.08984375" style="33" customWidth="1"/>
    <col min="67" max="68" width="8.453125" style="33" customWidth="1"/>
    <col min="69" max="69" width="11.08984375" style="33" customWidth="1"/>
    <col min="70" max="70" width="10.08984375" style="33" customWidth="1"/>
    <col min="71" max="72" width="13.08984375" style="33" customWidth="1"/>
    <col min="73" max="73" width="10.08984375" style="33" customWidth="1"/>
    <col min="74" max="74" width="16.08984375" style="33" customWidth="1"/>
    <col min="75" max="76" width="5" style="33" customWidth="1"/>
    <col min="77" max="78" width="28.90625" style="33" customWidth="1"/>
    <col min="79" max="79" width="29.6328125" style="33" customWidth="1"/>
    <col min="80" max="80" width="20" style="33" customWidth="1"/>
    <col min="81" max="81" width="21.90625" style="33" customWidth="1"/>
    <col min="82" max="82" width="37" style="33" customWidth="1"/>
    <col min="83" max="84" width="9" style="33" hidden="1" customWidth="1"/>
    <col min="85" max="16384" width="9" style="33"/>
  </cols>
  <sheetData>
    <row r="1" spans="1:84" ht="12" customHeight="1">
      <c r="A1" s="33" t="s">
        <v>586</v>
      </c>
    </row>
    <row r="2" spans="1:84" ht="3" customHeight="1">
      <c r="B2" s="100"/>
      <c r="C2" s="101"/>
      <c r="D2" s="37"/>
      <c r="E2" s="37"/>
      <c r="F2" s="37"/>
      <c r="G2" s="37"/>
      <c r="H2" s="267"/>
      <c r="I2" s="267"/>
      <c r="J2" s="37"/>
      <c r="K2" s="37"/>
      <c r="L2" s="37"/>
      <c r="M2" s="37"/>
      <c r="N2" s="37"/>
      <c r="O2" s="37"/>
      <c r="P2" s="38"/>
      <c r="Q2" s="37"/>
      <c r="R2" s="37"/>
      <c r="S2" s="37"/>
      <c r="T2" s="37"/>
      <c r="U2" s="37"/>
      <c r="V2" s="37"/>
      <c r="W2" s="37"/>
      <c r="X2" s="37"/>
      <c r="Y2" s="37"/>
      <c r="Z2" s="37"/>
      <c r="AA2" s="37"/>
      <c r="AB2" s="37"/>
      <c r="AC2" s="37"/>
      <c r="AD2" s="37"/>
      <c r="AE2" s="37"/>
      <c r="AF2" s="37"/>
      <c r="AG2" s="37"/>
      <c r="AH2" s="37"/>
      <c r="AI2" s="37"/>
      <c r="AJ2" s="37"/>
      <c r="AK2" s="37"/>
      <c r="AL2" s="37"/>
      <c r="AM2" s="37"/>
      <c r="AN2" s="37"/>
      <c r="AO2" s="37"/>
      <c r="AP2" s="39"/>
    </row>
    <row r="3" spans="1:84" ht="12" customHeight="1">
      <c r="B3" s="89"/>
      <c r="C3" s="34"/>
      <c r="AP3" s="44"/>
    </row>
    <row r="4" spans="1:84" ht="18" customHeight="1" thickBot="1">
      <c r="B4" s="40"/>
      <c r="D4" s="33" t="s">
        <v>564</v>
      </c>
      <c r="F4" s="35"/>
      <c r="G4" s="35"/>
      <c r="H4" s="357"/>
      <c r="I4" s="268"/>
      <c r="J4" s="35"/>
      <c r="K4" s="35"/>
      <c r="L4" s="35"/>
      <c r="M4" s="41"/>
      <c r="N4" s="41"/>
      <c r="O4" s="41"/>
      <c r="P4" s="41"/>
      <c r="Q4" s="41"/>
      <c r="R4" s="41"/>
      <c r="S4" s="41"/>
      <c r="T4" s="41"/>
      <c r="U4" s="41"/>
      <c r="V4" s="41"/>
      <c r="W4" s="41"/>
      <c r="X4" s="41"/>
      <c r="Y4" s="41"/>
      <c r="Z4" s="41"/>
      <c r="AA4" s="41"/>
      <c r="AB4" s="41"/>
      <c r="AC4" s="41"/>
      <c r="AH4" s="42"/>
      <c r="AI4" s="42"/>
      <c r="AJ4" s="43"/>
      <c r="AK4" s="43">
        <f>IF(その１!G4="","",その１!G4)</f>
        <v>2025</v>
      </c>
      <c r="AL4" s="43"/>
      <c r="AM4" s="35" t="s">
        <v>22</v>
      </c>
      <c r="AN4" s="35"/>
      <c r="AO4" s="35"/>
      <c r="AP4" s="44"/>
    </row>
    <row r="5" spans="1:84" ht="18" customHeight="1" thickBot="1">
      <c r="B5" s="40"/>
      <c r="D5" s="900" t="s">
        <v>48</v>
      </c>
      <c r="E5" s="903" t="s">
        <v>49</v>
      </c>
      <c r="F5" s="906" t="s">
        <v>50</v>
      </c>
      <c r="G5" s="906" t="s">
        <v>565</v>
      </c>
      <c r="H5" s="940" t="s">
        <v>404</v>
      </c>
      <c r="I5" s="940" t="s">
        <v>405</v>
      </c>
      <c r="J5" s="906" t="s">
        <v>246</v>
      </c>
      <c r="K5" s="906" t="s">
        <v>403</v>
      </c>
      <c r="L5" s="906" t="s">
        <v>396</v>
      </c>
      <c r="M5" s="903" t="s">
        <v>51</v>
      </c>
      <c r="N5" s="955" t="s">
        <v>52</v>
      </c>
      <c r="O5" s="952" t="s">
        <v>402</v>
      </c>
      <c r="P5" s="897" t="s">
        <v>53</v>
      </c>
      <c r="Q5" s="933" t="s">
        <v>54</v>
      </c>
      <c r="R5" s="934"/>
      <c r="S5" s="935">
        <f>IF(その１!G4="","",DATE(その１!$G$4,4,1))</f>
        <v>45748</v>
      </c>
      <c r="T5" s="935"/>
      <c r="U5" s="935"/>
      <c r="V5" s="935"/>
      <c r="W5" s="95" t="s">
        <v>55</v>
      </c>
      <c r="X5" s="935">
        <f>IF(その１!G4="","",DATE(その１!$G$4+1,3,31))</f>
        <v>46112</v>
      </c>
      <c r="Y5" s="935"/>
      <c r="Z5" s="935"/>
      <c r="AA5" s="935"/>
      <c r="AB5" s="99" t="s">
        <v>56</v>
      </c>
      <c r="AC5" s="192"/>
      <c r="AD5" s="96"/>
      <c r="AE5" s="96"/>
      <c r="AF5" s="97"/>
      <c r="AG5" s="292" t="s">
        <v>436</v>
      </c>
      <c r="AH5" s="97"/>
      <c r="AI5" s="292" t="s">
        <v>436</v>
      </c>
      <c r="AJ5" s="292" t="s">
        <v>436</v>
      </c>
      <c r="AK5" s="97"/>
      <c r="AL5" s="292" t="s">
        <v>436</v>
      </c>
      <c r="AM5" s="98"/>
      <c r="AN5" s="319" t="s">
        <v>436</v>
      </c>
      <c r="AO5" s="81"/>
      <c r="AP5" s="44"/>
      <c r="AQ5" s="45"/>
      <c r="AR5" s="45"/>
      <c r="AS5" s="45"/>
      <c r="AT5" s="45"/>
    </row>
    <row r="6" spans="1:84" ht="20.149999999999999" customHeight="1">
      <c r="B6" s="40"/>
      <c r="D6" s="901"/>
      <c r="E6" s="904"/>
      <c r="F6" s="907"/>
      <c r="G6" s="907"/>
      <c r="H6" s="941"/>
      <c r="I6" s="941"/>
      <c r="J6" s="907"/>
      <c r="K6" s="907"/>
      <c r="L6" s="907"/>
      <c r="M6" s="904"/>
      <c r="N6" s="956"/>
      <c r="O6" s="953"/>
      <c r="P6" s="898"/>
      <c r="Q6" s="936" t="s">
        <v>57</v>
      </c>
      <c r="R6" s="938" t="s">
        <v>0</v>
      </c>
      <c r="S6" s="938" t="s">
        <v>1</v>
      </c>
      <c r="T6" s="938" t="s">
        <v>197</v>
      </c>
      <c r="U6" s="938" t="s">
        <v>3</v>
      </c>
      <c r="V6" s="938" t="s">
        <v>4</v>
      </c>
      <c r="W6" s="938" t="s">
        <v>5</v>
      </c>
      <c r="X6" s="938" t="s">
        <v>6</v>
      </c>
      <c r="Y6" s="938" t="s">
        <v>7</v>
      </c>
      <c r="Z6" s="938" t="s">
        <v>8</v>
      </c>
      <c r="AA6" s="938" t="s">
        <v>9</v>
      </c>
      <c r="AB6" s="931" t="s">
        <v>10</v>
      </c>
      <c r="AC6" s="913" t="s">
        <v>191</v>
      </c>
      <c r="AD6" s="915" t="s">
        <v>58</v>
      </c>
      <c r="AE6" s="917" t="s">
        <v>59</v>
      </c>
      <c r="AF6" s="915" t="s">
        <v>60</v>
      </c>
      <c r="AG6" s="915" t="s">
        <v>60</v>
      </c>
      <c r="AH6" s="389" t="s">
        <v>61</v>
      </c>
      <c r="AI6" s="46" t="s">
        <v>61</v>
      </c>
      <c r="AJ6" s="915" t="s">
        <v>438</v>
      </c>
      <c r="AK6" s="389" t="s">
        <v>63</v>
      </c>
      <c r="AL6" s="46" t="s">
        <v>63</v>
      </c>
      <c r="AM6" s="389" t="s">
        <v>64</v>
      </c>
      <c r="AN6" s="46" t="s">
        <v>64</v>
      </c>
      <c r="AO6" s="86"/>
      <c r="AP6" s="44"/>
      <c r="AQ6" s="45"/>
      <c r="AR6" s="919" t="s">
        <v>344</v>
      </c>
      <c r="AS6" s="943" t="s">
        <v>387</v>
      </c>
      <c r="AT6" s="921" t="s">
        <v>406</v>
      </c>
      <c r="AU6"/>
      <c r="AV6"/>
      <c r="AW6"/>
      <c r="AX6"/>
      <c r="AY6" s="946" t="s">
        <v>205</v>
      </c>
      <c r="AZ6" s="947"/>
      <c r="BA6" s="947" t="s">
        <v>583</v>
      </c>
      <c r="BB6" s="950"/>
      <c r="BC6"/>
      <c r="CE6" s="912"/>
      <c r="CF6" s="912"/>
    </row>
    <row r="7" spans="1:84" ht="18" customHeight="1" thickBot="1">
      <c r="B7" s="40"/>
      <c r="D7" s="902"/>
      <c r="E7" s="905"/>
      <c r="F7" s="908"/>
      <c r="G7" s="908"/>
      <c r="H7" s="942"/>
      <c r="I7" s="942"/>
      <c r="J7" s="908"/>
      <c r="K7" s="908"/>
      <c r="L7" s="908"/>
      <c r="M7" s="905"/>
      <c r="N7" s="957"/>
      <c r="O7" s="954"/>
      <c r="P7" s="899"/>
      <c r="Q7" s="937"/>
      <c r="R7" s="939"/>
      <c r="S7" s="939"/>
      <c r="T7" s="939"/>
      <c r="U7" s="939"/>
      <c r="V7" s="939"/>
      <c r="W7" s="939"/>
      <c r="X7" s="939"/>
      <c r="Y7" s="939"/>
      <c r="Z7" s="939"/>
      <c r="AA7" s="939"/>
      <c r="AB7" s="932"/>
      <c r="AC7" s="914"/>
      <c r="AD7" s="916"/>
      <c r="AE7" s="918"/>
      <c r="AF7" s="916"/>
      <c r="AG7" s="916"/>
      <c r="AH7" s="47" t="s">
        <v>65</v>
      </c>
      <c r="AI7" s="47" t="s">
        <v>65</v>
      </c>
      <c r="AJ7" s="916"/>
      <c r="AK7" s="47" t="s">
        <v>11</v>
      </c>
      <c r="AL7" s="47" t="s">
        <v>11</v>
      </c>
      <c r="AM7" s="47" t="s">
        <v>66</v>
      </c>
      <c r="AN7" s="47" t="s">
        <v>66</v>
      </c>
      <c r="AO7" s="92"/>
      <c r="AP7" s="44"/>
      <c r="AQ7" s="45"/>
      <c r="AR7" s="920"/>
      <c r="AS7" s="944"/>
      <c r="AT7" s="945"/>
      <c r="AU7"/>
      <c r="AV7"/>
      <c r="AW7"/>
      <c r="AX7"/>
      <c r="AY7" s="948"/>
      <c r="AZ7" s="949"/>
      <c r="BA7" s="949"/>
      <c r="BB7" s="951"/>
      <c r="BC7"/>
      <c r="CE7" s="81"/>
      <c r="CF7" s="81"/>
    </row>
    <row r="8" spans="1:84" s="53" customFormat="1" ht="19.5" customHeight="1">
      <c r="B8" s="48"/>
      <c r="D8" s="822"/>
      <c r="E8" s="49"/>
      <c r="F8" s="32"/>
      <c r="G8" s="263"/>
      <c r="H8" s="225"/>
      <c r="I8" s="225"/>
      <c r="J8" s="263"/>
      <c r="K8" s="752"/>
      <c r="L8" s="800"/>
      <c r="M8" s="225"/>
      <c r="N8" s="50"/>
      <c r="O8" s="51"/>
      <c r="P8" s="51"/>
      <c r="Q8" s="746"/>
      <c r="R8" s="687"/>
      <c r="S8" s="747"/>
      <c r="T8" s="687"/>
      <c r="U8" s="687"/>
      <c r="V8" s="687"/>
      <c r="W8" s="687"/>
      <c r="X8" s="687"/>
      <c r="Y8" s="687"/>
      <c r="Z8" s="687"/>
      <c r="AA8" s="687"/>
      <c r="AB8" s="688"/>
      <c r="AC8" s="736"/>
      <c r="AD8" s="737">
        <f t="shared" ref="AD8:AD26" si="0">IF(COUNTIF(E8,"事業所外*")+COUNTIF(E8,"工事*")+COUNTIF(E8,"住宅*")+COUNTIF(E8,"他事業所*")&gt;0,-1,1)</f>
        <v>1</v>
      </c>
      <c r="AE8" s="692">
        <f>IF(AC8="",SUM(Q8:AB8)*AD8,SUM(Q8:AB8)*AC8*AD8)</f>
        <v>0</v>
      </c>
      <c r="AF8" s="693" t="str">
        <f t="shared" ref="AF8:AF26" si="1">IF(P8="","",AE8/VLOOKUP(P8,$AV$8:$AW$17,2,FALSE))</f>
        <v/>
      </c>
      <c r="AG8" s="693" t="str">
        <f>IF(P8="","",AE8/VLOOKUP(P8,$AV$8:$AW$17,2,FALSE)*AJ8)</f>
        <v/>
      </c>
      <c r="AH8" s="133" t="str">
        <f>IF(F8="","",VLOOKUP(F8,係数!$E:$R,9,FALSE))</f>
        <v/>
      </c>
      <c r="AI8" s="284" t="str">
        <f>IF(F8="","",VLOOKUP(F8,係数!$E:$R,7,FALSE))</f>
        <v/>
      </c>
      <c r="AJ8" s="694">
        <f>IF(COUNTIF(F8,"都市ガス*")=0,1,(101.325+VLOOKUP(O8,$AV$21:$AW$22,2,FALSE))/101.325*273.15/288.15)</f>
        <v>1</v>
      </c>
      <c r="AK8" s="695" t="str">
        <f t="shared" ref="AK8:AK26" si="2">IF(P8="","",IF(OR(COUNTIF(F8,"自ら生成した*"),COUNTIF(F8,"再生可能エネルギーを自家消費した電気")),"－",AF8*AH8))</f>
        <v/>
      </c>
      <c r="AL8" s="696" t="str">
        <f>IF(P8="","",IF(OR(COUNTIF(F8,"自ら生成した*"),COUNTIF(F8,"再生可能エネルギーを自家消費した電気")),"－",AG8*AI8))</f>
        <v/>
      </c>
      <c r="AM8" s="695" t="str">
        <f>IF(AK8="","",IF(F8="産業用蒸気",AF8*0.0654,AF8*K8))</f>
        <v/>
      </c>
      <c r="AN8" s="696" t="str">
        <f>IF(AL8="","",IF(F8="都市ガス",AL8*係数!$O$36*44/12,IF(COUNTIF(F8,"自ら生成した*")&gt;0,AG8*K8,AG8*VLOOKUP(F8,係数!$E:$R,11,FALSE))))</f>
        <v/>
      </c>
      <c r="AO8" s="93"/>
      <c r="AP8" s="52"/>
      <c r="AR8" s="58" t="str">
        <f t="shared" ref="AR8:AR26" si="3">IF(E8="","",IF(OR(E8="電気の使用",E8="熱の使用",E8="他事業所への熱や電気の供給",E8="再生可能エネルギーの電気"),E8,E8&amp;"②"))</f>
        <v/>
      </c>
      <c r="AS8" s="220" t="str">
        <f>IF(F8="","",IF(E8="電気の使用","電気事業者",IF(F8="都市ガス","ガス供給事業者",IF(E8="再生可能エネルギーの電気","-","熱の供給区域"))))</f>
        <v/>
      </c>
      <c r="AT8" s="366" t="str">
        <f>IF(AG8="","",AG8*(L8/100))</f>
        <v/>
      </c>
      <c r="AU8"/>
      <c r="AV8" s="54" t="s">
        <v>70</v>
      </c>
      <c r="AW8" s="55">
        <v>1000</v>
      </c>
      <c r="AX8"/>
      <c r="AY8" s="403"/>
      <c r="AZ8" s="257" t="str">
        <f>IF(OR(G8="",H8="有"),"",IF(AS8="電気事業者",VLOOKUP(G8,供給事業者!$B:$D,2,FALSE),IF(AS8="熱の供給区域",VLOOKUP(G8,供給事業者!$J:$L,2,FALSE),IF(AS8="ガス供給事業者",VLOOKUP(G8,供給事業者!$F:$H,2,FALSE),""))))</f>
        <v/>
      </c>
      <c r="BA8" s="274"/>
      <c r="BB8" s="399" t="str">
        <f>IF(OR(G8="",H8="有"),"",IF(AS8="電気事業者",VLOOKUP(G8,供給事業者!$B:$D,3,FALSE),IF(AS8="熱の供給区域",VLOOKUP(G8,供給事業者!$J:$L,3,FALSE),IF(AS8="ガス供給事業者",VLOOKUP(G8,供給事業者!$F:$H,3,FALSE),""))))</f>
        <v/>
      </c>
      <c r="BC8"/>
      <c r="BH8" s="102"/>
      <c r="BI8" s="103"/>
      <c r="BJ8" s="104"/>
      <c r="BK8" s="103"/>
    </row>
    <row r="9" spans="1:84" s="53" customFormat="1" ht="19.5" customHeight="1">
      <c r="B9" s="48"/>
      <c r="D9" s="822"/>
      <c r="E9" s="49"/>
      <c r="F9" s="32"/>
      <c r="G9" s="263"/>
      <c r="H9" s="225"/>
      <c r="I9" s="225"/>
      <c r="J9" s="263"/>
      <c r="K9" s="753"/>
      <c r="L9" s="800"/>
      <c r="M9" s="225"/>
      <c r="N9" s="50"/>
      <c r="O9" s="51"/>
      <c r="P9" s="51"/>
      <c r="Q9" s="746"/>
      <c r="R9" s="709"/>
      <c r="S9" s="747"/>
      <c r="T9" s="687"/>
      <c r="U9" s="687"/>
      <c r="V9" s="687"/>
      <c r="W9" s="687"/>
      <c r="X9" s="687"/>
      <c r="Y9" s="687"/>
      <c r="Z9" s="687"/>
      <c r="AA9" s="687"/>
      <c r="AB9" s="688"/>
      <c r="AC9" s="736"/>
      <c r="AD9" s="737">
        <f t="shared" si="0"/>
        <v>1</v>
      </c>
      <c r="AE9" s="692">
        <f t="shared" ref="AE9:AE26" si="4">IF(AC9="",SUM(Q9:AB9)*AD9,SUM(Q9:AB9)*AC9*AD9)</f>
        <v>0</v>
      </c>
      <c r="AF9" s="693" t="str">
        <f t="shared" si="1"/>
        <v/>
      </c>
      <c r="AG9" s="693" t="str">
        <f>IF(P9="","",AE9/VLOOKUP(P9,$AV$8:$AW$17,2,FALSE)*AJ9)</f>
        <v/>
      </c>
      <c r="AH9" s="133" t="str">
        <f>IF(F9="","",VLOOKUP(F9,係数!$E:$R,9,FALSE))</f>
        <v/>
      </c>
      <c r="AI9" s="284" t="str">
        <f>IF(F9="","",VLOOKUP(F9,係数!$E:$R,7,FALSE))</f>
        <v/>
      </c>
      <c r="AJ9" s="694">
        <f t="shared" ref="AJ9:AJ26" si="5">IF(COUNTIF(F9,"都市ガス*")=0,1,(101.325+VLOOKUP(O9,$AV$21:$AW$22,2,FALSE))/101.325*273.15/288.15)</f>
        <v>1</v>
      </c>
      <c r="AK9" s="695" t="str">
        <f t="shared" si="2"/>
        <v/>
      </c>
      <c r="AL9" s="696" t="str">
        <f>IF(P9="","",IF(OR(COUNTIF(F9,"自ら生成した*"),COUNTIF(F9,"再生可能エネルギーを自家消費した電気")),"－",AG9*AI9))</f>
        <v/>
      </c>
      <c r="AM9" s="695" t="str">
        <f t="shared" ref="AM9:AM26" si="6">IF(AK9="","",IF(F9="産業用蒸気",AF9*0.0654,AF9*K9))</f>
        <v/>
      </c>
      <c r="AN9" s="696" t="str">
        <f>IF(AL9="","",IF(F9="都市ガス",AL9*係数!$O$36*44/12,IF(COUNTIF(F9,"自ら生成した*")&gt;0,AG9*K9,AG9*VLOOKUP(F9,係数!$E:$R,11,FALSE))))</f>
        <v/>
      </c>
      <c r="AO9" s="93"/>
      <c r="AP9" s="52"/>
      <c r="AR9" s="58" t="str">
        <f t="shared" si="3"/>
        <v/>
      </c>
      <c r="AS9" s="220" t="str">
        <f t="shared" ref="AS9:AS26" si="7">IF(F9="","",IF(E9="電気の使用","電気事業者",IF(F9="都市ガス","ガス供給事業者",IF(E9="再生可能エネルギーの電気","-","熱の供給区域"))))</f>
        <v/>
      </c>
      <c r="AT9" s="367" t="str">
        <f t="shared" ref="AT9:AT26" si="8">IF(AG9="","",AG9*(L9/100))</f>
        <v/>
      </c>
      <c r="AU9"/>
      <c r="AV9" s="56" t="s">
        <v>73</v>
      </c>
      <c r="AW9" s="57">
        <v>1000</v>
      </c>
      <c r="AX9"/>
      <c r="AY9" s="403"/>
      <c r="AZ9" s="257" t="str">
        <f>IF(OR(G9="",H9="有"),"",IF(AS9="電気事業者",VLOOKUP(G9,供給事業者!$B:$D,2,FALSE),IF(AS9="熱の供給区域",VLOOKUP(G9,供給事業者!$J:$L,2,FALSE),IF(AS9="ガス供給事業者",VLOOKUP(G9,供給事業者!$F:$H,2,FALSE),""))))</f>
        <v/>
      </c>
      <c r="BA9" s="274"/>
      <c r="BB9" s="399" t="str">
        <f>IF(OR(G9="",H9="有"),"",IF(AS9="電気事業者",VLOOKUP(G9,供給事業者!$B:$D,3,FALSE),IF(AS9="熱の供給区域",VLOOKUP(G9,供給事業者!$J:$L,3,FALSE),IF(AS9="ガス供給事業者",VLOOKUP(G9,供給事業者!$F:$H,3,FALSE),""))))</f>
        <v/>
      </c>
      <c r="BC9"/>
      <c r="BH9" s="102"/>
      <c r="BI9" s="103"/>
      <c r="BJ9" s="104"/>
      <c r="BK9" s="103"/>
    </row>
    <row r="10" spans="1:84" s="53" customFormat="1" ht="19.5" customHeight="1">
      <c r="B10" s="48"/>
      <c r="D10" s="822"/>
      <c r="E10" s="49"/>
      <c r="F10" s="32"/>
      <c r="G10" s="263"/>
      <c r="H10" s="225"/>
      <c r="I10" s="225"/>
      <c r="J10" s="263"/>
      <c r="K10" s="753"/>
      <c r="L10" s="800"/>
      <c r="M10" s="225"/>
      <c r="N10" s="50"/>
      <c r="O10" s="51"/>
      <c r="P10" s="51"/>
      <c r="Q10" s="686"/>
      <c r="R10" s="687"/>
      <c r="S10" s="687"/>
      <c r="T10" s="687"/>
      <c r="U10" s="687"/>
      <c r="V10" s="687"/>
      <c r="W10" s="687"/>
      <c r="X10" s="687"/>
      <c r="Y10" s="687"/>
      <c r="Z10" s="687"/>
      <c r="AA10" s="687"/>
      <c r="AB10" s="688"/>
      <c r="AC10" s="736"/>
      <c r="AD10" s="737">
        <f t="shared" si="0"/>
        <v>1</v>
      </c>
      <c r="AE10" s="692">
        <f t="shared" si="4"/>
        <v>0</v>
      </c>
      <c r="AF10" s="693" t="str">
        <f t="shared" si="1"/>
        <v/>
      </c>
      <c r="AG10" s="693" t="str">
        <f>IF(P10="","",AE10/VLOOKUP(P10,$AV$8:$AW$17,2,FALSE)*AJ10)</f>
        <v/>
      </c>
      <c r="AH10" s="133" t="str">
        <f>IF(F10="","",VLOOKUP(F10,係数!$E:$R,9,FALSE))</f>
        <v/>
      </c>
      <c r="AI10" s="284" t="str">
        <f>IF(F10="","",VLOOKUP(F10,係数!$E:$R,7,FALSE))</f>
        <v/>
      </c>
      <c r="AJ10" s="694">
        <f t="shared" si="5"/>
        <v>1</v>
      </c>
      <c r="AK10" s="695" t="str">
        <f t="shared" si="2"/>
        <v/>
      </c>
      <c r="AL10" s="696" t="str">
        <f>IF(P10="","",IF(OR(COUNTIF(F10,"自ら生成した*"),COUNTIF(F10,"再生可能エネルギーを自家消費した電気")),"－",AG10*AI10))</f>
        <v/>
      </c>
      <c r="AM10" s="695" t="str">
        <f t="shared" si="6"/>
        <v/>
      </c>
      <c r="AN10" s="696" t="str">
        <f>IF(AL10="","",IF(F10="都市ガス",AL10*係数!$O$36*44/12,IF(COUNTIF(F10,"自ら生成した*")&gt;0,AG10*K10,AG10*VLOOKUP(F10,係数!$E:$R,11,FALSE))))</f>
        <v/>
      </c>
      <c r="AO10" s="93"/>
      <c r="AP10" s="52"/>
      <c r="AR10" s="58" t="str">
        <f t="shared" si="3"/>
        <v/>
      </c>
      <c r="AS10" s="220" t="str">
        <f t="shared" si="7"/>
        <v/>
      </c>
      <c r="AT10" s="57" t="str">
        <f t="shared" si="8"/>
        <v/>
      </c>
      <c r="AU10"/>
      <c r="AV10" s="58" t="s">
        <v>74</v>
      </c>
      <c r="AW10" s="57">
        <v>1000</v>
      </c>
      <c r="AX10"/>
      <c r="AY10" s="403"/>
      <c r="AZ10" s="257" t="str">
        <f>IF(OR(G10="",H10="有"),"",IF(AS10="電気事業者",VLOOKUP(G10,供給事業者!$B:$D,2,FALSE),IF(AS10="熱の供給区域",VLOOKUP(G10,供給事業者!$J:$L,2,FALSE),IF(AS10="ガス供給事業者",VLOOKUP(G10,供給事業者!$F:$H,2,FALSE),""))))</f>
        <v/>
      </c>
      <c r="BA10" s="274"/>
      <c r="BB10" s="399" t="str">
        <f>IF(OR(G10="",H10="有"),"",IF(AS10="電気事業者",VLOOKUP(G10,供給事業者!$B:$D,3,FALSE),IF(AS10="熱の供給区域",VLOOKUP(G10,供給事業者!$J:$L,3,FALSE),IF(AS10="ガス供給事業者",VLOOKUP(G10,供給事業者!$F:$H,3,FALSE),""))))</f>
        <v/>
      </c>
      <c r="BC10"/>
      <c r="BH10" s="102"/>
      <c r="BI10" s="103"/>
      <c r="BJ10" s="104"/>
      <c r="BK10" s="103"/>
    </row>
    <row r="11" spans="1:84" s="53" customFormat="1" ht="19.5" customHeight="1">
      <c r="B11" s="48"/>
      <c r="D11" s="822"/>
      <c r="E11" s="49"/>
      <c r="F11" s="32"/>
      <c r="G11" s="263"/>
      <c r="H11" s="225"/>
      <c r="I11" s="225"/>
      <c r="J11" s="263"/>
      <c r="K11" s="753"/>
      <c r="L11" s="800"/>
      <c r="M11" s="225"/>
      <c r="N11" s="50"/>
      <c r="O11" s="51"/>
      <c r="P11" s="51"/>
      <c r="Q11" s="686"/>
      <c r="R11" s="687"/>
      <c r="S11" s="687"/>
      <c r="T11" s="687"/>
      <c r="U11" s="687"/>
      <c r="V11" s="687"/>
      <c r="W11" s="687"/>
      <c r="X11" s="687"/>
      <c r="Y11" s="687"/>
      <c r="Z11" s="687"/>
      <c r="AA11" s="687"/>
      <c r="AB11" s="688"/>
      <c r="AC11" s="736"/>
      <c r="AD11" s="737">
        <f t="shared" si="0"/>
        <v>1</v>
      </c>
      <c r="AE11" s="692">
        <f t="shared" si="4"/>
        <v>0</v>
      </c>
      <c r="AF11" s="693" t="str">
        <f t="shared" si="1"/>
        <v/>
      </c>
      <c r="AG11" s="693" t="str">
        <f t="shared" ref="AG11:AG26" si="9">IF(P11="","",AE11/VLOOKUP(P11,$AV$8:$AW$17,2,FALSE)*AJ11)</f>
        <v/>
      </c>
      <c r="AH11" s="133" t="str">
        <f>IF(F11="","",VLOOKUP(F11,係数!$E:$R,9,FALSE))</f>
        <v/>
      </c>
      <c r="AI11" s="284" t="str">
        <f>IF(F11="","",VLOOKUP(F11,係数!$E:$R,7,FALSE))</f>
        <v/>
      </c>
      <c r="AJ11" s="694">
        <f t="shared" si="5"/>
        <v>1</v>
      </c>
      <c r="AK11" s="695" t="str">
        <f t="shared" si="2"/>
        <v/>
      </c>
      <c r="AL11" s="696" t="str">
        <f t="shared" ref="AL11:AL26" si="10">IF(P11="","",IF(OR(COUNTIF(F11,"自ら生成した*"),COUNTIF(F11,"再生可能エネルギーを自家消費した電気")),"－",AG11*AI11))</f>
        <v/>
      </c>
      <c r="AM11" s="695" t="str">
        <f t="shared" si="6"/>
        <v/>
      </c>
      <c r="AN11" s="696" t="str">
        <f>IF(AL11="","",IF(F11="都市ガス",AL11*係数!$O$36*44/12,IF(COUNTIF(F11,"自ら生成した*")&gt;0,AG11*K11,AG11*VLOOKUP(F11,係数!$E:$R,11,FALSE))))</f>
        <v/>
      </c>
      <c r="AO11" s="93"/>
      <c r="AP11" s="52"/>
      <c r="AR11" s="58" t="str">
        <f t="shared" si="3"/>
        <v/>
      </c>
      <c r="AS11" s="220" t="str">
        <f t="shared" si="7"/>
        <v/>
      </c>
      <c r="AT11" s="57" t="str">
        <f t="shared" si="8"/>
        <v/>
      </c>
      <c r="AU11"/>
      <c r="AV11" s="56" t="s">
        <v>78</v>
      </c>
      <c r="AW11" s="57">
        <v>1000</v>
      </c>
      <c r="AX11"/>
      <c r="AY11" s="403"/>
      <c r="AZ11" s="257" t="str">
        <f>IF(OR(G11="",H11="有"),"",IF(AS11="電気事業者",VLOOKUP(G11,供給事業者!$B:$D,2,FALSE),IF(AS11="熱の供給区域",VLOOKUP(G11,供給事業者!$J:$L,2,FALSE),IF(AS11="ガス供給事業者",VLOOKUP(G11,供給事業者!$F:$H,2,FALSE),""))))</f>
        <v/>
      </c>
      <c r="BA11" s="274"/>
      <c r="BB11" s="399" t="str">
        <f>IF(OR(G11="",H11="有"),"",IF(AS11="電気事業者",VLOOKUP(G11,供給事業者!$B:$D,3,FALSE),IF(AS11="熱の供給区域",VLOOKUP(G11,供給事業者!$J:$L,3,FALSE),IF(AS11="ガス供給事業者",VLOOKUP(G11,供給事業者!$F:$H,3,FALSE),""))))</f>
        <v/>
      </c>
      <c r="BC11"/>
      <c r="BH11" s="102"/>
      <c r="BI11" s="103"/>
      <c r="BJ11" s="104"/>
      <c r="BK11" s="103"/>
    </row>
    <row r="12" spans="1:84" s="53" customFormat="1" ht="19.5" customHeight="1">
      <c r="B12" s="48"/>
      <c r="D12" s="822"/>
      <c r="E12" s="49"/>
      <c r="F12" s="32"/>
      <c r="G12" s="263"/>
      <c r="H12" s="225"/>
      <c r="I12" s="225"/>
      <c r="J12" s="263"/>
      <c r="K12" s="753"/>
      <c r="L12" s="800"/>
      <c r="M12" s="225"/>
      <c r="N12" s="50"/>
      <c r="O12" s="51"/>
      <c r="P12" s="51"/>
      <c r="Q12" s="686"/>
      <c r="R12" s="687"/>
      <c r="S12" s="687"/>
      <c r="T12" s="687"/>
      <c r="U12" s="687"/>
      <c r="V12" s="687"/>
      <c r="W12" s="687"/>
      <c r="X12" s="687"/>
      <c r="Y12" s="687"/>
      <c r="Z12" s="687"/>
      <c r="AA12" s="687"/>
      <c r="AB12" s="688"/>
      <c r="AC12" s="736"/>
      <c r="AD12" s="737">
        <f t="shared" si="0"/>
        <v>1</v>
      </c>
      <c r="AE12" s="692">
        <f t="shared" si="4"/>
        <v>0</v>
      </c>
      <c r="AF12" s="693" t="str">
        <f t="shared" si="1"/>
        <v/>
      </c>
      <c r="AG12" s="693" t="str">
        <f t="shared" si="9"/>
        <v/>
      </c>
      <c r="AH12" s="133" t="str">
        <f>IF(F12="","",VLOOKUP(F12,係数!$E:$R,9,FALSE))</f>
        <v/>
      </c>
      <c r="AI12" s="284" t="str">
        <f>IF(F12="","",VLOOKUP(F12,係数!$E:$R,7,FALSE))</f>
        <v/>
      </c>
      <c r="AJ12" s="694">
        <f t="shared" si="5"/>
        <v>1</v>
      </c>
      <c r="AK12" s="695" t="str">
        <f t="shared" si="2"/>
        <v/>
      </c>
      <c r="AL12" s="696" t="str">
        <f t="shared" si="10"/>
        <v/>
      </c>
      <c r="AM12" s="695" t="str">
        <f t="shared" si="6"/>
        <v/>
      </c>
      <c r="AN12" s="696" t="str">
        <f>IF(AL12="","",IF(F12="都市ガス",AL12*係数!$O$36*44/12,IF(COUNTIF(F12,"自ら生成した*")&gt;0,AG12*K12,AG12*VLOOKUP(F12,係数!$E:$R,11,FALSE))))</f>
        <v/>
      </c>
      <c r="AO12" s="93"/>
      <c r="AP12" s="52"/>
      <c r="AR12" s="58" t="str">
        <f t="shared" si="3"/>
        <v/>
      </c>
      <c r="AS12" s="220" t="str">
        <f t="shared" si="7"/>
        <v/>
      </c>
      <c r="AT12" s="57" t="str">
        <f t="shared" si="8"/>
        <v/>
      </c>
      <c r="AU12"/>
      <c r="AV12" s="56" t="s">
        <v>81</v>
      </c>
      <c r="AW12" s="57">
        <v>1000</v>
      </c>
      <c r="AX12"/>
      <c r="AY12" s="403"/>
      <c r="AZ12" s="257" t="str">
        <f>IF(OR(G12="",H12="有"),"",IF(AS12="電気事業者",VLOOKUP(G12,供給事業者!$B:$D,2,FALSE),IF(AS12="熱の供給区域",VLOOKUP(G12,供給事業者!$J:$L,2,FALSE),IF(AS12="ガス供給事業者",VLOOKUP(G12,供給事業者!$F:$H,2,FALSE),""))))</f>
        <v/>
      </c>
      <c r="BA12" s="274"/>
      <c r="BB12" s="399" t="str">
        <f>IF(OR(G12="",H12="有"),"",IF(AS12="電気事業者",VLOOKUP(G12,供給事業者!$B:$D,3,FALSE),IF(AS12="熱の供給区域",VLOOKUP(G12,供給事業者!$J:$L,3,FALSE),IF(AS12="ガス供給事業者",VLOOKUP(G12,供給事業者!$F:$H,3,FALSE),""))))</f>
        <v/>
      </c>
      <c r="BC12"/>
      <c r="BJ12" s="102"/>
      <c r="BK12" s="103"/>
      <c r="BL12" s="104"/>
      <c r="BM12" s="103"/>
    </row>
    <row r="13" spans="1:84" s="53" customFormat="1" ht="19.5" customHeight="1">
      <c r="B13" s="48"/>
      <c r="D13" s="822"/>
      <c r="E13" s="49"/>
      <c r="F13" s="32"/>
      <c r="G13" s="263"/>
      <c r="H13" s="225"/>
      <c r="I13" s="225"/>
      <c r="J13" s="263"/>
      <c r="K13" s="753"/>
      <c r="L13" s="800"/>
      <c r="M13" s="225"/>
      <c r="N13" s="50"/>
      <c r="O13" s="51"/>
      <c r="P13" s="51"/>
      <c r="Q13" s="686"/>
      <c r="R13" s="687"/>
      <c r="S13" s="687"/>
      <c r="T13" s="687"/>
      <c r="U13" s="687"/>
      <c r="V13" s="687"/>
      <c r="W13" s="687"/>
      <c r="X13" s="687"/>
      <c r="Y13" s="687"/>
      <c r="Z13" s="687"/>
      <c r="AA13" s="687"/>
      <c r="AB13" s="688"/>
      <c r="AC13" s="736"/>
      <c r="AD13" s="737">
        <f t="shared" si="0"/>
        <v>1</v>
      </c>
      <c r="AE13" s="692">
        <f t="shared" si="4"/>
        <v>0</v>
      </c>
      <c r="AF13" s="693" t="str">
        <f t="shared" si="1"/>
        <v/>
      </c>
      <c r="AG13" s="693" t="str">
        <f t="shared" si="9"/>
        <v/>
      </c>
      <c r="AH13" s="133" t="str">
        <f>IF(F13="","",VLOOKUP(F13,係数!$E:$R,9,FALSE))</f>
        <v/>
      </c>
      <c r="AI13" s="284" t="str">
        <f>IF(F13="","",VLOOKUP(F13,係数!$E:$R,7,FALSE))</f>
        <v/>
      </c>
      <c r="AJ13" s="694">
        <f t="shared" si="5"/>
        <v>1</v>
      </c>
      <c r="AK13" s="695" t="str">
        <f t="shared" si="2"/>
        <v/>
      </c>
      <c r="AL13" s="696" t="str">
        <f t="shared" si="10"/>
        <v/>
      </c>
      <c r="AM13" s="695" t="str">
        <f t="shared" si="6"/>
        <v/>
      </c>
      <c r="AN13" s="696" t="str">
        <f>IF(AL13="","",IF(F13="都市ガス",AL13*係数!$O$36*44/12,IF(COUNTIF(F13,"自ら生成した*")&gt;0,AG13*K13,AG13*VLOOKUP(F13,係数!$E:$R,11,FALSE))))</f>
        <v/>
      </c>
      <c r="AO13" s="93"/>
      <c r="AP13" s="52"/>
      <c r="AR13" s="58" t="str">
        <f t="shared" si="3"/>
        <v/>
      </c>
      <c r="AS13" s="220" t="str">
        <f t="shared" si="7"/>
        <v/>
      </c>
      <c r="AT13" s="57" t="str">
        <f t="shared" si="8"/>
        <v/>
      </c>
      <c r="AU13"/>
      <c r="AV13" s="56" t="s">
        <v>83</v>
      </c>
      <c r="AW13" s="57">
        <v>1</v>
      </c>
      <c r="AX13"/>
      <c r="AY13" s="403"/>
      <c r="AZ13" s="257" t="str">
        <f>IF(OR(G13="",H13="有"),"",IF(AS13="電気事業者",VLOOKUP(G13,供給事業者!$B:$D,2,FALSE),IF(AS13="熱の供給区域",VLOOKUP(G13,供給事業者!$J:$L,2,FALSE),IF(AS13="ガス供給事業者",VLOOKUP(G13,供給事業者!$F:$H,2,FALSE),""))))</f>
        <v/>
      </c>
      <c r="BA13" s="274"/>
      <c r="BB13" s="399" t="str">
        <f>IF(OR(G13="",H13="有"),"",IF(AS13="電気事業者",VLOOKUP(G13,供給事業者!$B:$D,3,FALSE),IF(AS13="熱の供給区域",VLOOKUP(G13,供給事業者!$J:$L,3,FALSE),IF(AS13="ガス供給事業者",VLOOKUP(G13,供給事業者!$F:$H,3,FALSE),""))))</f>
        <v/>
      </c>
      <c r="BC13"/>
      <c r="BJ13" s="102"/>
      <c r="BK13" s="103"/>
      <c r="BL13" s="104"/>
      <c r="BM13" s="103"/>
    </row>
    <row r="14" spans="1:84" s="53" customFormat="1" ht="19.5" customHeight="1">
      <c r="B14" s="48"/>
      <c r="D14" s="822"/>
      <c r="E14" s="49"/>
      <c r="F14" s="32"/>
      <c r="G14" s="263"/>
      <c r="H14" s="225"/>
      <c r="I14" s="225"/>
      <c r="J14" s="263"/>
      <c r="K14" s="753"/>
      <c r="L14" s="800"/>
      <c r="M14" s="225"/>
      <c r="N14" s="50"/>
      <c r="O14" s="51"/>
      <c r="P14" s="51"/>
      <c r="Q14" s="686"/>
      <c r="R14" s="687"/>
      <c r="S14" s="687"/>
      <c r="T14" s="687"/>
      <c r="U14" s="687"/>
      <c r="V14" s="687"/>
      <c r="W14" s="687"/>
      <c r="X14" s="687"/>
      <c r="Y14" s="687"/>
      <c r="Z14" s="687"/>
      <c r="AA14" s="687"/>
      <c r="AB14" s="688"/>
      <c r="AC14" s="736"/>
      <c r="AD14" s="737">
        <f t="shared" si="0"/>
        <v>1</v>
      </c>
      <c r="AE14" s="692">
        <f t="shared" si="4"/>
        <v>0</v>
      </c>
      <c r="AF14" s="693" t="str">
        <f t="shared" si="1"/>
        <v/>
      </c>
      <c r="AG14" s="693" t="str">
        <f t="shared" si="9"/>
        <v/>
      </c>
      <c r="AH14" s="133" t="str">
        <f>IF(F14="","",VLOOKUP(F14,係数!$E:$R,9,FALSE))</f>
        <v/>
      </c>
      <c r="AI14" s="284" t="str">
        <f>IF(F14="","",VLOOKUP(F14,係数!$E:$R,7,FALSE))</f>
        <v/>
      </c>
      <c r="AJ14" s="694">
        <f t="shared" si="5"/>
        <v>1</v>
      </c>
      <c r="AK14" s="695" t="str">
        <f t="shared" si="2"/>
        <v/>
      </c>
      <c r="AL14" s="696" t="str">
        <f t="shared" si="10"/>
        <v/>
      </c>
      <c r="AM14" s="695" t="str">
        <f t="shared" si="6"/>
        <v/>
      </c>
      <c r="AN14" s="696" t="str">
        <f>IF(AL14="","",IF(F14="都市ガス",AL14*係数!$O$36*44/12,IF(COUNTIF(F14,"自ら生成した*")&gt;0,AG14*K14,AG14*VLOOKUP(F14,係数!$E:$R,11,FALSE))))</f>
        <v/>
      </c>
      <c r="AO14" s="93"/>
      <c r="AP14" s="52"/>
      <c r="AR14" s="58" t="str">
        <f t="shared" si="3"/>
        <v/>
      </c>
      <c r="AS14" s="220" t="str">
        <f t="shared" si="7"/>
        <v/>
      </c>
      <c r="AT14" s="57" t="str">
        <f t="shared" si="8"/>
        <v/>
      </c>
      <c r="AU14"/>
      <c r="AV14" s="56" t="s">
        <v>85</v>
      </c>
      <c r="AW14" s="57">
        <v>1</v>
      </c>
      <c r="AX14"/>
      <c r="AY14" s="403"/>
      <c r="AZ14" s="257" t="str">
        <f>IF(OR(G14="",H14="有"),"",IF(AS14="電気事業者",VLOOKUP(G14,供給事業者!$B:$D,2,FALSE),IF(AS14="熱の供給区域",VLOOKUP(G14,供給事業者!$J:$L,2,FALSE),IF(AS14="ガス供給事業者",VLOOKUP(G14,供給事業者!$F:$H,2,FALSE),""))))</f>
        <v/>
      </c>
      <c r="BA14" s="274"/>
      <c r="BB14" s="399" t="str">
        <f>IF(OR(G14="",H14="有"),"",IF(AS14="電気事業者",VLOOKUP(G14,供給事業者!$B:$D,3,FALSE),IF(AS14="熱の供給区域",VLOOKUP(G14,供給事業者!$J:$L,3,FALSE),IF(AS14="ガス供給事業者",VLOOKUP(G14,供給事業者!$F:$H,3,FALSE),""))))</f>
        <v/>
      </c>
      <c r="BC14"/>
      <c r="BJ14" s="102"/>
      <c r="BK14" s="103"/>
      <c r="BL14" s="104"/>
      <c r="BM14" s="103"/>
    </row>
    <row r="15" spans="1:84" s="53" customFormat="1" ht="19.5" customHeight="1">
      <c r="B15" s="48"/>
      <c r="D15" s="822"/>
      <c r="E15" s="49"/>
      <c r="F15" s="32"/>
      <c r="G15" s="263"/>
      <c r="H15" s="225"/>
      <c r="I15" s="225"/>
      <c r="J15" s="263"/>
      <c r="K15" s="753"/>
      <c r="L15" s="800"/>
      <c r="M15" s="225"/>
      <c r="N15" s="50"/>
      <c r="O15" s="51"/>
      <c r="P15" s="51"/>
      <c r="Q15" s="686"/>
      <c r="R15" s="687"/>
      <c r="S15" s="687"/>
      <c r="T15" s="687"/>
      <c r="U15" s="687"/>
      <c r="V15" s="687"/>
      <c r="W15" s="687"/>
      <c r="X15" s="687"/>
      <c r="Y15" s="687"/>
      <c r="Z15" s="687"/>
      <c r="AA15" s="687"/>
      <c r="AB15" s="688"/>
      <c r="AC15" s="736"/>
      <c r="AD15" s="737">
        <f t="shared" si="0"/>
        <v>1</v>
      </c>
      <c r="AE15" s="697">
        <f t="shared" si="4"/>
        <v>0</v>
      </c>
      <c r="AF15" s="693" t="str">
        <f t="shared" si="1"/>
        <v/>
      </c>
      <c r="AG15" s="693" t="str">
        <f t="shared" si="9"/>
        <v/>
      </c>
      <c r="AH15" s="133" t="str">
        <f>IF(F15="","",VLOOKUP(F15,係数!$E:$R,9,FALSE))</f>
        <v/>
      </c>
      <c r="AI15" s="284" t="str">
        <f>IF(F15="","",VLOOKUP(F15,係数!$E:$R,7,FALSE))</f>
        <v/>
      </c>
      <c r="AJ15" s="694">
        <f t="shared" si="5"/>
        <v>1</v>
      </c>
      <c r="AK15" s="695" t="str">
        <f t="shared" si="2"/>
        <v/>
      </c>
      <c r="AL15" s="696" t="str">
        <f t="shared" si="10"/>
        <v/>
      </c>
      <c r="AM15" s="695" t="str">
        <f t="shared" si="6"/>
        <v/>
      </c>
      <c r="AN15" s="696" t="str">
        <f>IF(AL15="","",IF(F15="都市ガス",AL15*係数!$O$36*44/12,IF(COUNTIF(F15,"自ら生成した*")&gt;0,AG15*K15,AG15*VLOOKUP(F15,係数!$E:$R,11,FALSE))))</f>
        <v/>
      </c>
      <c r="AO15" s="93"/>
      <c r="AP15" s="52"/>
      <c r="AR15" s="58" t="str">
        <f t="shared" si="3"/>
        <v/>
      </c>
      <c r="AS15" s="220" t="str">
        <f t="shared" si="7"/>
        <v/>
      </c>
      <c r="AT15" s="57" t="str">
        <f t="shared" si="8"/>
        <v/>
      </c>
      <c r="AU15"/>
      <c r="AV15" s="58" t="s">
        <v>90</v>
      </c>
      <c r="AW15" s="57">
        <v>1</v>
      </c>
      <c r="AX15"/>
      <c r="AY15" s="403"/>
      <c r="AZ15" s="257" t="str">
        <f>IF(OR(G15="",H15="有"),"",IF(AS15="電気事業者",VLOOKUP(G15,供給事業者!$B:$D,2,FALSE),IF(AS15="熱の供給区域",VLOOKUP(G15,供給事業者!$J:$L,2,FALSE),IF(AS15="ガス供給事業者",VLOOKUP(G15,供給事業者!$F:$H,2,FALSE),""))))</f>
        <v/>
      </c>
      <c r="BA15" s="274"/>
      <c r="BB15" s="399" t="str">
        <f>IF(OR(G15="",H15="有"),"",IF(AS15="電気事業者",VLOOKUP(G15,供給事業者!$B:$D,3,FALSE),IF(AS15="熱の供給区域",VLOOKUP(G15,供給事業者!$J:$L,3,FALSE),IF(AS15="ガス供給事業者",VLOOKUP(G15,供給事業者!$F:$H,3,FALSE),""))))</f>
        <v/>
      </c>
      <c r="BC15"/>
      <c r="BJ15" s="102"/>
      <c r="BK15" s="103"/>
      <c r="BL15" s="104"/>
      <c r="BM15" s="103"/>
    </row>
    <row r="16" spans="1:84" s="53" customFormat="1" ht="19.5" customHeight="1">
      <c r="B16" s="48"/>
      <c r="D16" s="822"/>
      <c r="E16" s="49"/>
      <c r="F16" s="32"/>
      <c r="G16" s="263"/>
      <c r="H16" s="225"/>
      <c r="I16" s="225"/>
      <c r="J16" s="263"/>
      <c r="K16" s="753"/>
      <c r="L16" s="800"/>
      <c r="M16" s="225"/>
      <c r="N16" s="50"/>
      <c r="O16" s="51"/>
      <c r="P16" s="51"/>
      <c r="Q16" s="686"/>
      <c r="R16" s="687"/>
      <c r="S16" s="687"/>
      <c r="T16" s="687"/>
      <c r="U16" s="687"/>
      <c r="V16" s="687"/>
      <c r="W16" s="687"/>
      <c r="X16" s="687"/>
      <c r="Y16" s="687"/>
      <c r="Z16" s="687"/>
      <c r="AA16" s="687"/>
      <c r="AB16" s="688"/>
      <c r="AC16" s="736"/>
      <c r="AD16" s="737">
        <f t="shared" si="0"/>
        <v>1</v>
      </c>
      <c r="AE16" s="697">
        <f t="shared" si="4"/>
        <v>0</v>
      </c>
      <c r="AF16" s="693" t="str">
        <f t="shared" si="1"/>
        <v/>
      </c>
      <c r="AG16" s="693" t="str">
        <f t="shared" si="9"/>
        <v/>
      </c>
      <c r="AH16" s="133" t="str">
        <f>IF(F16="","",VLOOKUP(F16,係数!$E:$R,9,FALSE))</f>
        <v/>
      </c>
      <c r="AI16" s="284" t="str">
        <f>IF(F16="","",VLOOKUP(F16,係数!$E:$R,7,FALSE))</f>
        <v/>
      </c>
      <c r="AJ16" s="694">
        <f t="shared" si="5"/>
        <v>1</v>
      </c>
      <c r="AK16" s="695" t="str">
        <f t="shared" si="2"/>
        <v/>
      </c>
      <c r="AL16" s="696" t="str">
        <f t="shared" si="10"/>
        <v/>
      </c>
      <c r="AM16" s="695" t="str">
        <f t="shared" si="6"/>
        <v/>
      </c>
      <c r="AN16" s="696" t="str">
        <f>IF(AL16="","",IF(F16="都市ガス",AL16*係数!$O$36*44/12,IF(COUNTIF(F16,"自ら生成した*")&gt;0,AG16*K16,AG16*VLOOKUP(F16,係数!$E:$R,11,FALSE))))</f>
        <v/>
      </c>
      <c r="AO16" s="93"/>
      <c r="AP16" s="52"/>
      <c r="AR16" s="58" t="str">
        <f t="shared" si="3"/>
        <v/>
      </c>
      <c r="AS16" s="220" t="str">
        <f t="shared" si="7"/>
        <v/>
      </c>
      <c r="AT16" s="57" t="str">
        <f t="shared" si="8"/>
        <v/>
      </c>
      <c r="AU16"/>
      <c r="AV16" s="56" t="s">
        <v>20</v>
      </c>
      <c r="AW16" s="57">
        <v>1</v>
      </c>
      <c r="AX16"/>
      <c r="AY16" s="403"/>
      <c r="AZ16" s="257" t="str">
        <f>IF(OR(G16="",H16="有"),"",IF(AS16="電気事業者",VLOOKUP(G16,供給事業者!$B:$D,2,FALSE),IF(AS16="熱の供給区域",VLOOKUP(G16,供給事業者!$J:$L,2,FALSE),IF(AS16="ガス供給事業者",VLOOKUP(G16,供給事業者!$F:$H,2,FALSE),""))))</f>
        <v/>
      </c>
      <c r="BA16" s="274"/>
      <c r="BB16" s="399" t="str">
        <f>IF(OR(G16="",H16="有"),"",IF(AS16="電気事業者",VLOOKUP(G16,供給事業者!$B:$D,3,FALSE),IF(AS16="熱の供給区域",VLOOKUP(G16,供給事業者!$J:$L,3,FALSE),IF(AS16="ガス供給事業者",VLOOKUP(G16,供給事業者!$F:$H,3,FALSE),""))))</f>
        <v/>
      </c>
      <c r="BC16"/>
      <c r="BJ16" s="102"/>
      <c r="BK16" s="103"/>
      <c r="BL16" s="104"/>
      <c r="BM16" s="103"/>
    </row>
    <row r="17" spans="2:87" s="53" customFormat="1" ht="19.5" customHeight="1" thickBot="1">
      <c r="B17" s="48"/>
      <c r="D17" s="822"/>
      <c r="E17" s="49"/>
      <c r="F17" s="32"/>
      <c r="G17" s="263"/>
      <c r="H17" s="225"/>
      <c r="I17" s="225"/>
      <c r="J17" s="263"/>
      <c r="K17" s="753"/>
      <c r="L17" s="800"/>
      <c r="M17" s="225"/>
      <c r="N17" s="50"/>
      <c r="O17" s="51"/>
      <c r="P17" s="51"/>
      <c r="Q17" s="686"/>
      <c r="R17" s="687"/>
      <c r="S17" s="687"/>
      <c r="T17" s="687"/>
      <c r="U17" s="687"/>
      <c r="V17" s="687"/>
      <c r="W17" s="687"/>
      <c r="X17" s="687"/>
      <c r="Y17" s="687"/>
      <c r="Z17" s="687"/>
      <c r="AA17" s="687"/>
      <c r="AB17" s="688"/>
      <c r="AC17" s="736"/>
      <c r="AD17" s="737">
        <f t="shared" si="0"/>
        <v>1</v>
      </c>
      <c r="AE17" s="697">
        <f t="shared" si="4"/>
        <v>0</v>
      </c>
      <c r="AF17" s="693" t="str">
        <f t="shared" si="1"/>
        <v/>
      </c>
      <c r="AG17" s="693" t="str">
        <f t="shared" si="9"/>
        <v/>
      </c>
      <c r="AH17" s="133" t="str">
        <f>IF(F17="","",VLOOKUP(F17,係数!$E:$R,9,FALSE))</f>
        <v/>
      </c>
      <c r="AI17" s="284" t="str">
        <f>IF(F17="","",VLOOKUP(F17,係数!$E:$R,7,FALSE))</f>
        <v/>
      </c>
      <c r="AJ17" s="694">
        <f t="shared" si="5"/>
        <v>1</v>
      </c>
      <c r="AK17" s="695" t="str">
        <f t="shared" si="2"/>
        <v/>
      </c>
      <c r="AL17" s="696" t="str">
        <f t="shared" si="10"/>
        <v/>
      </c>
      <c r="AM17" s="695" t="str">
        <f t="shared" si="6"/>
        <v/>
      </c>
      <c r="AN17" s="696" t="str">
        <f>IF(AL17="","",IF(F17="都市ガス",AL17*係数!$O$36*44/12,IF(COUNTIF(F17,"自ら生成した*")&gt;0,AG17*K17,AG17*VLOOKUP(F17,係数!$E:$R,11,FALSE))))</f>
        <v/>
      </c>
      <c r="AO17" s="93"/>
      <c r="AP17" s="52"/>
      <c r="AR17" s="58" t="str">
        <f t="shared" si="3"/>
        <v/>
      </c>
      <c r="AS17" s="220" t="str">
        <f t="shared" si="7"/>
        <v/>
      </c>
      <c r="AT17" s="57" t="str">
        <f t="shared" si="8"/>
        <v/>
      </c>
      <c r="AU17"/>
      <c r="AV17" s="60" t="s">
        <v>138</v>
      </c>
      <c r="AW17" s="61">
        <v>1</v>
      </c>
      <c r="AX17"/>
      <c r="AY17" s="403"/>
      <c r="AZ17" s="257" t="str">
        <f>IF(OR(G17="",H17="有"),"",IF(AS17="電気事業者",VLOOKUP(G17,供給事業者!$B:$D,2,FALSE),IF(AS17="熱の供給区域",VLOOKUP(G17,供給事業者!$J:$L,2,FALSE),IF(AS17="ガス供給事業者",VLOOKUP(G17,供給事業者!$F:$H,2,FALSE),""))))</f>
        <v/>
      </c>
      <c r="BA17" s="274"/>
      <c r="BB17" s="399" t="str">
        <f>IF(OR(G17="",H17="有"),"",IF(AS17="電気事業者",VLOOKUP(G17,供給事業者!$B:$D,3,FALSE),IF(AS17="熱の供給区域",VLOOKUP(G17,供給事業者!$J:$L,3,FALSE),IF(AS17="ガス供給事業者",VLOOKUP(G17,供給事業者!$F:$H,3,FALSE),""))))</f>
        <v/>
      </c>
      <c r="BC17"/>
      <c r="BJ17" s="102"/>
      <c r="BK17" s="103"/>
      <c r="BL17" s="104"/>
      <c r="BM17" s="103"/>
    </row>
    <row r="18" spans="2:87" s="53" customFormat="1" ht="19.5" customHeight="1">
      <c r="B18" s="48"/>
      <c r="D18" s="822"/>
      <c r="E18" s="49"/>
      <c r="F18" s="32"/>
      <c r="G18" s="263"/>
      <c r="H18" s="225"/>
      <c r="I18" s="225"/>
      <c r="J18" s="263"/>
      <c r="K18" s="753"/>
      <c r="L18" s="800"/>
      <c r="M18" s="225"/>
      <c r="N18" s="50"/>
      <c r="O18" s="51"/>
      <c r="P18" s="51"/>
      <c r="Q18" s="686"/>
      <c r="R18" s="687"/>
      <c r="S18" s="687"/>
      <c r="T18" s="687"/>
      <c r="U18" s="687"/>
      <c r="V18" s="687"/>
      <c r="W18" s="687"/>
      <c r="X18" s="687"/>
      <c r="Y18" s="687"/>
      <c r="Z18" s="687"/>
      <c r="AA18" s="687"/>
      <c r="AB18" s="688"/>
      <c r="AC18" s="736"/>
      <c r="AD18" s="737">
        <f t="shared" si="0"/>
        <v>1</v>
      </c>
      <c r="AE18" s="697">
        <f t="shared" si="4"/>
        <v>0</v>
      </c>
      <c r="AF18" s="693" t="str">
        <f t="shared" si="1"/>
        <v/>
      </c>
      <c r="AG18" s="693" t="str">
        <f t="shared" si="9"/>
        <v/>
      </c>
      <c r="AH18" s="133" t="str">
        <f>IF(F18="","",VLOOKUP(F18,係数!$E:$R,9,FALSE))</f>
        <v/>
      </c>
      <c r="AI18" s="284" t="str">
        <f>IF(F18="","",VLOOKUP(F18,係数!$E:$R,7,FALSE))</f>
        <v/>
      </c>
      <c r="AJ18" s="694">
        <f t="shared" si="5"/>
        <v>1</v>
      </c>
      <c r="AK18" s="695" t="str">
        <f t="shared" si="2"/>
        <v/>
      </c>
      <c r="AL18" s="696" t="str">
        <f t="shared" si="10"/>
        <v/>
      </c>
      <c r="AM18" s="695" t="str">
        <f t="shared" si="6"/>
        <v/>
      </c>
      <c r="AN18" s="696" t="str">
        <f>IF(AL18="","",IF(F18="都市ガス",AL18*係数!$O$36*44/12,IF(COUNTIF(F18,"自ら生成した*")&gt;0,AG18*K18,AG18*VLOOKUP(F18,係数!$E:$R,11,FALSE))))</f>
        <v/>
      </c>
      <c r="AO18" s="93"/>
      <c r="AP18" s="52"/>
      <c r="AR18" s="58" t="str">
        <f t="shared" si="3"/>
        <v/>
      </c>
      <c r="AS18" s="220" t="str">
        <f t="shared" si="7"/>
        <v/>
      </c>
      <c r="AT18" s="57" t="str">
        <f t="shared" si="8"/>
        <v/>
      </c>
      <c r="AU18"/>
      <c r="AX18"/>
      <c r="AY18" s="403"/>
      <c r="AZ18" s="257" t="str">
        <f>IF(OR(G18="",H18="有"),"",IF(AS18="電気事業者",VLOOKUP(G18,供給事業者!$B:$D,2,FALSE),IF(AS18="熱の供給区域",VLOOKUP(G18,供給事業者!$J:$L,2,FALSE),IF(AS18="ガス供給事業者",VLOOKUP(G18,供給事業者!$F:$H,2,FALSE),""))))</f>
        <v/>
      </c>
      <c r="BA18" s="274"/>
      <c r="BB18" s="399" t="str">
        <f>IF(OR(G18="",H18="有"),"",IF(AS18="電気事業者",VLOOKUP(G18,供給事業者!$B:$D,3,FALSE),IF(AS18="熱の供給区域",VLOOKUP(G18,供給事業者!$J:$L,3,FALSE),IF(AS18="ガス供給事業者",VLOOKUP(G18,供給事業者!$F:$H,3,FALSE),""))))</f>
        <v/>
      </c>
      <c r="BC18"/>
      <c r="BJ18" s="102"/>
      <c r="BK18" s="103"/>
      <c r="BL18" s="104"/>
      <c r="BM18" s="103"/>
    </row>
    <row r="19" spans="2:87" s="53" customFormat="1" ht="19.5" customHeight="1">
      <c r="B19" s="48"/>
      <c r="D19" s="822"/>
      <c r="E19" s="49"/>
      <c r="F19" s="32"/>
      <c r="G19" s="263"/>
      <c r="H19" s="225"/>
      <c r="I19" s="225"/>
      <c r="J19" s="263"/>
      <c r="K19" s="753"/>
      <c r="L19" s="800"/>
      <c r="M19" s="225"/>
      <c r="N19" s="50"/>
      <c r="O19" s="51"/>
      <c r="P19" s="51"/>
      <c r="Q19" s="686"/>
      <c r="R19" s="687"/>
      <c r="S19" s="687"/>
      <c r="T19" s="687"/>
      <c r="U19" s="687"/>
      <c r="V19" s="687"/>
      <c r="W19" s="687"/>
      <c r="X19" s="687"/>
      <c r="Y19" s="687"/>
      <c r="Z19" s="687"/>
      <c r="AA19" s="687"/>
      <c r="AB19" s="688"/>
      <c r="AC19" s="736"/>
      <c r="AD19" s="737">
        <f t="shared" si="0"/>
        <v>1</v>
      </c>
      <c r="AE19" s="697">
        <f t="shared" si="4"/>
        <v>0</v>
      </c>
      <c r="AF19" s="693" t="str">
        <f t="shared" si="1"/>
        <v/>
      </c>
      <c r="AG19" s="693" t="str">
        <f t="shared" si="9"/>
        <v/>
      </c>
      <c r="AH19" s="133" t="str">
        <f>IF(F19="","",VLOOKUP(F19,係数!$E:$R,9,FALSE))</f>
        <v/>
      </c>
      <c r="AI19" s="284" t="str">
        <f>IF(F19="","",VLOOKUP(F19,係数!$E:$R,7,FALSE))</f>
        <v/>
      </c>
      <c r="AJ19" s="694">
        <f t="shared" si="5"/>
        <v>1</v>
      </c>
      <c r="AK19" s="695" t="str">
        <f t="shared" si="2"/>
        <v/>
      </c>
      <c r="AL19" s="696" t="str">
        <f t="shared" si="10"/>
        <v/>
      </c>
      <c r="AM19" s="695" t="str">
        <f t="shared" si="6"/>
        <v/>
      </c>
      <c r="AN19" s="696" t="str">
        <f>IF(AL19="","",IF(F19="都市ガス",AL19*係数!$O$36*44/12,IF(COUNTIF(F19,"自ら生成した*")&gt;0,AG19*K19,AG19*VLOOKUP(F19,係数!$E:$R,11,FALSE))))</f>
        <v/>
      </c>
      <c r="AO19" s="93"/>
      <c r="AP19" s="52"/>
      <c r="AR19" s="58" t="str">
        <f t="shared" si="3"/>
        <v/>
      </c>
      <c r="AS19" s="220" t="str">
        <f t="shared" si="7"/>
        <v/>
      </c>
      <c r="AT19" s="57" t="str">
        <f t="shared" si="8"/>
        <v/>
      </c>
      <c r="AU19"/>
      <c r="AX19"/>
      <c r="AY19" s="403"/>
      <c r="AZ19" s="257" t="str">
        <f>IF(OR(G19="",H19="有"),"",IF(AS19="電気事業者",VLOOKUP(G19,供給事業者!$B:$D,2,FALSE),IF(AS19="熱の供給区域",VLOOKUP(G19,供給事業者!$J:$L,2,FALSE),IF(AS19="ガス供給事業者",VLOOKUP(G19,供給事業者!$F:$H,2,FALSE),""))))</f>
        <v/>
      </c>
      <c r="BA19" s="274"/>
      <c r="BB19" s="399" t="str">
        <f>IF(OR(G19="",H19="有"),"",IF(AS19="電気事業者",VLOOKUP(G19,供給事業者!$B:$D,3,FALSE),IF(AS19="熱の供給区域",VLOOKUP(G19,供給事業者!$J:$L,3,FALSE),IF(AS19="ガス供給事業者",VLOOKUP(G19,供給事業者!$F:$H,3,FALSE),""))))</f>
        <v/>
      </c>
      <c r="BC19"/>
      <c r="BJ19" s="102"/>
      <c r="BK19" s="103"/>
      <c r="BL19" s="104"/>
      <c r="BM19" s="103"/>
    </row>
    <row r="20" spans="2:87" s="53" customFormat="1" ht="19.5" customHeight="1" thickBot="1">
      <c r="B20" s="48"/>
      <c r="D20" s="822"/>
      <c r="E20" s="49"/>
      <c r="F20" s="32"/>
      <c r="G20" s="263"/>
      <c r="H20" s="225"/>
      <c r="I20" s="225"/>
      <c r="J20" s="263"/>
      <c r="K20" s="753"/>
      <c r="L20" s="800"/>
      <c r="M20" s="225"/>
      <c r="N20" s="50"/>
      <c r="O20" s="51"/>
      <c r="P20" s="51"/>
      <c r="Q20" s="686"/>
      <c r="R20" s="687"/>
      <c r="S20" s="687"/>
      <c r="T20" s="687"/>
      <c r="U20" s="687"/>
      <c r="V20" s="687"/>
      <c r="W20" s="687"/>
      <c r="X20" s="687"/>
      <c r="Y20" s="687"/>
      <c r="Z20" s="687"/>
      <c r="AA20" s="687"/>
      <c r="AB20" s="688"/>
      <c r="AC20" s="736"/>
      <c r="AD20" s="737">
        <f t="shared" si="0"/>
        <v>1</v>
      </c>
      <c r="AE20" s="697">
        <f t="shared" si="4"/>
        <v>0</v>
      </c>
      <c r="AF20" s="693" t="str">
        <f t="shared" si="1"/>
        <v/>
      </c>
      <c r="AG20" s="693" t="str">
        <f t="shared" si="9"/>
        <v/>
      </c>
      <c r="AH20" s="133" t="str">
        <f>IF(F20="","",VLOOKUP(F20,係数!$E:$R,9,FALSE))</f>
        <v/>
      </c>
      <c r="AI20" s="284" t="str">
        <f>IF(F20="","",VLOOKUP(F20,係数!$E:$R,7,FALSE))</f>
        <v/>
      </c>
      <c r="AJ20" s="694">
        <f t="shared" si="5"/>
        <v>1</v>
      </c>
      <c r="AK20" s="695" t="str">
        <f t="shared" si="2"/>
        <v/>
      </c>
      <c r="AL20" s="696" t="str">
        <f t="shared" si="10"/>
        <v/>
      </c>
      <c r="AM20" s="695" t="str">
        <f t="shared" si="6"/>
        <v/>
      </c>
      <c r="AN20" s="696" t="str">
        <f>IF(AL20="","",IF(F20="都市ガス",AL20*係数!$O$36*44/12,IF(COUNTIF(F20,"自ら生成した*")&gt;0,AG20*K20,AG20*VLOOKUP(F20,係数!$E:$R,11,FALSE))))</f>
        <v/>
      </c>
      <c r="AO20" s="93"/>
      <c r="AP20" s="52"/>
      <c r="AR20" s="58" t="str">
        <f t="shared" si="3"/>
        <v/>
      </c>
      <c r="AS20" s="220" t="str">
        <f t="shared" si="7"/>
        <v/>
      </c>
      <c r="AT20" s="57" t="str">
        <f t="shared" si="8"/>
        <v/>
      </c>
      <c r="AU20"/>
      <c r="AX20"/>
      <c r="AY20" s="403"/>
      <c r="AZ20" s="257" t="str">
        <f>IF(OR(G20="",H20="有"),"",IF(AS20="電気事業者",VLOOKUP(G20,供給事業者!$B:$D,2,FALSE),IF(AS20="熱の供給区域",VLOOKUP(G20,供給事業者!$J:$L,2,FALSE),IF(AS20="ガス供給事業者",VLOOKUP(G20,供給事業者!$F:$H,2,FALSE),""))))</f>
        <v/>
      </c>
      <c r="BA20" s="274"/>
      <c r="BB20" s="399" t="str">
        <f>IF(OR(G20="",H20="有"),"",IF(AS20="電気事業者",VLOOKUP(G20,供給事業者!$B:$D,3,FALSE),IF(AS20="熱の供給区域",VLOOKUP(G20,供給事業者!$J:$L,3,FALSE),IF(AS20="ガス供給事業者",VLOOKUP(G20,供給事業者!$F:$H,3,FALSE),""))))</f>
        <v/>
      </c>
      <c r="BC20"/>
      <c r="BJ20" s="102"/>
      <c r="BK20" s="103"/>
      <c r="BL20" s="104"/>
      <c r="BM20" s="103"/>
    </row>
    <row r="21" spans="2:87" s="53" customFormat="1" ht="19.5" customHeight="1">
      <c r="B21" s="48"/>
      <c r="D21" s="822"/>
      <c r="E21" s="49"/>
      <c r="F21" s="32"/>
      <c r="G21" s="263"/>
      <c r="H21" s="225"/>
      <c r="I21" s="225"/>
      <c r="J21" s="263"/>
      <c r="K21" s="753"/>
      <c r="L21" s="800"/>
      <c r="M21" s="225"/>
      <c r="N21" s="50"/>
      <c r="O21" s="51"/>
      <c r="P21" s="51"/>
      <c r="Q21" s="686"/>
      <c r="R21" s="687"/>
      <c r="S21" s="687"/>
      <c r="T21" s="687"/>
      <c r="U21" s="687"/>
      <c r="V21" s="687"/>
      <c r="W21" s="687"/>
      <c r="X21" s="687"/>
      <c r="Y21" s="687"/>
      <c r="Z21" s="687"/>
      <c r="AA21" s="687"/>
      <c r="AB21" s="688"/>
      <c r="AC21" s="736"/>
      <c r="AD21" s="737">
        <f t="shared" si="0"/>
        <v>1</v>
      </c>
      <c r="AE21" s="697">
        <f t="shared" si="4"/>
        <v>0</v>
      </c>
      <c r="AF21" s="693" t="str">
        <f t="shared" si="1"/>
        <v/>
      </c>
      <c r="AG21" s="693" t="str">
        <f t="shared" si="9"/>
        <v/>
      </c>
      <c r="AH21" s="133" t="str">
        <f>IF(F21="","",VLOOKUP(F21,係数!$E:$R,9,FALSE))</f>
        <v/>
      </c>
      <c r="AI21" s="284" t="str">
        <f>IF(F21="","",VLOOKUP(F21,係数!$E:$R,7,FALSE))</f>
        <v/>
      </c>
      <c r="AJ21" s="694">
        <f t="shared" si="5"/>
        <v>1</v>
      </c>
      <c r="AK21" s="695" t="str">
        <f t="shared" si="2"/>
        <v/>
      </c>
      <c r="AL21" s="696" t="str">
        <f t="shared" si="10"/>
        <v/>
      </c>
      <c r="AM21" s="695" t="str">
        <f t="shared" si="6"/>
        <v/>
      </c>
      <c r="AN21" s="696" t="str">
        <f>IF(AL21="","",IF(F21="都市ガス",AL21*係数!$O$36*44/12,IF(COUNTIF(F21,"自ら生成した*")&gt;0,AG21*K21,AG21*VLOOKUP(F21,係数!$E:$R,11,FALSE))))</f>
        <v/>
      </c>
      <c r="AO21" s="93"/>
      <c r="AP21" s="52"/>
      <c r="AR21" s="58" t="str">
        <f t="shared" si="3"/>
        <v/>
      </c>
      <c r="AS21" s="320" t="str">
        <f t="shared" si="7"/>
        <v/>
      </c>
      <c r="AT21" s="57" t="str">
        <f t="shared" si="8"/>
        <v/>
      </c>
      <c r="AU21"/>
      <c r="AV21" s="54" t="s">
        <v>84</v>
      </c>
      <c r="AW21" s="62">
        <v>0.98099999999999998</v>
      </c>
      <c r="AX21"/>
      <c r="AY21" s="403"/>
      <c r="AZ21" s="257" t="str">
        <f>IF(OR(G21="",H21="有"),"",IF(AS21="電気事業者",VLOOKUP(G21,供給事業者!$B:$D,2,FALSE),IF(AS21="熱の供給区域",VLOOKUP(G21,供給事業者!$J:$L,2,FALSE),IF(AS21="ガス供給事業者",VLOOKUP(G21,供給事業者!$F:$H,2,FALSE),""))))</f>
        <v/>
      </c>
      <c r="BA21" s="274"/>
      <c r="BB21" s="399" t="str">
        <f>IF(OR(G21="",H21="有"),"",IF(AS21="電気事業者",VLOOKUP(G21,供給事業者!$B:$D,3,FALSE),IF(AS21="熱の供給区域",VLOOKUP(G21,供給事業者!$J:$L,3,FALSE),IF(AS21="ガス供給事業者",VLOOKUP(G21,供給事業者!$F:$H,3,FALSE),""))))</f>
        <v/>
      </c>
      <c r="BC21"/>
      <c r="BH21" s="105"/>
      <c r="BI21" s="103"/>
      <c r="BJ21" s="102"/>
      <c r="BK21" s="103"/>
      <c r="BL21" s="104"/>
      <c r="BM21" s="103"/>
    </row>
    <row r="22" spans="2:87" s="53" customFormat="1" ht="19.5" customHeight="1" thickBot="1">
      <c r="B22" s="48"/>
      <c r="D22" s="822"/>
      <c r="E22" s="49"/>
      <c r="F22" s="32"/>
      <c r="G22" s="263"/>
      <c r="H22" s="225"/>
      <c r="I22" s="225"/>
      <c r="J22" s="263"/>
      <c r="K22" s="753"/>
      <c r="L22" s="225"/>
      <c r="M22" s="225"/>
      <c r="N22" s="50"/>
      <c r="O22" s="51"/>
      <c r="P22" s="51"/>
      <c r="Q22" s="686"/>
      <c r="R22" s="687"/>
      <c r="S22" s="687"/>
      <c r="T22" s="687"/>
      <c r="U22" s="687"/>
      <c r="V22" s="687"/>
      <c r="W22" s="687"/>
      <c r="X22" s="687"/>
      <c r="Y22" s="687"/>
      <c r="Z22" s="687"/>
      <c r="AA22" s="687"/>
      <c r="AB22" s="688"/>
      <c r="AC22" s="736"/>
      <c r="AD22" s="737">
        <f t="shared" si="0"/>
        <v>1</v>
      </c>
      <c r="AE22" s="697">
        <f t="shared" si="4"/>
        <v>0</v>
      </c>
      <c r="AF22" s="693" t="str">
        <f t="shared" si="1"/>
        <v/>
      </c>
      <c r="AG22" s="693" t="str">
        <f t="shared" si="9"/>
        <v/>
      </c>
      <c r="AH22" s="133" t="str">
        <f>IF(F22="","",VLOOKUP(F22,係数!$E:$R,9,FALSE))</f>
        <v/>
      </c>
      <c r="AI22" s="284" t="str">
        <f>IF(F22="","",VLOOKUP(F22,係数!$E:$R,7,FALSE))</f>
        <v/>
      </c>
      <c r="AJ22" s="694">
        <f t="shared" si="5"/>
        <v>1</v>
      </c>
      <c r="AK22" s="695" t="str">
        <f t="shared" si="2"/>
        <v/>
      </c>
      <c r="AL22" s="696" t="str">
        <f t="shared" si="10"/>
        <v/>
      </c>
      <c r="AM22" s="695" t="str">
        <f t="shared" si="6"/>
        <v/>
      </c>
      <c r="AN22" s="696" t="str">
        <f>IF(AL22="","",IF(F22="都市ガス",AL22*係数!$O$36*44/12,IF(COUNTIF(F22,"自ら生成した*")&gt;0,AG22*K22,AG22*VLOOKUP(F22,係数!$E:$R,11,FALSE))))</f>
        <v/>
      </c>
      <c r="AO22" s="93"/>
      <c r="AP22" s="52"/>
      <c r="AR22" s="58" t="str">
        <f t="shared" si="3"/>
        <v/>
      </c>
      <c r="AS22" s="320" t="str">
        <f t="shared" si="7"/>
        <v/>
      </c>
      <c r="AT22" s="57" t="str">
        <f t="shared" si="8"/>
        <v/>
      </c>
      <c r="AU22"/>
      <c r="AV22" s="60" t="s">
        <v>86</v>
      </c>
      <c r="AW22" s="63">
        <v>2</v>
      </c>
      <c r="AX22"/>
      <c r="AY22" s="403"/>
      <c r="AZ22" s="257" t="str">
        <f>IF(OR(G22="",H22="有"),"",IF(AS22="電気事業者",VLOOKUP(G22,供給事業者!$B:$D,2,FALSE),IF(AS22="熱の供給区域",VLOOKUP(G22,供給事業者!$J:$L,2,FALSE),IF(AS22="ガス供給事業者",VLOOKUP(G22,供給事業者!$F:$H,2,FALSE),""))))</f>
        <v/>
      </c>
      <c r="BA22" s="274"/>
      <c r="BB22" s="399" t="str">
        <f>IF(OR(G22="",H22="有"),"",IF(AS22="電気事業者",VLOOKUP(G22,供給事業者!$B:$D,3,FALSE),IF(AS22="熱の供給区域",VLOOKUP(G22,供給事業者!$J:$L,3,FALSE),IF(AS22="ガス供給事業者",VLOOKUP(G22,供給事業者!$F:$H,3,FALSE),""))))</f>
        <v/>
      </c>
      <c r="BC22"/>
      <c r="BH22" s="105"/>
      <c r="BI22" s="103"/>
      <c r="BJ22" s="102"/>
      <c r="BK22" s="103"/>
      <c r="BL22" s="104"/>
      <c r="BM22" s="103"/>
    </row>
    <row r="23" spans="2:87" s="53" customFormat="1" ht="19.5" customHeight="1">
      <c r="B23" s="48"/>
      <c r="D23" s="822"/>
      <c r="E23" s="49"/>
      <c r="F23" s="32"/>
      <c r="G23" s="263"/>
      <c r="H23" s="225"/>
      <c r="I23" s="225"/>
      <c r="J23" s="263"/>
      <c r="K23" s="753"/>
      <c r="L23" s="225"/>
      <c r="M23" s="225"/>
      <c r="N23" s="50"/>
      <c r="O23" s="51"/>
      <c r="P23" s="51"/>
      <c r="Q23" s="686"/>
      <c r="R23" s="687"/>
      <c r="S23" s="687"/>
      <c r="T23" s="687"/>
      <c r="U23" s="687"/>
      <c r="V23" s="687"/>
      <c r="W23" s="687"/>
      <c r="X23" s="687"/>
      <c r="Y23" s="687"/>
      <c r="Z23" s="687"/>
      <c r="AA23" s="687"/>
      <c r="AB23" s="688"/>
      <c r="AC23" s="736"/>
      <c r="AD23" s="737">
        <f t="shared" si="0"/>
        <v>1</v>
      </c>
      <c r="AE23" s="697">
        <f t="shared" si="4"/>
        <v>0</v>
      </c>
      <c r="AF23" s="693" t="str">
        <f t="shared" si="1"/>
        <v/>
      </c>
      <c r="AG23" s="693" t="str">
        <f t="shared" si="9"/>
        <v/>
      </c>
      <c r="AH23" s="133" t="str">
        <f>IF(F23="","",VLOOKUP(F23,係数!$E:$R,9,FALSE))</f>
        <v/>
      </c>
      <c r="AI23" s="284" t="str">
        <f>IF(F23="","",VLOOKUP(F23,係数!$E:$R,7,FALSE))</f>
        <v/>
      </c>
      <c r="AJ23" s="694">
        <f t="shared" si="5"/>
        <v>1</v>
      </c>
      <c r="AK23" s="695" t="str">
        <f t="shared" si="2"/>
        <v/>
      </c>
      <c r="AL23" s="696" t="str">
        <f t="shared" si="10"/>
        <v/>
      </c>
      <c r="AM23" s="695" t="str">
        <f t="shared" si="6"/>
        <v/>
      </c>
      <c r="AN23" s="696" t="str">
        <f>IF(AL23="","",IF(F23="都市ガス",AL23*係数!$O$36*44/12,IF(COUNTIF(F23,"自ら生成した*")&gt;0,AG23*K23,AG23*VLOOKUP(F23,係数!$E:$R,11,FALSE))))</f>
        <v/>
      </c>
      <c r="AO23" s="93"/>
      <c r="AP23" s="52"/>
      <c r="AR23" s="58" t="str">
        <f t="shared" si="3"/>
        <v/>
      </c>
      <c r="AS23" s="320" t="str">
        <f t="shared" si="7"/>
        <v/>
      </c>
      <c r="AT23" s="57" t="str">
        <f t="shared" si="8"/>
        <v/>
      </c>
      <c r="AU23"/>
      <c r="AV23" s="33"/>
      <c r="AW23" s="33"/>
      <c r="AX23"/>
      <c r="AY23" s="403"/>
      <c r="AZ23" s="257" t="str">
        <f>IF(OR(G23="",H23="有"),"",IF(AS23="電気事業者",VLOOKUP(G23,供給事業者!$B:$D,2,FALSE),IF(AS23="熱の供給区域",VLOOKUP(G23,供給事業者!$J:$L,2,FALSE),IF(AS23="ガス供給事業者",VLOOKUP(G23,供給事業者!$F:$H,2,FALSE),""))))</f>
        <v/>
      </c>
      <c r="BA23" s="274"/>
      <c r="BB23" s="399" t="str">
        <f>IF(OR(G23="",H23="有"),"",IF(AS23="電気事業者",VLOOKUP(G23,供給事業者!$B:$D,3,FALSE),IF(AS23="熱の供給区域",VLOOKUP(G23,供給事業者!$J:$L,3,FALSE),IF(AS23="ガス供給事業者",VLOOKUP(G23,供給事業者!$F:$H,3,FALSE),""))))</f>
        <v/>
      </c>
      <c r="BC23"/>
      <c r="BI23" s="103"/>
      <c r="BJ23" s="105"/>
      <c r="BK23" s="103"/>
      <c r="BL23" s="102"/>
      <c r="BM23" s="103"/>
      <c r="BN23" s="104"/>
      <c r="BO23" s="103"/>
    </row>
    <row r="24" spans="2:87" s="53" customFormat="1" ht="19.5" customHeight="1">
      <c r="B24" s="48"/>
      <c r="D24" s="822"/>
      <c r="E24" s="49"/>
      <c r="F24" s="32"/>
      <c r="G24" s="263"/>
      <c r="H24" s="225"/>
      <c r="I24" s="225"/>
      <c r="J24" s="263"/>
      <c r="K24" s="753"/>
      <c r="L24" s="225"/>
      <c r="M24" s="225"/>
      <c r="N24" s="50"/>
      <c r="O24" s="51"/>
      <c r="P24" s="51"/>
      <c r="Q24" s="686"/>
      <c r="R24" s="687"/>
      <c r="S24" s="687"/>
      <c r="T24" s="687"/>
      <c r="U24" s="687"/>
      <c r="V24" s="687"/>
      <c r="W24" s="687"/>
      <c r="X24" s="687"/>
      <c r="Y24" s="687"/>
      <c r="Z24" s="687"/>
      <c r="AA24" s="687"/>
      <c r="AB24" s="688"/>
      <c r="AC24" s="736"/>
      <c r="AD24" s="737">
        <f t="shared" si="0"/>
        <v>1</v>
      </c>
      <c r="AE24" s="697">
        <f t="shared" si="4"/>
        <v>0</v>
      </c>
      <c r="AF24" s="693" t="str">
        <f t="shared" si="1"/>
        <v/>
      </c>
      <c r="AG24" s="693" t="str">
        <f t="shared" si="9"/>
        <v/>
      </c>
      <c r="AH24" s="133" t="str">
        <f>IF(F24="","",VLOOKUP(F24,係数!$E:$R,9,FALSE))</f>
        <v/>
      </c>
      <c r="AI24" s="284" t="str">
        <f>IF(F24="","",VLOOKUP(F24,係数!$E:$R,7,FALSE))</f>
        <v/>
      </c>
      <c r="AJ24" s="694">
        <f t="shared" si="5"/>
        <v>1</v>
      </c>
      <c r="AK24" s="695" t="str">
        <f t="shared" si="2"/>
        <v/>
      </c>
      <c r="AL24" s="696" t="str">
        <f t="shared" si="10"/>
        <v/>
      </c>
      <c r="AM24" s="695" t="str">
        <f t="shared" si="6"/>
        <v/>
      </c>
      <c r="AN24" s="696" t="str">
        <f>IF(AL24="","",IF(F24="都市ガス",AL24*係数!$O$36*44/12,IF(COUNTIF(F24,"自ら生成した*")&gt;0,AG24*K24,AG24*VLOOKUP(F24,係数!$E:$R,11,FALSE))))</f>
        <v/>
      </c>
      <c r="AO24" s="93"/>
      <c r="AP24" s="52"/>
      <c r="AR24" s="58" t="str">
        <f t="shared" si="3"/>
        <v/>
      </c>
      <c r="AS24" s="320" t="str">
        <f t="shared" si="7"/>
        <v/>
      </c>
      <c r="AT24" s="57" t="str">
        <f t="shared" si="8"/>
        <v/>
      </c>
      <c r="AU24"/>
      <c r="AV24" s="33"/>
      <c r="AW24" s="33"/>
      <c r="AX24"/>
      <c r="AY24" s="403"/>
      <c r="AZ24" s="257" t="str">
        <f>IF(OR(G24="",H24="有"),"",IF(AS24="電気事業者",VLOOKUP(G24,供給事業者!$B:$D,2,FALSE),IF(AS24="熱の供給区域",VLOOKUP(G24,供給事業者!$J:$L,2,FALSE),IF(AS24="ガス供給事業者",VLOOKUP(G24,供給事業者!$F:$H,2,FALSE),""))))</f>
        <v/>
      </c>
      <c r="BA24" s="274"/>
      <c r="BB24" s="399" t="str">
        <f>IF(OR(G24="",H24="有"),"",IF(AS24="電気事業者",VLOOKUP(G24,供給事業者!$B:$D,3,FALSE),IF(AS24="熱の供給区域",VLOOKUP(G24,供給事業者!$J:$L,3,FALSE),IF(AS24="ガス供給事業者",VLOOKUP(G24,供給事業者!$F:$H,3,FALSE),""))))</f>
        <v/>
      </c>
      <c r="BC24"/>
      <c r="BI24" s="103"/>
      <c r="BJ24" s="105"/>
      <c r="BK24" s="103"/>
      <c r="BL24" s="102"/>
      <c r="BM24" s="103"/>
      <c r="BN24" s="104"/>
      <c r="BO24" s="103"/>
    </row>
    <row r="25" spans="2:87" ht="19.5" customHeight="1">
      <c r="B25" s="48"/>
      <c r="C25" s="53"/>
      <c r="D25" s="822"/>
      <c r="E25" s="49"/>
      <c r="F25" s="32"/>
      <c r="G25" s="263"/>
      <c r="H25" s="225"/>
      <c r="I25" s="225"/>
      <c r="J25" s="263"/>
      <c r="K25" s="753"/>
      <c r="L25" s="225"/>
      <c r="M25" s="225"/>
      <c r="N25" s="50"/>
      <c r="O25" s="51"/>
      <c r="P25" s="51"/>
      <c r="Q25" s="686"/>
      <c r="R25" s="687"/>
      <c r="S25" s="687"/>
      <c r="T25" s="687"/>
      <c r="U25" s="687"/>
      <c r="V25" s="687"/>
      <c r="W25" s="687"/>
      <c r="X25" s="687"/>
      <c r="Y25" s="687"/>
      <c r="Z25" s="687"/>
      <c r="AA25" s="687"/>
      <c r="AB25" s="688"/>
      <c r="AC25" s="736"/>
      <c r="AD25" s="737">
        <f t="shared" si="0"/>
        <v>1</v>
      </c>
      <c r="AE25" s="697">
        <f t="shared" si="4"/>
        <v>0</v>
      </c>
      <c r="AF25" s="693" t="str">
        <f t="shared" si="1"/>
        <v/>
      </c>
      <c r="AG25" s="693" t="str">
        <f t="shared" si="9"/>
        <v/>
      </c>
      <c r="AH25" s="133" t="str">
        <f>IF(F25="","",VLOOKUP(F25,係数!$E:$R,9,FALSE))</f>
        <v/>
      </c>
      <c r="AI25" s="284" t="str">
        <f>IF(F25="","",VLOOKUP(F25,係数!$E:$R,7,FALSE))</f>
        <v/>
      </c>
      <c r="AJ25" s="694">
        <f t="shared" si="5"/>
        <v>1</v>
      </c>
      <c r="AK25" s="695" t="str">
        <f t="shared" si="2"/>
        <v/>
      </c>
      <c r="AL25" s="696" t="str">
        <f t="shared" si="10"/>
        <v/>
      </c>
      <c r="AM25" s="695" t="str">
        <f t="shared" si="6"/>
        <v/>
      </c>
      <c r="AN25" s="696" t="str">
        <f>IF(AL25="","",IF(F25="都市ガス",AL25*係数!$O$36*44/12,IF(COUNTIF(F25,"自ら生成した*")&gt;0,AG25*K25,AG25*VLOOKUP(F25,係数!$E:$R,11,FALSE))))</f>
        <v/>
      </c>
      <c r="AO25" s="93"/>
      <c r="AP25" s="52"/>
      <c r="AR25" s="58" t="str">
        <f t="shared" si="3"/>
        <v/>
      </c>
      <c r="AS25" s="320" t="str">
        <f t="shared" si="7"/>
        <v/>
      </c>
      <c r="AT25" s="368" t="str">
        <f t="shared" si="8"/>
        <v/>
      </c>
      <c r="AU25"/>
      <c r="AW25" s="33"/>
      <c r="AX25"/>
      <c r="AY25" s="403"/>
      <c r="AZ25" s="257" t="str">
        <f>IF(OR(G25="",H25="有"),"",IF(AS25="電気事業者",VLOOKUP(G25,供給事業者!$B:$D,2,FALSE),IF(AS25="熱の供給区域",VLOOKUP(G25,供給事業者!$J:$L,2,FALSE),IF(AS25="ガス供給事業者",VLOOKUP(G25,供給事業者!$F:$H,2,FALSE),""))))</f>
        <v/>
      </c>
      <c r="BA25" s="274"/>
      <c r="BB25" s="399" t="str">
        <f>IF(OR(G25="",H25="有"),"",IF(AS25="電気事業者",VLOOKUP(G25,供給事業者!$B:$D,3,FALSE),IF(AS25="熱の供給区域",VLOOKUP(G25,供給事業者!$J:$L,3,FALSE),IF(AS25="ガス供給事業者",VLOOKUP(G25,供給事業者!$F:$H,3,FALSE),""))))</f>
        <v/>
      </c>
      <c r="BC25"/>
      <c r="BH25" s="53"/>
      <c r="BI25" s="103"/>
      <c r="BJ25" s="105"/>
      <c r="BK25" s="103"/>
      <c r="BL25" s="102"/>
      <c r="BM25" s="103"/>
      <c r="BN25" s="104"/>
      <c r="BO25" s="103"/>
      <c r="BP25" s="53"/>
      <c r="BQ25" s="53"/>
      <c r="BR25" s="53"/>
      <c r="BS25" s="53"/>
      <c r="BT25" s="53"/>
      <c r="BU25" s="53"/>
      <c r="BV25" s="53"/>
      <c r="BW25" s="53"/>
      <c r="BX25" s="53"/>
      <c r="BY25" s="53"/>
      <c r="BZ25" s="53"/>
      <c r="CA25" s="53"/>
      <c r="CB25" s="53"/>
      <c r="CC25" s="53"/>
      <c r="CD25" s="53"/>
      <c r="CG25" s="53"/>
      <c r="CH25" s="53"/>
      <c r="CI25" s="53"/>
    </row>
    <row r="26" spans="2:87" ht="19.5" customHeight="1" thickBot="1">
      <c r="B26" s="48"/>
      <c r="C26" s="53"/>
      <c r="D26" s="823"/>
      <c r="E26" s="65"/>
      <c r="F26" s="65"/>
      <c r="G26" s="264"/>
      <c r="H26" s="226"/>
      <c r="I26" s="226"/>
      <c r="J26" s="264"/>
      <c r="K26" s="754"/>
      <c r="L26" s="226"/>
      <c r="M26" s="226"/>
      <c r="N26" s="64"/>
      <c r="O26" s="66"/>
      <c r="P26" s="66"/>
      <c r="Q26" s="689"/>
      <c r="R26" s="690"/>
      <c r="S26" s="690"/>
      <c r="T26" s="690"/>
      <c r="U26" s="690"/>
      <c r="V26" s="690"/>
      <c r="W26" s="690"/>
      <c r="X26" s="690"/>
      <c r="Y26" s="690"/>
      <c r="Z26" s="690"/>
      <c r="AA26" s="690"/>
      <c r="AB26" s="691"/>
      <c r="AC26" s="738"/>
      <c r="AD26" s="739">
        <f t="shared" si="0"/>
        <v>1</v>
      </c>
      <c r="AE26" s="698">
        <f t="shared" si="4"/>
        <v>0</v>
      </c>
      <c r="AF26" s="699" t="str">
        <f t="shared" si="1"/>
        <v/>
      </c>
      <c r="AG26" s="699" t="str">
        <f t="shared" si="9"/>
        <v/>
      </c>
      <c r="AH26" s="219" t="str">
        <f>IF(F26="","",VLOOKUP(F26,係数!$E:$R,9,FALSE))</f>
        <v/>
      </c>
      <c r="AI26" s="285" t="str">
        <f>IF(F26="","",VLOOKUP(F26,係数!$E:$R,7,FALSE))</f>
        <v/>
      </c>
      <c r="AJ26" s="700">
        <f t="shared" si="5"/>
        <v>1</v>
      </c>
      <c r="AK26" s="701" t="str">
        <f t="shared" si="2"/>
        <v/>
      </c>
      <c r="AL26" s="702" t="str">
        <f t="shared" si="10"/>
        <v/>
      </c>
      <c r="AM26" s="701" t="str">
        <f t="shared" si="6"/>
        <v/>
      </c>
      <c r="AN26" s="702" t="str">
        <f>IF(AL26="","",IF(F26="都市ガス",AL26*係数!$O$36*44/12,IF(COUNTIF(F26,"自ら生成した*")&gt;0,AG26*K26,AG26*VLOOKUP(F26,係数!$E:$R,11,FALSE))))</f>
        <v/>
      </c>
      <c r="AO26" s="93"/>
      <c r="AP26" s="52"/>
      <c r="AR26" s="364" t="str">
        <f t="shared" si="3"/>
        <v/>
      </c>
      <c r="AS26" s="369" t="str">
        <f t="shared" si="7"/>
        <v/>
      </c>
      <c r="AT26" s="63" t="str">
        <f t="shared" si="8"/>
        <v/>
      </c>
      <c r="AU26"/>
      <c r="AV26" s="53"/>
      <c r="AW26" s="53"/>
      <c r="AX26"/>
      <c r="AY26" s="404"/>
      <c r="AZ26" s="408" t="str">
        <f>IF(OR(G26="",H26="有"),"",IF(AS26="電気事業者",VLOOKUP(G26,供給事業者!$B:$D,2,FALSE),IF(AS26="熱の供給区域",VLOOKUP(G26,供給事業者!$J:$L,2,FALSE),IF(AS26="ガス供給事業者",VLOOKUP(G26,供給事業者!$F:$H,2,FALSE),""))))</f>
        <v/>
      </c>
      <c r="BA26" s="409"/>
      <c r="BB26" s="400" t="str">
        <f>IF(OR(G26="",H26="有"),"",IF(AS26="電気事業者",VLOOKUP(G26,供給事業者!$B:$D,3,FALSE),IF(AS26="熱の供給区域",VLOOKUP(G26,供給事業者!$J:$L,3,FALSE),IF(AS26="ガス供給事業者",VLOOKUP(G26,供給事業者!$F:$H,3,FALSE),""))))</f>
        <v/>
      </c>
      <c r="BC26"/>
      <c r="BH26" s="53"/>
      <c r="BI26" s="103"/>
      <c r="BJ26" s="105"/>
      <c r="BK26" s="103"/>
      <c r="BL26" s="102"/>
      <c r="BM26" s="103"/>
      <c r="BN26" s="104"/>
      <c r="BO26" s="103"/>
      <c r="BP26" s="53"/>
      <c r="BQ26" s="53"/>
      <c r="BR26" s="53"/>
      <c r="BS26" s="53"/>
      <c r="BT26" s="53"/>
      <c r="BU26" s="53"/>
      <c r="BV26" s="53"/>
      <c r="BW26" s="53"/>
      <c r="BX26" s="53"/>
      <c r="BY26" s="53"/>
      <c r="BZ26" s="53"/>
      <c r="CA26" s="53"/>
      <c r="CB26" s="53"/>
      <c r="CC26" s="53"/>
      <c r="CD26" s="53"/>
      <c r="CG26" s="53"/>
      <c r="CH26" s="53"/>
      <c r="CI26" s="53"/>
    </row>
    <row r="27" spans="2:87" ht="18.75" customHeight="1" thickTop="1" thickBot="1">
      <c r="B27" s="48"/>
      <c r="C27" s="53"/>
      <c r="D27" s="59" t="s">
        <v>98</v>
      </c>
      <c r="E27" s="67"/>
      <c r="F27" s="67"/>
      <c r="G27" s="67"/>
      <c r="H27" s="269"/>
      <c r="I27" s="269"/>
      <c r="J27" s="67"/>
      <c r="K27" s="67"/>
      <c r="L27" s="67"/>
      <c r="M27" s="68" t="s">
        <v>16</v>
      </c>
      <c r="N27" s="68" t="s">
        <v>16</v>
      </c>
      <c r="O27" s="69"/>
      <c r="P27" s="69" t="s">
        <v>16</v>
      </c>
      <c r="Q27" s="70" t="s">
        <v>16</v>
      </c>
      <c r="R27" s="71" t="s">
        <v>16</v>
      </c>
      <c r="S27" s="71" t="s">
        <v>16</v>
      </c>
      <c r="T27" s="71" t="s">
        <v>16</v>
      </c>
      <c r="U27" s="71" t="s">
        <v>16</v>
      </c>
      <c r="V27" s="71" t="s">
        <v>16</v>
      </c>
      <c r="W27" s="71" t="s">
        <v>16</v>
      </c>
      <c r="X27" s="71" t="s">
        <v>16</v>
      </c>
      <c r="Y27" s="71" t="s">
        <v>16</v>
      </c>
      <c r="Z27" s="71" t="s">
        <v>16</v>
      </c>
      <c r="AA27" s="71" t="s">
        <v>16</v>
      </c>
      <c r="AB27" s="72" t="s">
        <v>16</v>
      </c>
      <c r="AC27" s="193" t="s">
        <v>16</v>
      </c>
      <c r="AD27" s="73"/>
      <c r="AE27" s="74" t="s">
        <v>99</v>
      </c>
      <c r="AF27" s="714"/>
      <c r="AG27" s="714"/>
      <c r="AH27" s="73" t="s">
        <v>99</v>
      </c>
      <c r="AI27" s="715"/>
      <c r="AJ27" s="751"/>
      <c r="AK27" s="716">
        <f>SUM(AK8:AK26)+SUM(AK54:AK278)</f>
        <v>0</v>
      </c>
      <c r="AL27" s="716"/>
      <c r="AM27" s="716">
        <f>INT(SUM(AM8:AM26)+SUM(AM54:AM278))</f>
        <v>0</v>
      </c>
      <c r="AN27" s="716">
        <f>INT(SUM(AN8:AN26)+SUM(AN54:AN278))</f>
        <v>0</v>
      </c>
      <c r="AO27" s="93"/>
      <c r="AP27" s="52"/>
      <c r="AU27"/>
      <c r="AV27" s="53"/>
      <c r="AW27" s="53"/>
      <c r="AX27"/>
      <c r="AY27"/>
      <c r="AZ27"/>
      <c r="BA27"/>
      <c r="BB27"/>
      <c r="BC27"/>
      <c r="BH27" s="53"/>
      <c r="BI27" s="103"/>
      <c r="BJ27" s="105"/>
      <c r="BK27" s="103"/>
      <c r="BL27" s="102"/>
      <c r="BM27" s="103"/>
      <c r="BN27" s="104"/>
      <c r="BO27" s="103"/>
      <c r="BP27" s="53"/>
      <c r="BQ27" s="53"/>
      <c r="BR27" s="53"/>
      <c r="BS27" s="53"/>
      <c r="BT27" s="53"/>
      <c r="BU27" s="53"/>
      <c r="BV27" s="53"/>
      <c r="BW27" s="53"/>
      <c r="BX27" s="53"/>
      <c r="BY27" s="53"/>
      <c r="BZ27" s="53"/>
      <c r="CA27" s="53"/>
      <c r="CB27" s="53"/>
      <c r="CC27" s="53"/>
      <c r="CD27" s="53"/>
      <c r="CG27" s="53"/>
      <c r="CH27" s="53"/>
      <c r="CI27" s="53"/>
    </row>
    <row r="28" spans="2:87" ht="18" customHeight="1">
      <c r="B28" s="40"/>
      <c r="AP28" s="44"/>
      <c r="AU28"/>
      <c r="AV28"/>
      <c r="AW28"/>
      <c r="AX28"/>
      <c r="AY28"/>
      <c r="AZ28"/>
      <c r="BA28"/>
      <c r="BB28"/>
      <c r="BC28"/>
      <c r="BH28" s="53"/>
      <c r="BI28" s="103"/>
      <c r="BJ28" s="105"/>
      <c r="BK28" s="103"/>
      <c r="BL28" s="102"/>
      <c r="BM28" s="103"/>
      <c r="BN28" s="104"/>
      <c r="BO28" s="103"/>
      <c r="BP28" s="53"/>
      <c r="BQ28" s="53"/>
      <c r="BR28" s="53"/>
      <c r="BS28" s="53"/>
      <c r="BT28" s="53"/>
      <c r="BU28" s="53"/>
      <c r="BV28" s="53"/>
      <c r="BW28" s="53"/>
      <c r="BX28" s="53"/>
      <c r="BY28" s="53"/>
      <c r="BZ28" s="53"/>
      <c r="CA28" s="53"/>
      <c r="CB28" s="53"/>
      <c r="CC28" s="53"/>
      <c r="CD28" s="53"/>
      <c r="CG28" s="53"/>
      <c r="CH28" s="53"/>
      <c r="CI28" s="53"/>
    </row>
    <row r="29" spans="2:87" ht="18" customHeight="1">
      <c r="B29" s="40"/>
      <c r="E29"/>
      <c r="F29"/>
      <c r="G29"/>
      <c r="H29" s="149"/>
      <c r="I29" s="149"/>
      <c r="J29"/>
      <c r="K29"/>
      <c r="L29"/>
      <c r="M29"/>
      <c r="N29"/>
      <c r="O29"/>
      <c r="P29"/>
      <c r="Q29"/>
      <c r="R29" s="223" t="s">
        <v>199</v>
      </c>
      <c r="AB29" s="106"/>
      <c r="AC29" s="106"/>
      <c r="AP29" s="44"/>
      <c r="AU29"/>
      <c r="AV29"/>
      <c r="AW29"/>
      <c r="AX29"/>
      <c r="AY29"/>
      <c r="AZ29"/>
      <c r="BA29"/>
      <c r="BB29"/>
      <c r="BC29"/>
      <c r="BH29" s="53"/>
      <c r="BI29" s="103"/>
      <c r="BJ29" s="105"/>
      <c r="BK29" s="103"/>
      <c r="BL29" s="102"/>
      <c r="BM29" s="103"/>
      <c r="BN29" s="104"/>
      <c r="BO29" s="103"/>
      <c r="BP29" s="53"/>
      <c r="BQ29" s="53"/>
      <c r="BR29" s="53"/>
      <c r="BS29" s="53"/>
      <c r="BT29" s="53"/>
      <c r="BU29" s="53"/>
      <c r="BV29" s="53"/>
      <c r="BW29" s="53"/>
      <c r="BX29" s="53"/>
      <c r="BY29" s="53"/>
      <c r="BZ29" s="53"/>
      <c r="CA29" s="53"/>
      <c r="CB29" s="53"/>
      <c r="CC29" s="53"/>
      <c r="CD29" s="53"/>
      <c r="CG29" s="53"/>
      <c r="CH29" s="53"/>
      <c r="CI29" s="53"/>
    </row>
    <row r="30" spans="2:87" ht="18" customHeight="1">
      <c r="B30" s="40"/>
      <c r="E30"/>
      <c r="F30"/>
      <c r="G30"/>
      <c r="H30" s="149"/>
      <c r="I30" s="149"/>
      <c r="J30"/>
      <c r="K30"/>
      <c r="L30"/>
      <c r="M30"/>
      <c r="N30"/>
      <c r="O30"/>
      <c r="P30"/>
      <c r="Q30"/>
      <c r="S30" s="223"/>
      <c r="Z30" s="78"/>
      <c r="AA30" s="78"/>
      <c r="AB30" s="78"/>
      <c r="AC30" s="78"/>
      <c r="AD30" s="78"/>
      <c r="AJ30" s="79"/>
      <c r="AQ30" s="256"/>
      <c r="AR30" s="243"/>
      <c r="AS30" s="243"/>
      <c r="AT30" s="243"/>
      <c r="AU30"/>
      <c r="AV30"/>
      <c r="AW30"/>
      <c r="AX30"/>
      <c r="AY30"/>
      <c r="AZ30"/>
      <c r="BA30"/>
      <c r="BB30"/>
      <c r="BC30"/>
      <c r="BH30" s="53"/>
      <c r="BI30" s="103"/>
      <c r="BJ30" s="105"/>
      <c r="BK30" s="103"/>
      <c r="BL30" s="102"/>
      <c r="BM30" s="103"/>
      <c r="BN30" s="104"/>
      <c r="BO30" s="103"/>
      <c r="BP30" s="53"/>
      <c r="BQ30" s="53"/>
      <c r="BR30" s="53"/>
      <c r="BS30" s="53"/>
      <c r="BT30" s="53"/>
      <c r="BU30" s="53"/>
      <c r="BV30" s="53"/>
      <c r="BW30" s="53"/>
      <c r="BX30" s="53"/>
      <c r="BY30" s="53"/>
      <c r="BZ30" s="53"/>
      <c r="CA30" s="53"/>
      <c r="CB30" s="53"/>
      <c r="CC30" s="53"/>
      <c r="CD30" s="53"/>
      <c r="CG30" s="53"/>
      <c r="CH30" s="53"/>
    </row>
    <row r="31" spans="2:87" ht="18" customHeight="1">
      <c r="B31" s="40"/>
      <c r="E31"/>
      <c r="F31"/>
      <c r="G31"/>
      <c r="H31" s="149"/>
      <c r="I31" s="149"/>
      <c r="J31"/>
      <c r="K31"/>
      <c r="L31"/>
      <c r="M31"/>
      <c r="N31"/>
      <c r="O31"/>
      <c r="P31"/>
      <c r="Q31"/>
      <c r="S31" s="223"/>
      <c r="Z31" s="108"/>
      <c r="AA31" s="108"/>
      <c r="AB31" s="108"/>
      <c r="AC31" s="108"/>
      <c r="AD31" s="108"/>
      <c r="AQ31" s="256"/>
      <c r="AR31"/>
      <c r="AS31"/>
      <c r="AT31"/>
      <c r="AU31"/>
      <c r="AV31"/>
      <c r="AW31"/>
      <c r="AX31"/>
      <c r="AY31"/>
      <c r="AZ31"/>
      <c r="BA31"/>
      <c r="BB31"/>
      <c r="BC31"/>
      <c r="BI31" s="930"/>
      <c r="BJ31" s="930"/>
      <c r="BK31" s="103"/>
      <c r="BL31" s="102"/>
      <c r="BM31" s="103"/>
      <c r="BN31" s="104"/>
      <c r="BO31" s="103"/>
    </row>
    <row r="32" spans="2:87" ht="18" customHeight="1">
      <c r="B32" s="40"/>
      <c r="E32"/>
      <c r="F32"/>
      <c r="G32"/>
      <c r="H32" s="149"/>
      <c r="I32" s="149"/>
      <c r="J32"/>
      <c r="K32"/>
      <c r="L32"/>
      <c r="M32"/>
      <c r="N32"/>
      <c r="O32"/>
      <c r="P32"/>
      <c r="Q32"/>
      <c r="S32" s="223"/>
      <c r="Z32" s="108"/>
      <c r="AA32" s="108"/>
      <c r="AB32" s="108"/>
      <c r="AC32" s="108"/>
      <c r="AD32" s="108"/>
      <c r="AJ32" s="79"/>
      <c r="AQ32" s="256"/>
      <c r="AR32"/>
      <c r="AS32"/>
      <c r="AT32"/>
      <c r="AU32"/>
      <c r="AV32"/>
      <c r="AW32"/>
      <c r="AX32"/>
      <c r="AY32"/>
      <c r="AZ32"/>
      <c r="BA32"/>
      <c r="BB32"/>
      <c r="BC32"/>
      <c r="BI32" s="930"/>
      <c r="BJ32" s="930"/>
      <c r="BK32" s="103"/>
      <c r="BL32" s="102"/>
      <c r="BM32" s="103"/>
      <c r="BN32" s="104"/>
      <c r="BO32" s="103"/>
    </row>
    <row r="33" spans="2:69" ht="18" customHeight="1">
      <c r="B33" s="40"/>
      <c r="E33" s="80"/>
      <c r="F33" s="34"/>
      <c r="G33" s="34"/>
      <c r="H33" s="78"/>
      <c r="I33" s="78"/>
      <c r="J33" s="34"/>
      <c r="K33" s="34"/>
      <c r="L33" s="34"/>
      <c r="P33" s="81"/>
      <c r="Q33" s="81"/>
      <c r="R33" s="81"/>
      <c r="S33" s="81"/>
      <c r="T33" s="81"/>
      <c r="AP33" s="44"/>
      <c r="AU33"/>
      <c r="AV33"/>
      <c r="AW33"/>
      <c r="AX33"/>
      <c r="AY33"/>
      <c r="AZ33"/>
      <c r="BA33"/>
      <c r="BB33"/>
      <c r="BC33"/>
      <c r="BI33" s="930"/>
      <c r="BJ33" s="930"/>
      <c r="BK33" s="103"/>
      <c r="BL33" s="102"/>
      <c r="BM33" s="103"/>
      <c r="BN33" s="104"/>
      <c r="BO33" s="103"/>
    </row>
    <row r="34" spans="2:69" ht="18" customHeight="1">
      <c r="B34" s="40"/>
      <c r="E34" s="80"/>
      <c r="F34" s="34"/>
      <c r="G34" s="34"/>
      <c r="H34" s="78"/>
      <c r="I34" s="78"/>
      <c r="J34" s="34"/>
      <c r="K34" s="34"/>
      <c r="L34" s="34"/>
      <c r="P34" s="81"/>
      <c r="Q34" s="81"/>
      <c r="R34" s="81"/>
      <c r="S34" s="81"/>
      <c r="T34" s="81"/>
      <c r="AP34" s="44"/>
      <c r="AU34"/>
      <c r="AV34"/>
      <c r="AW34"/>
      <c r="AX34"/>
      <c r="AY34"/>
      <c r="AZ34"/>
      <c r="BA34"/>
      <c r="BB34"/>
      <c r="BC34"/>
      <c r="BI34" s="930"/>
      <c r="BJ34" s="930"/>
      <c r="BK34" s="103"/>
      <c r="BL34" s="102"/>
      <c r="BM34" s="103"/>
      <c r="BN34" s="104"/>
      <c r="BO34" s="103"/>
    </row>
    <row r="35" spans="2:69">
      <c r="B35" s="40"/>
      <c r="AP35" s="44"/>
      <c r="AU35"/>
      <c r="AV35"/>
      <c r="AW35"/>
      <c r="AX35"/>
      <c r="AY35"/>
      <c r="AZ35"/>
      <c r="BA35"/>
      <c r="BB35"/>
      <c r="BC35"/>
      <c r="BI35" s="103"/>
      <c r="BJ35" s="103"/>
      <c r="BK35" s="103"/>
      <c r="BL35" s="102"/>
      <c r="BM35" s="103"/>
      <c r="BN35" s="104"/>
      <c r="BO35" s="103"/>
    </row>
    <row r="36" spans="2:69" ht="18" customHeight="1">
      <c r="B36" s="40"/>
      <c r="D36" s="35"/>
      <c r="E36" s="35"/>
      <c r="AO36" s="76"/>
      <c r="AP36" s="124"/>
      <c r="AU36"/>
      <c r="AV36"/>
      <c r="AW36"/>
      <c r="AX36"/>
      <c r="AY36"/>
      <c r="AZ36"/>
      <c r="BA36"/>
      <c r="BB36"/>
      <c r="BC36"/>
      <c r="BE36" s="77"/>
      <c r="BI36" s="930"/>
      <c r="BJ36" s="930"/>
      <c r="BK36" s="103"/>
      <c r="BL36" s="107"/>
      <c r="BM36" s="103"/>
      <c r="BN36" s="104"/>
      <c r="BO36" s="103"/>
    </row>
    <row r="37" spans="2:69" ht="18" customHeight="1">
      <c r="B37" s="40"/>
      <c r="M37" s="86"/>
      <c r="N37" s="86"/>
      <c r="O37" s="86"/>
      <c r="AP37" s="44"/>
      <c r="AU37"/>
      <c r="AV37"/>
      <c r="AW37"/>
      <c r="AX37"/>
      <c r="AY37"/>
      <c r="AZ37"/>
      <c r="BA37"/>
      <c r="BB37"/>
      <c r="BC37"/>
      <c r="BJ37" s="930"/>
      <c r="BK37" s="930"/>
      <c r="BL37" s="103"/>
      <c r="BM37" s="107"/>
      <c r="BN37" s="103"/>
      <c r="BO37" s="104"/>
      <c r="BP37" s="103"/>
    </row>
    <row r="38" spans="2:69" ht="18" customHeight="1">
      <c r="B38" s="40"/>
      <c r="AP38" s="44"/>
      <c r="AU38"/>
      <c r="AV38"/>
      <c r="AW38"/>
      <c r="AX38"/>
      <c r="AY38"/>
      <c r="AZ38"/>
      <c r="BA38"/>
      <c r="BB38"/>
      <c r="BC38"/>
      <c r="BJ38" s="109"/>
      <c r="BK38" s="106"/>
      <c r="BL38" s="106"/>
      <c r="BM38" s="106"/>
      <c r="BN38" s="106"/>
      <c r="BO38" s="106"/>
      <c r="BP38" s="106"/>
    </row>
    <row r="39" spans="2:69" ht="18" customHeight="1">
      <c r="B39" s="40"/>
      <c r="AP39" s="44"/>
      <c r="AU39"/>
      <c r="AV39"/>
      <c r="AW39"/>
      <c r="AX39"/>
      <c r="AY39"/>
      <c r="AZ39"/>
      <c r="BA39"/>
      <c r="BB39"/>
      <c r="BC39"/>
      <c r="BJ39" s="110"/>
      <c r="BK39" s="111"/>
      <c r="BL39" s="110"/>
      <c r="BM39" s="110"/>
      <c r="BN39" s="110"/>
      <c r="BO39" s="110"/>
      <c r="BP39" s="110"/>
      <c r="BQ39" s="110"/>
    </row>
    <row r="40" spans="2:69" ht="18" customHeight="1">
      <c r="B40" s="40"/>
      <c r="AP40" s="44"/>
      <c r="AU40"/>
      <c r="AV40"/>
      <c r="AW40"/>
      <c r="AX40"/>
      <c r="AY40"/>
      <c r="AZ40"/>
      <c r="BA40"/>
      <c r="BB40"/>
      <c r="BC40"/>
      <c r="BI40" s="110"/>
      <c r="BJ40" s="111"/>
      <c r="BK40" s="110"/>
      <c r="BL40" s="110"/>
      <c r="BM40" s="110"/>
      <c r="BN40" s="110"/>
      <c r="BO40" s="110"/>
      <c r="BP40" s="110"/>
    </row>
    <row r="41" spans="2:69" ht="18" customHeight="1">
      <c r="B41" s="40"/>
      <c r="AP41" s="44"/>
      <c r="AU41"/>
      <c r="AV41"/>
      <c r="AW41"/>
      <c r="AX41"/>
      <c r="AY41"/>
      <c r="AZ41"/>
      <c r="BA41"/>
      <c r="BB41"/>
      <c r="BC41"/>
      <c r="BI41" s="110"/>
      <c r="BJ41" s="111"/>
      <c r="BK41" s="110"/>
      <c r="BL41" s="110"/>
      <c r="BM41" s="110"/>
      <c r="BN41" s="110"/>
      <c r="BO41" s="110"/>
      <c r="BP41" s="110"/>
    </row>
    <row r="42" spans="2:69" ht="18" customHeight="1">
      <c r="B42" s="40"/>
      <c r="AP42" s="44"/>
      <c r="AU42"/>
      <c r="AV42"/>
      <c r="AW42"/>
      <c r="AX42"/>
      <c r="AY42"/>
      <c r="AZ42"/>
      <c r="BA42"/>
      <c r="BB42"/>
      <c r="BC42"/>
      <c r="BI42" s="923"/>
      <c r="BJ42" s="111"/>
      <c r="BK42" s="112"/>
      <c r="BL42" s="112"/>
      <c r="BM42" s="112"/>
      <c r="BN42" s="112"/>
      <c r="BO42" s="112"/>
      <c r="BP42" s="112"/>
    </row>
    <row r="43" spans="2:69" ht="18" customHeight="1">
      <c r="B43" s="40"/>
      <c r="AP43" s="44"/>
      <c r="AU43"/>
      <c r="AV43"/>
      <c r="AW43"/>
      <c r="AX43"/>
      <c r="AY43"/>
      <c r="AZ43"/>
      <c r="BA43"/>
      <c r="BB43"/>
      <c r="BC43"/>
      <c r="BI43" s="923"/>
      <c r="BJ43" s="111"/>
      <c r="BK43" s="112"/>
      <c r="BL43" s="112"/>
      <c r="BM43" s="112"/>
      <c r="BN43" s="112"/>
      <c r="BO43" s="112"/>
      <c r="BP43" s="112"/>
    </row>
    <row r="44" spans="2:69" ht="18" customHeight="1">
      <c r="B44" s="40"/>
      <c r="AP44" s="44"/>
      <c r="AU44"/>
      <c r="AV44"/>
      <c r="AW44"/>
      <c r="AX44"/>
      <c r="AY44"/>
      <c r="AZ44"/>
      <c r="BA44"/>
      <c r="BB44"/>
      <c r="BC44"/>
      <c r="BI44" s="923"/>
      <c r="BJ44" s="111"/>
      <c r="BK44" s="112"/>
      <c r="BL44" s="112"/>
      <c r="BM44" s="112"/>
      <c r="BN44" s="112"/>
      <c r="BO44" s="112"/>
      <c r="BP44" s="112"/>
    </row>
    <row r="45" spans="2:69" ht="18" customHeight="1">
      <c r="B45" s="40"/>
      <c r="AP45" s="44"/>
      <c r="AU45"/>
      <c r="AV45"/>
      <c r="AW45"/>
      <c r="AX45"/>
      <c r="AY45"/>
      <c r="AZ45"/>
      <c r="BA45"/>
      <c r="BB45"/>
      <c r="BC45"/>
      <c r="BI45" s="923"/>
      <c r="BJ45" s="111"/>
      <c r="BK45" s="112"/>
      <c r="BL45" s="112"/>
      <c r="BM45" s="112"/>
      <c r="BN45" s="112"/>
      <c r="BO45" s="112"/>
      <c r="BP45" s="112"/>
    </row>
    <row r="46" spans="2:69" ht="18" customHeight="1">
      <c r="B46" s="40"/>
      <c r="AP46" s="44"/>
      <c r="AU46"/>
      <c r="AV46"/>
      <c r="AW46"/>
      <c r="AX46"/>
      <c r="AY46"/>
      <c r="AZ46"/>
      <c r="BA46"/>
      <c r="BB46"/>
      <c r="BC46"/>
      <c r="BI46" s="110"/>
      <c r="BJ46" s="111"/>
      <c r="BK46" s="112"/>
      <c r="BL46" s="112"/>
      <c r="BM46" s="112"/>
      <c r="BN46" s="112"/>
      <c r="BO46" s="112"/>
      <c r="BP46" s="112"/>
    </row>
    <row r="47" spans="2:69" ht="18" customHeight="1">
      <c r="B47" s="40"/>
      <c r="AP47" s="44"/>
      <c r="AU47"/>
      <c r="AV47"/>
      <c r="AW47"/>
      <c r="AX47"/>
      <c r="AY47"/>
      <c r="AZ47"/>
      <c r="BA47"/>
      <c r="BB47"/>
      <c r="BC47"/>
    </row>
    <row r="48" spans="2:69" ht="18" customHeight="1">
      <c r="B48" s="40"/>
      <c r="AP48" s="44"/>
      <c r="AU48"/>
      <c r="AV48"/>
      <c r="AW48"/>
      <c r="AX48"/>
      <c r="AY48"/>
      <c r="AZ48"/>
      <c r="BA48"/>
      <c r="BB48"/>
      <c r="BC48"/>
    </row>
    <row r="49" spans="2:84" ht="18" customHeight="1">
      <c r="B49" s="40"/>
      <c r="AP49" s="44"/>
      <c r="AU49"/>
      <c r="AV49"/>
      <c r="AW49"/>
      <c r="AX49"/>
      <c r="AY49"/>
      <c r="AZ49"/>
      <c r="BA49"/>
      <c r="BB49"/>
      <c r="BC49"/>
    </row>
    <row r="50" spans="2:84" ht="18" customHeight="1">
      <c r="B50" s="40"/>
      <c r="AP50" s="44"/>
      <c r="AU50"/>
      <c r="AV50"/>
      <c r="AW50"/>
      <c r="AX50"/>
      <c r="AY50"/>
      <c r="AZ50"/>
      <c r="BA50"/>
      <c r="BB50"/>
      <c r="BC50"/>
    </row>
    <row r="51" spans="2:84" ht="18" customHeight="1">
      <c r="B51" s="40"/>
      <c r="AP51" s="44"/>
      <c r="AU51"/>
      <c r="AV51"/>
      <c r="AW51"/>
      <c r="AX51"/>
      <c r="AY51"/>
      <c r="AZ51"/>
      <c r="BA51"/>
      <c r="BB51"/>
      <c r="BC51"/>
    </row>
    <row r="52" spans="2:84" ht="18" customHeight="1">
      <c r="B52" s="40"/>
      <c r="AP52" s="44"/>
      <c r="AU52"/>
      <c r="AV52"/>
      <c r="AW52"/>
      <c r="AX52"/>
      <c r="AY52"/>
      <c r="AZ52"/>
      <c r="BA52"/>
      <c r="BB52"/>
      <c r="BC52"/>
    </row>
    <row r="53" spans="2:84" ht="18" customHeight="1" thickBot="1">
      <c r="B53" s="40"/>
      <c r="AP53" s="44"/>
      <c r="AU53"/>
      <c r="AV53"/>
      <c r="AW53"/>
      <c r="AX53"/>
      <c r="AY53"/>
      <c r="AZ53"/>
      <c r="BA53"/>
      <c r="BB53"/>
      <c r="BC53"/>
    </row>
    <row r="54" spans="2:84" ht="18" customHeight="1">
      <c r="B54" s="40"/>
      <c r="D54" s="824"/>
      <c r="E54" s="349"/>
      <c r="F54" s="322"/>
      <c r="G54" s="322"/>
      <c r="H54" s="326"/>
      <c r="I54" s="326"/>
      <c r="J54" s="350"/>
      <c r="K54" s="755"/>
      <c r="L54" s="801"/>
      <c r="M54" s="326"/>
      <c r="N54" s="325"/>
      <c r="O54" s="327"/>
      <c r="P54" s="327"/>
      <c r="Q54" s="748"/>
      <c r="R54" s="706"/>
      <c r="S54" s="706"/>
      <c r="T54" s="706"/>
      <c r="U54" s="706"/>
      <c r="V54" s="706"/>
      <c r="W54" s="706"/>
      <c r="X54" s="706"/>
      <c r="Y54" s="706"/>
      <c r="Z54" s="706"/>
      <c r="AA54" s="706"/>
      <c r="AB54" s="707"/>
      <c r="AC54" s="740"/>
      <c r="AD54" s="741">
        <f t="shared" ref="AD54:AD117" si="11">IF(COUNTIF(E54,"事業所外*")+COUNTIF(E54,"工事*")+COUNTIF(E54,"住宅*")+COUNTIF(E54,"他事業所*")&gt;0,-1,1)</f>
        <v>1</v>
      </c>
      <c r="AE54" s="717">
        <f>IF(AC54="",SUM(Q54:AB54)*AD54,SUM(Q54:AB54)*AC54*AD54)</f>
        <v>0</v>
      </c>
      <c r="AF54" s="718" t="str">
        <f t="shared" ref="AF54:AF117" si="12">IF(P54="","",AE54/VLOOKUP(P54,$AV$8:$AW$17,2,FALSE))</f>
        <v/>
      </c>
      <c r="AG54" s="718" t="str">
        <f t="shared" ref="AG54:AG117" si="13">IF(P54="","",AE54/VLOOKUP(P54,$AV$8:$AW$17,2,FALSE)*AJ54)</f>
        <v/>
      </c>
      <c r="AH54" s="351" t="str">
        <f>IF(F54="","",VLOOKUP(F54,係数!$E:$R,9,FALSE))</f>
        <v/>
      </c>
      <c r="AI54" s="352" t="str">
        <f>IF(F54="","",VLOOKUP(F54,係数!$E:$R,7,FALSE))</f>
        <v/>
      </c>
      <c r="AJ54" s="719">
        <f t="shared" ref="AJ54:AJ117" si="14">IF(COUNTIF(F54,"都市ガス*")=0,1,(101.325+VLOOKUP(O54,$AV$21:$AW$22,2,FALSE))/101.325*273.15/288.15)</f>
        <v>1</v>
      </c>
      <c r="AK54" s="720" t="str">
        <f t="shared" ref="AK54:AK117" si="15">IF(P54="","",IF(OR(COUNTIF(F54,"自ら生成した*"),COUNTIF(F54,"再生可能エネルギーを自家消費した電気")),"－",AF54*AH54))</f>
        <v/>
      </c>
      <c r="AL54" s="721" t="str">
        <f t="shared" ref="AL54:AL117" si="16">IF(P54="","",IF(OR(COUNTIF(F54,"自ら生成した*"),COUNTIF(F54,"再生可能エネルギーを自家消費した電気")),"－",AG54*AI54))</f>
        <v/>
      </c>
      <c r="AM54" s="695" t="str">
        <f>IF(AK54="","",IF(F54="産業用蒸気",AF54*0.0654,AF54*K54))</f>
        <v/>
      </c>
      <c r="AN54" s="749" t="str">
        <f>IF(AL54="","",IF(F54="都市ガス",AL54*係数!$O$36*44/12,IF(COUNTIF(F54,"自ら生成した*")&gt;0,AG54*K54,AG54*VLOOKUP(F54,係数!$E:$R,11,FALSE))))</f>
        <v/>
      </c>
      <c r="AP54" s="44"/>
      <c r="AR54" s="361" t="str">
        <f t="shared" ref="AR54:AR117" si="17">IF(E54="","",IF(OR(E54="電気の使用",E54="熱の使用",E54="他事業所への熱や電気の供給",E54="再生可能エネルギーの電気"),E54,E54&amp;"②"))</f>
        <v/>
      </c>
      <c r="AS54" s="370" t="str">
        <f>IF(F54="","",IF(E54="電気の使用","電気事業者",IF(F54="都市ガス","ガス供給事業者",IF(E54="再生可能エネルギーの電気","-","熱の供給区域"))))</f>
        <v/>
      </c>
      <c r="AT54" s="371" t="str">
        <f t="shared" ref="AT54:AT117" si="18">IF(AG54="","",AG54*(L54/100))</f>
        <v/>
      </c>
      <c r="AU54"/>
      <c r="AV54"/>
      <c r="AW54"/>
      <c r="AX54"/>
      <c r="AY54" s="405"/>
      <c r="AZ54" s="257" t="str">
        <f>IF(OR(G54="",H54="有"),"",IF(AS54="電気事業者",VLOOKUP(G54,供給事業者!$B:$D,2,FALSE),IF(AS54="熱の供給区域",VLOOKUP(G54,供給事業者!$J:$L,2,FALSE),IF(AS54="ガス供給事業者",VLOOKUP(G54,供給事業者!$F:$H,2,FALSE),""))))</f>
        <v/>
      </c>
      <c r="BA54" s="274"/>
      <c r="BB54" s="399" t="str">
        <f>IF(OR(G54="",H54="有"),"",IF(AS54="電気事業者",VLOOKUP(G54,供給事業者!$B:$D,3,FALSE),IF(AS54="熱の供給区域",VLOOKUP(G54,供給事業者!$J:$L,3,FALSE),IF(AS54="ガス供給事業者",VLOOKUP(G54,供給事業者!$F:$H,3,FALSE),""))))</f>
        <v/>
      </c>
      <c r="BC54"/>
    </row>
    <row r="55" spans="2:84" ht="18" customHeight="1">
      <c r="B55" s="40"/>
      <c r="D55" s="822"/>
      <c r="E55" s="49"/>
      <c r="F55" s="32"/>
      <c r="G55" s="32"/>
      <c r="H55" s="50"/>
      <c r="I55" s="225"/>
      <c r="J55" s="32"/>
      <c r="K55" s="752"/>
      <c r="L55" s="800"/>
      <c r="M55" s="50"/>
      <c r="N55" s="50"/>
      <c r="O55" s="51"/>
      <c r="P55" s="51"/>
      <c r="Q55" s="708"/>
      <c r="R55" s="709"/>
      <c r="S55" s="709"/>
      <c r="T55" s="709"/>
      <c r="U55" s="709"/>
      <c r="V55" s="709"/>
      <c r="W55" s="709"/>
      <c r="X55" s="709"/>
      <c r="Y55" s="709"/>
      <c r="Z55" s="709"/>
      <c r="AA55" s="709"/>
      <c r="AB55" s="710"/>
      <c r="AC55" s="742"/>
      <c r="AD55" s="743">
        <f t="shared" si="11"/>
        <v>1</v>
      </c>
      <c r="AE55" s="692">
        <f t="shared" ref="AE55:AE118" si="19">IF(AC55="",SUM(Q55:AB55)*AD55,SUM(Q55:AB55)*AC55*AD55)</f>
        <v>0</v>
      </c>
      <c r="AF55" s="722" t="str">
        <f t="shared" si="12"/>
        <v/>
      </c>
      <c r="AG55" s="722" t="str">
        <f t="shared" si="13"/>
        <v/>
      </c>
      <c r="AH55" s="134" t="str">
        <f>IF(F55="","",VLOOKUP(F55,係数!$E:$R,9,FALSE))</f>
        <v/>
      </c>
      <c r="AI55" s="286" t="str">
        <f>IF(F55="","",VLOOKUP(F55,係数!$E:$R,7,FALSE))</f>
        <v/>
      </c>
      <c r="AJ55" s="723">
        <f t="shared" si="14"/>
        <v>1</v>
      </c>
      <c r="AK55" s="695" t="str">
        <f t="shared" si="15"/>
        <v/>
      </c>
      <c r="AL55" s="696" t="str">
        <f t="shared" si="16"/>
        <v/>
      </c>
      <c r="AM55" s="724" t="str">
        <f t="shared" ref="AM55:AM118" si="20">IF(AK55="","",IF(F55="産業用蒸気",AF55*0.0654,AF55*K55))</f>
        <v/>
      </c>
      <c r="AN55" s="750" t="str">
        <f>IF(AL55="","",IF(F55="都市ガス",AL55*係数!$O$36*44/12,IF(COUNTIF(F55,"自ら生成した*")&gt;0,AG55*K55,AG55*VLOOKUP(F55,係数!$E:$R,11,FALSE))))</f>
        <v/>
      </c>
      <c r="AP55" s="44"/>
      <c r="AR55" s="58" t="str">
        <f t="shared" si="17"/>
        <v/>
      </c>
      <c r="AS55" s="220" t="str">
        <f t="shared" ref="AS55:AS118" si="21">IF(F55="","",IF(E55="電気の使用","電気事業者",IF(F55="都市ガス","ガス供給事業者",IF(E55="再生可能エネルギーの電気","-","熱の供給区域"))))</f>
        <v/>
      </c>
      <c r="AT55" s="372" t="str">
        <f t="shared" si="18"/>
        <v/>
      </c>
      <c r="AU55"/>
      <c r="AV55"/>
      <c r="AW55"/>
      <c r="AX55"/>
      <c r="AY55" s="403"/>
      <c r="AZ55" s="399" t="str">
        <f>IF(OR(G55="",H55="有"),"",IF(AS55="電気事業者",VLOOKUP(G55,供給事業者!$B:$D,2,FALSE),IF(AS55="熱の供給区域",VLOOKUP(G55,供給事業者!$J:$L,2,FALSE),IF(AS55="ガス供給事業者",VLOOKUP(G55,供給事業者!$F:$H,2,FALSE),""))))</f>
        <v/>
      </c>
      <c r="BA55" s="403"/>
      <c r="BB55" s="399" t="str">
        <f>IF(OR(G55="",H55="有"),"",IF(AS55="電気事業者",VLOOKUP(G55,供給事業者!$B:$D,3,FALSE),IF(AS55="熱の供給区域",VLOOKUP(G55,供給事業者!$J:$L,3,FALSE),IF(AS55="ガス供給事業者",VLOOKUP(G55,供給事業者!$F:$H,3,FALSE),""))))</f>
        <v/>
      </c>
      <c r="BC55"/>
    </row>
    <row r="56" spans="2:84" ht="18" customHeight="1">
      <c r="B56" s="40"/>
      <c r="D56" s="822"/>
      <c r="E56" s="49"/>
      <c r="F56" s="32"/>
      <c r="G56" s="32"/>
      <c r="H56" s="50"/>
      <c r="I56" s="225"/>
      <c r="J56" s="32"/>
      <c r="K56" s="752"/>
      <c r="L56" s="800"/>
      <c r="M56" s="50"/>
      <c r="N56" s="50"/>
      <c r="O56" s="51"/>
      <c r="P56" s="51"/>
      <c r="Q56" s="708"/>
      <c r="R56" s="709"/>
      <c r="S56" s="709"/>
      <c r="T56" s="709"/>
      <c r="U56" s="709"/>
      <c r="V56" s="709"/>
      <c r="W56" s="709"/>
      <c r="X56" s="709"/>
      <c r="Y56" s="709"/>
      <c r="Z56" s="709"/>
      <c r="AA56" s="709"/>
      <c r="AB56" s="710"/>
      <c r="AC56" s="742"/>
      <c r="AD56" s="743">
        <f t="shared" si="11"/>
        <v>1</v>
      </c>
      <c r="AE56" s="692">
        <f t="shared" si="19"/>
        <v>0</v>
      </c>
      <c r="AF56" s="722" t="str">
        <f t="shared" si="12"/>
        <v/>
      </c>
      <c r="AG56" s="722" t="str">
        <f t="shared" si="13"/>
        <v/>
      </c>
      <c r="AH56" s="134" t="str">
        <f>IF(F56="","",VLOOKUP(F56,係数!$E:$R,9,FALSE))</f>
        <v/>
      </c>
      <c r="AI56" s="286" t="str">
        <f>IF(F56="","",VLOOKUP(F56,係数!$E:$R,7,FALSE))</f>
        <v/>
      </c>
      <c r="AJ56" s="723">
        <f t="shared" si="14"/>
        <v>1</v>
      </c>
      <c r="AK56" s="695" t="str">
        <f t="shared" si="15"/>
        <v/>
      </c>
      <c r="AL56" s="696" t="str">
        <f t="shared" si="16"/>
        <v/>
      </c>
      <c r="AM56" s="724" t="str">
        <f t="shared" si="20"/>
        <v/>
      </c>
      <c r="AN56" s="750" t="str">
        <f>IF(AL56="","",IF(F56="都市ガス",AL56*係数!$O$36*44/12,IF(COUNTIF(F56,"自ら生成した*")&gt;0,AG56*K56,AG56*VLOOKUP(F56,係数!$E:$R,11,FALSE))))</f>
        <v/>
      </c>
      <c r="AP56" s="44"/>
      <c r="AR56" s="58" t="str">
        <f t="shared" si="17"/>
        <v/>
      </c>
      <c r="AS56" s="220" t="str">
        <f t="shared" si="21"/>
        <v/>
      </c>
      <c r="AT56" s="372" t="str">
        <f t="shared" si="18"/>
        <v/>
      </c>
      <c r="AU56"/>
      <c r="AV56"/>
      <c r="AW56"/>
      <c r="AX56"/>
      <c r="AY56" s="403"/>
      <c r="AZ56" s="399" t="str">
        <f>IF(OR(G56="",H56="有"),"",IF(AS56="電気事業者",VLOOKUP(G56,供給事業者!$B:$D,2,FALSE),IF(AS56="熱の供給区域",VLOOKUP(G56,供給事業者!$J:$L,2,FALSE),IF(AS56="ガス供給事業者",VLOOKUP(G56,供給事業者!$F:$H,2,FALSE),""))))</f>
        <v/>
      </c>
      <c r="BA56" s="403"/>
      <c r="BB56" s="399" t="str">
        <f>IF(OR(G56="",H56="有"),"",IF(AS56="電気事業者",VLOOKUP(G56,供給事業者!$B:$D,3,FALSE),IF(AS56="熱の供給区域",VLOOKUP(G56,供給事業者!$J:$L,3,FALSE),IF(AS56="ガス供給事業者",VLOOKUP(G56,供給事業者!$F:$H,3,FALSE),""))))</f>
        <v/>
      </c>
      <c r="BC56"/>
    </row>
    <row r="57" spans="2:84" ht="18" customHeight="1">
      <c r="B57" s="40"/>
      <c r="D57" s="822"/>
      <c r="E57" s="49"/>
      <c r="F57" s="32"/>
      <c r="G57" s="32"/>
      <c r="H57" s="50"/>
      <c r="I57" s="225"/>
      <c r="J57" s="32"/>
      <c r="K57" s="752"/>
      <c r="L57" s="800"/>
      <c r="M57" s="50"/>
      <c r="N57" s="50"/>
      <c r="O57" s="51"/>
      <c r="P57" s="51"/>
      <c r="Q57" s="708"/>
      <c r="R57" s="709"/>
      <c r="S57" s="709"/>
      <c r="T57" s="709"/>
      <c r="U57" s="709"/>
      <c r="V57" s="709"/>
      <c r="W57" s="709"/>
      <c r="X57" s="709"/>
      <c r="Y57" s="709"/>
      <c r="Z57" s="709"/>
      <c r="AA57" s="709"/>
      <c r="AB57" s="710"/>
      <c r="AC57" s="742"/>
      <c r="AD57" s="743">
        <f t="shared" si="11"/>
        <v>1</v>
      </c>
      <c r="AE57" s="692">
        <f t="shared" si="19"/>
        <v>0</v>
      </c>
      <c r="AF57" s="722" t="str">
        <f t="shared" si="12"/>
        <v/>
      </c>
      <c r="AG57" s="722" t="str">
        <f t="shared" si="13"/>
        <v/>
      </c>
      <c r="AH57" s="134" t="str">
        <f>IF(F57="","",VLOOKUP(F57,係数!$E:$R,9,FALSE))</f>
        <v/>
      </c>
      <c r="AI57" s="286" t="str">
        <f>IF(F57="","",VLOOKUP(F57,係数!$E:$R,7,FALSE))</f>
        <v/>
      </c>
      <c r="AJ57" s="723">
        <f t="shared" si="14"/>
        <v>1</v>
      </c>
      <c r="AK57" s="724" t="str">
        <f t="shared" si="15"/>
        <v/>
      </c>
      <c r="AL57" s="696" t="str">
        <f t="shared" si="16"/>
        <v/>
      </c>
      <c r="AM57" s="724" t="str">
        <f t="shared" si="20"/>
        <v/>
      </c>
      <c r="AN57" s="750" t="str">
        <f>IF(AL57="","",IF(F57="都市ガス",AL57*係数!$O$36*44/12,IF(COUNTIF(F57,"自ら生成した*")&gt;0,AG57*K57,AG57*VLOOKUP(F57,係数!$E:$R,11,FALSE))))</f>
        <v/>
      </c>
      <c r="AP57" s="44"/>
      <c r="AR57" s="58" t="str">
        <f t="shared" si="17"/>
        <v/>
      </c>
      <c r="AS57" s="220" t="str">
        <f t="shared" si="21"/>
        <v/>
      </c>
      <c r="AT57" s="372" t="str">
        <f t="shared" si="18"/>
        <v/>
      </c>
      <c r="AU57"/>
      <c r="AV57"/>
      <c r="AW57"/>
      <c r="AX57"/>
      <c r="AY57" s="403"/>
      <c r="AZ57" s="399" t="str">
        <f>IF(OR(G57="",H57="有"),"",IF(AS57="電気事業者",VLOOKUP(G57,供給事業者!$B:$D,2,FALSE),IF(AS57="熱の供給区域",VLOOKUP(G57,供給事業者!$J:$L,2,FALSE),IF(AS57="ガス供給事業者",VLOOKUP(G57,供給事業者!$F:$H,2,FALSE),""))))</f>
        <v/>
      </c>
      <c r="BA57" s="403"/>
      <c r="BB57" s="399" t="str">
        <f>IF(OR(G57="",H57="有"),"",IF(AS57="電気事業者",VLOOKUP(G57,供給事業者!$B:$D,3,FALSE),IF(AS57="熱の供給区域",VLOOKUP(G57,供給事業者!$J:$L,3,FALSE),IF(AS57="ガス供給事業者",VLOOKUP(G57,供給事業者!$F:$H,3,FALSE),""))))</f>
        <v/>
      </c>
      <c r="BC57"/>
    </row>
    <row r="58" spans="2:84" ht="18" customHeight="1">
      <c r="B58" s="40"/>
      <c r="D58" s="822"/>
      <c r="E58" s="49"/>
      <c r="F58" s="32"/>
      <c r="G58" s="32"/>
      <c r="H58" s="50"/>
      <c r="I58" s="225"/>
      <c r="J58" s="32"/>
      <c r="K58" s="752"/>
      <c r="L58" s="800"/>
      <c r="M58" s="50"/>
      <c r="N58" s="50"/>
      <c r="O58" s="51"/>
      <c r="P58" s="51"/>
      <c r="Q58" s="708"/>
      <c r="R58" s="709"/>
      <c r="S58" s="709"/>
      <c r="T58" s="709"/>
      <c r="U58" s="709"/>
      <c r="V58" s="709"/>
      <c r="W58" s="709"/>
      <c r="X58" s="709"/>
      <c r="Y58" s="709"/>
      <c r="Z58" s="709"/>
      <c r="AA58" s="709"/>
      <c r="AB58" s="710"/>
      <c r="AC58" s="742"/>
      <c r="AD58" s="743">
        <f t="shared" si="11"/>
        <v>1</v>
      </c>
      <c r="AE58" s="692">
        <f t="shared" si="19"/>
        <v>0</v>
      </c>
      <c r="AF58" s="722" t="str">
        <f t="shared" si="12"/>
        <v/>
      </c>
      <c r="AG58" s="722" t="str">
        <f t="shared" si="13"/>
        <v/>
      </c>
      <c r="AH58" s="134" t="str">
        <f>IF(F58="","",VLOOKUP(F58,係数!$E:$R,9,FALSE))</f>
        <v/>
      </c>
      <c r="AI58" s="286" t="str">
        <f>IF(F58="","",VLOOKUP(F58,係数!$E:$R,7,FALSE))</f>
        <v/>
      </c>
      <c r="AJ58" s="723">
        <f t="shared" si="14"/>
        <v>1</v>
      </c>
      <c r="AK58" s="724" t="str">
        <f t="shared" si="15"/>
        <v/>
      </c>
      <c r="AL58" s="696" t="str">
        <f t="shared" si="16"/>
        <v/>
      </c>
      <c r="AM58" s="724" t="str">
        <f t="shared" si="20"/>
        <v/>
      </c>
      <c r="AN58" s="750" t="str">
        <f>IF(AL58="","",IF(F58="都市ガス",AL58*係数!$O$36*44/12,IF(COUNTIF(F58,"自ら生成した*")&gt;0,AG58*K58,AG58*VLOOKUP(F58,係数!$E:$R,11,FALSE))))</f>
        <v/>
      </c>
      <c r="AP58" s="44"/>
      <c r="AR58" s="58" t="str">
        <f t="shared" si="17"/>
        <v/>
      </c>
      <c r="AS58" s="220" t="str">
        <f t="shared" si="21"/>
        <v/>
      </c>
      <c r="AT58" s="372" t="str">
        <f t="shared" si="18"/>
        <v/>
      </c>
      <c r="AU58"/>
      <c r="AV58"/>
      <c r="AW58"/>
      <c r="AX58"/>
      <c r="AY58" s="403"/>
      <c r="AZ58" s="399" t="str">
        <f>IF(OR(G58="",H58="有"),"",IF(AS58="電気事業者",VLOOKUP(G58,供給事業者!$B:$D,2,FALSE),IF(AS58="熱の供給区域",VLOOKUP(G58,供給事業者!$J:$L,2,FALSE),IF(AS58="ガス供給事業者",VLOOKUP(G58,供給事業者!$F:$H,2,FALSE),""))))</f>
        <v/>
      </c>
      <c r="BA58" s="403"/>
      <c r="BB58" s="399" t="str">
        <f>IF(OR(G58="",H58="有"),"",IF(AS58="電気事業者",VLOOKUP(G58,供給事業者!$B:$D,3,FALSE),IF(AS58="熱の供給区域",VLOOKUP(G58,供給事業者!$J:$L,3,FALSE),IF(AS58="ガス供給事業者",VLOOKUP(G58,供給事業者!$F:$H,3,FALSE),""))))</f>
        <v/>
      </c>
      <c r="BC58"/>
    </row>
    <row r="59" spans="2:84" ht="18" customHeight="1">
      <c r="B59" s="40"/>
      <c r="D59" s="822"/>
      <c r="E59" s="49"/>
      <c r="F59" s="32"/>
      <c r="G59" s="32"/>
      <c r="H59" s="50"/>
      <c r="I59" s="225"/>
      <c r="J59" s="32"/>
      <c r="K59" s="752"/>
      <c r="L59" s="800"/>
      <c r="M59" s="50"/>
      <c r="N59" s="50"/>
      <c r="O59" s="51"/>
      <c r="P59" s="51"/>
      <c r="Q59" s="708"/>
      <c r="R59" s="709"/>
      <c r="S59" s="709"/>
      <c r="T59" s="709"/>
      <c r="U59" s="709"/>
      <c r="V59" s="709"/>
      <c r="W59" s="709"/>
      <c r="X59" s="709"/>
      <c r="Y59" s="709"/>
      <c r="Z59" s="709"/>
      <c r="AA59" s="709"/>
      <c r="AB59" s="710"/>
      <c r="AC59" s="742"/>
      <c r="AD59" s="743">
        <f t="shared" si="11"/>
        <v>1</v>
      </c>
      <c r="AE59" s="692">
        <f t="shared" si="19"/>
        <v>0</v>
      </c>
      <c r="AF59" s="722" t="str">
        <f t="shared" si="12"/>
        <v/>
      </c>
      <c r="AG59" s="722" t="str">
        <f t="shared" si="13"/>
        <v/>
      </c>
      <c r="AH59" s="134" t="str">
        <f>IF(F59="","",VLOOKUP(F59,係数!$E:$R,9,FALSE))</f>
        <v/>
      </c>
      <c r="AI59" s="286" t="str">
        <f>IF(F59="","",VLOOKUP(F59,係数!$E:$R,7,FALSE))</f>
        <v/>
      </c>
      <c r="AJ59" s="723">
        <f t="shared" si="14"/>
        <v>1</v>
      </c>
      <c r="AK59" s="724" t="str">
        <f t="shared" si="15"/>
        <v/>
      </c>
      <c r="AL59" s="696" t="str">
        <f t="shared" si="16"/>
        <v/>
      </c>
      <c r="AM59" s="724" t="str">
        <f t="shared" si="20"/>
        <v/>
      </c>
      <c r="AN59" s="750" t="str">
        <f>IF(AL59="","",IF(F59="都市ガス",AL59*係数!$O$36*44/12,IF(COUNTIF(F59,"自ら生成した*")&gt;0,AG59*K59,AG59*VLOOKUP(F59,係数!$E:$R,11,FALSE))))</f>
        <v/>
      </c>
      <c r="AP59" s="44"/>
      <c r="AR59" s="58" t="str">
        <f t="shared" si="17"/>
        <v/>
      </c>
      <c r="AS59" s="220" t="str">
        <f t="shared" si="21"/>
        <v/>
      </c>
      <c r="AT59" s="372" t="str">
        <f t="shared" si="18"/>
        <v/>
      </c>
      <c r="AU59"/>
      <c r="AV59"/>
      <c r="AW59"/>
      <c r="AX59"/>
      <c r="AY59" s="403"/>
      <c r="AZ59" s="399" t="str">
        <f>IF(OR(G59="",H59="有"),"",IF(AS59="電気事業者",VLOOKUP(G59,供給事業者!$B:$D,2,FALSE),IF(AS59="熱の供給区域",VLOOKUP(G59,供給事業者!$J:$L,2,FALSE),IF(AS59="ガス供給事業者",VLOOKUP(G59,供給事業者!$F:$H,2,FALSE),""))))</f>
        <v/>
      </c>
      <c r="BA59" s="403"/>
      <c r="BB59" s="399" t="str">
        <f>IF(OR(G59="",H59="有"),"",IF(AS59="電気事業者",VLOOKUP(G59,供給事業者!$B:$D,3,FALSE),IF(AS59="熱の供給区域",VLOOKUP(G59,供給事業者!$J:$L,3,FALSE),IF(AS59="ガス供給事業者",VLOOKUP(G59,供給事業者!$F:$H,3,FALSE),""))))</f>
        <v/>
      </c>
      <c r="BC59"/>
    </row>
    <row r="60" spans="2:84" ht="18" customHeight="1">
      <c r="B60" s="40"/>
      <c r="D60" s="822"/>
      <c r="E60" s="49"/>
      <c r="F60" s="32"/>
      <c r="G60" s="32"/>
      <c r="H60" s="50"/>
      <c r="I60" s="225"/>
      <c r="J60" s="32"/>
      <c r="K60" s="752"/>
      <c r="L60" s="800"/>
      <c r="M60" s="50"/>
      <c r="N60" s="50"/>
      <c r="O60" s="51"/>
      <c r="P60" s="51"/>
      <c r="Q60" s="708"/>
      <c r="R60" s="709"/>
      <c r="S60" s="709"/>
      <c r="T60" s="709"/>
      <c r="U60" s="709"/>
      <c r="V60" s="709"/>
      <c r="W60" s="709"/>
      <c r="X60" s="709"/>
      <c r="Y60" s="709"/>
      <c r="Z60" s="709"/>
      <c r="AA60" s="709"/>
      <c r="AB60" s="710"/>
      <c r="AC60" s="742"/>
      <c r="AD60" s="743">
        <f t="shared" si="11"/>
        <v>1</v>
      </c>
      <c r="AE60" s="692">
        <f t="shared" si="19"/>
        <v>0</v>
      </c>
      <c r="AF60" s="722" t="str">
        <f t="shared" si="12"/>
        <v/>
      </c>
      <c r="AG60" s="722" t="str">
        <f t="shared" si="13"/>
        <v/>
      </c>
      <c r="AH60" s="134" t="str">
        <f>IF(F60="","",VLOOKUP(F60,係数!$E:$R,9,FALSE))</f>
        <v/>
      </c>
      <c r="AI60" s="286" t="str">
        <f>IF(F60="","",VLOOKUP(F60,係数!$E:$R,7,FALSE))</f>
        <v/>
      </c>
      <c r="AJ60" s="723">
        <f t="shared" si="14"/>
        <v>1</v>
      </c>
      <c r="AK60" s="724" t="str">
        <f t="shared" si="15"/>
        <v/>
      </c>
      <c r="AL60" s="696" t="str">
        <f t="shared" si="16"/>
        <v/>
      </c>
      <c r="AM60" s="724" t="str">
        <f t="shared" si="20"/>
        <v/>
      </c>
      <c r="AN60" s="750" t="str">
        <f>IF(AL60="","",IF(F60="都市ガス",AL60*係数!$O$36*44/12,IF(COUNTIF(F60,"自ら生成した*")&gt;0,AG60*K60,AG60*VLOOKUP(F60,係数!$E:$R,11,FALSE))))</f>
        <v/>
      </c>
      <c r="AP60" s="44"/>
      <c r="AR60" s="58" t="str">
        <f t="shared" si="17"/>
        <v/>
      </c>
      <c r="AS60" s="220" t="str">
        <f t="shared" si="21"/>
        <v/>
      </c>
      <c r="AT60" s="372" t="str">
        <f t="shared" si="18"/>
        <v/>
      </c>
      <c r="AY60" s="406"/>
      <c r="AZ60" s="401" t="str">
        <f>IF(OR(G60="",H60="有"),"",IF(AS60="電気事業者",VLOOKUP(G60,供給事業者!$B:$D,2,FALSE),IF(AS60="熱の供給区域",VLOOKUP(G60,供給事業者!$J:$L,2,FALSE),IF(AS60="ガス供給事業者",VLOOKUP(G60,供給事業者!$F:$H,2,FALSE),""))))</f>
        <v/>
      </c>
      <c r="BA60" s="406"/>
      <c r="BB60" s="401" t="str">
        <f>IF(OR(G60="",H60="有"),"",IF(AS60="電気事業者",VLOOKUP(G60,供給事業者!$B:$D,3,FALSE),IF(AS60="熱の供給区域",VLOOKUP(G60,供給事業者!$J:$L,3,FALSE),IF(AS60="ガス供給事業者",VLOOKUP(G60,供給事業者!$F:$H,3,FALSE),""))))</f>
        <v/>
      </c>
      <c r="BF60"/>
      <c r="BG60"/>
    </row>
    <row r="61" spans="2:84" ht="18" customHeight="1">
      <c r="B61" s="40"/>
      <c r="D61" s="822"/>
      <c r="E61" s="49"/>
      <c r="F61" s="32"/>
      <c r="G61" s="32"/>
      <c r="H61" s="50"/>
      <c r="I61" s="225"/>
      <c r="J61" s="32"/>
      <c r="K61" s="752"/>
      <c r="L61" s="800"/>
      <c r="M61" s="50"/>
      <c r="N61" s="50"/>
      <c r="O61" s="51"/>
      <c r="P61" s="51"/>
      <c r="Q61" s="708"/>
      <c r="R61" s="709"/>
      <c r="S61" s="709"/>
      <c r="T61" s="709"/>
      <c r="U61" s="709"/>
      <c r="V61" s="709"/>
      <c r="W61" s="709"/>
      <c r="X61" s="709"/>
      <c r="Y61" s="709"/>
      <c r="Z61" s="709"/>
      <c r="AA61" s="709"/>
      <c r="AB61" s="710"/>
      <c r="AC61" s="742"/>
      <c r="AD61" s="743">
        <f t="shared" si="11"/>
        <v>1</v>
      </c>
      <c r="AE61" s="692">
        <f t="shared" si="19"/>
        <v>0</v>
      </c>
      <c r="AF61" s="722" t="str">
        <f t="shared" si="12"/>
        <v/>
      </c>
      <c r="AG61" s="722" t="str">
        <f t="shared" si="13"/>
        <v/>
      </c>
      <c r="AH61" s="134" t="str">
        <f>IF(F61="","",VLOOKUP(F61,係数!$E:$R,9,FALSE))</f>
        <v/>
      </c>
      <c r="AI61" s="286" t="str">
        <f>IF(F61="","",VLOOKUP(F61,係数!$E:$R,7,FALSE))</f>
        <v/>
      </c>
      <c r="AJ61" s="723">
        <f t="shared" si="14"/>
        <v>1</v>
      </c>
      <c r="AK61" s="724" t="str">
        <f t="shared" si="15"/>
        <v/>
      </c>
      <c r="AL61" s="696" t="str">
        <f t="shared" si="16"/>
        <v/>
      </c>
      <c r="AM61" s="724" t="str">
        <f t="shared" si="20"/>
        <v/>
      </c>
      <c r="AN61" s="750" t="str">
        <f>IF(AL61="","",IF(F61="都市ガス",AL61*係数!$O$36*44/12,IF(COUNTIF(F61,"自ら生成した*")&gt;0,AG61*K61,AG61*VLOOKUP(F61,係数!$E:$R,11,FALSE))))</f>
        <v/>
      </c>
      <c r="AP61" s="44"/>
      <c r="AR61" s="58" t="str">
        <f t="shared" si="17"/>
        <v/>
      </c>
      <c r="AS61" s="220" t="str">
        <f t="shared" si="21"/>
        <v/>
      </c>
      <c r="AT61" s="372" t="str">
        <f t="shared" si="18"/>
        <v/>
      </c>
      <c r="AU61"/>
      <c r="AV61"/>
      <c r="AW61"/>
      <c r="AX61"/>
      <c r="AY61" s="403"/>
      <c r="AZ61" s="399" t="str">
        <f>IF(OR(G61="",H61="有"),"",IF(AS61="電気事業者",VLOOKUP(G61,供給事業者!$B:$D,2,FALSE),IF(AS61="熱の供給区域",VLOOKUP(G61,供給事業者!$J:$L,2,FALSE),IF(AS61="ガス供給事業者",VLOOKUP(G61,供給事業者!$F:$H,2,FALSE),""))))</f>
        <v/>
      </c>
      <c r="BA61" s="403"/>
      <c r="BB61" s="399" t="str">
        <f>IF(OR(G61="",H61="有"),"",IF(AS61="電気事業者",VLOOKUP(G61,供給事業者!$B:$D,3,FALSE),IF(AS61="熱の供給区域",VLOOKUP(G61,供給事業者!$J:$L,3,FALSE),IF(AS61="ガス供給事業者",VLOOKUP(G61,供給事業者!$F:$H,3,FALSE),""))))</f>
        <v/>
      </c>
      <c r="BC61"/>
      <c r="BD61"/>
      <c r="BE61"/>
      <c r="BF61"/>
      <c r="BG61"/>
      <c r="BH61"/>
      <c r="BI61"/>
      <c r="BJ61"/>
      <c r="BK61"/>
      <c r="BL61"/>
      <c r="BM61"/>
      <c r="BN61"/>
      <c r="BO61"/>
      <c r="BP61"/>
      <c r="BQ61"/>
      <c r="BR61"/>
      <c r="BS61"/>
      <c r="BT61"/>
      <c r="BU61"/>
      <c r="BV61"/>
      <c r="BW61"/>
      <c r="BX61"/>
      <c r="BY61"/>
      <c r="BZ61"/>
      <c r="CA61"/>
      <c r="CB61"/>
      <c r="CC61"/>
      <c r="CD61"/>
      <c r="CE61" s="222" t="str">
        <f t="shared" ref="CE61:CE124" si="22">IF(AND(N54="無",AC54=1),1,IF(AND(N54="無",AC54=""),1,""))</f>
        <v/>
      </c>
      <c r="CF61" s="221" t="str">
        <f t="shared" ref="CF61:CF124" si="23">IF(AND(F54="再生可能エネルギーを自家消費した電気",N54="無"),1,"")</f>
        <v/>
      </c>
    </row>
    <row r="62" spans="2:84" ht="18" customHeight="1">
      <c r="B62" s="40"/>
      <c r="D62" s="822"/>
      <c r="E62" s="49"/>
      <c r="F62" s="32"/>
      <c r="G62" s="32"/>
      <c r="H62" s="50"/>
      <c r="I62" s="225"/>
      <c r="J62" s="32"/>
      <c r="K62" s="752"/>
      <c r="L62" s="800"/>
      <c r="M62" s="50"/>
      <c r="N62" s="50"/>
      <c r="O62" s="51"/>
      <c r="P62" s="51"/>
      <c r="Q62" s="708"/>
      <c r="R62" s="709"/>
      <c r="S62" s="709"/>
      <c r="T62" s="709"/>
      <c r="U62" s="709"/>
      <c r="V62" s="709"/>
      <c r="W62" s="709"/>
      <c r="X62" s="709"/>
      <c r="Y62" s="709"/>
      <c r="Z62" s="709"/>
      <c r="AA62" s="709"/>
      <c r="AB62" s="710"/>
      <c r="AC62" s="742"/>
      <c r="AD62" s="743">
        <f t="shared" si="11"/>
        <v>1</v>
      </c>
      <c r="AE62" s="692">
        <f t="shared" si="19"/>
        <v>0</v>
      </c>
      <c r="AF62" s="722" t="str">
        <f t="shared" si="12"/>
        <v/>
      </c>
      <c r="AG62" s="722" t="str">
        <f t="shared" si="13"/>
        <v/>
      </c>
      <c r="AH62" s="134" t="str">
        <f>IF(F62="","",VLOOKUP(F62,係数!$E:$R,9,FALSE))</f>
        <v/>
      </c>
      <c r="AI62" s="286" t="str">
        <f>IF(F62="","",VLOOKUP(F62,係数!$E:$R,7,FALSE))</f>
        <v/>
      </c>
      <c r="AJ62" s="723">
        <f t="shared" si="14"/>
        <v>1</v>
      </c>
      <c r="AK62" s="724" t="str">
        <f t="shared" si="15"/>
        <v/>
      </c>
      <c r="AL62" s="696" t="str">
        <f t="shared" si="16"/>
        <v/>
      </c>
      <c r="AM62" s="724" t="str">
        <f t="shared" si="20"/>
        <v/>
      </c>
      <c r="AN62" s="750" t="str">
        <f>IF(AL62="","",IF(F62="都市ガス",AL62*係数!$O$36*44/12,IF(COUNTIF(F62,"自ら生成した*")&gt;0,AG62*K62,AG62*VLOOKUP(F62,係数!$E:$R,11,FALSE))))</f>
        <v/>
      </c>
      <c r="AP62" s="44"/>
      <c r="AR62" s="58" t="str">
        <f t="shared" si="17"/>
        <v/>
      </c>
      <c r="AS62" s="220" t="str">
        <f t="shared" si="21"/>
        <v/>
      </c>
      <c r="AT62" s="372" t="str">
        <f t="shared" si="18"/>
        <v/>
      </c>
      <c r="AU62"/>
      <c r="AV62"/>
      <c r="AW62"/>
      <c r="AX62"/>
      <c r="AY62" s="403"/>
      <c r="AZ62" s="399" t="str">
        <f>IF(OR(G62="",H62="有"),"",IF(AS62="電気事業者",VLOOKUP(G62,供給事業者!$B:$D,2,FALSE),IF(AS62="熱の供給区域",VLOOKUP(G62,供給事業者!$J:$L,2,FALSE),IF(AS62="ガス供給事業者",VLOOKUP(G62,供給事業者!$F:$H,2,FALSE),""))))</f>
        <v/>
      </c>
      <c r="BA62" s="403"/>
      <c r="BB62" s="399" t="str">
        <f>IF(OR(G62="",H62="有"),"",IF(AS62="電気事業者",VLOOKUP(G62,供給事業者!$B:$D,3,FALSE),IF(AS62="熱の供給区域",VLOOKUP(G62,供給事業者!$J:$L,3,FALSE),IF(AS62="ガス供給事業者",VLOOKUP(G62,供給事業者!$F:$H,3,FALSE),""))))</f>
        <v/>
      </c>
      <c r="BC62"/>
      <c r="BD62"/>
      <c r="BE62"/>
      <c r="BF62"/>
      <c r="BG62"/>
      <c r="BH62"/>
      <c r="BI62"/>
      <c r="BJ62"/>
      <c r="BK62"/>
      <c r="BL62"/>
      <c r="BM62"/>
      <c r="BN62"/>
      <c r="BO62"/>
      <c r="BP62"/>
      <c r="BQ62"/>
      <c r="BR62"/>
      <c r="BS62"/>
      <c r="BT62"/>
      <c r="BU62"/>
      <c r="BV62"/>
      <c r="BW62"/>
      <c r="BX62"/>
      <c r="BY62"/>
      <c r="BZ62"/>
      <c r="CA62"/>
      <c r="CB62"/>
      <c r="CC62"/>
      <c r="CD62"/>
      <c r="CE62" s="222" t="str">
        <f t="shared" si="22"/>
        <v/>
      </c>
      <c r="CF62" s="221" t="str">
        <f t="shared" si="23"/>
        <v/>
      </c>
    </row>
    <row r="63" spans="2:84" ht="18" customHeight="1">
      <c r="B63" s="40"/>
      <c r="D63" s="826"/>
      <c r="E63" s="49"/>
      <c r="F63" s="32"/>
      <c r="G63" s="32"/>
      <c r="H63" s="50"/>
      <c r="I63" s="225"/>
      <c r="J63" s="32"/>
      <c r="K63" s="752"/>
      <c r="L63" s="800"/>
      <c r="M63" s="50"/>
      <c r="N63" s="50"/>
      <c r="O63" s="51"/>
      <c r="P63" s="51"/>
      <c r="Q63" s="708"/>
      <c r="R63" s="709"/>
      <c r="S63" s="709"/>
      <c r="T63" s="709"/>
      <c r="U63" s="709"/>
      <c r="V63" s="709"/>
      <c r="W63" s="709"/>
      <c r="X63" s="709"/>
      <c r="Y63" s="709"/>
      <c r="Z63" s="709"/>
      <c r="AA63" s="709"/>
      <c r="AB63" s="710"/>
      <c r="AC63" s="742"/>
      <c r="AD63" s="743">
        <f t="shared" si="11"/>
        <v>1</v>
      </c>
      <c r="AE63" s="692">
        <f t="shared" si="19"/>
        <v>0</v>
      </c>
      <c r="AF63" s="722" t="str">
        <f t="shared" si="12"/>
        <v/>
      </c>
      <c r="AG63" s="722" t="str">
        <f t="shared" si="13"/>
        <v/>
      </c>
      <c r="AH63" s="134" t="str">
        <f>IF(F63="","",VLOOKUP(F63,係数!$E:$R,9,FALSE))</f>
        <v/>
      </c>
      <c r="AI63" s="286" t="str">
        <f>IF(F63="","",VLOOKUP(F63,係数!$E:$R,7,FALSE))</f>
        <v/>
      </c>
      <c r="AJ63" s="723">
        <f t="shared" si="14"/>
        <v>1</v>
      </c>
      <c r="AK63" s="724" t="str">
        <f t="shared" si="15"/>
        <v/>
      </c>
      <c r="AL63" s="696" t="str">
        <f t="shared" si="16"/>
        <v/>
      </c>
      <c r="AM63" s="724" t="str">
        <f t="shared" si="20"/>
        <v/>
      </c>
      <c r="AN63" s="750" t="str">
        <f>IF(AL63="","",IF(F63="都市ガス",AL63*係数!$O$36*44/12,IF(COUNTIF(F63,"自ら生成した*")&gt;0,AG63*K63,AG63*VLOOKUP(F63,係数!$E:$R,11,FALSE))))</f>
        <v/>
      </c>
      <c r="AP63" s="44"/>
      <c r="AR63" s="58" t="str">
        <f t="shared" si="17"/>
        <v/>
      </c>
      <c r="AS63" s="220" t="str">
        <f t="shared" si="21"/>
        <v/>
      </c>
      <c r="AT63" s="372" t="str">
        <f t="shared" si="18"/>
        <v/>
      </c>
      <c r="AU63"/>
      <c r="AV63"/>
      <c r="AW63"/>
      <c r="AX63"/>
      <c r="AY63" s="403"/>
      <c r="AZ63" s="399" t="str">
        <f>IF(OR(G63="",H63="有"),"",IF(AS63="電気事業者",VLOOKUP(G63,供給事業者!$B:$D,2,FALSE),IF(AS63="熱の供給区域",VLOOKUP(G63,供給事業者!$J:$L,2,FALSE),IF(AS63="ガス供給事業者",VLOOKUP(G63,供給事業者!$F:$H,2,FALSE),""))))</f>
        <v/>
      </c>
      <c r="BA63" s="403"/>
      <c r="BB63" s="399" t="str">
        <f>IF(OR(G63="",H63="有"),"",IF(AS63="電気事業者",VLOOKUP(G63,供給事業者!$B:$D,3,FALSE),IF(AS63="熱の供給区域",VLOOKUP(G63,供給事業者!$J:$L,3,FALSE),IF(AS63="ガス供給事業者",VLOOKUP(G63,供給事業者!$F:$H,3,FALSE),""))))</f>
        <v/>
      </c>
      <c r="BC63"/>
      <c r="BD63"/>
      <c r="BE63"/>
      <c r="BF63"/>
      <c r="BG63"/>
      <c r="BH63"/>
      <c r="BI63"/>
      <c r="BJ63"/>
      <c r="BK63"/>
      <c r="BL63"/>
      <c r="BM63"/>
      <c r="BN63"/>
      <c r="BO63"/>
      <c r="BP63"/>
      <c r="BQ63"/>
      <c r="BR63"/>
      <c r="BS63"/>
      <c r="BT63"/>
      <c r="BU63"/>
      <c r="BV63"/>
      <c r="BW63"/>
      <c r="BX63"/>
      <c r="BY63"/>
      <c r="BZ63"/>
      <c r="CA63"/>
      <c r="CB63"/>
      <c r="CC63"/>
      <c r="CD63"/>
      <c r="CE63" s="222" t="str">
        <f t="shared" si="22"/>
        <v/>
      </c>
      <c r="CF63" s="221" t="str">
        <f t="shared" si="23"/>
        <v/>
      </c>
    </row>
    <row r="64" spans="2:84" ht="18" customHeight="1">
      <c r="B64" s="40"/>
      <c r="D64" s="826"/>
      <c r="E64" s="49"/>
      <c r="F64" s="32"/>
      <c r="G64" s="32"/>
      <c r="H64" s="50"/>
      <c r="I64" s="225"/>
      <c r="J64" s="32"/>
      <c r="K64" s="752"/>
      <c r="L64" s="800"/>
      <c r="M64" s="50"/>
      <c r="N64" s="50"/>
      <c r="O64" s="51"/>
      <c r="P64" s="51"/>
      <c r="Q64" s="708"/>
      <c r="R64" s="709"/>
      <c r="S64" s="709"/>
      <c r="T64" s="709"/>
      <c r="U64" s="709"/>
      <c r="V64" s="709"/>
      <c r="W64" s="709"/>
      <c r="X64" s="709"/>
      <c r="Y64" s="709"/>
      <c r="Z64" s="709"/>
      <c r="AA64" s="709"/>
      <c r="AB64" s="710"/>
      <c r="AC64" s="742"/>
      <c r="AD64" s="743">
        <f t="shared" si="11"/>
        <v>1</v>
      </c>
      <c r="AE64" s="692">
        <f t="shared" si="19"/>
        <v>0</v>
      </c>
      <c r="AF64" s="722" t="str">
        <f t="shared" si="12"/>
        <v/>
      </c>
      <c r="AG64" s="722" t="str">
        <f t="shared" si="13"/>
        <v/>
      </c>
      <c r="AH64" s="134" t="str">
        <f>IF(F64="","",VLOOKUP(F64,係数!$E:$R,9,FALSE))</f>
        <v/>
      </c>
      <c r="AI64" s="286" t="str">
        <f>IF(F64="","",VLOOKUP(F64,係数!$E:$R,7,FALSE))</f>
        <v/>
      </c>
      <c r="AJ64" s="723">
        <f t="shared" si="14"/>
        <v>1</v>
      </c>
      <c r="AK64" s="724" t="str">
        <f t="shared" si="15"/>
        <v/>
      </c>
      <c r="AL64" s="696" t="str">
        <f t="shared" si="16"/>
        <v/>
      </c>
      <c r="AM64" s="724" t="str">
        <f t="shared" si="20"/>
        <v/>
      </c>
      <c r="AN64" s="750" t="str">
        <f>IF(AL64="","",IF(F64="都市ガス",AL64*係数!$O$36*44/12,IF(COUNTIF(F64,"自ら生成した*")&gt;0,AG64*K64,AG64*VLOOKUP(F64,係数!$E:$R,11,FALSE))))</f>
        <v/>
      </c>
      <c r="AP64" s="44"/>
      <c r="AR64" s="58" t="str">
        <f t="shared" si="17"/>
        <v/>
      </c>
      <c r="AS64" s="220" t="str">
        <f t="shared" si="21"/>
        <v/>
      </c>
      <c r="AT64" s="372" t="str">
        <f t="shared" si="18"/>
        <v/>
      </c>
      <c r="AU64"/>
      <c r="AV64"/>
      <c r="AW64"/>
      <c r="AX64"/>
      <c r="AY64" s="403"/>
      <c r="AZ64" s="399" t="str">
        <f>IF(OR(G64="",H64="有"),"",IF(AS64="電気事業者",VLOOKUP(G64,供給事業者!$B:$D,2,FALSE),IF(AS64="熱の供給区域",VLOOKUP(G64,供給事業者!$J:$L,2,FALSE),IF(AS64="ガス供給事業者",VLOOKUP(G64,供給事業者!$F:$H,2,FALSE),""))))</f>
        <v/>
      </c>
      <c r="BA64" s="403"/>
      <c r="BB64" s="399" t="str">
        <f>IF(OR(G64="",H64="有"),"",IF(AS64="電気事業者",VLOOKUP(G64,供給事業者!$B:$D,3,FALSE),IF(AS64="熱の供給区域",VLOOKUP(G64,供給事業者!$J:$L,3,FALSE),IF(AS64="ガス供給事業者",VLOOKUP(G64,供給事業者!$F:$H,3,FALSE),""))))</f>
        <v/>
      </c>
      <c r="BC64"/>
      <c r="BD64"/>
      <c r="BE64"/>
      <c r="BF64"/>
      <c r="BG64"/>
      <c r="BH64"/>
      <c r="BI64"/>
      <c r="BJ64"/>
      <c r="BK64"/>
      <c r="BL64"/>
      <c r="BM64"/>
      <c r="BN64"/>
      <c r="BO64"/>
      <c r="BP64"/>
      <c r="BQ64"/>
      <c r="BR64"/>
      <c r="BS64"/>
      <c r="BT64"/>
      <c r="BU64"/>
      <c r="BV64"/>
      <c r="BW64"/>
      <c r="BX64"/>
      <c r="BY64"/>
      <c r="BZ64"/>
      <c r="CA64"/>
      <c r="CB64"/>
      <c r="CC64"/>
      <c r="CD64"/>
      <c r="CE64" s="222" t="str">
        <f t="shared" si="22"/>
        <v/>
      </c>
      <c r="CF64" s="221" t="str">
        <f t="shared" si="23"/>
        <v/>
      </c>
    </row>
    <row r="65" spans="2:84" ht="18" customHeight="1">
      <c r="B65" s="40"/>
      <c r="D65" s="826"/>
      <c r="E65" s="49"/>
      <c r="F65" s="32"/>
      <c r="G65" s="32"/>
      <c r="H65" s="50"/>
      <c r="I65" s="225"/>
      <c r="J65" s="32"/>
      <c r="K65" s="752"/>
      <c r="L65" s="800"/>
      <c r="M65" s="50"/>
      <c r="N65" s="50"/>
      <c r="O65" s="51"/>
      <c r="P65" s="51"/>
      <c r="Q65" s="708"/>
      <c r="R65" s="709"/>
      <c r="S65" s="709"/>
      <c r="T65" s="709"/>
      <c r="U65" s="709"/>
      <c r="V65" s="709"/>
      <c r="W65" s="709"/>
      <c r="X65" s="709"/>
      <c r="Y65" s="709"/>
      <c r="Z65" s="709"/>
      <c r="AA65" s="709"/>
      <c r="AB65" s="710"/>
      <c r="AC65" s="742"/>
      <c r="AD65" s="743">
        <f t="shared" si="11"/>
        <v>1</v>
      </c>
      <c r="AE65" s="692">
        <f t="shared" si="19"/>
        <v>0</v>
      </c>
      <c r="AF65" s="722" t="str">
        <f t="shared" si="12"/>
        <v/>
      </c>
      <c r="AG65" s="722" t="str">
        <f t="shared" si="13"/>
        <v/>
      </c>
      <c r="AH65" s="134" t="str">
        <f>IF(F65="","",VLOOKUP(F65,係数!$E:$R,9,FALSE))</f>
        <v/>
      </c>
      <c r="AI65" s="286" t="str">
        <f>IF(F65="","",VLOOKUP(F65,係数!$E:$R,7,FALSE))</f>
        <v/>
      </c>
      <c r="AJ65" s="723">
        <f t="shared" si="14"/>
        <v>1</v>
      </c>
      <c r="AK65" s="724" t="str">
        <f t="shared" si="15"/>
        <v/>
      </c>
      <c r="AL65" s="696" t="str">
        <f t="shared" si="16"/>
        <v/>
      </c>
      <c r="AM65" s="724" t="str">
        <f t="shared" si="20"/>
        <v/>
      </c>
      <c r="AN65" s="750" t="str">
        <f>IF(AL65="","",IF(F65="都市ガス",AL65*係数!$O$36*44/12,IF(COUNTIF(F65,"自ら生成した*")&gt;0,AG65*K65,AG65*VLOOKUP(F65,係数!$E:$R,11,FALSE))))</f>
        <v/>
      </c>
      <c r="AP65" s="44"/>
      <c r="AR65" s="58" t="str">
        <f t="shared" si="17"/>
        <v/>
      </c>
      <c r="AS65" s="220" t="str">
        <f t="shared" si="21"/>
        <v/>
      </c>
      <c r="AT65" s="372" t="str">
        <f t="shared" si="18"/>
        <v/>
      </c>
      <c r="AU65"/>
      <c r="AV65"/>
      <c r="AW65"/>
      <c r="AX65"/>
      <c r="AY65" s="403"/>
      <c r="AZ65" s="399" t="str">
        <f>IF(OR(G65="",H65="有"),"",IF(AS65="電気事業者",VLOOKUP(G65,供給事業者!$B:$D,2,FALSE),IF(AS65="熱の供給区域",VLOOKUP(G65,供給事業者!$J:$L,2,FALSE),IF(AS65="ガス供給事業者",VLOOKUP(G65,供給事業者!$F:$H,2,FALSE),""))))</f>
        <v/>
      </c>
      <c r="BA65" s="403"/>
      <c r="BB65" s="399" t="str">
        <f>IF(OR(G65="",H65="有"),"",IF(AS65="電気事業者",VLOOKUP(G65,供給事業者!$B:$D,3,FALSE),IF(AS65="熱の供給区域",VLOOKUP(G65,供給事業者!$J:$L,3,FALSE),IF(AS65="ガス供給事業者",VLOOKUP(G65,供給事業者!$F:$H,3,FALSE),""))))</f>
        <v/>
      </c>
      <c r="BC65"/>
      <c r="BD65"/>
      <c r="BE65"/>
      <c r="BF65"/>
      <c r="BG65"/>
      <c r="BH65"/>
      <c r="BI65"/>
      <c r="BJ65"/>
      <c r="BK65"/>
      <c r="BL65"/>
      <c r="BM65"/>
      <c r="BN65"/>
      <c r="BO65"/>
      <c r="BP65"/>
      <c r="BQ65"/>
      <c r="BR65"/>
      <c r="BS65"/>
      <c r="BT65"/>
      <c r="BU65"/>
      <c r="BV65"/>
      <c r="BW65"/>
      <c r="BX65"/>
      <c r="BY65"/>
      <c r="BZ65"/>
      <c r="CA65"/>
      <c r="CB65"/>
      <c r="CC65"/>
      <c r="CD65"/>
      <c r="CE65" s="221" t="str">
        <f t="shared" si="22"/>
        <v/>
      </c>
      <c r="CF65" s="221" t="str">
        <f t="shared" si="23"/>
        <v/>
      </c>
    </row>
    <row r="66" spans="2:84" ht="18" customHeight="1">
      <c r="B66" s="40"/>
      <c r="D66" s="826"/>
      <c r="E66" s="49"/>
      <c r="F66" s="32"/>
      <c r="G66" s="32"/>
      <c r="H66" s="50"/>
      <c r="I66" s="225"/>
      <c r="J66" s="32"/>
      <c r="K66" s="752"/>
      <c r="L66" s="800"/>
      <c r="M66" s="50"/>
      <c r="N66" s="50"/>
      <c r="O66" s="51"/>
      <c r="P66" s="51"/>
      <c r="Q66" s="708"/>
      <c r="R66" s="709"/>
      <c r="S66" s="709"/>
      <c r="T66" s="709"/>
      <c r="U66" s="709"/>
      <c r="V66" s="709"/>
      <c r="W66" s="709"/>
      <c r="X66" s="709"/>
      <c r="Y66" s="709"/>
      <c r="Z66" s="709"/>
      <c r="AA66" s="709"/>
      <c r="AB66" s="710"/>
      <c r="AC66" s="742"/>
      <c r="AD66" s="743">
        <f t="shared" si="11"/>
        <v>1</v>
      </c>
      <c r="AE66" s="692">
        <f t="shared" si="19"/>
        <v>0</v>
      </c>
      <c r="AF66" s="722" t="str">
        <f t="shared" si="12"/>
        <v/>
      </c>
      <c r="AG66" s="722" t="str">
        <f t="shared" si="13"/>
        <v/>
      </c>
      <c r="AH66" s="134" t="str">
        <f>IF(F66="","",VLOOKUP(F66,係数!$E:$R,9,FALSE))</f>
        <v/>
      </c>
      <c r="AI66" s="286" t="str">
        <f>IF(F66="","",VLOOKUP(F66,係数!$E:$R,7,FALSE))</f>
        <v/>
      </c>
      <c r="AJ66" s="723">
        <f t="shared" si="14"/>
        <v>1</v>
      </c>
      <c r="AK66" s="724" t="str">
        <f t="shared" si="15"/>
        <v/>
      </c>
      <c r="AL66" s="696" t="str">
        <f t="shared" si="16"/>
        <v/>
      </c>
      <c r="AM66" s="724" t="str">
        <f t="shared" si="20"/>
        <v/>
      </c>
      <c r="AN66" s="750" t="str">
        <f>IF(AL66="","",IF(F66="都市ガス",AL66*係数!$O$36*44/12,IF(COUNTIF(F66,"自ら生成した*")&gt;0,AG66*K66,AG66*VLOOKUP(F66,係数!$E:$R,11,FALSE))))</f>
        <v/>
      </c>
      <c r="AP66" s="44"/>
      <c r="AR66" s="58" t="str">
        <f t="shared" si="17"/>
        <v/>
      </c>
      <c r="AS66" s="220" t="str">
        <f t="shared" si="21"/>
        <v/>
      </c>
      <c r="AT66" s="372" t="str">
        <f t="shared" si="18"/>
        <v/>
      </c>
      <c r="AU66"/>
      <c r="AV66"/>
      <c r="AW66"/>
      <c r="AX66"/>
      <c r="AY66" s="403"/>
      <c r="AZ66" s="399" t="str">
        <f>IF(OR(G66="",H66="有"),"",IF(AS66="電気事業者",VLOOKUP(G66,供給事業者!$B:$D,2,FALSE),IF(AS66="熱の供給区域",VLOOKUP(G66,供給事業者!$J:$L,2,FALSE),IF(AS66="ガス供給事業者",VLOOKUP(G66,供給事業者!$F:$H,2,FALSE),""))))</f>
        <v/>
      </c>
      <c r="BA66" s="403"/>
      <c r="BB66" s="399" t="str">
        <f>IF(OR(G66="",H66="有"),"",IF(AS66="電気事業者",VLOOKUP(G66,供給事業者!$B:$D,3,FALSE),IF(AS66="熱の供給区域",VLOOKUP(G66,供給事業者!$J:$L,3,FALSE),IF(AS66="ガス供給事業者",VLOOKUP(G66,供給事業者!$F:$H,3,FALSE),""))))</f>
        <v/>
      </c>
      <c r="BC66"/>
      <c r="BD66"/>
      <c r="BE66"/>
      <c r="BF66"/>
      <c r="BG66"/>
      <c r="BH66"/>
      <c r="BI66"/>
      <c r="BJ66"/>
      <c r="BK66"/>
      <c r="BL66"/>
      <c r="BM66"/>
      <c r="BN66"/>
      <c r="BO66"/>
      <c r="BP66"/>
      <c r="BQ66"/>
      <c r="BR66"/>
      <c r="BS66"/>
      <c r="BT66"/>
      <c r="BU66"/>
      <c r="BV66"/>
      <c r="BW66"/>
      <c r="BX66"/>
      <c r="BY66"/>
      <c r="BZ66"/>
      <c r="CA66"/>
      <c r="CB66"/>
      <c r="CC66"/>
      <c r="CD66"/>
      <c r="CE66" s="221" t="str">
        <f t="shared" si="22"/>
        <v/>
      </c>
      <c r="CF66" s="221" t="str">
        <f t="shared" si="23"/>
        <v/>
      </c>
    </row>
    <row r="67" spans="2:84" ht="18" customHeight="1">
      <c r="B67" s="40"/>
      <c r="D67" s="826"/>
      <c r="E67" s="49"/>
      <c r="F67" s="32"/>
      <c r="G67" s="32"/>
      <c r="H67" s="50"/>
      <c r="I67" s="225"/>
      <c r="J67" s="32"/>
      <c r="K67" s="752"/>
      <c r="L67" s="800"/>
      <c r="M67" s="50"/>
      <c r="N67" s="50"/>
      <c r="O67" s="51"/>
      <c r="P67" s="51"/>
      <c r="Q67" s="708"/>
      <c r="R67" s="709"/>
      <c r="S67" s="709"/>
      <c r="T67" s="709"/>
      <c r="U67" s="709"/>
      <c r="V67" s="709"/>
      <c r="W67" s="709"/>
      <c r="X67" s="709"/>
      <c r="Y67" s="709"/>
      <c r="Z67" s="709"/>
      <c r="AA67" s="709"/>
      <c r="AB67" s="710"/>
      <c r="AC67" s="742"/>
      <c r="AD67" s="743">
        <f t="shared" si="11"/>
        <v>1</v>
      </c>
      <c r="AE67" s="692">
        <f t="shared" si="19"/>
        <v>0</v>
      </c>
      <c r="AF67" s="722" t="str">
        <f t="shared" si="12"/>
        <v/>
      </c>
      <c r="AG67" s="722" t="str">
        <f t="shared" si="13"/>
        <v/>
      </c>
      <c r="AH67" s="134" t="str">
        <f>IF(F67="","",VLOOKUP(F67,係数!$E:$R,9,FALSE))</f>
        <v/>
      </c>
      <c r="AI67" s="286" t="str">
        <f>IF(F67="","",VLOOKUP(F67,係数!$E:$R,7,FALSE))</f>
        <v/>
      </c>
      <c r="AJ67" s="723">
        <f t="shared" si="14"/>
        <v>1</v>
      </c>
      <c r="AK67" s="724" t="str">
        <f t="shared" si="15"/>
        <v/>
      </c>
      <c r="AL67" s="696" t="str">
        <f t="shared" si="16"/>
        <v/>
      </c>
      <c r="AM67" s="724" t="str">
        <f t="shared" si="20"/>
        <v/>
      </c>
      <c r="AN67" s="750" t="str">
        <f>IF(AL67="","",IF(F67="都市ガス",AL67*係数!$O$36*44/12,IF(COUNTIF(F67,"自ら生成した*")&gt;0,AG67*K67,AG67*VLOOKUP(F67,係数!$E:$R,11,FALSE))))</f>
        <v/>
      </c>
      <c r="AP67" s="44"/>
      <c r="AR67" s="58" t="str">
        <f t="shared" si="17"/>
        <v/>
      </c>
      <c r="AS67" s="220" t="str">
        <f t="shared" si="21"/>
        <v/>
      </c>
      <c r="AT67" s="372" t="str">
        <f t="shared" si="18"/>
        <v/>
      </c>
      <c r="AU67"/>
      <c r="AV67"/>
      <c r="AW67"/>
      <c r="AX67"/>
      <c r="AY67" s="403"/>
      <c r="AZ67" s="399" t="str">
        <f>IF(OR(G67="",H67="有"),"",IF(AS67="電気事業者",VLOOKUP(G67,供給事業者!$B:$D,2,FALSE),IF(AS67="熱の供給区域",VLOOKUP(G67,供給事業者!$J:$L,2,FALSE),IF(AS67="ガス供給事業者",VLOOKUP(G67,供給事業者!$F:$H,2,FALSE),""))))</f>
        <v/>
      </c>
      <c r="BA67" s="403"/>
      <c r="BB67" s="399" t="str">
        <f>IF(OR(G67="",H67="有"),"",IF(AS67="電気事業者",VLOOKUP(G67,供給事業者!$B:$D,3,FALSE),IF(AS67="熱の供給区域",VLOOKUP(G67,供給事業者!$J:$L,3,FALSE),IF(AS67="ガス供給事業者",VLOOKUP(G67,供給事業者!$F:$H,3,FALSE),""))))</f>
        <v/>
      </c>
      <c r="BC67"/>
      <c r="BD67"/>
      <c r="BE67"/>
      <c r="BF67"/>
      <c r="BG67"/>
      <c r="BH67"/>
      <c r="BI67"/>
      <c r="BJ67"/>
      <c r="BK67"/>
      <c r="BL67"/>
      <c r="BM67"/>
      <c r="BN67"/>
      <c r="BO67"/>
      <c r="BP67"/>
      <c r="BQ67"/>
      <c r="BR67"/>
      <c r="BS67"/>
      <c r="BT67"/>
      <c r="BU67"/>
      <c r="BV67"/>
      <c r="BW67"/>
      <c r="BX67"/>
      <c r="BY67"/>
      <c r="BZ67"/>
      <c r="CA67"/>
      <c r="CB67"/>
      <c r="CC67"/>
      <c r="CD67"/>
      <c r="CE67" s="221" t="str">
        <f t="shared" si="22"/>
        <v/>
      </c>
      <c r="CF67" s="221" t="str">
        <f t="shared" si="23"/>
        <v/>
      </c>
    </row>
    <row r="68" spans="2:84" ht="18" customHeight="1">
      <c r="B68" s="40"/>
      <c r="D68" s="826"/>
      <c r="E68" s="49"/>
      <c r="F68" s="32"/>
      <c r="G68" s="32"/>
      <c r="H68" s="50"/>
      <c r="I68" s="225"/>
      <c r="J68" s="32"/>
      <c r="K68" s="752"/>
      <c r="L68" s="800"/>
      <c r="M68" s="50"/>
      <c r="N68" s="50"/>
      <c r="O68" s="51"/>
      <c r="P68" s="51"/>
      <c r="Q68" s="708"/>
      <c r="R68" s="709"/>
      <c r="S68" s="709"/>
      <c r="T68" s="709"/>
      <c r="U68" s="709"/>
      <c r="V68" s="709"/>
      <c r="W68" s="709"/>
      <c r="X68" s="709"/>
      <c r="Y68" s="709"/>
      <c r="Z68" s="709"/>
      <c r="AA68" s="709"/>
      <c r="AB68" s="710"/>
      <c r="AC68" s="742"/>
      <c r="AD68" s="743">
        <f t="shared" si="11"/>
        <v>1</v>
      </c>
      <c r="AE68" s="692">
        <f t="shared" si="19"/>
        <v>0</v>
      </c>
      <c r="AF68" s="722" t="str">
        <f t="shared" si="12"/>
        <v/>
      </c>
      <c r="AG68" s="722" t="str">
        <f t="shared" si="13"/>
        <v/>
      </c>
      <c r="AH68" s="134" t="str">
        <f>IF(F68="","",VLOOKUP(F68,係数!$E:$R,9,FALSE))</f>
        <v/>
      </c>
      <c r="AI68" s="286" t="str">
        <f>IF(F68="","",VLOOKUP(F68,係数!$E:$R,7,FALSE))</f>
        <v/>
      </c>
      <c r="AJ68" s="723">
        <f t="shared" si="14"/>
        <v>1</v>
      </c>
      <c r="AK68" s="724" t="str">
        <f t="shared" si="15"/>
        <v/>
      </c>
      <c r="AL68" s="696" t="str">
        <f t="shared" si="16"/>
        <v/>
      </c>
      <c r="AM68" s="724" t="str">
        <f t="shared" si="20"/>
        <v/>
      </c>
      <c r="AN68" s="750" t="str">
        <f>IF(AL68="","",IF(F68="都市ガス",AL68*係数!$O$36*44/12,IF(COUNTIF(F68,"自ら生成した*")&gt;0,AG68*K68,AG68*VLOOKUP(F68,係数!$E:$R,11,FALSE))))</f>
        <v/>
      </c>
      <c r="AP68" s="44"/>
      <c r="AR68" s="58" t="str">
        <f t="shared" si="17"/>
        <v/>
      </c>
      <c r="AS68" s="220" t="str">
        <f t="shared" si="21"/>
        <v/>
      </c>
      <c r="AT68" s="372" t="str">
        <f t="shared" si="18"/>
        <v/>
      </c>
      <c r="AU68"/>
      <c r="AV68"/>
      <c r="AW68"/>
      <c r="AX68"/>
      <c r="AY68" s="403"/>
      <c r="AZ68" s="399" t="str">
        <f>IF(OR(G68="",H68="有"),"",IF(AS68="電気事業者",VLOOKUP(G68,供給事業者!$B:$D,2,FALSE),IF(AS68="熱の供給区域",VLOOKUP(G68,供給事業者!$J:$L,2,FALSE),IF(AS68="ガス供給事業者",VLOOKUP(G68,供給事業者!$F:$H,2,FALSE),""))))</f>
        <v/>
      </c>
      <c r="BA68" s="403"/>
      <c r="BB68" s="399" t="str">
        <f>IF(OR(G68="",H68="有"),"",IF(AS68="電気事業者",VLOOKUP(G68,供給事業者!$B:$D,3,FALSE),IF(AS68="熱の供給区域",VLOOKUP(G68,供給事業者!$J:$L,3,FALSE),IF(AS68="ガス供給事業者",VLOOKUP(G68,供給事業者!$F:$H,3,FALSE),""))))</f>
        <v/>
      </c>
      <c r="BC68"/>
      <c r="BD68"/>
      <c r="BE68"/>
      <c r="BF68"/>
      <c r="BG68"/>
      <c r="BH68"/>
      <c r="BI68"/>
      <c r="BJ68"/>
      <c r="BK68"/>
      <c r="BL68"/>
      <c r="BM68"/>
      <c r="BN68"/>
      <c r="BO68"/>
      <c r="BP68"/>
      <c r="BQ68"/>
      <c r="BR68"/>
      <c r="BS68"/>
      <c r="BT68"/>
      <c r="BU68"/>
      <c r="BV68"/>
      <c r="BW68"/>
      <c r="BX68"/>
      <c r="BY68"/>
      <c r="BZ68"/>
      <c r="CA68"/>
      <c r="CB68"/>
      <c r="CC68"/>
      <c r="CD68"/>
      <c r="CE68" s="221" t="str">
        <f t="shared" si="22"/>
        <v/>
      </c>
      <c r="CF68" s="221" t="str">
        <f t="shared" si="23"/>
        <v/>
      </c>
    </row>
    <row r="69" spans="2:84" ht="18" customHeight="1">
      <c r="B69" s="40"/>
      <c r="D69" s="826"/>
      <c r="E69" s="49"/>
      <c r="F69" s="32"/>
      <c r="G69" s="32"/>
      <c r="H69" s="50"/>
      <c r="I69" s="225"/>
      <c r="J69" s="32"/>
      <c r="K69" s="752"/>
      <c r="L69" s="800"/>
      <c r="M69" s="50"/>
      <c r="N69" s="50"/>
      <c r="O69" s="51"/>
      <c r="P69" s="51"/>
      <c r="Q69" s="708"/>
      <c r="R69" s="709"/>
      <c r="S69" s="709"/>
      <c r="T69" s="709"/>
      <c r="U69" s="709"/>
      <c r="V69" s="709"/>
      <c r="W69" s="709"/>
      <c r="X69" s="709"/>
      <c r="Y69" s="709"/>
      <c r="Z69" s="709"/>
      <c r="AA69" s="709"/>
      <c r="AB69" s="710"/>
      <c r="AC69" s="742"/>
      <c r="AD69" s="743">
        <f t="shared" si="11"/>
        <v>1</v>
      </c>
      <c r="AE69" s="692">
        <f t="shared" si="19"/>
        <v>0</v>
      </c>
      <c r="AF69" s="722" t="str">
        <f t="shared" si="12"/>
        <v/>
      </c>
      <c r="AG69" s="722" t="str">
        <f t="shared" si="13"/>
        <v/>
      </c>
      <c r="AH69" s="134" t="str">
        <f>IF(F69="","",VLOOKUP(F69,係数!$E:$R,9,FALSE))</f>
        <v/>
      </c>
      <c r="AI69" s="286" t="str">
        <f>IF(F69="","",VLOOKUP(F69,係数!$E:$R,7,FALSE))</f>
        <v/>
      </c>
      <c r="AJ69" s="723">
        <f t="shared" si="14"/>
        <v>1</v>
      </c>
      <c r="AK69" s="724" t="str">
        <f t="shared" si="15"/>
        <v/>
      </c>
      <c r="AL69" s="696" t="str">
        <f t="shared" si="16"/>
        <v/>
      </c>
      <c r="AM69" s="724" t="str">
        <f t="shared" si="20"/>
        <v/>
      </c>
      <c r="AN69" s="750" t="str">
        <f>IF(AL69="","",IF(F69="都市ガス",AL69*係数!$O$36*44/12,IF(COUNTIF(F69,"自ら生成した*")&gt;0,AG69*K69,AG69*VLOOKUP(F69,係数!$E:$R,11,FALSE))))</f>
        <v/>
      </c>
      <c r="AP69" s="44"/>
      <c r="AR69" s="58" t="str">
        <f t="shared" si="17"/>
        <v/>
      </c>
      <c r="AS69" s="220" t="str">
        <f t="shared" si="21"/>
        <v/>
      </c>
      <c r="AT69" s="372" t="str">
        <f t="shared" si="18"/>
        <v/>
      </c>
      <c r="AU69"/>
      <c r="AV69"/>
      <c r="AW69"/>
      <c r="AX69"/>
      <c r="AY69" s="403"/>
      <c r="AZ69" s="399" t="str">
        <f>IF(OR(G69="",H69="有"),"",IF(AS69="電気事業者",VLOOKUP(G69,供給事業者!$B:$D,2,FALSE),IF(AS69="熱の供給区域",VLOOKUP(G69,供給事業者!$J:$L,2,FALSE),IF(AS69="ガス供給事業者",VLOOKUP(G69,供給事業者!$F:$H,2,FALSE),""))))</f>
        <v/>
      </c>
      <c r="BA69" s="403"/>
      <c r="BB69" s="399" t="str">
        <f>IF(OR(G69="",H69="有"),"",IF(AS69="電気事業者",VLOOKUP(G69,供給事業者!$B:$D,3,FALSE),IF(AS69="熱の供給区域",VLOOKUP(G69,供給事業者!$J:$L,3,FALSE),IF(AS69="ガス供給事業者",VLOOKUP(G69,供給事業者!$F:$H,3,FALSE),""))))</f>
        <v/>
      </c>
      <c r="BC69"/>
      <c r="BD69"/>
      <c r="BE69"/>
      <c r="BF69"/>
      <c r="BG69"/>
      <c r="BH69"/>
      <c r="BI69"/>
      <c r="BJ69"/>
      <c r="BK69"/>
      <c r="BL69"/>
      <c r="BM69"/>
      <c r="BN69"/>
      <c r="BO69"/>
      <c r="BP69"/>
      <c r="BQ69"/>
      <c r="BR69"/>
      <c r="BS69"/>
      <c r="BT69"/>
      <c r="BU69"/>
      <c r="BV69"/>
      <c r="BW69"/>
      <c r="BX69"/>
      <c r="BY69"/>
      <c r="BZ69"/>
      <c r="CA69"/>
      <c r="CB69"/>
      <c r="CC69"/>
      <c r="CD69"/>
      <c r="CE69" s="221" t="str">
        <f t="shared" si="22"/>
        <v/>
      </c>
      <c r="CF69" s="221" t="str">
        <f t="shared" si="23"/>
        <v/>
      </c>
    </row>
    <row r="70" spans="2:84" ht="18" customHeight="1">
      <c r="B70" s="40"/>
      <c r="D70" s="826"/>
      <c r="E70" s="49"/>
      <c r="F70" s="32"/>
      <c r="G70" s="32"/>
      <c r="H70" s="50"/>
      <c r="I70" s="225"/>
      <c r="J70" s="32"/>
      <c r="K70" s="752"/>
      <c r="L70" s="800"/>
      <c r="M70" s="50"/>
      <c r="N70" s="50"/>
      <c r="O70" s="51"/>
      <c r="P70" s="51"/>
      <c r="Q70" s="708"/>
      <c r="R70" s="709"/>
      <c r="S70" s="709"/>
      <c r="T70" s="709"/>
      <c r="U70" s="709"/>
      <c r="V70" s="709"/>
      <c r="W70" s="709"/>
      <c r="X70" s="709"/>
      <c r="Y70" s="709"/>
      <c r="Z70" s="709"/>
      <c r="AA70" s="709"/>
      <c r="AB70" s="710"/>
      <c r="AC70" s="742"/>
      <c r="AD70" s="743">
        <f t="shared" si="11"/>
        <v>1</v>
      </c>
      <c r="AE70" s="692">
        <f t="shared" si="19"/>
        <v>0</v>
      </c>
      <c r="AF70" s="722" t="str">
        <f t="shared" si="12"/>
        <v/>
      </c>
      <c r="AG70" s="722" t="str">
        <f t="shared" si="13"/>
        <v/>
      </c>
      <c r="AH70" s="134" t="str">
        <f>IF(F70="","",VLOOKUP(F70,係数!$E:$R,9,FALSE))</f>
        <v/>
      </c>
      <c r="AI70" s="286" t="str">
        <f>IF(F70="","",VLOOKUP(F70,係数!$E:$R,7,FALSE))</f>
        <v/>
      </c>
      <c r="AJ70" s="723">
        <f t="shared" si="14"/>
        <v>1</v>
      </c>
      <c r="AK70" s="724" t="str">
        <f t="shared" si="15"/>
        <v/>
      </c>
      <c r="AL70" s="696" t="str">
        <f t="shared" si="16"/>
        <v/>
      </c>
      <c r="AM70" s="724" t="str">
        <f t="shared" si="20"/>
        <v/>
      </c>
      <c r="AN70" s="750" t="str">
        <f>IF(AL70="","",IF(F70="都市ガス",AL70*係数!$O$36*44/12,IF(COUNTIF(F70,"自ら生成した*")&gt;0,AG70*K70,AG70*VLOOKUP(F70,係数!$E:$R,11,FALSE))))</f>
        <v/>
      </c>
      <c r="AP70" s="44"/>
      <c r="AR70" s="58" t="str">
        <f t="shared" si="17"/>
        <v/>
      </c>
      <c r="AS70" s="220" t="str">
        <f t="shared" si="21"/>
        <v/>
      </c>
      <c r="AT70" s="372" t="str">
        <f t="shared" si="18"/>
        <v/>
      </c>
      <c r="AU70"/>
      <c r="AV70"/>
      <c r="AW70"/>
      <c r="AX70"/>
      <c r="AY70" s="403"/>
      <c r="AZ70" s="399" t="str">
        <f>IF(OR(G70="",H70="有"),"",IF(AS70="電気事業者",VLOOKUP(G70,供給事業者!$B:$D,2,FALSE),IF(AS70="熱の供給区域",VLOOKUP(G70,供給事業者!$J:$L,2,FALSE),IF(AS70="ガス供給事業者",VLOOKUP(G70,供給事業者!$F:$H,2,FALSE),""))))</f>
        <v/>
      </c>
      <c r="BA70" s="403"/>
      <c r="BB70" s="399" t="str">
        <f>IF(OR(G70="",H70="有"),"",IF(AS70="電気事業者",VLOOKUP(G70,供給事業者!$B:$D,3,FALSE),IF(AS70="熱の供給区域",VLOOKUP(G70,供給事業者!$J:$L,3,FALSE),IF(AS70="ガス供給事業者",VLOOKUP(G70,供給事業者!$F:$H,3,FALSE),""))))</f>
        <v/>
      </c>
      <c r="BC70"/>
      <c r="BD70"/>
      <c r="BE70"/>
      <c r="BF70"/>
      <c r="BG70"/>
      <c r="BH70"/>
      <c r="BI70"/>
      <c r="BJ70"/>
      <c r="BK70"/>
      <c r="BL70"/>
      <c r="BM70"/>
      <c r="BN70"/>
      <c r="BO70"/>
      <c r="BP70"/>
      <c r="BQ70"/>
      <c r="BR70"/>
      <c r="BS70"/>
      <c r="BT70"/>
      <c r="BU70"/>
      <c r="BV70"/>
      <c r="BW70"/>
      <c r="BX70"/>
      <c r="BY70"/>
      <c r="BZ70"/>
      <c r="CA70"/>
      <c r="CB70"/>
      <c r="CC70"/>
      <c r="CD70"/>
      <c r="CE70" s="221" t="str">
        <f t="shared" si="22"/>
        <v/>
      </c>
      <c r="CF70" s="221" t="str">
        <f t="shared" si="23"/>
        <v/>
      </c>
    </row>
    <row r="71" spans="2:84" ht="18" customHeight="1">
      <c r="B71" s="40"/>
      <c r="D71" s="822"/>
      <c r="E71" s="49"/>
      <c r="F71" s="32"/>
      <c r="G71" s="32"/>
      <c r="H71" s="50"/>
      <c r="I71" s="225"/>
      <c r="J71" s="32"/>
      <c r="K71" s="752"/>
      <c r="L71" s="800"/>
      <c r="M71" s="50"/>
      <c r="N71" s="50"/>
      <c r="O71" s="51"/>
      <c r="P71" s="51"/>
      <c r="Q71" s="708"/>
      <c r="R71" s="709"/>
      <c r="S71" s="709"/>
      <c r="T71" s="709"/>
      <c r="U71" s="709"/>
      <c r="V71" s="709"/>
      <c r="W71" s="709"/>
      <c r="X71" s="709"/>
      <c r="Y71" s="709"/>
      <c r="Z71" s="709"/>
      <c r="AA71" s="709"/>
      <c r="AB71" s="710"/>
      <c r="AC71" s="742"/>
      <c r="AD71" s="743">
        <f t="shared" si="11"/>
        <v>1</v>
      </c>
      <c r="AE71" s="692">
        <f t="shared" si="19"/>
        <v>0</v>
      </c>
      <c r="AF71" s="722" t="str">
        <f t="shared" si="12"/>
        <v/>
      </c>
      <c r="AG71" s="722" t="str">
        <f t="shared" si="13"/>
        <v/>
      </c>
      <c r="AH71" s="134" t="str">
        <f>IF(F71="","",VLOOKUP(F71,係数!$E:$R,9,FALSE))</f>
        <v/>
      </c>
      <c r="AI71" s="286" t="str">
        <f>IF(F71="","",VLOOKUP(F71,係数!$E:$R,7,FALSE))</f>
        <v/>
      </c>
      <c r="AJ71" s="723">
        <f t="shared" si="14"/>
        <v>1</v>
      </c>
      <c r="AK71" s="724" t="str">
        <f t="shared" si="15"/>
        <v/>
      </c>
      <c r="AL71" s="696" t="str">
        <f t="shared" si="16"/>
        <v/>
      </c>
      <c r="AM71" s="724" t="str">
        <f t="shared" si="20"/>
        <v/>
      </c>
      <c r="AN71" s="750" t="str">
        <f>IF(AL71="","",IF(F71="都市ガス",AL71*係数!$O$36*44/12,IF(COUNTIF(F71,"自ら生成した*")&gt;0,AG71*K71,AG71*VLOOKUP(F71,係数!$E:$R,11,FALSE))))</f>
        <v/>
      </c>
      <c r="AP71" s="44"/>
      <c r="AR71" s="58" t="str">
        <f t="shared" si="17"/>
        <v/>
      </c>
      <c r="AS71" s="220" t="str">
        <f t="shared" si="21"/>
        <v/>
      </c>
      <c r="AT71" s="372" t="str">
        <f t="shared" si="18"/>
        <v/>
      </c>
      <c r="AU71"/>
      <c r="AV71"/>
      <c r="AW71"/>
      <c r="AX71"/>
      <c r="AY71" s="403"/>
      <c r="AZ71" s="399" t="str">
        <f>IF(OR(G71="",H71="有"),"",IF(AS71="電気事業者",VLOOKUP(G71,供給事業者!$B:$D,2,FALSE),IF(AS71="熱の供給区域",VLOOKUP(G71,供給事業者!$J:$L,2,FALSE),IF(AS71="ガス供給事業者",VLOOKUP(G71,供給事業者!$F:$H,2,FALSE),""))))</f>
        <v/>
      </c>
      <c r="BA71" s="403"/>
      <c r="BB71" s="399" t="str">
        <f>IF(OR(G71="",H71="有"),"",IF(AS71="電気事業者",VLOOKUP(G71,供給事業者!$B:$D,3,FALSE),IF(AS71="熱の供給区域",VLOOKUP(G71,供給事業者!$J:$L,3,FALSE),IF(AS71="ガス供給事業者",VLOOKUP(G71,供給事業者!$F:$H,3,FALSE),""))))</f>
        <v/>
      </c>
      <c r="BC71"/>
      <c r="BD71"/>
      <c r="BE71"/>
      <c r="BF71"/>
      <c r="BG71"/>
      <c r="BH71"/>
      <c r="BI71"/>
      <c r="BJ71"/>
      <c r="BK71"/>
      <c r="BL71"/>
      <c r="BM71"/>
      <c r="BN71"/>
      <c r="BO71"/>
      <c r="BP71"/>
      <c r="BQ71"/>
      <c r="BR71"/>
      <c r="BS71"/>
      <c r="BT71"/>
      <c r="BU71"/>
      <c r="BV71"/>
      <c r="BW71"/>
      <c r="BX71"/>
      <c r="BY71"/>
      <c r="BZ71"/>
      <c r="CA71"/>
      <c r="CB71"/>
      <c r="CC71"/>
      <c r="CD71"/>
      <c r="CE71" s="221" t="str">
        <f t="shared" si="22"/>
        <v/>
      </c>
      <c r="CF71" s="221" t="str">
        <f t="shared" si="23"/>
        <v/>
      </c>
    </row>
    <row r="72" spans="2:84" ht="18" customHeight="1">
      <c r="B72" s="40"/>
      <c r="D72" s="822"/>
      <c r="E72" s="49"/>
      <c r="F72" s="32"/>
      <c r="G72" s="32"/>
      <c r="H72" s="50"/>
      <c r="I72" s="225"/>
      <c r="J72" s="32"/>
      <c r="K72" s="752"/>
      <c r="L72" s="800"/>
      <c r="M72" s="50"/>
      <c r="N72" s="50"/>
      <c r="O72" s="51"/>
      <c r="P72" s="51"/>
      <c r="Q72" s="708"/>
      <c r="R72" s="709"/>
      <c r="S72" s="709"/>
      <c r="T72" s="709"/>
      <c r="U72" s="709"/>
      <c r="V72" s="709"/>
      <c r="W72" s="709"/>
      <c r="X72" s="709"/>
      <c r="Y72" s="709"/>
      <c r="Z72" s="709"/>
      <c r="AA72" s="709"/>
      <c r="AB72" s="710"/>
      <c r="AC72" s="742"/>
      <c r="AD72" s="743">
        <f t="shared" si="11"/>
        <v>1</v>
      </c>
      <c r="AE72" s="692">
        <f t="shared" si="19"/>
        <v>0</v>
      </c>
      <c r="AF72" s="722" t="str">
        <f t="shared" si="12"/>
        <v/>
      </c>
      <c r="AG72" s="722" t="str">
        <f t="shared" si="13"/>
        <v/>
      </c>
      <c r="AH72" s="134" t="str">
        <f>IF(F72="","",VLOOKUP(F72,係数!$E:$R,9,FALSE))</f>
        <v/>
      </c>
      <c r="AI72" s="286" t="str">
        <f>IF(F72="","",VLOOKUP(F72,係数!$E:$R,7,FALSE))</f>
        <v/>
      </c>
      <c r="AJ72" s="723">
        <f t="shared" si="14"/>
        <v>1</v>
      </c>
      <c r="AK72" s="724" t="str">
        <f t="shared" si="15"/>
        <v/>
      </c>
      <c r="AL72" s="696" t="str">
        <f t="shared" si="16"/>
        <v/>
      </c>
      <c r="AM72" s="724" t="str">
        <f t="shared" si="20"/>
        <v/>
      </c>
      <c r="AN72" s="750" t="str">
        <f>IF(AL72="","",IF(F72="都市ガス",AL72*係数!$O$36*44/12,IF(COUNTIF(F72,"自ら生成した*")&gt;0,AG72*K72,AG72*VLOOKUP(F72,係数!$E:$R,11,FALSE))))</f>
        <v/>
      </c>
      <c r="AP72" s="44"/>
      <c r="AR72" s="58" t="str">
        <f t="shared" si="17"/>
        <v/>
      </c>
      <c r="AS72" s="220" t="str">
        <f t="shared" si="21"/>
        <v/>
      </c>
      <c r="AT72" s="372" t="str">
        <f t="shared" si="18"/>
        <v/>
      </c>
      <c r="AU72"/>
      <c r="AV72"/>
      <c r="AW72"/>
      <c r="AX72"/>
      <c r="AY72" s="403"/>
      <c r="AZ72" s="399" t="str">
        <f>IF(OR(G72="",H72="有"),"",IF(AS72="電気事業者",VLOOKUP(G72,供給事業者!$B:$D,2,FALSE),IF(AS72="熱の供給区域",VLOOKUP(G72,供給事業者!$J:$L,2,FALSE),IF(AS72="ガス供給事業者",VLOOKUP(G72,供給事業者!$F:$H,2,FALSE),""))))</f>
        <v/>
      </c>
      <c r="BA72" s="403"/>
      <c r="BB72" s="399" t="str">
        <f>IF(OR(G72="",H72="有"),"",IF(AS72="電気事業者",VLOOKUP(G72,供給事業者!$B:$D,3,FALSE),IF(AS72="熱の供給区域",VLOOKUP(G72,供給事業者!$J:$L,3,FALSE),IF(AS72="ガス供給事業者",VLOOKUP(G72,供給事業者!$F:$H,3,FALSE),""))))</f>
        <v/>
      </c>
      <c r="BC72"/>
      <c r="BD72"/>
      <c r="BE72"/>
      <c r="BF72"/>
      <c r="BG72"/>
      <c r="BH72"/>
      <c r="BI72"/>
      <c r="BJ72"/>
      <c r="BK72"/>
      <c r="BL72"/>
      <c r="BM72"/>
      <c r="BN72"/>
      <c r="BO72"/>
      <c r="BP72"/>
      <c r="BQ72"/>
      <c r="BR72"/>
      <c r="BS72"/>
      <c r="BT72"/>
      <c r="BU72"/>
      <c r="BV72"/>
      <c r="BW72"/>
      <c r="BX72"/>
      <c r="BY72"/>
      <c r="BZ72"/>
      <c r="CA72"/>
      <c r="CB72"/>
      <c r="CC72"/>
      <c r="CD72"/>
      <c r="CE72" s="221" t="str">
        <f t="shared" si="22"/>
        <v/>
      </c>
      <c r="CF72" s="221" t="str">
        <f t="shared" si="23"/>
        <v/>
      </c>
    </row>
    <row r="73" spans="2:84" ht="18" customHeight="1">
      <c r="B73" s="40"/>
      <c r="D73" s="822"/>
      <c r="E73" s="49"/>
      <c r="F73" s="32"/>
      <c r="G73" s="32"/>
      <c r="H73" s="50"/>
      <c r="I73" s="225"/>
      <c r="J73" s="32"/>
      <c r="K73" s="752"/>
      <c r="L73" s="800"/>
      <c r="M73" s="50"/>
      <c r="N73" s="50"/>
      <c r="O73" s="51"/>
      <c r="P73" s="51"/>
      <c r="Q73" s="708"/>
      <c r="R73" s="709"/>
      <c r="S73" s="709"/>
      <c r="T73" s="709"/>
      <c r="U73" s="709"/>
      <c r="V73" s="709"/>
      <c r="W73" s="709"/>
      <c r="X73" s="709"/>
      <c r="Y73" s="709"/>
      <c r="Z73" s="709"/>
      <c r="AA73" s="709"/>
      <c r="AB73" s="710"/>
      <c r="AC73" s="742"/>
      <c r="AD73" s="743">
        <f t="shared" si="11"/>
        <v>1</v>
      </c>
      <c r="AE73" s="692">
        <f t="shared" si="19"/>
        <v>0</v>
      </c>
      <c r="AF73" s="722" t="str">
        <f t="shared" si="12"/>
        <v/>
      </c>
      <c r="AG73" s="722" t="str">
        <f t="shared" si="13"/>
        <v/>
      </c>
      <c r="AH73" s="134" t="str">
        <f>IF(F73="","",VLOOKUP(F73,係数!$E:$R,9,FALSE))</f>
        <v/>
      </c>
      <c r="AI73" s="286" t="str">
        <f>IF(F73="","",VLOOKUP(F73,係数!$E:$R,7,FALSE))</f>
        <v/>
      </c>
      <c r="AJ73" s="723">
        <f t="shared" si="14"/>
        <v>1</v>
      </c>
      <c r="AK73" s="724" t="str">
        <f t="shared" si="15"/>
        <v/>
      </c>
      <c r="AL73" s="696" t="str">
        <f t="shared" si="16"/>
        <v/>
      </c>
      <c r="AM73" s="724" t="str">
        <f t="shared" si="20"/>
        <v/>
      </c>
      <c r="AN73" s="750" t="str">
        <f>IF(AL73="","",IF(F73="都市ガス",AL73*係数!$O$36*44/12,IF(COUNTIF(F73,"自ら生成した*")&gt;0,AG73*K73,AG73*VLOOKUP(F73,係数!$E:$R,11,FALSE))))</f>
        <v/>
      </c>
      <c r="AP73" s="44"/>
      <c r="AR73" s="58" t="str">
        <f t="shared" si="17"/>
        <v/>
      </c>
      <c r="AS73" s="220" t="str">
        <f t="shared" si="21"/>
        <v/>
      </c>
      <c r="AT73" s="372" t="str">
        <f t="shared" si="18"/>
        <v/>
      </c>
      <c r="AU73"/>
      <c r="AV73"/>
      <c r="AW73"/>
      <c r="AX73"/>
      <c r="AY73" s="403"/>
      <c r="AZ73" s="399" t="str">
        <f>IF(OR(G73="",H73="有"),"",IF(AS73="電気事業者",VLOOKUP(G73,供給事業者!$B:$D,2,FALSE),IF(AS73="熱の供給区域",VLOOKUP(G73,供給事業者!$J:$L,2,FALSE),IF(AS73="ガス供給事業者",VLOOKUP(G73,供給事業者!$F:$H,2,FALSE),""))))</f>
        <v/>
      </c>
      <c r="BA73" s="403"/>
      <c r="BB73" s="399" t="str">
        <f>IF(OR(G73="",H73="有"),"",IF(AS73="電気事業者",VLOOKUP(G73,供給事業者!$B:$D,3,FALSE),IF(AS73="熱の供給区域",VLOOKUP(G73,供給事業者!$J:$L,3,FALSE),IF(AS73="ガス供給事業者",VLOOKUP(G73,供給事業者!$F:$H,3,FALSE),""))))</f>
        <v/>
      </c>
      <c r="BC73"/>
      <c r="BD73"/>
      <c r="BE73"/>
      <c r="BF73"/>
      <c r="BG73"/>
      <c r="BH73"/>
      <c r="BI73"/>
      <c r="BJ73"/>
      <c r="BK73"/>
      <c r="BL73"/>
      <c r="BM73"/>
      <c r="BN73"/>
      <c r="BO73"/>
      <c r="BP73"/>
      <c r="BQ73"/>
      <c r="BR73"/>
      <c r="BS73"/>
      <c r="BT73"/>
      <c r="BU73"/>
      <c r="BV73"/>
      <c r="BW73"/>
      <c r="BX73"/>
      <c r="BY73"/>
      <c r="BZ73"/>
      <c r="CA73"/>
      <c r="CB73"/>
      <c r="CC73"/>
      <c r="CD73"/>
      <c r="CE73" s="221" t="str">
        <f t="shared" si="22"/>
        <v/>
      </c>
      <c r="CF73" s="221" t="str">
        <f t="shared" si="23"/>
        <v/>
      </c>
    </row>
    <row r="74" spans="2:84" ht="18" customHeight="1">
      <c r="B74" s="40"/>
      <c r="D74" s="822"/>
      <c r="E74" s="49"/>
      <c r="F74" s="32"/>
      <c r="G74" s="32"/>
      <c r="H74" s="50"/>
      <c r="I74" s="225"/>
      <c r="J74" s="32"/>
      <c r="K74" s="752"/>
      <c r="L74" s="800"/>
      <c r="M74" s="50"/>
      <c r="N74" s="50"/>
      <c r="O74" s="51"/>
      <c r="P74" s="51"/>
      <c r="Q74" s="708"/>
      <c r="R74" s="709"/>
      <c r="S74" s="709"/>
      <c r="T74" s="709"/>
      <c r="U74" s="709"/>
      <c r="V74" s="709"/>
      <c r="W74" s="709"/>
      <c r="X74" s="709"/>
      <c r="Y74" s="709"/>
      <c r="Z74" s="709"/>
      <c r="AA74" s="709"/>
      <c r="AB74" s="710"/>
      <c r="AC74" s="742"/>
      <c r="AD74" s="743">
        <f t="shared" si="11"/>
        <v>1</v>
      </c>
      <c r="AE74" s="692">
        <f t="shared" si="19"/>
        <v>0</v>
      </c>
      <c r="AF74" s="722" t="str">
        <f t="shared" si="12"/>
        <v/>
      </c>
      <c r="AG74" s="722" t="str">
        <f t="shared" si="13"/>
        <v/>
      </c>
      <c r="AH74" s="134" t="str">
        <f>IF(F74="","",VLOOKUP(F74,係数!$E:$R,9,FALSE))</f>
        <v/>
      </c>
      <c r="AI74" s="286" t="str">
        <f>IF(F74="","",VLOOKUP(F74,係数!$E:$R,7,FALSE))</f>
        <v/>
      </c>
      <c r="AJ74" s="723">
        <f t="shared" si="14"/>
        <v>1</v>
      </c>
      <c r="AK74" s="724" t="str">
        <f t="shared" si="15"/>
        <v/>
      </c>
      <c r="AL74" s="696" t="str">
        <f t="shared" si="16"/>
        <v/>
      </c>
      <c r="AM74" s="724" t="str">
        <f t="shared" si="20"/>
        <v/>
      </c>
      <c r="AN74" s="750" t="str">
        <f>IF(AL74="","",IF(F74="都市ガス",AL74*係数!$O$36*44/12,IF(COUNTIF(F74,"自ら生成した*")&gt;0,AG74*K74,AG74*VLOOKUP(F74,係数!$E:$R,11,FALSE))))</f>
        <v/>
      </c>
      <c r="AP74" s="44"/>
      <c r="AR74" s="58" t="str">
        <f t="shared" si="17"/>
        <v/>
      </c>
      <c r="AS74" s="220" t="str">
        <f t="shared" si="21"/>
        <v/>
      </c>
      <c r="AT74" s="372" t="str">
        <f t="shared" si="18"/>
        <v/>
      </c>
      <c r="AU74"/>
      <c r="AV74"/>
      <c r="AW74"/>
      <c r="AX74"/>
      <c r="AY74" s="403"/>
      <c r="AZ74" s="399" t="str">
        <f>IF(OR(G74="",H74="有"),"",IF(AS74="電気事業者",VLOOKUP(G74,供給事業者!$B:$D,2,FALSE),IF(AS74="熱の供給区域",VLOOKUP(G74,供給事業者!$J:$L,2,FALSE),IF(AS74="ガス供給事業者",VLOOKUP(G74,供給事業者!$F:$H,2,FALSE),""))))</f>
        <v/>
      </c>
      <c r="BA74" s="403"/>
      <c r="BB74" s="399" t="str">
        <f>IF(OR(G74="",H74="有"),"",IF(AS74="電気事業者",VLOOKUP(G74,供給事業者!$B:$D,3,FALSE),IF(AS74="熱の供給区域",VLOOKUP(G74,供給事業者!$J:$L,3,FALSE),IF(AS74="ガス供給事業者",VLOOKUP(G74,供給事業者!$F:$H,3,FALSE),""))))</f>
        <v/>
      </c>
      <c r="BC74"/>
      <c r="BD74"/>
      <c r="BE74"/>
      <c r="BF74"/>
      <c r="BG74"/>
      <c r="BH74"/>
      <c r="BI74"/>
      <c r="BJ74"/>
      <c r="BK74"/>
      <c r="BL74"/>
      <c r="BM74"/>
      <c r="BN74"/>
      <c r="BO74"/>
      <c r="BP74"/>
      <c r="BQ74"/>
      <c r="BR74"/>
      <c r="BS74"/>
      <c r="BT74"/>
      <c r="BU74"/>
      <c r="BV74"/>
      <c r="BW74"/>
      <c r="BX74"/>
      <c r="BY74"/>
      <c r="BZ74"/>
      <c r="CA74"/>
      <c r="CB74"/>
      <c r="CC74"/>
      <c r="CD74"/>
      <c r="CE74" s="221" t="str">
        <f t="shared" si="22"/>
        <v/>
      </c>
      <c r="CF74" s="221" t="str">
        <f t="shared" si="23"/>
        <v/>
      </c>
    </row>
    <row r="75" spans="2:84" ht="18" customHeight="1">
      <c r="B75" s="40"/>
      <c r="D75" s="822"/>
      <c r="E75" s="49"/>
      <c r="F75" s="32"/>
      <c r="G75" s="32"/>
      <c r="H75" s="50"/>
      <c r="I75" s="225"/>
      <c r="J75" s="32"/>
      <c r="K75" s="752"/>
      <c r="L75" s="800"/>
      <c r="M75" s="50"/>
      <c r="N75" s="50"/>
      <c r="O75" s="51"/>
      <c r="P75" s="51"/>
      <c r="Q75" s="708"/>
      <c r="R75" s="709"/>
      <c r="S75" s="709"/>
      <c r="T75" s="709"/>
      <c r="U75" s="709"/>
      <c r="V75" s="709"/>
      <c r="W75" s="709"/>
      <c r="X75" s="709"/>
      <c r="Y75" s="709"/>
      <c r="Z75" s="709"/>
      <c r="AA75" s="709"/>
      <c r="AB75" s="710"/>
      <c r="AC75" s="742"/>
      <c r="AD75" s="743">
        <f t="shared" si="11"/>
        <v>1</v>
      </c>
      <c r="AE75" s="692">
        <f t="shared" si="19"/>
        <v>0</v>
      </c>
      <c r="AF75" s="722" t="str">
        <f t="shared" si="12"/>
        <v/>
      </c>
      <c r="AG75" s="722" t="str">
        <f t="shared" si="13"/>
        <v/>
      </c>
      <c r="AH75" s="134" t="str">
        <f>IF(F75="","",VLOOKUP(F75,係数!$E:$R,9,FALSE))</f>
        <v/>
      </c>
      <c r="AI75" s="286" t="str">
        <f>IF(F75="","",VLOOKUP(F75,係数!$E:$R,7,FALSE))</f>
        <v/>
      </c>
      <c r="AJ75" s="723">
        <f t="shared" si="14"/>
        <v>1</v>
      </c>
      <c r="AK75" s="724" t="str">
        <f t="shared" si="15"/>
        <v/>
      </c>
      <c r="AL75" s="696" t="str">
        <f t="shared" si="16"/>
        <v/>
      </c>
      <c r="AM75" s="724" t="str">
        <f t="shared" si="20"/>
        <v/>
      </c>
      <c r="AN75" s="750" t="str">
        <f>IF(AL75="","",IF(F75="都市ガス",AL75*係数!$O$36*44/12,IF(COUNTIF(F75,"自ら生成した*")&gt;0,AG75*K75,AG75*VLOOKUP(F75,係数!$E:$R,11,FALSE))))</f>
        <v/>
      </c>
      <c r="AP75" s="44"/>
      <c r="AR75" s="58" t="str">
        <f t="shared" si="17"/>
        <v/>
      </c>
      <c r="AS75" s="220" t="str">
        <f t="shared" si="21"/>
        <v/>
      </c>
      <c r="AT75" s="372" t="str">
        <f t="shared" si="18"/>
        <v/>
      </c>
      <c r="AU75"/>
      <c r="AV75"/>
      <c r="AW75"/>
      <c r="AX75"/>
      <c r="AY75" s="403"/>
      <c r="AZ75" s="399" t="str">
        <f>IF(OR(G75="",H75="有"),"",IF(AS75="電気事業者",VLOOKUP(G75,供給事業者!$B:$D,2,FALSE),IF(AS75="熱の供給区域",VLOOKUP(G75,供給事業者!$J:$L,2,FALSE),IF(AS75="ガス供給事業者",VLOOKUP(G75,供給事業者!$F:$H,2,FALSE),""))))</f>
        <v/>
      </c>
      <c r="BA75" s="403"/>
      <c r="BB75" s="399" t="str">
        <f>IF(OR(G75="",H75="有"),"",IF(AS75="電気事業者",VLOOKUP(G75,供給事業者!$B:$D,3,FALSE),IF(AS75="熱の供給区域",VLOOKUP(G75,供給事業者!$J:$L,3,FALSE),IF(AS75="ガス供給事業者",VLOOKUP(G75,供給事業者!$F:$H,3,FALSE),""))))</f>
        <v/>
      </c>
      <c r="BC75"/>
      <c r="BD75"/>
      <c r="BE75"/>
      <c r="BF75"/>
      <c r="BG75"/>
      <c r="BH75"/>
      <c r="BI75"/>
      <c r="BJ75"/>
      <c r="BK75"/>
      <c r="BL75"/>
      <c r="BM75"/>
      <c r="BN75"/>
      <c r="BO75"/>
      <c r="BP75"/>
      <c r="BQ75"/>
      <c r="BR75"/>
      <c r="BS75"/>
      <c r="BT75"/>
      <c r="BU75"/>
      <c r="BV75"/>
      <c r="BW75"/>
      <c r="BX75"/>
      <c r="BY75"/>
      <c r="BZ75"/>
      <c r="CA75"/>
      <c r="CB75"/>
      <c r="CC75"/>
      <c r="CD75"/>
      <c r="CE75" s="221" t="str">
        <f t="shared" si="22"/>
        <v/>
      </c>
      <c r="CF75" s="221" t="str">
        <f t="shared" si="23"/>
        <v/>
      </c>
    </row>
    <row r="76" spans="2:84" ht="18" customHeight="1">
      <c r="B76" s="40"/>
      <c r="D76" s="822"/>
      <c r="E76" s="49"/>
      <c r="F76" s="32"/>
      <c r="G76" s="32"/>
      <c r="H76" s="50"/>
      <c r="I76" s="225"/>
      <c r="J76" s="32"/>
      <c r="K76" s="752"/>
      <c r="L76" s="800"/>
      <c r="M76" s="50"/>
      <c r="N76" s="50"/>
      <c r="O76" s="51"/>
      <c r="P76" s="51"/>
      <c r="Q76" s="708"/>
      <c r="R76" s="709"/>
      <c r="S76" s="709"/>
      <c r="T76" s="709"/>
      <c r="U76" s="709"/>
      <c r="V76" s="709"/>
      <c r="W76" s="709"/>
      <c r="X76" s="709"/>
      <c r="Y76" s="709"/>
      <c r="Z76" s="709"/>
      <c r="AA76" s="709"/>
      <c r="AB76" s="710"/>
      <c r="AC76" s="742"/>
      <c r="AD76" s="743">
        <f t="shared" si="11"/>
        <v>1</v>
      </c>
      <c r="AE76" s="692">
        <f t="shared" si="19"/>
        <v>0</v>
      </c>
      <c r="AF76" s="722" t="str">
        <f t="shared" si="12"/>
        <v/>
      </c>
      <c r="AG76" s="722" t="str">
        <f t="shared" si="13"/>
        <v/>
      </c>
      <c r="AH76" s="134" t="str">
        <f>IF(F76="","",VLOOKUP(F76,係数!$E:$R,9,FALSE))</f>
        <v/>
      </c>
      <c r="AI76" s="286" t="str">
        <f>IF(F76="","",VLOOKUP(F76,係数!$E:$R,7,FALSE))</f>
        <v/>
      </c>
      <c r="AJ76" s="723">
        <f t="shared" si="14"/>
        <v>1</v>
      </c>
      <c r="AK76" s="724" t="str">
        <f t="shared" si="15"/>
        <v/>
      </c>
      <c r="AL76" s="696" t="str">
        <f t="shared" si="16"/>
        <v/>
      </c>
      <c r="AM76" s="724" t="str">
        <f t="shared" si="20"/>
        <v/>
      </c>
      <c r="AN76" s="750" t="str">
        <f>IF(AL76="","",IF(F76="都市ガス",AL76*係数!$O$36*44/12,IF(COUNTIF(F76,"自ら生成した*")&gt;0,AG76*K76,AG76*VLOOKUP(F76,係数!$E:$R,11,FALSE))))</f>
        <v/>
      </c>
      <c r="AP76" s="44"/>
      <c r="AR76" s="58" t="str">
        <f t="shared" si="17"/>
        <v/>
      </c>
      <c r="AS76" s="220" t="str">
        <f t="shared" si="21"/>
        <v/>
      </c>
      <c r="AT76" s="372" t="str">
        <f t="shared" si="18"/>
        <v/>
      </c>
      <c r="AU76"/>
      <c r="AV76"/>
      <c r="AW76"/>
      <c r="AX76"/>
      <c r="AY76" s="403"/>
      <c r="AZ76" s="399" t="str">
        <f>IF(OR(G76="",H76="有"),"",IF(AS76="電気事業者",VLOOKUP(G76,供給事業者!$B:$D,2,FALSE),IF(AS76="熱の供給区域",VLOOKUP(G76,供給事業者!$J:$L,2,FALSE),IF(AS76="ガス供給事業者",VLOOKUP(G76,供給事業者!$F:$H,2,FALSE),""))))</f>
        <v/>
      </c>
      <c r="BA76" s="403"/>
      <c r="BB76" s="399" t="str">
        <f>IF(OR(G76="",H76="有"),"",IF(AS76="電気事業者",VLOOKUP(G76,供給事業者!$B:$D,3,FALSE),IF(AS76="熱の供給区域",VLOOKUP(G76,供給事業者!$J:$L,3,FALSE),IF(AS76="ガス供給事業者",VLOOKUP(G76,供給事業者!$F:$H,3,FALSE),""))))</f>
        <v/>
      </c>
      <c r="BC76"/>
      <c r="BD76"/>
      <c r="BE76"/>
      <c r="BF76"/>
      <c r="BG76"/>
      <c r="BH76"/>
      <c r="BI76"/>
      <c r="BJ76"/>
      <c r="BK76"/>
      <c r="BL76"/>
      <c r="BM76"/>
      <c r="BN76"/>
      <c r="BO76"/>
      <c r="BP76"/>
      <c r="BQ76"/>
      <c r="BR76"/>
      <c r="BS76"/>
      <c r="BT76"/>
      <c r="BU76"/>
      <c r="BV76"/>
      <c r="BW76"/>
      <c r="BX76"/>
      <c r="BY76"/>
      <c r="BZ76"/>
      <c r="CA76"/>
      <c r="CB76"/>
      <c r="CC76"/>
      <c r="CD76"/>
      <c r="CE76" s="221" t="str">
        <f t="shared" si="22"/>
        <v/>
      </c>
      <c r="CF76" s="221" t="str">
        <f t="shared" si="23"/>
        <v/>
      </c>
    </row>
    <row r="77" spans="2:84" ht="18" customHeight="1">
      <c r="B77" s="40"/>
      <c r="D77" s="822"/>
      <c r="E77" s="49"/>
      <c r="F77" s="32"/>
      <c r="G77" s="32"/>
      <c r="H77" s="50"/>
      <c r="I77" s="225"/>
      <c r="J77" s="32"/>
      <c r="K77" s="752"/>
      <c r="L77" s="800"/>
      <c r="M77" s="50"/>
      <c r="N77" s="50"/>
      <c r="O77" s="51"/>
      <c r="P77" s="51"/>
      <c r="Q77" s="708"/>
      <c r="R77" s="709"/>
      <c r="S77" s="709"/>
      <c r="T77" s="709"/>
      <c r="U77" s="709"/>
      <c r="V77" s="709"/>
      <c r="W77" s="709"/>
      <c r="X77" s="709"/>
      <c r="Y77" s="709"/>
      <c r="Z77" s="709"/>
      <c r="AA77" s="709"/>
      <c r="AB77" s="710"/>
      <c r="AC77" s="742"/>
      <c r="AD77" s="743">
        <f t="shared" si="11"/>
        <v>1</v>
      </c>
      <c r="AE77" s="692">
        <f t="shared" si="19"/>
        <v>0</v>
      </c>
      <c r="AF77" s="722" t="str">
        <f t="shared" si="12"/>
        <v/>
      </c>
      <c r="AG77" s="722" t="str">
        <f t="shared" si="13"/>
        <v/>
      </c>
      <c r="AH77" s="134" t="str">
        <f>IF(F77="","",VLOOKUP(F77,係数!$E:$R,9,FALSE))</f>
        <v/>
      </c>
      <c r="AI77" s="286" t="str">
        <f>IF(F77="","",VLOOKUP(F77,係数!$E:$R,7,FALSE))</f>
        <v/>
      </c>
      <c r="AJ77" s="723">
        <f t="shared" si="14"/>
        <v>1</v>
      </c>
      <c r="AK77" s="724" t="str">
        <f t="shared" si="15"/>
        <v/>
      </c>
      <c r="AL77" s="696" t="str">
        <f t="shared" si="16"/>
        <v/>
      </c>
      <c r="AM77" s="724" t="str">
        <f t="shared" si="20"/>
        <v/>
      </c>
      <c r="AN77" s="750" t="str">
        <f>IF(AL77="","",IF(F77="都市ガス",AL77*係数!$O$36*44/12,IF(COUNTIF(F77,"自ら生成した*")&gt;0,AG77*K77,AG77*VLOOKUP(F77,係数!$E:$R,11,FALSE))))</f>
        <v/>
      </c>
      <c r="AP77" s="44"/>
      <c r="AR77" s="58" t="str">
        <f t="shared" si="17"/>
        <v/>
      </c>
      <c r="AS77" s="220" t="str">
        <f t="shared" si="21"/>
        <v/>
      </c>
      <c r="AT77" s="372" t="str">
        <f t="shared" si="18"/>
        <v/>
      </c>
      <c r="AU77"/>
      <c r="AV77"/>
      <c r="AW77"/>
      <c r="AX77"/>
      <c r="AY77" s="403"/>
      <c r="AZ77" s="399" t="str">
        <f>IF(OR(G77="",H77="有"),"",IF(AS77="電気事業者",VLOOKUP(G77,供給事業者!$B:$D,2,FALSE),IF(AS77="熱の供給区域",VLOOKUP(G77,供給事業者!$J:$L,2,FALSE),IF(AS77="ガス供給事業者",VLOOKUP(G77,供給事業者!$F:$H,2,FALSE),""))))</f>
        <v/>
      </c>
      <c r="BA77" s="403"/>
      <c r="BB77" s="399" t="str">
        <f>IF(OR(G77="",H77="有"),"",IF(AS77="電気事業者",VLOOKUP(G77,供給事業者!$B:$D,3,FALSE),IF(AS77="熱の供給区域",VLOOKUP(G77,供給事業者!$J:$L,3,FALSE),IF(AS77="ガス供給事業者",VLOOKUP(G77,供給事業者!$F:$H,3,FALSE),""))))</f>
        <v/>
      </c>
      <c r="BC77"/>
      <c r="BD77"/>
      <c r="BE77"/>
      <c r="BF77"/>
      <c r="BG77"/>
      <c r="BH77"/>
      <c r="BI77"/>
      <c r="BJ77"/>
      <c r="BK77"/>
      <c r="BL77"/>
      <c r="BM77"/>
      <c r="BN77"/>
      <c r="BO77"/>
      <c r="BP77"/>
      <c r="BQ77"/>
      <c r="BR77"/>
      <c r="BS77"/>
      <c r="BT77"/>
      <c r="BU77"/>
      <c r="BV77"/>
      <c r="BW77"/>
      <c r="BX77"/>
      <c r="BY77"/>
      <c r="BZ77"/>
      <c r="CA77"/>
      <c r="CB77"/>
      <c r="CC77"/>
      <c r="CD77"/>
      <c r="CE77" s="221" t="str">
        <f t="shared" si="22"/>
        <v/>
      </c>
      <c r="CF77" s="221" t="str">
        <f t="shared" si="23"/>
        <v/>
      </c>
    </row>
    <row r="78" spans="2:84" ht="18" customHeight="1">
      <c r="B78" s="40"/>
      <c r="D78" s="822"/>
      <c r="E78" s="49"/>
      <c r="F78" s="32"/>
      <c r="G78" s="32"/>
      <c r="H78" s="50"/>
      <c r="I78" s="225"/>
      <c r="J78" s="32"/>
      <c r="K78" s="752"/>
      <c r="L78" s="800"/>
      <c r="M78" s="50"/>
      <c r="N78" s="50"/>
      <c r="O78" s="51"/>
      <c r="P78" s="51"/>
      <c r="Q78" s="708"/>
      <c r="R78" s="709"/>
      <c r="S78" s="709"/>
      <c r="T78" s="709"/>
      <c r="U78" s="709"/>
      <c r="V78" s="709"/>
      <c r="W78" s="709"/>
      <c r="X78" s="709"/>
      <c r="Y78" s="709"/>
      <c r="Z78" s="709"/>
      <c r="AA78" s="709"/>
      <c r="AB78" s="710"/>
      <c r="AC78" s="742"/>
      <c r="AD78" s="743">
        <f t="shared" si="11"/>
        <v>1</v>
      </c>
      <c r="AE78" s="692">
        <f t="shared" si="19"/>
        <v>0</v>
      </c>
      <c r="AF78" s="722" t="str">
        <f t="shared" si="12"/>
        <v/>
      </c>
      <c r="AG78" s="722" t="str">
        <f t="shared" si="13"/>
        <v/>
      </c>
      <c r="AH78" s="134" t="str">
        <f>IF(F78="","",VLOOKUP(F78,係数!$E:$R,9,FALSE))</f>
        <v/>
      </c>
      <c r="AI78" s="286" t="str">
        <f>IF(F78="","",VLOOKUP(F78,係数!$E:$R,7,FALSE))</f>
        <v/>
      </c>
      <c r="AJ78" s="723">
        <f t="shared" si="14"/>
        <v>1</v>
      </c>
      <c r="AK78" s="724" t="str">
        <f t="shared" si="15"/>
        <v/>
      </c>
      <c r="AL78" s="696" t="str">
        <f t="shared" si="16"/>
        <v/>
      </c>
      <c r="AM78" s="724" t="str">
        <f t="shared" si="20"/>
        <v/>
      </c>
      <c r="AN78" s="750" t="str">
        <f>IF(AL78="","",IF(F78="都市ガス",AL78*係数!$O$36*44/12,IF(COUNTIF(F78,"自ら生成した*")&gt;0,AG78*K78,AG78*VLOOKUP(F78,係数!$E:$R,11,FALSE))))</f>
        <v/>
      </c>
      <c r="AP78" s="44"/>
      <c r="AR78" s="58" t="str">
        <f t="shared" si="17"/>
        <v/>
      </c>
      <c r="AS78" s="220" t="str">
        <f t="shared" si="21"/>
        <v/>
      </c>
      <c r="AT78" s="372" t="str">
        <f t="shared" si="18"/>
        <v/>
      </c>
      <c r="AU78"/>
      <c r="AV78"/>
      <c r="AW78"/>
      <c r="AX78"/>
      <c r="AY78" s="403"/>
      <c r="AZ78" s="399" t="str">
        <f>IF(OR(G78="",H78="有"),"",IF(AS78="電気事業者",VLOOKUP(G78,供給事業者!$B:$D,2,FALSE),IF(AS78="熱の供給区域",VLOOKUP(G78,供給事業者!$J:$L,2,FALSE),IF(AS78="ガス供給事業者",VLOOKUP(G78,供給事業者!$F:$H,2,FALSE),""))))</f>
        <v/>
      </c>
      <c r="BA78" s="403"/>
      <c r="BB78" s="399" t="str">
        <f>IF(OR(G78="",H78="有"),"",IF(AS78="電気事業者",VLOOKUP(G78,供給事業者!$B:$D,3,FALSE),IF(AS78="熱の供給区域",VLOOKUP(G78,供給事業者!$J:$L,3,FALSE),IF(AS78="ガス供給事業者",VLOOKUP(G78,供給事業者!$F:$H,3,FALSE),""))))</f>
        <v/>
      </c>
      <c r="BC78"/>
      <c r="BD78"/>
      <c r="BE78"/>
      <c r="BF78"/>
      <c r="BG78"/>
      <c r="BH78"/>
      <c r="BI78"/>
      <c r="BJ78"/>
      <c r="BK78"/>
      <c r="BL78"/>
      <c r="BM78"/>
      <c r="BN78"/>
      <c r="BO78"/>
      <c r="BP78"/>
      <c r="BQ78"/>
      <c r="BR78"/>
      <c r="BS78"/>
      <c r="BT78"/>
      <c r="BU78"/>
      <c r="BV78"/>
      <c r="BW78"/>
      <c r="BX78"/>
      <c r="BY78"/>
      <c r="BZ78"/>
      <c r="CA78"/>
      <c r="CB78"/>
      <c r="CC78"/>
      <c r="CD78"/>
      <c r="CE78" s="221" t="str">
        <f t="shared" si="22"/>
        <v/>
      </c>
      <c r="CF78" s="221" t="str">
        <f t="shared" si="23"/>
        <v/>
      </c>
    </row>
    <row r="79" spans="2:84" ht="18" customHeight="1">
      <c r="B79" s="40"/>
      <c r="D79" s="822"/>
      <c r="E79" s="49"/>
      <c r="F79" s="32"/>
      <c r="G79" s="32"/>
      <c r="H79" s="50"/>
      <c r="I79" s="225"/>
      <c r="J79" s="32"/>
      <c r="K79" s="752"/>
      <c r="L79" s="800"/>
      <c r="M79" s="50"/>
      <c r="N79" s="50"/>
      <c r="O79" s="51"/>
      <c r="P79" s="51"/>
      <c r="Q79" s="708"/>
      <c r="R79" s="709"/>
      <c r="S79" s="709"/>
      <c r="T79" s="709"/>
      <c r="U79" s="709"/>
      <c r="V79" s="709"/>
      <c r="W79" s="709"/>
      <c r="X79" s="709"/>
      <c r="Y79" s="709"/>
      <c r="Z79" s="709"/>
      <c r="AA79" s="709"/>
      <c r="AB79" s="710"/>
      <c r="AC79" s="742"/>
      <c r="AD79" s="743">
        <f t="shared" si="11"/>
        <v>1</v>
      </c>
      <c r="AE79" s="692">
        <f t="shared" si="19"/>
        <v>0</v>
      </c>
      <c r="AF79" s="722" t="str">
        <f t="shared" si="12"/>
        <v/>
      </c>
      <c r="AG79" s="722" t="str">
        <f t="shared" si="13"/>
        <v/>
      </c>
      <c r="AH79" s="134" t="str">
        <f>IF(F79="","",VLOOKUP(F79,係数!$E:$R,9,FALSE))</f>
        <v/>
      </c>
      <c r="AI79" s="286" t="str">
        <f>IF(F79="","",VLOOKUP(F79,係数!$E:$R,7,FALSE))</f>
        <v/>
      </c>
      <c r="AJ79" s="723">
        <f t="shared" si="14"/>
        <v>1</v>
      </c>
      <c r="AK79" s="724" t="str">
        <f t="shared" si="15"/>
        <v/>
      </c>
      <c r="AL79" s="696" t="str">
        <f t="shared" si="16"/>
        <v/>
      </c>
      <c r="AM79" s="724" t="str">
        <f t="shared" si="20"/>
        <v/>
      </c>
      <c r="AN79" s="750" t="str">
        <f>IF(AL79="","",IF(F79="都市ガス",AL79*係数!$O$36*44/12,IF(COUNTIF(F79,"自ら生成した*")&gt;0,AG79*K79,AG79*VLOOKUP(F79,係数!$E:$R,11,FALSE))))</f>
        <v/>
      </c>
      <c r="AP79" s="44"/>
      <c r="AR79" s="58" t="str">
        <f t="shared" si="17"/>
        <v/>
      </c>
      <c r="AS79" s="220" t="str">
        <f t="shared" si="21"/>
        <v/>
      </c>
      <c r="AT79" s="372" t="str">
        <f t="shared" si="18"/>
        <v/>
      </c>
      <c r="AU79"/>
      <c r="AV79"/>
      <c r="AW79"/>
      <c r="AX79"/>
      <c r="AY79" s="403"/>
      <c r="AZ79" s="399" t="str">
        <f>IF(OR(G79="",H79="有"),"",IF(AS79="電気事業者",VLOOKUP(G79,供給事業者!$B:$D,2,FALSE),IF(AS79="熱の供給区域",VLOOKUP(G79,供給事業者!$J:$L,2,FALSE),IF(AS79="ガス供給事業者",VLOOKUP(G79,供給事業者!$F:$H,2,FALSE),""))))</f>
        <v/>
      </c>
      <c r="BA79" s="403"/>
      <c r="BB79" s="399" t="str">
        <f>IF(OR(G79="",H79="有"),"",IF(AS79="電気事業者",VLOOKUP(G79,供給事業者!$B:$D,3,FALSE),IF(AS79="熱の供給区域",VLOOKUP(G79,供給事業者!$J:$L,3,FALSE),IF(AS79="ガス供給事業者",VLOOKUP(G79,供給事業者!$F:$H,3,FALSE),""))))</f>
        <v/>
      </c>
      <c r="BC79"/>
      <c r="BD79"/>
      <c r="BE79"/>
      <c r="BF79"/>
      <c r="BG79"/>
      <c r="BH79"/>
      <c r="BI79"/>
      <c r="BJ79"/>
      <c r="BK79"/>
      <c r="BL79"/>
      <c r="BM79"/>
      <c r="BN79"/>
      <c r="BO79"/>
      <c r="BP79"/>
      <c r="BQ79"/>
      <c r="BR79"/>
      <c r="BS79"/>
      <c r="BT79"/>
      <c r="BU79"/>
      <c r="BV79"/>
      <c r="BW79"/>
      <c r="BX79"/>
      <c r="BY79"/>
      <c r="BZ79"/>
      <c r="CA79"/>
      <c r="CB79"/>
      <c r="CC79"/>
      <c r="CD79"/>
      <c r="CE79" s="221" t="str">
        <f t="shared" si="22"/>
        <v/>
      </c>
      <c r="CF79" s="221" t="str">
        <f t="shared" si="23"/>
        <v/>
      </c>
    </row>
    <row r="80" spans="2:84" ht="18" customHeight="1">
      <c r="B80" s="40"/>
      <c r="D80" s="826"/>
      <c r="E80" s="49"/>
      <c r="F80" s="32"/>
      <c r="G80" s="32"/>
      <c r="H80" s="50"/>
      <c r="I80" s="225"/>
      <c r="J80" s="32"/>
      <c r="K80" s="752"/>
      <c r="L80" s="800"/>
      <c r="M80" s="50"/>
      <c r="N80" s="50"/>
      <c r="O80" s="51"/>
      <c r="P80" s="51"/>
      <c r="Q80" s="708"/>
      <c r="R80" s="709"/>
      <c r="S80" s="709"/>
      <c r="T80" s="709"/>
      <c r="U80" s="709"/>
      <c r="V80" s="709"/>
      <c r="W80" s="709"/>
      <c r="X80" s="709"/>
      <c r="Y80" s="709"/>
      <c r="Z80" s="709"/>
      <c r="AA80" s="709"/>
      <c r="AB80" s="710"/>
      <c r="AC80" s="742"/>
      <c r="AD80" s="743">
        <f t="shared" si="11"/>
        <v>1</v>
      </c>
      <c r="AE80" s="692">
        <f t="shared" si="19"/>
        <v>0</v>
      </c>
      <c r="AF80" s="722" t="str">
        <f t="shared" si="12"/>
        <v/>
      </c>
      <c r="AG80" s="722" t="str">
        <f t="shared" si="13"/>
        <v/>
      </c>
      <c r="AH80" s="134" t="str">
        <f>IF(F80="","",VLOOKUP(F80,係数!$E:$R,9,FALSE))</f>
        <v/>
      </c>
      <c r="AI80" s="286" t="str">
        <f>IF(F80="","",VLOOKUP(F80,係数!$E:$R,7,FALSE))</f>
        <v/>
      </c>
      <c r="AJ80" s="723">
        <f t="shared" si="14"/>
        <v>1</v>
      </c>
      <c r="AK80" s="724" t="str">
        <f t="shared" si="15"/>
        <v/>
      </c>
      <c r="AL80" s="696" t="str">
        <f t="shared" si="16"/>
        <v/>
      </c>
      <c r="AM80" s="724" t="str">
        <f t="shared" si="20"/>
        <v/>
      </c>
      <c r="AN80" s="750" t="str">
        <f>IF(AL80="","",IF(F80="都市ガス",AL80*係数!$O$36*44/12,IF(COUNTIF(F80,"自ら生成した*")&gt;0,AG80*K80,AG80*VLOOKUP(F80,係数!$E:$R,11,FALSE))))</f>
        <v/>
      </c>
      <c r="AP80" s="44"/>
      <c r="AR80" s="58" t="str">
        <f t="shared" si="17"/>
        <v/>
      </c>
      <c r="AS80" s="220" t="str">
        <f t="shared" si="21"/>
        <v/>
      </c>
      <c r="AT80" s="372" t="str">
        <f t="shared" si="18"/>
        <v/>
      </c>
      <c r="AU80"/>
      <c r="AV80"/>
      <c r="AW80"/>
      <c r="AX80"/>
      <c r="AY80" s="403"/>
      <c r="AZ80" s="399" t="str">
        <f>IF(OR(G80="",H80="有"),"",IF(AS80="電気事業者",VLOOKUP(G80,供給事業者!$B:$D,2,FALSE),IF(AS80="熱の供給区域",VLOOKUP(G80,供給事業者!$J:$L,2,FALSE),IF(AS80="ガス供給事業者",VLOOKUP(G80,供給事業者!$F:$H,2,FALSE),""))))</f>
        <v/>
      </c>
      <c r="BA80" s="403"/>
      <c r="BB80" s="399" t="str">
        <f>IF(OR(G80="",H80="有"),"",IF(AS80="電気事業者",VLOOKUP(G80,供給事業者!$B:$D,3,FALSE),IF(AS80="熱の供給区域",VLOOKUP(G80,供給事業者!$J:$L,3,FALSE),IF(AS80="ガス供給事業者",VLOOKUP(G80,供給事業者!$F:$H,3,FALSE),""))))</f>
        <v/>
      </c>
      <c r="BC80"/>
      <c r="BD80"/>
      <c r="BE80"/>
      <c r="BF80"/>
      <c r="BG80"/>
      <c r="BH80"/>
      <c r="BI80"/>
      <c r="BJ80"/>
      <c r="BK80"/>
      <c r="BL80"/>
      <c r="BM80"/>
      <c r="BN80"/>
      <c r="BO80"/>
      <c r="BP80"/>
      <c r="BQ80"/>
      <c r="BR80"/>
      <c r="BS80"/>
      <c r="BT80"/>
      <c r="BU80"/>
      <c r="BV80"/>
      <c r="BW80"/>
      <c r="BX80"/>
      <c r="BY80"/>
      <c r="BZ80"/>
      <c r="CA80"/>
      <c r="CB80"/>
      <c r="CC80"/>
      <c r="CD80"/>
      <c r="CE80" s="221" t="str">
        <f t="shared" si="22"/>
        <v/>
      </c>
      <c r="CF80" s="221" t="str">
        <f t="shared" si="23"/>
        <v/>
      </c>
    </row>
    <row r="81" spans="2:84" ht="18" customHeight="1">
      <c r="B81" s="40"/>
      <c r="D81" s="826"/>
      <c r="E81" s="49"/>
      <c r="F81" s="32"/>
      <c r="G81" s="32"/>
      <c r="H81" s="50"/>
      <c r="I81" s="225"/>
      <c r="J81" s="32"/>
      <c r="K81" s="752"/>
      <c r="L81" s="800"/>
      <c r="M81" s="50"/>
      <c r="N81" s="50"/>
      <c r="O81" s="51"/>
      <c r="P81" s="51"/>
      <c r="Q81" s="708"/>
      <c r="R81" s="709"/>
      <c r="S81" s="709"/>
      <c r="T81" s="709"/>
      <c r="U81" s="709"/>
      <c r="V81" s="709"/>
      <c r="W81" s="709"/>
      <c r="X81" s="709"/>
      <c r="Y81" s="709"/>
      <c r="Z81" s="709"/>
      <c r="AA81" s="709"/>
      <c r="AB81" s="710"/>
      <c r="AC81" s="742"/>
      <c r="AD81" s="743">
        <f t="shared" si="11"/>
        <v>1</v>
      </c>
      <c r="AE81" s="692">
        <f t="shared" si="19"/>
        <v>0</v>
      </c>
      <c r="AF81" s="722" t="str">
        <f t="shared" si="12"/>
        <v/>
      </c>
      <c r="AG81" s="722" t="str">
        <f t="shared" si="13"/>
        <v/>
      </c>
      <c r="AH81" s="134" t="str">
        <f>IF(F81="","",VLOOKUP(F81,係数!$E:$R,9,FALSE))</f>
        <v/>
      </c>
      <c r="AI81" s="286" t="str">
        <f>IF(F81="","",VLOOKUP(F81,係数!$E:$R,7,FALSE))</f>
        <v/>
      </c>
      <c r="AJ81" s="723">
        <f t="shared" si="14"/>
        <v>1</v>
      </c>
      <c r="AK81" s="724" t="str">
        <f t="shared" si="15"/>
        <v/>
      </c>
      <c r="AL81" s="696" t="str">
        <f t="shared" si="16"/>
        <v/>
      </c>
      <c r="AM81" s="724" t="str">
        <f t="shared" si="20"/>
        <v/>
      </c>
      <c r="AN81" s="750" t="str">
        <f>IF(AL81="","",IF(F81="都市ガス",AL81*係数!$O$36*44/12,IF(COUNTIF(F81,"自ら生成した*")&gt;0,AG81*K81,AG81*VLOOKUP(F81,係数!$E:$R,11,FALSE))))</f>
        <v/>
      </c>
      <c r="AP81" s="44"/>
      <c r="AR81" s="58" t="str">
        <f t="shared" si="17"/>
        <v/>
      </c>
      <c r="AS81" s="220" t="str">
        <f t="shared" si="21"/>
        <v/>
      </c>
      <c r="AT81" s="372" t="str">
        <f t="shared" si="18"/>
        <v/>
      </c>
      <c r="AU81"/>
      <c r="AV81"/>
      <c r="AW81"/>
      <c r="AX81"/>
      <c r="AY81" s="403"/>
      <c r="AZ81" s="399" t="str">
        <f>IF(OR(G81="",H81="有"),"",IF(AS81="電気事業者",VLOOKUP(G81,供給事業者!$B:$D,2,FALSE),IF(AS81="熱の供給区域",VLOOKUP(G81,供給事業者!$J:$L,2,FALSE),IF(AS81="ガス供給事業者",VLOOKUP(G81,供給事業者!$F:$H,2,FALSE),""))))</f>
        <v/>
      </c>
      <c r="BA81" s="403"/>
      <c r="BB81" s="399" t="str">
        <f>IF(OR(G81="",H81="有"),"",IF(AS81="電気事業者",VLOOKUP(G81,供給事業者!$B:$D,3,FALSE),IF(AS81="熱の供給区域",VLOOKUP(G81,供給事業者!$J:$L,3,FALSE),IF(AS81="ガス供給事業者",VLOOKUP(G81,供給事業者!$F:$H,3,FALSE),""))))</f>
        <v/>
      </c>
      <c r="BC81"/>
      <c r="BD81"/>
      <c r="BE81"/>
      <c r="BF81"/>
      <c r="BG81"/>
      <c r="BH81"/>
      <c r="BI81"/>
      <c r="BJ81"/>
      <c r="BK81"/>
      <c r="BL81"/>
      <c r="BM81"/>
      <c r="BN81"/>
      <c r="BO81"/>
      <c r="BP81"/>
      <c r="BQ81"/>
      <c r="BR81"/>
      <c r="BS81"/>
      <c r="BT81"/>
      <c r="BU81"/>
      <c r="BV81"/>
      <c r="BW81"/>
      <c r="BX81"/>
      <c r="BY81"/>
      <c r="BZ81"/>
      <c r="CA81"/>
      <c r="CB81"/>
      <c r="CC81"/>
      <c r="CD81"/>
      <c r="CE81" s="221" t="str">
        <f t="shared" si="22"/>
        <v/>
      </c>
      <c r="CF81" s="221" t="str">
        <f t="shared" si="23"/>
        <v/>
      </c>
    </row>
    <row r="82" spans="2:84" ht="18" customHeight="1">
      <c r="B82" s="40"/>
      <c r="D82" s="826"/>
      <c r="E82" s="49"/>
      <c r="F82" s="32"/>
      <c r="G82" s="32"/>
      <c r="H82" s="50"/>
      <c r="I82" s="225"/>
      <c r="J82" s="32"/>
      <c r="K82" s="752"/>
      <c r="L82" s="800"/>
      <c r="M82" s="50"/>
      <c r="N82" s="50"/>
      <c r="O82" s="51"/>
      <c r="P82" s="51"/>
      <c r="Q82" s="708"/>
      <c r="R82" s="709"/>
      <c r="S82" s="709"/>
      <c r="T82" s="709"/>
      <c r="U82" s="709"/>
      <c r="V82" s="709"/>
      <c r="W82" s="709"/>
      <c r="X82" s="709"/>
      <c r="Y82" s="709"/>
      <c r="Z82" s="709"/>
      <c r="AA82" s="709"/>
      <c r="AB82" s="710"/>
      <c r="AC82" s="742"/>
      <c r="AD82" s="743">
        <f t="shared" si="11"/>
        <v>1</v>
      </c>
      <c r="AE82" s="692">
        <f t="shared" si="19"/>
        <v>0</v>
      </c>
      <c r="AF82" s="722" t="str">
        <f t="shared" si="12"/>
        <v/>
      </c>
      <c r="AG82" s="722" t="str">
        <f t="shared" si="13"/>
        <v/>
      </c>
      <c r="AH82" s="134" t="str">
        <f>IF(F82="","",VLOOKUP(F82,係数!$E:$R,9,FALSE))</f>
        <v/>
      </c>
      <c r="AI82" s="286" t="str">
        <f>IF(F82="","",VLOOKUP(F82,係数!$E:$R,7,FALSE))</f>
        <v/>
      </c>
      <c r="AJ82" s="723">
        <f t="shared" si="14"/>
        <v>1</v>
      </c>
      <c r="AK82" s="724" t="str">
        <f t="shared" si="15"/>
        <v/>
      </c>
      <c r="AL82" s="696" t="str">
        <f t="shared" si="16"/>
        <v/>
      </c>
      <c r="AM82" s="724" t="str">
        <f t="shared" si="20"/>
        <v/>
      </c>
      <c r="AN82" s="750" t="str">
        <f>IF(AL82="","",IF(F82="都市ガス",AL82*係数!$O$36*44/12,IF(COUNTIF(F82,"自ら生成した*")&gt;0,AG82*K82,AG82*VLOOKUP(F82,係数!$E:$R,11,FALSE))))</f>
        <v/>
      </c>
      <c r="AP82" s="44"/>
      <c r="AR82" s="58" t="str">
        <f t="shared" si="17"/>
        <v/>
      </c>
      <c r="AS82" s="220" t="str">
        <f t="shared" si="21"/>
        <v/>
      </c>
      <c r="AT82" s="372" t="str">
        <f t="shared" si="18"/>
        <v/>
      </c>
      <c r="AU82"/>
      <c r="AV82"/>
      <c r="AW82"/>
      <c r="AX82"/>
      <c r="AY82" s="403"/>
      <c r="AZ82" s="399" t="str">
        <f>IF(OR(G82="",H82="有"),"",IF(AS82="電気事業者",VLOOKUP(G82,供給事業者!$B:$D,2,FALSE),IF(AS82="熱の供給区域",VLOOKUP(G82,供給事業者!$J:$L,2,FALSE),IF(AS82="ガス供給事業者",VLOOKUP(G82,供給事業者!$F:$H,2,FALSE),""))))</f>
        <v/>
      </c>
      <c r="BA82" s="403"/>
      <c r="BB82" s="399" t="str">
        <f>IF(OR(G82="",H82="有"),"",IF(AS82="電気事業者",VLOOKUP(G82,供給事業者!$B:$D,3,FALSE),IF(AS82="熱の供給区域",VLOOKUP(G82,供給事業者!$J:$L,3,FALSE),IF(AS82="ガス供給事業者",VLOOKUP(G82,供給事業者!$F:$H,3,FALSE),""))))</f>
        <v/>
      </c>
      <c r="BC82"/>
      <c r="BD82"/>
      <c r="BE82"/>
      <c r="BF82"/>
      <c r="BG82"/>
      <c r="BH82"/>
      <c r="BI82"/>
      <c r="BJ82"/>
      <c r="BK82"/>
      <c r="BL82"/>
      <c r="BM82"/>
      <c r="BN82"/>
      <c r="BO82"/>
      <c r="BP82"/>
      <c r="BQ82"/>
      <c r="BR82"/>
      <c r="BS82"/>
      <c r="BT82"/>
      <c r="BU82"/>
      <c r="BV82"/>
      <c r="BW82"/>
      <c r="BX82"/>
      <c r="BY82"/>
      <c r="BZ82"/>
      <c r="CA82"/>
      <c r="CB82"/>
      <c r="CC82"/>
      <c r="CD82"/>
      <c r="CE82" s="221" t="str">
        <f t="shared" si="22"/>
        <v/>
      </c>
      <c r="CF82" s="221" t="str">
        <f t="shared" si="23"/>
        <v/>
      </c>
    </row>
    <row r="83" spans="2:84" ht="18" customHeight="1">
      <c r="B83" s="40"/>
      <c r="D83" s="826"/>
      <c r="E83" s="49"/>
      <c r="F83" s="32"/>
      <c r="G83" s="32"/>
      <c r="H83" s="50"/>
      <c r="I83" s="225"/>
      <c r="J83" s="32"/>
      <c r="K83" s="752"/>
      <c r="L83" s="800"/>
      <c r="M83" s="50"/>
      <c r="N83" s="50"/>
      <c r="O83" s="51"/>
      <c r="P83" s="51"/>
      <c r="Q83" s="708"/>
      <c r="R83" s="709"/>
      <c r="S83" s="709"/>
      <c r="T83" s="709"/>
      <c r="U83" s="709"/>
      <c r="V83" s="709"/>
      <c r="W83" s="709"/>
      <c r="X83" s="709"/>
      <c r="Y83" s="709"/>
      <c r="Z83" s="709"/>
      <c r="AA83" s="709"/>
      <c r="AB83" s="710"/>
      <c r="AC83" s="742"/>
      <c r="AD83" s="743">
        <f t="shared" si="11"/>
        <v>1</v>
      </c>
      <c r="AE83" s="692">
        <f t="shared" si="19"/>
        <v>0</v>
      </c>
      <c r="AF83" s="722" t="str">
        <f t="shared" si="12"/>
        <v/>
      </c>
      <c r="AG83" s="722" t="str">
        <f t="shared" si="13"/>
        <v/>
      </c>
      <c r="AH83" s="134" t="str">
        <f>IF(F83="","",VLOOKUP(F83,係数!$E:$R,9,FALSE))</f>
        <v/>
      </c>
      <c r="AI83" s="286" t="str">
        <f>IF(F83="","",VLOOKUP(F83,係数!$E:$R,7,FALSE))</f>
        <v/>
      </c>
      <c r="AJ83" s="723">
        <f t="shared" si="14"/>
        <v>1</v>
      </c>
      <c r="AK83" s="724" t="str">
        <f t="shared" si="15"/>
        <v/>
      </c>
      <c r="AL83" s="696" t="str">
        <f t="shared" si="16"/>
        <v/>
      </c>
      <c r="AM83" s="724" t="str">
        <f t="shared" si="20"/>
        <v/>
      </c>
      <c r="AN83" s="750" t="str">
        <f>IF(AL83="","",IF(F83="都市ガス",AL83*係数!$O$36*44/12,IF(COUNTIF(F83,"自ら生成した*")&gt;0,AG83*K83,AG83*VLOOKUP(F83,係数!$E:$R,11,FALSE))))</f>
        <v/>
      </c>
      <c r="AP83" s="44"/>
      <c r="AR83" s="58" t="str">
        <f t="shared" si="17"/>
        <v/>
      </c>
      <c r="AS83" s="220" t="str">
        <f t="shared" si="21"/>
        <v/>
      </c>
      <c r="AT83" s="372" t="str">
        <f t="shared" si="18"/>
        <v/>
      </c>
      <c r="AU83"/>
      <c r="AV83"/>
      <c r="AW83"/>
      <c r="AX83"/>
      <c r="AY83" s="403"/>
      <c r="AZ83" s="399" t="str">
        <f>IF(OR(G83="",H83="有"),"",IF(AS83="電気事業者",VLOOKUP(G83,供給事業者!$B:$D,2,FALSE),IF(AS83="熱の供給区域",VLOOKUP(G83,供給事業者!$J:$L,2,FALSE),IF(AS83="ガス供給事業者",VLOOKUP(G83,供給事業者!$F:$H,2,FALSE),""))))</f>
        <v/>
      </c>
      <c r="BA83" s="403"/>
      <c r="BB83" s="399" t="str">
        <f>IF(OR(G83="",H83="有"),"",IF(AS83="電気事業者",VLOOKUP(G83,供給事業者!$B:$D,3,FALSE),IF(AS83="熱の供給区域",VLOOKUP(G83,供給事業者!$J:$L,3,FALSE),IF(AS83="ガス供給事業者",VLOOKUP(G83,供給事業者!$F:$H,3,FALSE),""))))</f>
        <v/>
      </c>
      <c r="BC83"/>
      <c r="BD83"/>
      <c r="BE83"/>
      <c r="BF83"/>
      <c r="BG83"/>
      <c r="BH83"/>
      <c r="BI83"/>
      <c r="BJ83"/>
      <c r="BK83"/>
      <c r="BL83"/>
      <c r="BM83"/>
      <c r="BN83"/>
      <c r="BO83"/>
      <c r="BP83"/>
      <c r="BQ83"/>
      <c r="BR83"/>
      <c r="BS83"/>
      <c r="BT83"/>
      <c r="BU83"/>
      <c r="BV83"/>
      <c r="BW83"/>
      <c r="BX83"/>
      <c r="BY83"/>
      <c r="BZ83"/>
      <c r="CA83"/>
      <c r="CB83"/>
      <c r="CC83"/>
      <c r="CD83"/>
      <c r="CE83" s="221" t="str">
        <f t="shared" si="22"/>
        <v/>
      </c>
      <c r="CF83" s="221" t="str">
        <f t="shared" si="23"/>
        <v/>
      </c>
    </row>
    <row r="84" spans="2:84" ht="18" customHeight="1">
      <c r="B84" s="40"/>
      <c r="D84" s="826"/>
      <c r="E84" s="49"/>
      <c r="F84" s="32"/>
      <c r="G84" s="32"/>
      <c r="H84" s="50"/>
      <c r="I84" s="225"/>
      <c r="J84" s="32"/>
      <c r="K84" s="752"/>
      <c r="L84" s="800"/>
      <c r="M84" s="50"/>
      <c r="N84" s="50"/>
      <c r="O84" s="51"/>
      <c r="P84" s="51"/>
      <c r="Q84" s="708"/>
      <c r="R84" s="709"/>
      <c r="S84" s="709"/>
      <c r="T84" s="709"/>
      <c r="U84" s="709"/>
      <c r="V84" s="709"/>
      <c r="W84" s="709"/>
      <c r="X84" s="709"/>
      <c r="Y84" s="709"/>
      <c r="Z84" s="709"/>
      <c r="AA84" s="709"/>
      <c r="AB84" s="710"/>
      <c r="AC84" s="742"/>
      <c r="AD84" s="743">
        <f t="shared" si="11"/>
        <v>1</v>
      </c>
      <c r="AE84" s="692">
        <f t="shared" si="19"/>
        <v>0</v>
      </c>
      <c r="AF84" s="722" t="str">
        <f t="shared" si="12"/>
        <v/>
      </c>
      <c r="AG84" s="722" t="str">
        <f t="shared" si="13"/>
        <v/>
      </c>
      <c r="AH84" s="134" t="str">
        <f>IF(F84="","",VLOOKUP(F84,係数!$E:$R,9,FALSE))</f>
        <v/>
      </c>
      <c r="AI84" s="286" t="str">
        <f>IF(F84="","",VLOOKUP(F84,係数!$E:$R,7,FALSE))</f>
        <v/>
      </c>
      <c r="AJ84" s="723">
        <f t="shared" si="14"/>
        <v>1</v>
      </c>
      <c r="AK84" s="724" t="str">
        <f t="shared" si="15"/>
        <v/>
      </c>
      <c r="AL84" s="696" t="str">
        <f t="shared" si="16"/>
        <v/>
      </c>
      <c r="AM84" s="724" t="str">
        <f t="shared" si="20"/>
        <v/>
      </c>
      <c r="AN84" s="750" t="str">
        <f>IF(AL84="","",IF(F84="都市ガス",AL84*係数!$O$36*44/12,IF(COUNTIF(F84,"自ら生成した*")&gt;0,AG84*K84,AG84*VLOOKUP(F84,係数!$E:$R,11,FALSE))))</f>
        <v/>
      </c>
      <c r="AP84" s="44"/>
      <c r="AR84" s="58" t="str">
        <f t="shared" si="17"/>
        <v/>
      </c>
      <c r="AS84" s="220" t="str">
        <f t="shared" si="21"/>
        <v/>
      </c>
      <c r="AT84" s="372" t="str">
        <f t="shared" si="18"/>
        <v/>
      </c>
      <c r="AU84"/>
      <c r="AV84"/>
      <c r="AW84"/>
      <c r="AX84"/>
      <c r="AY84" s="403"/>
      <c r="AZ84" s="399" t="str">
        <f>IF(OR(G84="",H84="有"),"",IF(AS84="電気事業者",VLOOKUP(G84,供給事業者!$B:$D,2,FALSE),IF(AS84="熱の供給区域",VLOOKUP(G84,供給事業者!$J:$L,2,FALSE),IF(AS84="ガス供給事業者",VLOOKUP(G84,供給事業者!$F:$H,2,FALSE),""))))</f>
        <v/>
      </c>
      <c r="BA84" s="403"/>
      <c r="BB84" s="399" t="str">
        <f>IF(OR(G84="",H84="有"),"",IF(AS84="電気事業者",VLOOKUP(G84,供給事業者!$B:$D,3,FALSE),IF(AS84="熱の供給区域",VLOOKUP(G84,供給事業者!$J:$L,3,FALSE),IF(AS84="ガス供給事業者",VLOOKUP(G84,供給事業者!$F:$H,3,FALSE),""))))</f>
        <v/>
      </c>
      <c r="BC84"/>
      <c r="BD84"/>
      <c r="BE84"/>
      <c r="BF84"/>
      <c r="BG84"/>
      <c r="BH84"/>
      <c r="BI84"/>
      <c r="BJ84"/>
      <c r="BK84"/>
      <c r="BL84"/>
      <c r="BM84"/>
      <c r="BN84"/>
      <c r="BO84"/>
      <c r="BP84"/>
      <c r="BQ84"/>
      <c r="BR84"/>
      <c r="BS84"/>
      <c r="BT84"/>
      <c r="BU84"/>
      <c r="BV84"/>
      <c r="BW84"/>
      <c r="BX84"/>
      <c r="BY84"/>
      <c r="BZ84"/>
      <c r="CA84"/>
      <c r="CB84"/>
      <c r="CC84"/>
      <c r="CD84"/>
      <c r="CE84" s="221" t="str">
        <f t="shared" si="22"/>
        <v/>
      </c>
      <c r="CF84" s="221" t="str">
        <f t="shared" si="23"/>
        <v/>
      </c>
    </row>
    <row r="85" spans="2:84" ht="18" customHeight="1">
      <c r="B85" s="40"/>
      <c r="D85" s="826"/>
      <c r="E85" s="49"/>
      <c r="F85" s="32"/>
      <c r="G85" s="32"/>
      <c r="H85" s="50"/>
      <c r="I85" s="225"/>
      <c r="J85" s="32"/>
      <c r="K85" s="752"/>
      <c r="L85" s="800"/>
      <c r="M85" s="50"/>
      <c r="N85" s="50"/>
      <c r="O85" s="51"/>
      <c r="P85" s="51"/>
      <c r="Q85" s="708"/>
      <c r="R85" s="709"/>
      <c r="S85" s="709"/>
      <c r="T85" s="709"/>
      <c r="U85" s="709"/>
      <c r="V85" s="709"/>
      <c r="W85" s="709"/>
      <c r="X85" s="709"/>
      <c r="Y85" s="709"/>
      <c r="Z85" s="709"/>
      <c r="AA85" s="709"/>
      <c r="AB85" s="710"/>
      <c r="AC85" s="742"/>
      <c r="AD85" s="743">
        <f t="shared" si="11"/>
        <v>1</v>
      </c>
      <c r="AE85" s="692">
        <f t="shared" si="19"/>
        <v>0</v>
      </c>
      <c r="AF85" s="722" t="str">
        <f t="shared" si="12"/>
        <v/>
      </c>
      <c r="AG85" s="722" t="str">
        <f t="shared" si="13"/>
        <v/>
      </c>
      <c r="AH85" s="134" t="str">
        <f>IF(F85="","",VLOOKUP(F85,係数!$E:$R,9,FALSE))</f>
        <v/>
      </c>
      <c r="AI85" s="286" t="str">
        <f>IF(F85="","",VLOOKUP(F85,係数!$E:$R,7,FALSE))</f>
        <v/>
      </c>
      <c r="AJ85" s="723">
        <f t="shared" si="14"/>
        <v>1</v>
      </c>
      <c r="AK85" s="724" t="str">
        <f t="shared" si="15"/>
        <v/>
      </c>
      <c r="AL85" s="696" t="str">
        <f t="shared" si="16"/>
        <v/>
      </c>
      <c r="AM85" s="724" t="str">
        <f t="shared" si="20"/>
        <v/>
      </c>
      <c r="AN85" s="750" t="str">
        <f>IF(AL85="","",IF(F85="都市ガス",AL85*係数!$O$36*44/12,IF(COUNTIF(F85,"自ら生成した*")&gt;0,AG85*K85,AG85*VLOOKUP(F85,係数!$E:$R,11,FALSE))))</f>
        <v/>
      </c>
      <c r="AP85" s="44"/>
      <c r="AR85" s="58" t="str">
        <f t="shared" si="17"/>
        <v/>
      </c>
      <c r="AS85" s="220" t="str">
        <f t="shared" si="21"/>
        <v/>
      </c>
      <c r="AT85" s="372" t="str">
        <f t="shared" si="18"/>
        <v/>
      </c>
      <c r="AU85"/>
      <c r="AV85"/>
      <c r="AW85"/>
      <c r="AX85"/>
      <c r="AY85" s="403"/>
      <c r="AZ85" s="399" t="str">
        <f>IF(OR(G85="",H85="有"),"",IF(AS85="電気事業者",VLOOKUP(G85,供給事業者!$B:$D,2,FALSE),IF(AS85="熱の供給区域",VLOOKUP(G85,供給事業者!$J:$L,2,FALSE),IF(AS85="ガス供給事業者",VLOOKUP(G85,供給事業者!$F:$H,2,FALSE),""))))</f>
        <v/>
      </c>
      <c r="BA85" s="403"/>
      <c r="BB85" s="399" t="str">
        <f>IF(OR(G85="",H85="有"),"",IF(AS85="電気事業者",VLOOKUP(G85,供給事業者!$B:$D,3,FALSE),IF(AS85="熱の供給区域",VLOOKUP(G85,供給事業者!$J:$L,3,FALSE),IF(AS85="ガス供給事業者",VLOOKUP(G85,供給事業者!$F:$H,3,FALSE),""))))</f>
        <v/>
      </c>
      <c r="BC85"/>
      <c r="BD85"/>
      <c r="BE85"/>
      <c r="BF85"/>
      <c r="BG85"/>
      <c r="BH85"/>
      <c r="BI85"/>
      <c r="BJ85"/>
      <c r="BK85"/>
      <c r="BL85"/>
      <c r="BM85"/>
      <c r="BN85"/>
      <c r="BO85"/>
      <c r="BP85"/>
      <c r="BQ85"/>
      <c r="BR85"/>
      <c r="BS85"/>
      <c r="BT85"/>
      <c r="BU85"/>
      <c r="BV85"/>
      <c r="BW85"/>
      <c r="BX85"/>
      <c r="BY85"/>
      <c r="BZ85"/>
      <c r="CA85"/>
      <c r="CB85"/>
      <c r="CC85"/>
      <c r="CD85"/>
      <c r="CE85" s="221" t="str">
        <f t="shared" si="22"/>
        <v/>
      </c>
      <c r="CF85" s="221" t="str">
        <f t="shared" si="23"/>
        <v/>
      </c>
    </row>
    <row r="86" spans="2:84" ht="18" customHeight="1">
      <c r="B86" s="40"/>
      <c r="D86" s="826"/>
      <c r="E86" s="49"/>
      <c r="F86" s="32"/>
      <c r="G86" s="32"/>
      <c r="H86" s="50"/>
      <c r="I86" s="225"/>
      <c r="J86" s="32"/>
      <c r="K86" s="752"/>
      <c r="L86" s="800"/>
      <c r="M86" s="50"/>
      <c r="N86" s="50"/>
      <c r="O86" s="51"/>
      <c r="P86" s="51"/>
      <c r="Q86" s="708"/>
      <c r="R86" s="709"/>
      <c r="S86" s="709"/>
      <c r="T86" s="709"/>
      <c r="U86" s="709"/>
      <c r="V86" s="709"/>
      <c r="W86" s="709"/>
      <c r="X86" s="709"/>
      <c r="Y86" s="709"/>
      <c r="Z86" s="709"/>
      <c r="AA86" s="709"/>
      <c r="AB86" s="710"/>
      <c r="AC86" s="742"/>
      <c r="AD86" s="743">
        <f t="shared" si="11"/>
        <v>1</v>
      </c>
      <c r="AE86" s="692">
        <f t="shared" si="19"/>
        <v>0</v>
      </c>
      <c r="AF86" s="722" t="str">
        <f t="shared" si="12"/>
        <v/>
      </c>
      <c r="AG86" s="722" t="str">
        <f t="shared" si="13"/>
        <v/>
      </c>
      <c r="AH86" s="134" t="str">
        <f>IF(F86="","",VLOOKUP(F86,係数!$E:$R,9,FALSE))</f>
        <v/>
      </c>
      <c r="AI86" s="286" t="str">
        <f>IF(F86="","",VLOOKUP(F86,係数!$E:$R,7,FALSE))</f>
        <v/>
      </c>
      <c r="AJ86" s="723">
        <f t="shared" si="14"/>
        <v>1</v>
      </c>
      <c r="AK86" s="724" t="str">
        <f t="shared" si="15"/>
        <v/>
      </c>
      <c r="AL86" s="696" t="str">
        <f t="shared" si="16"/>
        <v/>
      </c>
      <c r="AM86" s="724" t="str">
        <f t="shared" si="20"/>
        <v/>
      </c>
      <c r="AN86" s="750" t="str">
        <f>IF(AL86="","",IF(F86="都市ガス",AL86*係数!$O$36*44/12,IF(COUNTIF(F86,"自ら生成した*")&gt;0,AG86*K86,AG86*VLOOKUP(F86,係数!$E:$R,11,FALSE))))</f>
        <v/>
      </c>
      <c r="AP86" s="44"/>
      <c r="AR86" s="58" t="str">
        <f t="shared" si="17"/>
        <v/>
      </c>
      <c r="AS86" s="220" t="str">
        <f t="shared" si="21"/>
        <v/>
      </c>
      <c r="AT86" s="372" t="str">
        <f t="shared" si="18"/>
        <v/>
      </c>
      <c r="AU86"/>
      <c r="AV86"/>
      <c r="AW86"/>
      <c r="AX86"/>
      <c r="AY86" s="403"/>
      <c r="AZ86" s="399" t="str">
        <f>IF(OR(G86="",H86="有"),"",IF(AS86="電気事業者",VLOOKUP(G86,供給事業者!$B:$D,2,FALSE),IF(AS86="熱の供給区域",VLOOKUP(G86,供給事業者!$J:$L,2,FALSE),IF(AS86="ガス供給事業者",VLOOKUP(G86,供給事業者!$F:$H,2,FALSE),""))))</f>
        <v/>
      </c>
      <c r="BA86" s="403"/>
      <c r="BB86" s="399" t="str">
        <f>IF(OR(G86="",H86="有"),"",IF(AS86="電気事業者",VLOOKUP(G86,供給事業者!$B:$D,3,FALSE),IF(AS86="熱の供給区域",VLOOKUP(G86,供給事業者!$J:$L,3,FALSE),IF(AS86="ガス供給事業者",VLOOKUP(G86,供給事業者!$F:$H,3,FALSE),""))))</f>
        <v/>
      </c>
      <c r="BC86"/>
      <c r="BD86"/>
      <c r="BE86"/>
      <c r="BF86"/>
      <c r="BG86"/>
      <c r="BH86"/>
      <c r="BI86"/>
      <c r="BJ86"/>
      <c r="BK86"/>
      <c r="BL86"/>
      <c r="BM86"/>
      <c r="BN86"/>
      <c r="BO86"/>
      <c r="BP86"/>
      <c r="BQ86"/>
      <c r="BR86"/>
      <c r="BS86"/>
      <c r="BT86"/>
      <c r="BU86"/>
      <c r="BV86"/>
      <c r="BW86"/>
      <c r="BX86"/>
      <c r="BY86"/>
      <c r="BZ86"/>
      <c r="CA86"/>
      <c r="CB86"/>
      <c r="CC86"/>
      <c r="CD86"/>
      <c r="CE86" s="221" t="str">
        <f t="shared" si="22"/>
        <v/>
      </c>
      <c r="CF86" s="221" t="str">
        <f t="shared" si="23"/>
        <v/>
      </c>
    </row>
    <row r="87" spans="2:84" ht="18" customHeight="1">
      <c r="B87" s="40"/>
      <c r="D87" s="826"/>
      <c r="E87" s="49"/>
      <c r="F87" s="32"/>
      <c r="G87" s="32"/>
      <c r="H87" s="50"/>
      <c r="I87" s="225"/>
      <c r="J87" s="32"/>
      <c r="K87" s="752"/>
      <c r="L87" s="800"/>
      <c r="M87" s="50"/>
      <c r="N87" s="50"/>
      <c r="O87" s="51"/>
      <c r="P87" s="51"/>
      <c r="Q87" s="708"/>
      <c r="R87" s="709"/>
      <c r="S87" s="709"/>
      <c r="T87" s="709"/>
      <c r="U87" s="709"/>
      <c r="V87" s="709"/>
      <c r="W87" s="709"/>
      <c r="X87" s="709"/>
      <c r="Y87" s="709"/>
      <c r="Z87" s="709"/>
      <c r="AA87" s="709"/>
      <c r="AB87" s="710"/>
      <c r="AC87" s="742"/>
      <c r="AD87" s="743">
        <f t="shared" si="11"/>
        <v>1</v>
      </c>
      <c r="AE87" s="692">
        <f t="shared" si="19"/>
        <v>0</v>
      </c>
      <c r="AF87" s="722" t="str">
        <f t="shared" si="12"/>
        <v/>
      </c>
      <c r="AG87" s="722" t="str">
        <f t="shared" si="13"/>
        <v/>
      </c>
      <c r="AH87" s="134" t="str">
        <f>IF(F87="","",VLOOKUP(F87,係数!$E:$R,9,FALSE))</f>
        <v/>
      </c>
      <c r="AI87" s="286" t="str">
        <f>IF(F87="","",VLOOKUP(F87,係数!$E:$R,7,FALSE))</f>
        <v/>
      </c>
      <c r="AJ87" s="723">
        <f t="shared" si="14"/>
        <v>1</v>
      </c>
      <c r="AK87" s="724" t="str">
        <f t="shared" si="15"/>
        <v/>
      </c>
      <c r="AL87" s="696" t="str">
        <f t="shared" si="16"/>
        <v/>
      </c>
      <c r="AM87" s="724" t="str">
        <f t="shared" si="20"/>
        <v/>
      </c>
      <c r="AN87" s="750" t="str">
        <f>IF(AL87="","",IF(F87="都市ガス",AL87*係数!$O$36*44/12,IF(COUNTIF(F87,"自ら生成した*")&gt;0,AG87*K87,AG87*VLOOKUP(F87,係数!$E:$R,11,FALSE))))</f>
        <v/>
      </c>
      <c r="AP87" s="44"/>
      <c r="AR87" s="58" t="str">
        <f t="shared" si="17"/>
        <v/>
      </c>
      <c r="AS87" s="220" t="str">
        <f t="shared" si="21"/>
        <v/>
      </c>
      <c r="AT87" s="372" t="str">
        <f t="shared" si="18"/>
        <v/>
      </c>
      <c r="AU87"/>
      <c r="AV87"/>
      <c r="AW87"/>
      <c r="AX87"/>
      <c r="AY87" s="403"/>
      <c r="AZ87" s="399" t="str">
        <f>IF(OR(G87="",H87="有"),"",IF(AS87="電気事業者",VLOOKUP(G87,供給事業者!$B:$D,2,FALSE),IF(AS87="熱の供給区域",VLOOKUP(G87,供給事業者!$J:$L,2,FALSE),IF(AS87="ガス供給事業者",VLOOKUP(G87,供給事業者!$F:$H,2,FALSE),""))))</f>
        <v/>
      </c>
      <c r="BA87" s="403"/>
      <c r="BB87" s="399" t="str">
        <f>IF(OR(G87="",H87="有"),"",IF(AS87="電気事業者",VLOOKUP(G87,供給事業者!$B:$D,3,FALSE),IF(AS87="熱の供給区域",VLOOKUP(G87,供給事業者!$J:$L,3,FALSE),IF(AS87="ガス供給事業者",VLOOKUP(G87,供給事業者!$F:$H,3,FALSE),""))))</f>
        <v/>
      </c>
      <c r="BC87"/>
      <c r="BD87"/>
      <c r="BE87"/>
      <c r="BF87"/>
      <c r="BG87"/>
      <c r="BH87"/>
      <c r="BI87"/>
      <c r="BJ87"/>
      <c r="BK87"/>
      <c r="BL87"/>
      <c r="BM87"/>
      <c r="BN87"/>
      <c r="BO87"/>
      <c r="BP87"/>
      <c r="BQ87"/>
      <c r="BR87"/>
      <c r="BS87"/>
      <c r="BT87"/>
      <c r="BU87"/>
      <c r="BV87"/>
      <c r="BW87"/>
      <c r="BX87"/>
      <c r="BY87"/>
      <c r="BZ87"/>
      <c r="CA87"/>
      <c r="CB87"/>
      <c r="CC87"/>
      <c r="CD87"/>
      <c r="CE87" s="221" t="str">
        <f t="shared" si="22"/>
        <v/>
      </c>
      <c r="CF87" s="221" t="str">
        <f t="shared" si="23"/>
        <v/>
      </c>
    </row>
    <row r="88" spans="2:84" ht="18" customHeight="1">
      <c r="B88" s="40"/>
      <c r="D88" s="822"/>
      <c r="E88" s="49"/>
      <c r="F88" s="32"/>
      <c r="G88" s="32"/>
      <c r="H88" s="50"/>
      <c r="I88" s="225"/>
      <c r="J88" s="32"/>
      <c r="K88" s="752"/>
      <c r="L88" s="800"/>
      <c r="M88" s="50"/>
      <c r="N88" s="50"/>
      <c r="O88" s="51"/>
      <c r="P88" s="51"/>
      <c r="Q88" s="708"/>
      <c r="R88" s="709"/>
      <c r="S88" s="709"/>
      <c r="T88" s="709"/>
      <c r="U88" s="709"/>
      <c r="V88" s="709"/>
      <c r="W88" s="709"/>
      <c r="X88" s="709"/>
      <c r="Y88" s="709"/>
      <c r="Z88" s="709"/>
      <c r="AA88" s="709"/>
      <c r="AB88" s="710"/>
      <c r="AC88" s="742"/>
      <c r="AD88" s="743">
        <f t="shared" si="11"/>
        <v>1</v>
      </c>
      <c r="AE88" s="692">
        <f t="shared" si="19"/>
        <v>0</v>
      </c>
      <c r="AF88" s="722" t="str">
        <f t="shared" si="12"/>
        <v/>
      </c>
      <c r="AG88" s="722" t="str">
        <f t="shared" si="13"/>
        <v/>
      </c>
      <c r="AH88" s="134" t="str">
        <f>IF(F88="","",VLOOKUP(F88,係数!$E:$R,9,FALSE))</f>
        <v/>
      </c>
      <c r="AI88" s="286" t="str">
        <f>IF(F88="","",VLOOKUP(F88,係数!$E:$R,7,FALSE))</f>
        <v/>
      </c>
      <c r="AJ88" s="723">
        <f t="shared" si="14"/>
        <v>1</v>
      </c>
      <c r="AK88" s="724" t="str">
        <f t="shared" si="15"/>
        <v/>
      </c>
      <c r="AL88" s="696" t="str">
        <f t="shared" si="16"/>
        <v/>
      </c>
      <c r="AM88" s="724" t="str">
        <f t="shared" si="20"/>
        <v/>
      </c>
      <c r="AN88" s="750" t="str">
        <f>IF(AL88="","",IF(F88="都市ガス",AL88*係数!$O$36*44/12,IF(COUNTIF(F88,"自ら生成した*")&gt;0,AG88*K88,AG88*VLOOKUP(F88,係数!$E:$R,11,FALSE))))</f>
        <v/>
      </c>
      <c r="AP88" s="44"/>
      <c r="AR88" s="58" t="str">
        <f t="shared" si="17"/>
        <v/>
      </c>
      <c r="AS88" s="220" t="str">
        <f t="shared" si="21"/>
        <v/>
      </c>
      <c r="AT88" s="372" t="str">
        <f t="shared" si="18"/>
        <v/>
      </c>
      <c r="AU88"/>
      <c r="AV88"/>
      <c r="AW88"/>
      <c r="AX88"/>
      <c r="AY88" s="403"/>
      <c r="AZ88" s="399" t="str">
        <f>IF(OR(G88="",H88="有"),"",IF(AS88="電気事業者",VLOOKUP(G88,供給事業者!$B:$D,2,FALSE),IF(AS88="熱の供給区域",VLOOKUP(G88,供給事業者!$J:$L,2,FALSE),IF(AS88="ガス供給事業者",VLOOKUP(G88,供給事業者!$F:$H,2,FALSE),""))))</f>
        <v/>
      </c>
      <c r="BA88" s="403"/>
      <c r="BB88" s="399" t="str">
        <f>IF(OR(G88="",H88="有"),"",IF(AS88="電気事業者",VLOOKUP(G88,供給事業者!$B:$D,3,FALSE),IF(AS88="熱の供給区域",VLOOKUP(G88,供給事業者!$J:$L,3,FALSE),IF(AS88="ガス供給事業者",VLOOKUP(G88,供給事業者!$F:$H,3,FALSE),""))))</f>
        <v/>
      </c>
      <c r="BC88"/>
      <c r="BD88"/>
      <c r="BE88"/>
      <c r="BF88"/>
      <c r="BG88"/>
      <c r="BH88"/>
      <c r="BI88"/>
      <c r="BJ88"/>
      <c r="BK88"/>
      <c r="BL88"/>
      <c r="BM88"/>
      <c r="BN88"/>
      <c r="BO88"/>
      <c r="BP88"/>
      <c r="BQ88"/>
      <c r="BR88"/>
      <c r="BS88"/>
      <c r="BT88"/>
      <c r="BU88"/>
      <c r="BV88"/>
      <c r="BW88"/>
      <c r="BX88"/>
      <c r="BY88"/>
      <c r="BZ88"/>
      <c r="CA88"/>
      <c r="CB88"/>
      <c r="CC88"/>
      <c r="CD88"/>
      <c r="CE88" s="221" t="str">
        <f t="shared" si="22"/>
        <v/>
      </c>
      <c r="CF88" s="221" t="str">
        <f t="shared" si="23"/>
        <v/>
      </c>
    </row>
    <row r="89" spans="2:84" ht="18" customHeight="1">
      <c r="B89" s="40"/>
      <c r="D89" s="822"/>
      <c r="E89" s="49"/>
      <c r="F89" s="32"/>
      <c r="G89" s="32"/>
      <c r="H89" s="50"/>
      <c r="I89" s="225"/>
      <c r="J89" s="32"/>
      <c r="K89" s="752"/>
      <c r="L89" s="800"/>
      <c r="M89" s="50"/>
      <c r="N89" s="50"/>
      <c r="O89" s="51"/>
      <c r="P89" s="51"/>
      <c r="Q89" s="708"/>
      <c r="R89" s="709"/>
      <c r="S89" s="709"/>
      <c r="T89" s="709"/>
      <c r="U89" s="709"/>
      <c r="V89" s="709"/>
      <c r="W89" s="709"/>
      <c r="X89" s="709"/>
      <c r="Y89" s="709"/>
      <c r="Z89" s="709"/>
      <c r="AA89" s="709"/>
      <c r="AB89" s="710"/>
      <c r="AC89" s="742"/>
      <c r="AD89" s="743">
        <f t="shared" si="11"/>
        <v>1</v>
      </c>
      <c r="AE89" s="692">
        <f t="shared" si="19"/>
        <v>0</v>
      </c>
      <c r="AF89" s="722" t="str">
        <f t="shared" si="12"/>
        <v/>
      </c>
      <c r="AG89" s="722" t="str">
        <f t="shared" si="13"/>
        <v/>
      </c>
      <c r="AH89" s="134" t="str">
        <f>IF(F89="","",VLOOKUP(F89,係数!$E:$R,9,FALSE))</f>
        <v/>
      </c>
      <c r="AI89" s="286" t="str">
        <f>IF(F89="","",VLOOKUP(F89,係数!$E:$R,7,FALSE))</f>
        <v/>
      </c>
      <c r="AJ89" s="723">
        <f t="shared" si="14"/>
        <v>1</v>
      </c>
      <c r="AK89" s="724" t="str">
        <f t="shared" si="15"/>
        <v/>
      </c>
      <c r="AL89" s="696" t="str">
        <f t="shared" si="16"/>
        <v/>
      </c>
      <c r="AM89" s="724" t="str">
        <f t="shared" si="20"/>
        <v/>
      </c>
      <c r="AN89" s="750" t="str">
        <f>IF(AL89="","",IF(F89="都市ガス",AL89*係数!$O$36*44/12,IF(COUNTIF(F89,"自ら生成した*")&gt;0,AG89*K89,AG89*VLOOKUP(F89,係数!$E:$R,11,FALSE))))</f>
        <v/>
      </c>
      <c r="AP89" s="44"/>
      <c r="AR89" s="58" t="str">
        <f t="shared" si="17"/>
        <v/>
      </c>
      <c r="AS89" s="220" t="str">
        <f t="shared" si="21"/>
        <v/>
      </c>
      <c r="AT89" s="372" t="str">
        <f t="shared" si="18"/>
        <v/>
      </c>
      <c r="AU89"/>
      <c r="AV89"/>
      <c r="AW89"/>
      <c r="AX89"/>
      <c r="AY89" s="403"/>
      <c r="AZ89" s="399" t="str">
        <f>IF(OR(G89="",H89="有"),"",IF(AS89="電気事業者",VLOOKUP(G89,供給事業者!$B:$D,2,FALSE),IF(AS89="熱の供給区域",VLOOKUP(G89,供給事業者!$J:$L,2,FALSE),IF(AS89="ガス供給事業者",VLOOKUP(G89,供給事業者!$F:$H,2,FALSE),""))))</f>
        <v/>
      </c>
      <c r="BA89" s="403"/>
      <c r="BB89" s="399" t="str">
        <f>IF(OR(G89="",H89="有"),"",IF(AS89="電気事業者",VLOOKUP(G89,供給事業者!$B:$D,3,FALSE),IF(AS89="熱の供給区域",VLOOKUP(G89,供給事業者!$J:$L,3,FALSE),IF(AS89="ガス供給事業者",VLOOKUP(G89,供給事業者!$F:$H,3,FALSE),""))))</f>
        <v/>
      </c>
      <c r="BC89"/>
      <c r="BD89"/>
      <c r="BE89"/>
      <c r="BF89"/>
      <c r="BG89"/>
      <c r="BH89"/>
      <c r="BI89"/>
      <c r="BJ89"/>
      <c r="BK89"/>
      <c r="BL89"/>
      <c r="BM89"/>
      <c r="BN89"/>
      <c r="BO89"/>
      <c r="BP89"/>
      <c r="BQ89"/>
      <c r="BR89"/>
      <c r="BS89"/>
      <c r="BT89"/>
      <c r="BU89"/>
      <c r="BV89"/>
      <c r="BW89"/>
      <c r="BX89"/>
      <c r="BY89"/>
      <c r="BZ89"/>
      <c r="CA89"/>
      <c r="CB89"/>
      <c r="CC89"/>
      <c r="CD89"/>
      <c r="CE89" s="221" t="str">
        <f t="shared" si="22"/>
        <v/>
      </c>
      <c r="CF89" s="221" t="str">
        <f t="shared" si="23"/>
        <v/>
      </c>
    </row>
    <row r="90" spans="2:84" ht="18" customHeight="1">
      <c r="B90" s="40"/>
      <c r="D90" s="822"/>
      <c r="E90" s="49"/>
      <c r="F90" s="32"/>
      <c r="G90" s="32"/>
      <c r="H90" s="50"/>
      <c r="I90" s="225"/>
      <c r="J90" s="32"/>
      <c r="K90" s="752"/>
      <c r="L90" s="800"/>
      <c r="M90" s="50"/>
      <c r="N90" s="50"/>
      <c r="O90" s="51"/>
      <c r="P90" s="51"/>
      <c r="Q90" s="708"/>
      <c r="R90" s="709"/>
      <c r="S90" s="709"/>
      <c r="T90" s="709"/>
      <c r="U90" s="709"/>
      <c r="V90" s="709"/>
      <c r="W90" s="709"/>
      <c r="X90" s="709"/>
      <c r="Y90" s="709"/>
      <c r="Z90" s="709"/>
      <c r="AA90" s="709"/>
      <c r="AB90" s="710"/>
      <c r="AC90" s="742"/>
      <c r="AD90" s="743">
        <f t="shared" si="11"/>
        <v>1</v>
      </c>
      <c r="AE90" s="692">
        <f t="shared" si="19"/>
        <v>0</v>
      </c>
      <c r="AF90" s="722" t="str">
        <f t="shared" si="12"/>
        <v/>
      </c>
      <c r="AG90" s="722" t="str">
        <f t="shared" si="13"/>
        <v/>
      </c>
      <c r="AH90" s="134" t="str">
        <f>IF(F90="","",VLOOKUP(F90,係数!$E:$R,9,FALSE))</f>
        <v/>
      </c>
      <c r="AI90" s="286" t="str">
        <f>IF(F90="","",VLOOKUP(F90,係数!$E:$R,7,FALSE))</f>
        <v/>
      </c>
      <c r="AJ90" s="723">
        <f t="shared" si="14"/>
        <v>1</v>
      </c>
      <c r="AK90" s="724" t="str">
        <f t="shared" si="15"/>
        <v/>
      </c>
      <c r="AL90" s="696" t="str">
        <f t="shared" si="16"/>
        <v/>
      </c>
      <c r="AM90" s="724" t="str">
        <f t="shared" si="20"/>
        <v/>
      </c>
      <c r="AN90" s="750" t="str">
        <f>IF(AL90="","",IF(F90="都市ガス",AL90*係数!$O$36*44/12,IF(COUNTIF(F90,"自ら生成した*")&gt;0,AG90*K90,AG90*VLOOKUP(F90,係数!$E:$R,11,FALSE))))</f>
        <v/>
      </c>
      <c r="AP90" s="44"/>
      <c r="AR90" s="58" t="str">
        <f t="shared" si="17"/>
        <v/>
      </c>
      <c r="AS90" s="220" t="str">
        <f t="shared" si="21"/>
        <v/>
      </c>
      <c r="AT90" s="372" t="str">
        <f t="shared" si="18"/>
        <v/>
      </c>
      <c r="AU90"/>
      <c r="AV90"/>
      <c r="AW90"/>
      <c r="AX90"/>
      <c r="AY90" s="403"/>
      <c r="AZ90" s="399" t="str">
        <f>IF(OR(G90="",H90="有"),"",IF(AS90="電気事業者",VLOOKUP(G90,供給事業者!$B:$D,2,FALSE),IF(AS90="熱の供給区域",VLOOKUP(G90,供給事業者!$J:$L,2,FALSE),IF(AS90="ガス供給事業者",VLOOKUP(G90,供給事業者!$F:$H,2,FALSE),""))))</f>
        <v/>
      </c>
      <c r="BA90" s="403"/>
      <c r="BB90" s="399" t="str">
        <f>IF(OR(G90="",H90="有"),"",IF(AS90="電気事業者",VLOOKUP(G90,供給事業者!$B:$D,3,FALSE),IF(AS90="熱の供給区域",VLOOKUP(G90,供給事業者!$J:$L,3,FALSE),IF(AS90="ガス供給事業者",VLOOKUP(G90,供給事業者!$F:$H,3,FALSE),""))))</f>
        <v/>
      </c>
      <c r="BC90"/>
      <c r="BD90"/>
      <c r="BE90"/>
      <c r="BF90"/>
      <c r="BG90"/>
      <c r="BH90"/>
      <c r="BI90"/>
      <c r="BJ90"/>
      <c r="BK90"/>
      <c r="BL90"/>
      <c r="BM90"/>
      <c r="BN90"/>
      <c r="BO90"/>
      <c r="BP90"/>
      <c r="BQ90"/>
      <c r="BR90"/>
      <c r="BS90"/>
      <c r="BT90"/>
      <c r="BU90"/>
      <c r="BV90"/>
      <c r="BW90"/>
      <c r="BX90"/>
      <c r="BY90"/>
      <c r="BZ90"/>
      <c r="CA90"/>
      <c r="CB90"/>
      <c r="CC90"/>
      <c r="CD90"/>
      <c r="CE90" s="221" t="str">
        <f t="shared" si="22"/>
        <v/>
      </c>
      <c r="CF90" s="221" t="str">
        <f t="shared" si="23"/>
        <v/>
      </c>
    </row>
    <row r="91" spans="2:84" ht="18" customHeight="1">
      <c r="B91" s="40"/>
      <c r="D91" s="822"/>
      <c r="E91" s="49"/>
      <c r="F91" s="32"/>
      <c r="G91" s="32"/>
      <c r="H91" s="50"/>
      <c r="I91" s="225"/>
      <c r="J91" s="32"/>
      <c r="K91" s="752"/>
      <c r="L91" s="800"/>
      <c r="M91" s="50"/>
      <c r="N91" s="50"/>
      <c r="O91" s="51"/>
      <c r="P91" s="51"/>
      <c r="Q91" s="708"/>
      <c r="R91" s="709"/>
      <c r="S91" s="709"/>
      <c r="T91" s="709"/>
      <c r="U91" s="709"/>
      <c r="V91" s="709"/>
      <c r="W91" s="709"/>
      <c r="X91" s="709"/>
      <c r="Y91" s="709"/>
      <c r="Z91" s="709"/>
      <c r="AA91" s="709"/>
      <c r="AB91" s="710"/>
      <c r="AC91" s="742"/>
      <c r="AD91" s="743">
        <f t="shared" si="11"/>
        <v>1</v>
      </c>
      <c r="AE91" s="692">
        <f t="shared" si="19"/>
        <v>0</v>
      </c>
      <c r="AF91" s="722" t="str">
        <f t="shared" si="12"/>
        <v/>
      </c>
      <c r="AG91" s="722" t="str">
        <f t="shared" si="13"/>
        <v/>
      </c>
      <c r="AH91" s="134" t="str">
        <f>IF(F91="","",VLOOKUP(F91,係数!$E:$R,9,FALSE))</f>
        <v/>
      </c>
      <c r="AI91" s="286" t="str">
        <f>IF(F91="","",VLOOKUP(F91,係数!$E:$R,7,FALSE))</f>
        <v/>
      </c>
      <c r="AJ91" s="723">
        <f t="shared" si="14"/>
        <v>1</v>
      </c>
      <c r="AK91" s="724" t="str">
        <f t="shared" si="15"/>
        <v/>
      </c>
      <c r="AL91" s="696" t="str">
        <f t="shared" si="16"/>
        <v/>
      </c>
      <c r="AM91" s="724" t="str">
        <f t="shared" si="20"/>
        <v/>
      </c>
      <c r="AN91" s="750" t="str">
        <f>IF(AL91="","",IF(F91="都市ガス",AL91*係数!$O$36*44/12,IF(COUNTIF(F91,"自ら生成した*")&gt;0,AG91*K91,AG91*VLOOKUP(F91,係数!$E:$R,11,FALSE))))</f>
        <v/>
      </c>
      <c r="AP91" s="44"/>
      <c r="AR91" s="58" t="str">
        <f t="shared" si="17"/>
        <v/>
      </c>
      <c r="AS91" s="220" t="str">
        <f t="shared" si="21"/>
        <v/>
      </c>
      <c r="AT91" s="372" t="str">
        <f t="shared" si="18"/>
        <v/>
      </c>
      <c r="AU91"/>
      <c r="AV91"/>
      <c r="AW91"/>
      <c r="AX91"/>
      <c r="AY91" s="403"/>
      <c r="AZ91" s="399" t="str">
        <f>IF(OR(G91="",H91="有"),"",IF(AS91="電気事業者",VLOOKUP(G91,供給事業者!$B:$D,2,FALSE),IF(AS91="熱の供給区域",VLOOKUP(G91,供給事業者!$J:$L,2,FALSE),IF(AS91="ガス供給事業者",VLOOKUP(G91,供給事業者!$F:$H,2,FALSE),""))))</f>
        <v/>
      </c>
      <c r="BA91" s="403"/>
      <c r="BB91" s="399" t="str">
        <f>IF(OR(G91="",H91="有"),"",IF(AS91="電気事業者",VLOOKUP(G91,供給事業者!$B:$D,3,FALSE),IF(AS91="熱の供給区域",VLOOKUP(G91,供給事業者!$J:$L,3,FALSE),IF(AS91="ガス供給事業者",VLOOKUP(G91,供給事業者!$F:$H,3,FALSE),""))))</f>
        <v/>
      </c>
      <c r="BC91"/>
      <c r="BD91"/>
      <c r="BE91"/>
      <c r="BF91"/>
      <c r="BG91"/>
      <c r="BH91"/>
      <c r="BI91"/>
      <c r="BJ91"/>
      <c r="BK91"/>
      <c r="BL91"/>
      <c r="BM91"/>
      <c r="BN91"/>
      <c r="BO91"/>
      <c r="BP91"/>
      <c r="BQ91"/>
      <c r="BR91"/>
      <c r="BS91"/>
      <c r="BT91"/>
      <c r="BU91"/>
      <c r="BV91"/>
      <c r="BW91"/>
      <c r="BX91"/>
      <c r="BY91"/>
      <c r="BZ91"/>
      <c r="CA91"/>
      <c r="CB91"/>
      <c r="CC91"/>
      <c r="CD91"/>
      <c r="CE91" s="221" t="str">
        <f t="shared" si="22"/>
        <v/>
      </c>
      <c r="CF91" s="221" t="str">
        <f t="shared" si="23"/>
        <v/>
      </c>
    </row>
    <row r="92" spans="2:84" ht="18" customHeight="1">
      <c r="B92" s="40"/>
      <c r="D92" s="822"/>
      <c r="E92" s="49"/>
      <c r="F92" s="32"/>
      <c r="G92" s="32"/>
      <c r="H92" s="50"/>
      <c r="I92" s="225"/>
      <c r="J92" s="32"/>
      <c r="K92" s="752"/>
      <c r="L92" s="800"/>
      <c r="M92" s="50"/>
      <c r="N92" s="50"/>
      <c r="O92" s="51"/>
      <c r="P92" s="51"/>
      <c r="Q92" s="708"/>
      <c r="R92" s="709"/>
      <c r="S92" s="709"/>
      <c r="T92" s="709"/>
      <c r="U92" s="709"/>
      <c r="V92" s="709"/>
      <c r="W92" s="709"/>
      <c r="X92" s="709"/>
      <c r="Y92" s="709"/>
      <c r="Z92" s="709"/>
      <c r="AA92" s="709"/>
      <c r="AB92" s="710"/>
      <c r="AC92" s="742"/>
      <c r="AD92" s="743">
        <f t="shared" si="11"/>
        <v>1</v>
      </c>
      <c r="AE92" s="692">
        <f t="shared" si="19"/>
        <v>0</v>
      </c>
      <c r="AF92" s="722" t="str">
        <f t="shared" si="12"/>
        <v/>
      </c>
      <c r="AG92" s="722" t="str">
        <f t="shared" si="13"/>
        <v/>
      </c>
      <c r="AH92" s="134" t="str">
        <f>IF(F92="","",VLOOKUP(F92,係数!$E:$R,9,FALSE))</f>
        <v/>
      </c>
      <c r="AI92" s="286" t="str">
        <f>IF(F92="","",VLOOKUP(F92,係数!$E:$R,7,FALSE))</f>
        <v/>
      </c>
      <c r="AJ92" s="723">
        <f t="shared" si="14"/>
        <v>1</v>
      </c>
      <c r="AK92" s="724" t="str">
        <f t="shared" si="15"/>
        <v/>
      </c>
      <c r="AL92" s="696" t="str">
        <f t="shared" si="16"/>
        <v/>
      </c>
      <c r="AM92" s="724" t="str">
        <f t="shared" si="20"/>
        <v/>
      </c>
      <c r="AN92" s="750" t="str">
        <f>IF(AL92="","",IF(F92="都市ガス",AL92*係数!$O$36*44/12,IF(COUNTIF(F92,"自ら生成した*")&gt;0,AG92*K92,AG92*VLOOKUP(F92,係数!$E:$R,11,FALSE))))</f>
        <v/>
      </c>
      <c r="AP92" s="44"/>
      <c r="AR92" s="58" t="str">
        <f t="shared" si="17"/>
        <v/>
      </c>
      <c r="AS92" s="220" t="str">
        <f t="shared" si="21"/>
        <v/>
      </c>
      <c r="AT92" s="372" t="str">
        <f t="shared" si="18"/>
        <v/>
      </c>
      <c r="AU92"/>
      <c r="AV92"/>
      <c r="AW92"/>
      <c r="AX92"/>
      <c r="AY92" s="403"/>
      <c r="AZ92" s="399" t="str">
        <f>IF(OR(G92="",H92="有"),"",IF(AS92="電気事業者",VLOOKUP(G92,供給事業者!$B:$D,2,FALSE),IF(AS92="熱の供給区域",VLOOKUP(G92,供給事業者!$J:$L,2,FALSE),IF(AS92="ガス供給事業者",VLOOKUP(G92,供給事業者!$F:$H,2,FALSE),""))))</f>
        <v/>
      </c>
      <c r="BA92" s="403"/>
      <c r="BB92" s="399" t="str">
        <f>IF(OR(G92="",H92="有"),"",IF(AS92="電気事業者",VLOOKUP(G92,供給事業者!$B:$D,3,FALSE),IF(AS92="熱の供給区域",VLOOKUP(G92,供給事業者!$J:$L,3,FALSE),IF(AS92="ガス供給事業者",VLOOKUP(G92,供給事業者!$F:$H,3,FALSE),""))))</f>
        <v/>
      </c>
      <c r="BC92"/>
      <c r="BD92"/>
      <c r="BE92"/>
      <c r="BF92"/>
      <c r="BG92"/>
      <c r="BH92"/>
      <c r="BI92"/>
      <c r="BJ92"/>
      <c r="BK92"/>
      <c r="BL92"/>
      <c r="BM92"/>
      <c r="BN92"/>
      <c r="BO92"/>
      <c r="BP92"/>
      <c r="BQ92"/>
      <c r="BR92"/>
      <c r="BS92"/>
      <c r="BT92"/>
      <c r="BU92"/>
      <c r="BV92"/>
      <c r="BW92"/>
      <c r="BX92"/>
      <c r="BY92"/>
      <c r="BZ92"/>
      <c r="CA92"/>
      <c r="CB92"/>
      <c r="CC92"/>
      <c r="CD92"/>
      <c r="CE92" s="221" t="str">
        <f t="shared" si="22"/>
        <v/>
      </c>
      <c r="CF92" s="221" t="str">
        <f t="shared" si="23"/>
        <v/>
      </c>
    </row>
    <row r="93" spans="2:84" ht="18" customHeight="1">
      <c r="B93" s="40"/>
      <c r="D93" s="822"/>
      <c r="E93" s="49"/>
      <c r="F93" s="32"/>
      <c r="G93" s="32"/>
      <c r="H93" s="50"/>
      <c r="I93" s="225"/>
      <c r="J93" s="32"/>
      <c r="K93" s="752"/>
      <c r="L93" s="800"/>
      <c r="M93" s="50"/>
      <c r="N93" s="50"/>
      <c r="O93" s="51"/>
      <c r="P93" s="51"/>
      <c r="Q93" s="708"/>
      <c r="R93" s="709"/>
      <c r="S93" s="709"/>
      <c r="T93" s="709"/>
      <c r="U93" s="709"/>
      <c r="V93" s="709"/>
      <c r="W93" s="709"/>
      <c r="X93" s="709"/>
      <c r="Y93" s="709"/>
      <c r="Z93" s="709"/>
      <c r="AA93" s="709"/>
      <c r="AB93" s="710"/>
      <c r="AC93" s="742"/>
      <c r="AD93" s="743">
        <f t="shared" si="11"/>
        <v>1</v>
      </c>
      <c r="AE93" s="692">
        <f t="shared" si="19"/>
        <v>0</v>
      </c>
      <c r="AF93" s="722" t="str">
        <f t="shared" si="12"/>
        <v/>
      </c>
      <c r="AG93" s="722" t="str">
        <f t="shared" si="13"/>
        <v/>
      </c>
      <c r="AH93" s="134" t="str">
        <f>IF(F93="","",VLOOKUP(F93,係数!$E:$R,9,FALSE))</f>
        <v/>
      </c>
      <c r="AI93" s="286" t="str">
        <f>IF(F93="","",VLOOKUP(F93,係数!$E:$R,7,FALSE))</f>
        <v/>
      </c>
      <c r="AJ93" s="723">
        <f t="shared" si="14"/>
        <v>1</v>
      </c>
      <c r="AK93" s="724" t="str">
        <f t="shared" si="15"/>
        <v/>
      </c>
      <c r="AL93" s="696" t="str">
        <f t="shared" si="16"/>
        <v/>
      </c>
      <c r="AM93" s="724" t="str">
        <f t="shared" si="20"/>
        <v/>
      </c>
      <c r="AN93" s="750" t="str">
        <f>IF(AL93="","",IF(F93="都市ガス",AL93*係数!$O$36*44/12,IF(COUNTIF(F93,"自ら生成した*")&gt;0,AG93*K93,AG93*VLOOKUP(F93,係数!$E:$R,11,FALSE))))</f>
        <v/>
      </c>
      <c r="AP93" s="44"/>
      <c r="AR93" s="58" t="str">
        <f t="shared" si="17"/>
        <v/>
      </c>
      <c r="AS93" s="220" t="str">
        <f t="shared" si="21"/>
        <v/>
      </c>
      <c r="AT93" s="372" t="str">
        <f t="shared" si="18"/>
        <v/>
      </c>
      <c r="AU93"/>
      <c r="AV93"/>
      <c r="AW93"/>
      <c r="AX93"/>
      <c r="AY93" s="403"/>
      <c r="AZ93" s="399" t="str">
        <f>IF(OR(G93="",H93="有"),"",IF(AS93="電気事業者",VLOOKUP(G93,供給事業者!$B:$D,2,FALSE),IF(AS93="熱の供給区域",VLOOKUP(G93,供給事業者!$J:$L,2,FALSE),IF(AS93="ガス供給事業者",VLOOKUP(G93,供給事業者!$F:$H,2,FALSE),""))))</f>
        <v/>
      </c>
      <c r="BA93" s="403"/>
      <c r="BB93" s="399" t="str">
        <f>IF(OR(G93="",H93="有"),"",IF(AS93="電気事業者",VLOOKUP(G93,供給事業者!$B:$D,3,FALSE),IF(AS93="熱の供給区域",VLOOKUP(G93,供給事業者!$J:$L,3,FALSE),IF(AS93="ガス供給事業者",VLOOKUP(G93,供給事業者!$F:$H,3,FALSE),""))))</f>
        <v/>
      </c>
      <c r="BC93"/>
      <c r="BD93"/>
      <c r="BE93"/>
      <c r="BF93"/>
      <c r="BG93"/>
      <c r="BH93"/>
      <c r="BI93"/>
      <c r="BJ93"/>
      <c r="BK93"/>
      <c r="BL93"/>
      <c r="BM93"/>
      <c r="BN93"/>
      <c r="BO93"/>
      <c r="BP93"/>
      <c r="BQ93"/>
      <c r="BR93"/>
      <c r="BS93"/>
      <c r="BT93"/>
      <c r="BU93"/>
      <c r="BV93"/>
      <c r="BW93"/>
      <c r="BX93"/>
      <c r="BY93"/>
      <c r="BZ93"/>
      <c r="CA93"/>
      <c r="CB93"/>
      <c r="CC93"/>
      <c r="CD93"/>
      <c r="CE93" s="221" t="str">
        <f t="shared" si="22"/>
        <v/>
      </c>
      <c r="CF93" s="221" t="str">
        <f t="shared" si="23"/>
        <v/>
      </c>
    </row>
    <row r="94" spans="2:84" ht="18" customHeight="1">
      <c r="B94" s="40"/>
      <c r="D94" s="822"/>
      <c r="E94" s="49"/>
      <c r="F94" s="32"/>
      <c r="G94" s="32"/>
      <c r="H94" s="50"/>
      <c r="I94" s="225"/>
      <c r="J94" s="32"/>
      <c r="K94" s="752"/>
      <c r="L94" s="800"/>
      <c r="M94" s="50"/>
      <c r="N94" s="50"/>
      <c r="O94" s="51"/>
      <c r="P94" s="51"/>
      <c r="Q94" s="708"/>
      <c r="R94" s="709"/>
      <c r="S94" s="709"/>
      <c r="T94" s="709"/>
      <c r="U94" s="709"/>
      <c r="V94" s="709"/>
      <c r="W94" s="709"/>
      <c r="X94" s="709"/>
      <c r="Y94" s="709"/>
      <c r="Z94" s="709"/>
      <c r="AA94" s="709"/>
      <c r="AB94" s="710"/>
      <c r="AC94" s="742"/>
      <c r="AD94" s="743">
        <f t="shared" si="11"/>
        <v>1</v>
      </c>
      <c r="AE94" s="692">
        <f t="shared" si="19"/>
        <v>0</v>
      </c>
      <c r="AF94" s="722" t="str">
        <f t="shared" si="12"/>
        <v/>
      </c>
      <c r="AG94" s="722" t="str">
        <f t="shared" si="13"/>
        <v/>
      </c>
      <c r="AH94" s="134" t="str">
        <f>IF(F94="","",VLOOKUP(F94,係数!$E:$R,9,FALSE))</f>
        <v/>
      </c>
      <c r="AI94" s="286" t="str">
        <f>IF(F94="","",VLOOKUP(F94,係数!$E:$R,7,FALSE))</f>
        <v/>
      </c>
      <c r="AJ94" s="723">
        <f t="shared" si="14"/>
        <v>1</v>
      </c>
      <c r="AK94" s="724" t="str">
        <f t="shared" si="15"/>
        <v/>
      </c>
      <c r="AL94" s="696" t="str">
        <f t="shared" si="16"/>
        <v/>
      </c>
      <c r="AM94" s="724" t="str">
        <f t="shared" si="20"/>
        <v/>
      </c>
      <c r="AN94" s="750" t="str">
        <f>IF(AL94="","",IF(F94="都市ガス",AL94*係数!$O$36*44/12,IF(COUNTIF(F94,"自ら生成した*")&gt;0,AG94*K94,AG94*VLOOKUP(F94,係数!$E:$R,11,FALSE))))</f>
        <v/>
      </c>
      <c r="AP94" s="44"/>
      <c r="AR94" s="58" t="str">
        <f t="shared" si="17"/>
        <v/>
      </c>
      <c r="AS94" s="220" t="str">
        <f t="shared" si="21"/>
        <v/>
      </c>
      <c r="AT94" s="372" t="str">
        <f t="shared" si="18"/>
        <v/>
      </c>
      <c r="AU94"/>
      <c r="AV94"/>
      <c r="AW94"/>
      <c r="AX94"/>
      <c r="AY94" s="403"/>
      <c r="AZ94" s="399" t="str">
        <f>IF(OR(G94="",H94="有"),"",IF(AS94="電気事業者",VLOOKUP(G94,供給事業者!$B:$D,2,FALSE),IF(AS94="熱の供給区域",VLOOKUP(G94,供給事業者!$J:$L,2,FALSE),IF(AS94="ガス供給事業者",VLOOKUP(G94,供給事業者!$F:$H,2,FALSE),""))))</f>
        <v/>
      </c>
      <c r="BA94" s="403"/>
      <c r="BB94" s="399" t="str">
        <f>IF(OR(G94="",H94="有"),"",IF(AS94="電気事業者",VLOOKUP(G94,供給事業者!$B:$D,3,FALSE),IF(AS94="熱の供給区域",VLOOKUP(G94,供給事業者!$J:$L,3,FALSE),IF(AS94="ガス供給事業者",VLOOKUP(G94,供給事業者!$F:$H,3,FALSE),""))))</f>
        <v/>
      </c>
      <c r="BC94"/>
      <c r="BD94"/>
      <c r="BE94"/>
      <c r="BF94"/>
      <c r="BG94"/>
      <c r="BH94"/>
      <c r="BI94"/>
      <c r="BJ94"/>
      <c r="BK94"/>
      <c r="BL94"/>
      <c r="BM94"/>
      <c r="BN94"/>
      <c r="BO94"/>
      <c r="BP94"/>
      <c r="BQ94"/>
      <c r="BR94"/>
      <c r="BS94"/>
      <c r="BT94"/>
      <c r="BU94"/>
      <c r="BV94"/>
      <c r="BW94"/>
      <c r="BX94"/>
      <c r="BY94"/>
      <c r="BZ94"/>
      <c r="CA94"/>
      <c r="CB94"/>
      <c r="CC94"/>
      <c r="CD94"/>
      <c r="CE94" s="221" t="str">
        <f t="shared" si="22"/>
        <v/>
      </c>
      <c r="CF94" s="221" t="str">
        <f t="shared" si="23"/>
        <v/>
      </c>
    </row>
    <row r="95" spans="2:84" ht="18" customHeight="1">
      <c r="B95" s="40"/>
      <c r="D95" s="822"/>
      <c r="E95" s="49"/>
      <c r="F95" s="32"/>
      <c r="G95" s="32"/>
      <c r="H95" s="50"/>
      <c r="I95" s="225"/>
      <c r="J95" s="32"/>
      <c r="K95" s="752"/>
      <c r="L95" s="800"/>
      <c r="M95" s="50"/>
      <c r="N95" s="50"/>
      <c r="O95" s="51"/>
      <c r="P95" s="51"/>
      <c r="Q95" s="708"/>
      <c r="R95" s="709"/>
      <c r="S95" s="709"/>
      <c r="T95" s="709"/>
      <c r="U95" s="709"/>
      <c r="V95" s="709"/>
      <c r="W95" s="709"/>
      <c r="X95" s="709"/>
      <c r="Y95" s="709"/>
      <c r="Z95" s="709"/>
      <c r="AA95" s="709"/>
      <c r="AB95" s="710"/>
      <c r="AC95" s="742"/>
      <c r="AD95" s="743">
        <f t="shared" si="11"/>
        <v>1</v>
      </c>
      <c r="AE95" s="692">
        <f t="shared" si="19"/>
        <v>0</v>
      </c>
      <c r="AF95" s="722" t="str">
        <f t="shared" si="12"/>
        <v/>
      </c>
      <c r="AG95" s="722" t="str">
        <f t="shared" si="13"/>
        <v/>
      </c>
      <c r="AH95" s="134" t="str">
        <f>IF(F95="","",VLOOKUP(F95,係数!$E:$R,9,FALSE))</f>
        <v/>
      </c>
      <c r="AI95" s="286" t="str">
        <f>IF(F95="","",VLOOKUP(F95,係数!$E:$R,7,FALSE))</f>
        <v/>
      </c>
      <c r="AJ95" s="723">
        <f t="shared" si="14"/>
        <v>1</v>
      </c>
      <c r="AK95" s="724" t="str">
        <f t="shared" si="15"/>
        <v/>
      </c>
      <c r="AL95" s="696" t="str">
        <f t="shared" si="16"/>
        <v/>
      </c>
      <c r="AM95" s="724" t="str">
        <f t="shared" si="20"/>
        <v/>
      </c>
      <c r="AN95" s="750" t="str">
        <f>IF(AL95="","",IF(F95="都市ガス",AL95*係数!$O$36*44/12,IF(COUNTIF(F95,"自ら生成した*")&gt;0,AG95*K95,AG95*VLOOKUP(F95,係数!$E:$R,11,FALSE))))</f>
        <v/>
      </c>
      <c r="AP95" s="44"/>
      <c r="AR95" s="58" t="str">
        <f t="shared" si="17"/>
        <v/>
      </c>
      <c r="AS95" s="220" t="str">
        <f t="shared" si="21"/>
        <v/>
      </c>
      <c r="AT95" s="372" t="str">
        <f t="shared" si="18"/>
        <v/>
      </c>
      <c r="AU95"/>
      <c r="AV95"/>
      <c r="AW95"/>
      <c r="AX95"/>
      <c r="AY95" s="403"/>
      <c r="AZ95" s="399" t="str">
        <f>IF(OR(G95="",H95="有"),"",IF(AS95="電気事業者",VLOOKUP(G95,供給事業者!$B:$D,2,FALSE),IF(AS95="熱の供給区域",VLOOKUP(G95,供給事業者!$J:$L,2,FALSE),IF(AS95="ガス供給事業者",VLOOKUP(G95,供給事業者!$F:$H,2,FALSE),""))))</f>
        <v/>
      </c>
      <c r="BA95" s="403"/>
      <c r="BB95" s="399" t="str">
        <f>IF(OR(G95="",H95="有"),"",IF(AS95="電気事業者",VLOOKUP(G95,供給事業者!$B:$D,3,FALSE),IF(AS95="熱の供給区域",VLOOKUP(G95,供給事業者!$J:$L,3,FALSE),IF(AS95="ガス供給事業者",VLOOKUP(G95,供給事業者!$F:$H,3,FALSE),""))))</f>
        <v/>
      </c>
      <c r="BC95"/>
      <c r="BD95"/>
      <c r="BE95"/>
      <c r="BF95"/>
      <c r="BG95"/>
      <c r="BH95"/>
      <c r="BI95"/>
      <c r="BJ95"/>
      <c r="BK95"/>
      <c r="BL95"/>
      <c r="BM95"/>
      <c r="BN95"/>
      <c r="BO95"/>
      <c r="BP95"/>
      <c r="BQ95"/>
      <c r="BR95"/>
      <c r="BS95"/>
      <c r="BT95"/>
      <c r="BU95"/>
      <c r="BV95"/>
      <c r="BW95"/>
      <c r="BX95"/>
      <c r="BY95"/>
      <c r="BZ95"/>
      <c r="CA95"/>
      <c r="CB95"/>
      <c r="CC95"/>
      <c r="CD95"/>
      <c r="CE95" s="221" t="str">
        <f t="shared" si="22"/>
        <v/>
      </c>
      <c r="CF95" s="221" t="str">
        <f t="shared" si="23"/>
        <v/>
      </c>
    </row>
    <row r="96" spans="2:84" ht="18" customHeight="1">
      <c r="B96" s="40"/>
      <c r="D96" s="822"/>
      <c r="E96" s="49"/>
      <c r="F96" s="32"/>
      <c r="G96" s="32"/>
      <c r="H96" s="50"/>
      <c r="I96" s="225"/>
      <c r="J96" s="32"/>
      <c r="K96" s="752"/>
      <c r="L96" s="800"/>
      <c r="M96" s="50"/>
      <c r="N96" s="50"/>
      <c r="O96" s="51"/>
      <c r="P96" s="51"/>
      <c r="Q96" s="708"/>
      <c r="R96" s="709"/>
      <c r="S96" s="709"/>
      <c r="T96" s="709"/>
      <c r="U96" s="709"/>
      <c r="V96" s="709"/>
      <c r="W96" s="709"/>
      <c r="X96" s="709"/>
      <c r="Y96" s="709"/>
      <c r="Z96" s="709"/>
      <c r="AA96" s="709"/>
      <c r="AB96" s="710"/>
      <c r="AC96" s="742"/>
      <c r="AD96" s="743">
        <f t="shared" si="11"/>
        <v>1</v>
      </c>
      <c r="AE96" s="692">
        <f t="shared" si="19"/>
        <v>0</v>
      </c>
      <c r="AF96" s="722" t="str">
        <f t="shared" si="12"/>
        <v/>
      </c>
      <c r="AG96" s="722" t="str">
        <f t="shared" si="13"/>
        <v/>
      </c>
      <c r="AH96" s="134" t="str">
        <f>IF(F96="","",VLOOKUP(F96,係数!$E:$R,9,FALSE))</f>
        <v/>
      </c>
      <c r="AI96" s="286" t="str">
        <f>IF(F96="","",VLOOKUP(F96,係数!$E:$R,7,FALSE))</f>
        <v/>
      </c>
      <c r="AJ96" s="723">
        <f t="shared" si="14"/>
        <v>1</v>
      </c>
      <c r="AK96" s="724" t="str">
        <f t="shared" si="15"/>
        <v/>
      </c>
      <c r="AL96" s="696" t="str">
        <f t="shared" si="16"/>
        <v/>
      </c>
      <c r="AM96" s="724" t="str">
        <f t="shared" si="20"/>
        <v/>
      </c>
      <c r="AN96" s="750" t="str">
        <f>IF(AL96="","",IF(F96="都市ガス",AL96*係数!$O$36*44/12,IF(COUNTIF(F96,"自ら生成した*")&gt;0,AG96*K96,AG96*VLOOKUP(F96,係数!$E:$R,11,FALSE))))</f>
        <v/>
      </c>
      <c r="AP96" s="44"/>
      <c r="AR96" s="58" t="str">
        <f t="shared" si="17"/>
        <v/>
      </c>
      <c r="AS96" s="220" t="str">
        <f t="shared" si="21"/>
        <v/>
      </c>
      <c r="AT96" s="372" t="str">
        <f t="shared" si="18"/>
        <v/>
      </c>
      <c r="AU96"/>
      <c r="AV96"/>
      <c r="AW96"/>
      <c r="AX96"/>
      <c r="AY96" s="403"/>
      <c r="AZ96" s="399" t="str">
        <f>IF(OR(G96="",H96="有"),"",IF(AS96="電気事業者",VLOOKUP(G96,供給事業者!$B:$D,2,FALSE),IF(AS96="熱の供給区域",VLOOKUP(G96,供給事業者!$J:$L,2,FALSE),IF(AS96="ガス供給事業者",VLOOKUP(G96,供給事業者!$F:$H,2,FALSE),""))))</f>
        <v/>
      </c>
      <c r="BA96" s="403"/>
      <c r="BB96" s="399" t="str">
        <f>IF(OR(G96="",H96="有"),"",IF(AS96="電気事業者",VLOOKUP(G96,供給事業者!$B:$D,3,FALSE),IF(AS96="熱の供給区域",VLOOKUP(G96,供給事業者!$J:$L,3,FALSE),IF(AS96="ガス供給事業者",VLOOKUP(G96,供給事業者!$F:$H,3,FALSE),""))))</f>
        <v/>
      </c>
      <c r="BC96"/>
      <c r="BD96"/>
      <c r="BE96"/>
      <c r="BF96"/>
      <c r="BG96"/>
      <c r="BH96"/>
      <c r="BI96"/>
      <c r="BJ96"/>
      <c r="BK96"/>
      <c r="BL96"/>
      <c r="BM96"/>
      <c r="BN96"/>
      <c r="BO96"/>
      <c r="BP96"/>
      <c r="BQ96"/>
      <c r="BR96"/>
      <c r="BS96"/>
      <c r="BT96"/>
      <c r="BU96"/>
      <c r="BV96"/>
      <c r="BW96"/>
      <c r="BX96"/>
      <c r="BY96"/>
      <c r="BZ96"/>
      <c r="CA96"/>
      <c r="CB96"/>
      <c r="CC96"/>
      <c r="CD96"/>
      <c r="CE96" s="221" t="str">
        <f t="shared" si="22"/>
        <v/>
      </c>
      <c r="CF96" s="221" t="str">
        <f t="shared" si="23"/>
        <v/>
      </c>
    </row>
    <row r="97" spans="2:84" ht="18" customHeight="1">
      <c r="B97" s="40"/>
      <c r="D97" s="826"/>
      <c r="E97" s="49"/>
      <c r="F97" s="32"/>
      <c r="G97" s="32"/>
      <c r="H97" s="50"/>
      <c r="I97" s="225"/>
      <c r="J97" s="32"/>
      <c r="K97" s="752"/>
      <c r="L97" s="800"/>
      <c r="M97" s="50"/>
      <c r="N97" s="50"/>
      <c r="O97" s="51"/>
      <c r="P97" s="51"/>
      <c r="Q97" s="708"/>
      <c r="R97" s="709"/>
      <c r="S97" s="709"/>
      <c r="T97" s="709"/>
      <c r="U97" s="709"/>
      <c r="V97" s="709"/>
      <c r="W97" s="709"/>
      <c r="X97" s="709"/>
      <c r="Y97" s="709"/>
      <c r="Z97" s="709"/>
      <c r="AA97" s="709"/>
      <c r="AB97" s="710"/>
      <c r="AC97" s="742"/>
      <c r="AD97" s="743">
        <f t="shared" si="11"/>
        <v>1</v>
      </c>
      <c r="AE97" s="692">
        <f t="shared" si="19"/>
        <v>0</v>
      </c>
      <c r="AF97" s="722" t="str">
        <f t="shared" si="12"/>
        <v/>
      </c>
      <c r="AG97" s="722" t="str">
        <f t="shared" si="13"/>
        <v/>
      </c>
      <c r="AH97" s="134" t="str">
        <f>IF(F97="","",VLOOKUP(F97,係数!$E:$R,9,FALSE))</f>
        <v/>
      </c>
      <c r="AI97" s="286" t="str">
        <f>IF(F97="","",VLOOKUP(F97,係数!$E:$R,7,FALSE))</f>
        <v/>
      </c>
      <c r="AJ97" s="723">
        <f t="shared" si="14"/>
        <v>1</v>
      </c>
      <c r="AK97" s="724" t="str">
        <f t="shared" si="15"/>
        <v/>
      </c>
      <c r="AL97" s="696" t="str">
        <f t="shared" si="16"/>
        <v/>
      </c>
      <c r="AM97" s="724" t="str">
        <f t="shared" si="20"/>
        <v/>
      </c>
      <c r="AN97" s="750" t="str">
        <f>IF(AL97="","",IF(F97="都市ガス",AL97*係数!$O$36*44/12,IF(COUNTIF(F97,"自ら生成した*")&gt;0,AG97*K97,AG97*VLOOKUP(F97,係数!$E:$R,11,FALSE))))</f>
        <v/>
      </c>
      <c r="AP97" s="44"/>
      <c r="AR97" s="58" t="str">
        <f t="shared" si="17"/>
        <v/>
      </c>
      <c r="AS97" s="220" t="str">
        <f t="shared" si="21"/>
        <v/>
      </c>
      <c r="AT97" s="372" t="str">
        <f t="shared" si="18"/>
        <v/>
      </c>
      <c r="AU97"/>
      <c r="AV97"/>
      <c r="AW97"/>
      <c r="AX97"/>
      <c r="AY97" s="403"/>
      <c r="AZ97" s="399" t="str">
        <f>IF(OR(G97="",H97="有"),"",IF(AS97="電気事業者",VLOOKUP(G97,供給事業者!$B:$D,2,FALSE),IF(AS97="熱の供給区域",VLOOKUP(G97,供給事業者!$J:$L,2,FALSE),IF(AS97="ガス供給事業者",VLOOKUP(G97,供給事業者!$F:$H,2,FALSE),""))))</f>
        <v/>
      </c>
      <c r="BA97" s="403"/>
      <c r="BB97" s="399" t="str">
        <f>IF(OR(G97="",H97="有"),"",IF(AS97="電気事業者",VLOOKUP(G97,供給事業者!$B:$D,3,FALSE),IF(AS97="熱の供給区域",VLOOKUP(G97,供給事業者!$J:$L,3,FALSE),IF(AS97="ガス供給事業者",VLOOKUP(G97,供給事業者!$F:$H,3,FALSE),""))))</f>
        <v/>
      </c>
      <c r="BC97"/>
      <c r="BD97"/>
      <c r="BE97"/>
      <c r="BF97"/>
      <c r="BG97"/>
      <c r="BH97"/>
      <c r="BI97"/>
      <c r="BJ97"/>
      <c r="BK97"/>
      <c r="BL97"/>
      <c r="BM97"/>
      <c r="BN97"/>
      <c r="BO97"/>
      <c r="BP97"/>
      <c r="BQ97"/>
      <c r="BR97"/>
      <c r="BS97"/>
      <c r="BT97"/>
      <c r="BU97"/>
      <c r="BV97"/>
      <c r="BW97"/>
      <c r="BX97"/>
      <c r="BY97"/>
      <c r="BZ97"/>
      <c r="CA97"/>
      <c r="CB97"/>
      <c r="CC97"/>
      <c r="CD97"/>
      <c r="CE97" s="221" t="str">
        <f t="shared" si="22"/>
        <v/>
      </c>
      <c r="CF97" s="221" t="str">
        <f t="shared" si="23"/>
        <v/>
      </c>
    </row>
    <row r="98" spans="2:84" ht="18" customHeight="1">
      <c r="B98" s="40"/>
      <c r="D98" s="826"/>
      <c r="E98" s="49"/>
      <c r="F98" s="32"/>
      <c r="G98" s="32"/>
      <c r="H98" s="50"/>
      <c r="I98" s="225"/>
      <c r="J98" s="32"/>
      <c r="K98" s="752"/>
      <c r="L98" s="800"/>
      <c r="M98" s="50"/>
      <c r="N98" s="50"/>
      <c r="O98" s="51"/>
      <c r="P98" s="51"/>
      <c r="Q98" s="708"/>
      <c r="R98" s="709"/>
      <c r="S98" s="709"/>
      <c r="T98" s="709"/>
      <c r="U98" s="709"/>
      <c r="V98" s="709"/>
      <c r="W98" s="709"/>
      <c r="X98" s="709"/>
      <c r="Y98" s="709"/>
      <c r="Z98" s="709"/>
      <c r="AA98" s="709"/>
      <c r="AB98" s="710"/>
      <c r="AC98" s="742"/>
      <c r="AD98" s="743">
        <f t="shared" si="11"/>
        <v>1</v>
      </c>
      <c r="AE98" s="692">
        <f t="shared" si="19"/>
        <v>0</v>
      </c>
      <c r="AF98" s="722" t="str">
        <f t="shared" si="12"/>
        <v/>
      </c>
      <c r="AG98" s="722" t="str">
        <f t="shared" si="13"/>
        <v/>
      </c>
      <c r="AH98" s="134" t="str">
        <f>IF(F98="","",VLOOKUP(F98,係数!$E:$R,9,FALSE))</f>
        <v/>
      </c>
      <c r="AI98" s="286" t="str">
        <f>IF(F98="","",VLOOKUP(F98,係数!$E:$R,7,FALSE))</f>
        <v/>
      </c>
      <c r="AJ98" s="723">
        <f t="shared" si="14"/>
        <v>1</v>
      </c>
      <c r="AK98" s="724" t="str">
        <f t="shared" si="15"/>
        <v/>
      </c>
      <c r="AL98" s="696" t="str">
        <f t="shared" si="16"/>
        <v/>
      </c>
      <c r="AM98" s="724" t="str">
        <f t="shared" si="20"/>
        <v/>
      </c>
      <c r="AN98" s="750" t="str">
        <f>IF(AL98="","",IF(F98="都市ガス",AL98*係数!$O$36*44/12,IF(COUNTIF(F98,"自ら生成した*")&gt;0,AG98*K98,AG98*VLOOKUP(F98,係数!$E:$R,11,FALSE))))</f>
        <v/>
      </c>
      <c r="AP98" s="44"/>
      <c r="AR98" s="58" t="str">
        <f t="shared" si="17"/>
        <v/>
      </c>
      <c r="AS98" s="220" t="str">
        <f t="shared" si="21"/>
        <v/>
      </c>
      <c r="AT98" s="372" t="str">
        <f t="shared" si="18"/>
        <v/>
      </c>
      <c r="AU98"/>
      <c r="AV98"/>
      <c r="AW98"/>
      <c r="AX98"/>
      <c r="AY98" s="403"/>
      <c r="AZ98" s="399" t="str">
        <f>IF(OR(G98="",H98="有"),"",IF(AS98="電気事業者",VLOOKUP(G98,供給事業者!$B:$D,2,FALSE),IF(AS98="熱の供給区域",VLOOKUP(G98,供給事業者!$J:$L,2,FALSE),IF(AS98="ガス供給事業者",VLOOKUP(G98,供給事業者!$F:$H,2,FALSE),""))))</f>
        <v/>
      </c>
      <c r="BA98" s="403"/>
      <c r="BB98" s="399" t="str">
        <f>IF(OR(G98="",H98="有"),"",IF(AS98="電気事業者",VLOOKUP(G98,供給事業者!$B:$D,3,FALSE),IF(AS98="熱の供給区域",VLOOKUP(G98,供給事業者!$J:$L,3,FALSE),IF(AS98="ガス供給事業者",VLOOKUP(G98,供給事業者!$F:$H,3,FALSE),""))))</f>
        <v/>
      </c>
      <c r="BC98"/>
      <c r="BD98"/>
      <c r="BE98"/>
      <c r="BF98"/>
      <c r="BG98"/>
      <c r="BH98"/>
      <c r="BI98"/>
      <c r="BJ98"/>
      <c r="BK98"/>
      <c r="BL98"/>
      <c r="BM98"/>
      <c r="BN98"/>
      <c r="BO98"/>
      <c r="BP98"/>
      <c r="BQ98"/>
      <c r="BR98"/>
      <c r="BS98"/>
      <c r="BT98"/>
      <c r="BU98"/>
      <c r="BV98"/>
      <c r="BW98"/>
      <c r="BX98"/>
      <c r="BY98"/>
      <c r="BZ98"/>
      <c r="CA98"/>
      <c r="CB98"/>
      <c r="CC98"/>
      <c r="CD98"/>
      <c r="CE98" s="221" t="str">
        <f t="shared" si="22"/>
        <v/>
      </c>
      <c r="CF98" s="221" t="str">
        <f t="shared" si="23"/>
        <v/>
      </c>
    </row>
    <row r="99" spans="2:84" ht="18" customHeight="1">
      <c r="B99" s="40"/>
      <c r="D99" s="826"/>
      <c r="E99" s="49"/>
      <c r="F99" s="32"/>
      <c r="G99" s="32"/>
      <c r="H99" s="50"/>
      <c r="I99" s="225"/>
      <c r="J99" s="32"/>
      <c r="K99" s="752"/>
      <c r="L99" s="800"/>
      <c r="M99" s="50"/>
      <c r="N99" s="50"/>
      <c r="O99" s="51"/>
      <c r="P99" s="51"/>
      <c r="Q99" s="708"/>
      <c r="R99" s="709"/>
      <c r="S99" s="709"/>
      <c r="T99" s="709"/>
      <c r="U99" s="709"/>
      <c r="V99" s="709"/>
      <c r="W99" s="709"/>
      <c r="X99" s="709"/>
      <c r="Y99" s="709"/>
      <c r="Z99" s="709"/>
      <c r="AA99" s="709"/>
      <c r="AB99" s="710"/>
      <c r="AC99" s="742"/>
      <c r="AD99" s="743">
        <f t="shared" si="11"/>
        <v>1</v>
      </c>
      <c r="AE99" s="692">
        <f t="shared" si="19"/>
        <v>0</v>
      </c>
      <c r="AF99" s="722" t="str">
        <f t="shared" si="12"/>
        <v/>
      </c>
      <c r="AG99" s="722" t="str">
        <f t="shared" si="13"/>
        <v/>
      </c>
      <c r="AH99" s="134" t="str">
        <f>IF(F99="","",VLOOKUP(F99,係数!$E:$R,9,FALSE))</f>
        <v/>
      </c>
      <c r="AI99" s="286" t="str">
        <f>IF(F99="","",VLOOKUP(F99,係数!$E:$R,7,FALSE))</f>
        <v/>
      </c>
      <c r="AJ99" s="723">
        <f t="shared" si="14"/>
        <v>1</v>
      </c>
      <c r="AK99" s="724" t="str">
        <f t="shared" si="15"/>
        <v/>
      </c>
      <c r="AL99" s="696" t="str">
        <f t="shared" si="16"/>
        <v/>
      </c>
      <c r="AM99" s="724" t="str">
        <f t="shared" si="20"/>
        <v/>
      </c>
      <c r="AN99" s="750" t="str">
        <f>IF(AL99="","",IF(F99="都市ガス",AL99*係数!$O$36*44/12,IF(COUNTIF(F99,"自ら生成した*")&gt;0,AG99*K99,AG99*VLOOKUP(F99,係数!$E:$R,11,FALSE))))</f>
        <v/>
      </c>
      <c r="AP99" s="44"/>
      <c r="AR99" s="58" t="str">
        <f t="shared" si="17"/>
        <v/>
      </c>
      <c r="AS99" s="220" t="str">
        <f t="shared" si="21"/>
        <v/>
      </c>
      <c r="AT99" s="372" t="str">
        <f t="shared" si="18"/>
        <v/>
      </c>
      <c r="AU99"/>
      <c r="AV99"/>
      <c r="AW99"/>
      <c r="AX99"/>
      <c r="AY99" s="403"/>
      <c r="AZ99" s="399" t="str">
        <f>IF(OR(G99="",H99="有"),"",IF(AS99="電気事業者",VLOOKUP(G99,供給事業者!$B:$D,2,FALSE),IF(AS99="熱の供給区域",VLOOKUP(G99,供給事業者!$J:$L,2,FALSE),IF(AS99="ガス供給事業者",VLOOKUP(G99,供給事業者!$F:$H,2,FALSE),""))))</f>
        <v/>
      </c>
      <c r="BA99" s="403"/>
      <c r="BB99" s="399" t="str">
        <f>IF(OR(G99="",H99="有"),"",IF(AS99="電気事業者",VLOOKUP(G99,供給事業者!$B:$D,3,FALSE),IF(AS99="熱の供給区域",VLOOKUP(G99,供給事業者!$J:$L,3,FALSE),IF(AS99="ガス供給事業者",VLOOKUP(G99,供給事業者!$F:$H,3,FALSE),""))))</f>
        <v/>
      </c>
      <c r="BC99"/>
      <c r="BD99"/>
      <c r="BE99"/>
      <c r="BF99"/>
      <c r="BG99"/>
      <c r="BH99"/>
      <c r="BI99"/>
      <c r="BJ99"/>
      <c r="BK99"/>
      <c r="BL99"/>
      <c r="BM99"/>
      <c r="BN99"/>
      <c r="BO99"/>
      <c r="BP99"/>
      <c r="BQ99"/>
      <c r="BR99"/>
      <c r="BS99"/>
      <c r="BT99"/>
      <c r="BU99"/>
      <c r="BV99"/>
      <c r="BW99"/>
      <c r="BX99"/>
      <c r="BY99"/>
      <c r="BZ99"/>
      <c r="CA99"/>
      <c r="CB99"/>
      <c r="CC99"/>
      <c r="CD99"/>
      <c r="CE99" s="221" t="str">
        <f t="shared" si="22"/>
        <v/>
      </c>
      <c r="CF99" s="221" t="str">
        <f t="shared" si="23"/>
        <v/>
      </c>
    </row>
    <row r="100" spans="2:84" ht="18" customHeight="1">
      <c r="B100" s="40"/>
      <c r="D100" s="826"/>
      <c r="E100" s="49"/>
      <c r="F100" s="32"/>
      <c r="G100" s="32"/>
      <c r="H100" s="50"/>
      <c r="I100" s="225"/>
      <c r="J100" s="32"/>
      <c r="K100" s="752"/>
      <c r="L100" s="800"/>
      <c r="M100" s="50"/>
      <c r="N100" s="50"/>
      <c r="O100" s="51"/>
      <c r="P100" s="51"/>
      <c r="Q100" s="708"/>
      <c r="R100" s="709"/>
      <c r="S100" s="709"/>
      <c r="T100" s="709"/>
      <c r="U100" s="709"/>
      <c r="V100" s="709"/>
      <c r="W100" s="709"/>
      <c r="X100" s="709"/>
      <c r="Y100" s="709"/>
      <c r="Z100" s="709"/>
      <c r="AA100" s="709"/>
      <c r="AB100" s="710"/>
      <c r="AC100" s="742"/>
      <c r="AD100" s="743">
        <f t="shared" si="11"/>
        <v>1</v>
      </c>
      <c r="AE100" s="692">
        <f t="shared" si="19"/>
        <v>0</v>
      </c>
      <c r="AF100" s="722" t="str">
        <f t="shared" si="12"/>
        <v/>
      </c>
      <c r="AG100" s="722" t="str">
        <f t="shared" si="13"/>
        <v/>
      </c>
      <c r="AH100" s="134" t="str">
        <f>IF(F100="","",VLOOKUP(F100,係数!$E:$R,9,FALSE))</f>
        <v/>
      </c>
      <c r="AI100" s="286" t="str">
        <f>IF(F100="","",VLOOKUP(F100,係数!$E:$R,7,FALSE))</f>
        <v/>
      </c>
      <c r="AJ100" s="723">
        <f t="shared" si="14"/>
        <v>1</v>
      </c>
      <c r="AK100" s="724" t="str">
        <f t="shared" si="15"/>
        <v/>
      </c>
      <c r="AL100" s="696" t="str">
        <f t="shared" si="16"/>
        <v/>
      </c>
      <c r="AM100" s="724" t="str">
        <f t="shared" si="20"/>
        <v/>
      </c>
      <c r="AN100" s="750" t="str">
        <f>IF(AL100="","",IF(F100="都市ガス",AL100*係数!$O$36*44/12,IF(COUNTIF(F100,"自ら生成した*")&gt;0,AG100*K100,AG100*VLOOKUP(F100,係数!$E:$R,11,FALSE))))</f>
        <v/>
      </c>
      <c r="AP100" s="44"/>
      <c r="AR100" s="58" t="str">
        <f t="shared" si="17"/>
        <v/>
      </c>
      <c r="AS100" s="220" t="str">
        <f t="shared" si="21"/>
        <v/>
      </c>
      <c r="AT100" s="372" t="str">
        <f t="shared" si="18"/>
        <v/>
      </c>
      <c r="AU100"/>
      <c r="AV100"/>
      <c r="AW100"/>
      <c r="AX100"/>
      <c r="AY100" s="403"/>
      <c r="AZ100" s="399" t="str">
        <f>IF(OR(G100="",H100="有"),"",IF(AS100="電気事業者",VLOOKUP(G100,供給事業者!$B:$D,2,FALSE),IF(AS100="熱の供給区域",VLOOKUP(G100,供給事業者!$J:$L,2,FALSE),IF(AS100="ガス供給事業者",VLOOKUP(G100,供給事業者!$F:$H,2,FALSE),""))))</f>
        <v/>
      </c>
      <c r="BA100" s="403"/>
      <c r="BB100" s="399" t="str">
        <f>IF(OR(G100="",H100="有"),"",IF(AS100="電気事業者",VLOOKUP(G100,供給事業者!$B:$D,3,FALSE),IF(AS100="熱の供給区域",VLOOKUP(G100,供給事業者!$J:$L,3,FALSE),IF(AS100="ガス供給事業者",VLOOKUP(G100,供給事業者!$F:$H,3,FALSE),""))))</f>
        <v/>
      </c>
      <c r="BC100"/>
      <c r="BD100"/>
      <c r="BE100"/>
      <c r="BF100"/>
      <c r="BG100"/>
      <c r="BH100"/>
      <c r="BI100"/>
      <c r="BJ100"/>
      <c r="BK100"/>
      <c r="BL100"/>
      <c r="BM100"/>
      <c r="BN100"/>
      <c r="BO100"/>
      <c r="BP100"/>
      <c r="BQ100"/>
      <c r="BR100"/>
      <c r="BS100"/>
      <c r="BT100"/>
      <c r="BU100"/>
      <c r="BV100"/>
      <c r="BW100"/>
      <c r="BX100"/>
      <c r="BY100"/>
      <c r="BZ100"/>
      <c r="CA100"/>
      <c r="CB100"/>
      <c r="CC100"/>
      <c r="CD100"/>
      <c r="CE100" s="221" t="str">
        <f t="shared" si="22"/>
        <v/>
      </c>
      <c r="CF100" s="221" t="str">
        <f t="shared" si="23"/>
        <v/>
      </c>
    </row>
    <row r="101" spans="2:84" ht="18" customHeight="1">
      <c r="B101" s="40"/>
      <c r="D101" s="826"/>
      <c r="E101" s="49"/>
      <c r="F101" s="32"/>
      <c r="G101" s="32"/>
      <c r="H101" s="50"/>
      <c r="I101" s="225"/>
      <c r="J101" s="32"/>
      <c r="K101" s="752"/>
      <c r="L101" s="800"/>
      <c r="M101" s="50"/>
      <c r="N101" s="50"/>
      <c r="O101" s="51"/>
      <c r="P101" s="51"/>
      <c r="Q101" s="708"/>
      <c r="R101" s="709"/>
      <c r="S101" s="709"/>
      <c r="T101" s="709"/>
      <c r="U101" s="709"/>
      <c r="V101" s="709"/>
      <c r="W101" s="709"/>
      <c r="X101" s="709"/>
      <c r="Y101" s="709"/>
      <c r="Z101" s="709"/>
      <c r="AA101" s="709"/>
      <c r="AB101" s="710"/>
      <c r="AC101" s="742"/>
      <c r="AD101" s="743">
        <f t="shared" si="11"/>
        <v>1</v>
      </c>
      <c r="AE101" s="692">
        <f t="shared" si="19"/>
        <v>0</v>
      </c>
      <c r="AF101" s="722" t="str">
        <f t="shared" si="12"/>
        <v/>
      </c>
      <c r="AG101" s="722" t="str">
        <f t="shared" si="13"/>
        <v/>
      </c>
      <c r="AH101" s="134" t="str">
        <f>IF(F101="","",VLOOKUP(F101,係数!$E:$R,9,FALSE))</f>
        <v/>
      </c>
      <c r="AI101" s="286" t="str">
        <f>IF(F101="","",VLOOKUP(F101,係数!$E:$R,7,FALSE))</f>
        <v/>
      </c>
      <c r="AJ101" s="723">
        <f t="shared" si="14"/>
        <v>1</v>
      </c>
      <c r="AK101" s="724" t="str">
        <f t="shared" si="15"/>
        <v/>
      </c>
      <c r="AL101" s="696" t="str">
        <f t="shared" si="16"/>
        <v/>
      </c>
      <c r="AM101" s="724" t="str">
        <f t="shared" si="20"/>
        <v/>
      </c>
      <c r="AN101" s="750" t="str">
        <f>IF(AL101="","",IF(F101="都市ガス",AL101*係数!$O$36*44/12,IF(COUNTIF(F101,"自ら生成した*")&gt;0,AG101*K101,AG101*VLOOKUP(F101,係数!$E:$R,11,FALSE))))</f>
        <v/>
      </c>
      <c r="AP101" s="44"/>
      <c r="AR101" s="58" t="str">
        <f t="shared" si="17"/>
        <v/>
      </c>
      <c r="AS101" s="220" t="str">
        <f t="shared" si="21"/>
        <v/>
      </c>
      <c r="AT101" s="372" t="str">
        <f t="shared" si="18"/>
        <v/>
      </c>
      <c r="AU101"/>
      <c r="AV101"/>
      <c r="AW101"/>
      <c r="AX101"/>
      <c r="AY101" s="403"/>
      <c r="AZ101" s="399" t="str">
        <f>IF(OR(G101="",H101="有"),"",IF(AS101="電気事業者",VLOOKUP(G101,供給事業者!$B:$D,2,FALSE),IF(AS101="熱の供給区域",VLOOKUP(G101,供給事業者!$J:$L,2,FALSE),IF(AS101="ガス供給事業者",VLOOKUP(G101,供給事業者!$F:$H,2,FALSE),""))))</f>
        <v/>
      </c>
      <c r="BA101" s="403"/>
      <c r="BB101" s="399" t="str">
        <f>IF(OR(G101="",H101="有"),"",IF(AS101="電気事業者",VLOOKUP(G101,供給事業者!$B:$D,3,FALSE),IF(AS101="熱の供給区域",VLOOKUP(G101,供給事業者!$J:$L,3,FALSE),IF(AS101="ガス供給事業者",VLOOKUP(G101,供給事業者!$F:$H,3,FALSE),""))))</f>
        <v/>
      </c>
      <c r="BC101"/>
      <c r="BD101"/>
      <c r="BE101"/>
      <c r="BF101"/>
      <c r="BG101"/>
      <c r="BH101"/>
      <c r="BI101"/>
      <c r="BJ101"/>
      <c r="BK101"/>
      <c r="BL101"/>
      <c r="BM101"/>
      <c r="BN101"/>
      <c r="BO101"/>
      <c r="BP101"/>
      <c r="BQ101"/>
      <c r="BR101"/>
      <c r="BS101"/>
      <c r="BT101"/>
      <c r="BU101"/>
      <c r="BV101"/>
      <c r="BW101"/>
      <c r="BX101"/>
      <c r="BY101"/>
      <c r="BZ101"/>
      <c r="CA101"/>
      <c r="CB101"/>
      <c r="CC101"/>
      <c r="CD101"/>
      <c r="CE101" s="221" t="str">
        <f t="shared" si="22"/>
        <v/>
      </c>
      <c r="CF101" s="221" t="str">
        <f t="shared" si="23"/>
        <v/>
      </c>
    </row>
    <row r="102" spans="2:84" ht="18" customHeight="1">
      <c r="B102" s="40"/>
      <c r="D102" s="826"/>
      <c r="E102" s="49"/>
      <c r="F102" s="32"/>
      <c r="G102" s="32"/>
      <c r="H102" s="50"/>
      <c r="I102" s="225"/>
      <c r="J102" s="32"/>
      <c r="K102" s="752"/>
      <c r="L102" s="800"/>
      <c r="M102" s="50"/>
      <c r="N102" s="50"/>
      <c r="O102" s="51"/>
      <c r="P102" s="51"/>
      <c r="Q102" s="708"/>
      <c r="R102" s="709"/>
      <c r="S102" s="709"/>
      <c r="T102" s="709"/>
      <c r="U102" s="709"/>
      <c r="V102" s="709"/>
      <c r="W102" s="709"/>
      <c r="X102" s="709"/>
      <c r="Y102" s="709"/>
      <c r="Z102" s="709"/>
      <c r="AA102" s="709"/>
      <c r="AB102" s="710"/>
      <c r="AC102" s="742"/>
      <c r="AD102" s="743">
        <f t="shared" si="11"/>
        <v>1</v>
      </c>
      <c r="AE102" s="692">
        <f t="shared" si="19"/>
        <v>0</v>
      </c>
      <c r="AF102" s="722" t="str">
        <f t="shared" si="12"/>
        <v/>
      </c>
      <c r="AG102" s="722" t="str">
        <f t="shared" si="13"/>
        <v/>
      </c>
      <c r="AH102" s="134" t="str">
        <f>IF(F102="","",VLOOKUP(F102,係数!$E:$R,9,FALSE))</f>
        <v/>
      </c>
      <c r="AI102" s="286" t="str">
        <f>IF(F102="","",VLOOKUP(F102,係数!$E:$R,7,FALSE))</f>
        <v/>
      </c>
      <c r="AJ102" s="723">
        <f t="shared" si="14"/>
        <v>1</v>
      </c>
      <c r="AK102" s="724" t="str">
        <f t="shared" si="15"/>
        <v/>
      </c>
      <c r="AL102" s="696" t="str">
        <f t="shared" si="16"/>
        <v/>
      </c>
      <c r="AM102" s="724" t="str">
        <f t="shared" si="20"/>
        <v/>
      </c>
      <c r="AN102" s="750" t="str">
        <f>IF(AL102="","",IF(F102="都市ガス",AL102*係数!$O$36*44/12,IF(COUNTIF(F102,"自ら生成した*")&gt;0,AG102*K102,AG102*VLOOKUP(F102,係数!$E:$R,11,FALSE))))</f>
        <v/>
      </c>
      <c r="AP102" s="44"/>
      <c r="AR102" s="58" t="str">
        <f t="shared" si="17"/>
        <v/>
      </c>
      <c r="AS102" s="220" t="str">
        <f t="shared" si="21"/>
        <v/>
      </c>
      <c r="AT102" s="372" t="str">
        <f t="shared" si="18"/>
        <v/>
      </c>
      <c r="AU102"/>
      <c r="AV102"/>
      <c r="AW102"/>
      <c r="AX102"/>
      <c r="AY102" s="403"/>
      <c r="AZ102" s="399" t="str">
        <f>IF(OR(G102="",H102="有"),"",IF(AS102="電気事業者",VLOOKUP(G102,供給事業者!$B:$D,2,FALSE),IF(AS102="熱の供給区域",VLOOKUP(G102,供給事業者!$J:$L,2,FALSE),IF(AS102="ガス供給事業者",VLOOKUP(G102,供給事業者!$F:$H,2,FALSE),""))))</f>
        <v/>
      </c>
      <c r="BA102" s="403"/>
      <c r="BB102" s="399" t="str">
        <f>IF(OR(G102="",H102="有"),"",IF(AS102="電気事業者",VLOOKUP(G102,供給事業者!$B:$D,3,FALSE),IF(AS102="熱の供給区域",VLOOKUP(G102,供給事業者!$J:$L,3,FALSE),IF(AS102="ガス供給事業者",VLOOKUP(G102,供給事業者!$F:$H,3,FALSE),""))))</f>
        <v/>
      </c>
      <c r="BC102"/>
      <c r="BD102"/>
      <c r="BE102"/>
      <c r="BF102"/>
      <c r="BG102"/>
      <c r="BH102"/>
      <c r="BI102"/>
      <c r="BJ102"/>
      <c r="BK102"/>
      <c r="BL102"/>
      <c r="BM102"/>
      <c r="BN102"/>
      <c r="BO102"/>
      <c r="BP102"/>
      <c r="BQ102"/>
      <c r="BR102"/>
      <c r="BS102"/>
      <c r="BT102"/>
      <c r="BU102"/>
      <c r="BV102"/>
      <c r="BW102"/>
      <c r="BX102"/>
      <c r="BY102"/>
      <c r="BZ102"/>
      <c r="CA102"/>
      <c r="CB102"/>
      <c r="CC102"/>
      <c r="CD102"/>
      <c r="CE102" s="221" t="str">
        <f t="shared" si="22"/>
        <v/>
      </c>
      <c r="CF102" s="221" t="str">
        <f t="shared" si="23"/>
        <v/>
      </c>
    </row>
    <row r="103" spans="2:84" ht="18" customHeight="1">
      <c r="B103" s="40"/>
      <c r="D103" s="826"/>
      <c r="E103" s="49"/>
      <c r="F103" s="32"/>
      <c r="G103" s="32"/>
      <c r="H103" s="50"/>
      <c r="I103" s="225"/>
      <c r="J103" s="32"/>
      <c r="K103" s="752"/>
      <c r="L103" s="800"/>
      <c r="M103" s="50"/>
      <c r="N103" s="50"/>
      <c r="O103" s="51"/>
      <c r="P103" s="51"/>
      <c r="Q103" s="708"/>
      <c r="R103" s="709"/>
      <c r="S103" s="709"/>
      <c r="T103" s="709"/>
      <c r="U103" s="709"/>
      <c r="V103" s="709"/>
      <c r="W103" s="709"/>
      <c r="X103" s="709"/>
      <c r="Y103" s="709"/>
      <c r="Z103" s="709"/>
      <c r="AA103" s="709"/>
      <c r="AB103" s="710"/>
      <c r="AC103" s="742"/>
      <c r="AD103" s="743">
        <f t="shared" si="11"/>
        <v>1</v>
      </c>
      <c r="AE103" s="692">
        <f t="shared" si="19"/>
        <v>0</v>
      </c>
      <c r="AF103" s="722" t="str">
        <f t="shared" si="12"/>
        <v/>
      </c>
      <c r="AG103" s="722" t="str">
        <f t="shared" si="13"/>
        <v/>
      </c>
      <c r="AH103" s="134" t="str">
        <f>IF(F103="","",VLOOKUP(F103,係数!$E:$R,9,FALSE))</f>
        <v/>
      </c>
      <c r="AI103" s="286" t="str">
        <f>IF(F103="","",VLOOKUP(F103,係数!$E:$R,7,FALSE))</f>
        <v/>
      </c>
      <c r="AJ103" s="723">
        <f t="shared" si="14"/>
        <v>1</v>
      </c>
      <c r="AK103" s="724" t="str">
        <f t="shared" si="15"/>
        <v/>
      </c>
      <c r="AL103" s="696" t="str">
        <f t="shared" si="16"/>
        <v/>
      </c>
      <c r="AM103" s="724" t="str">
        <f t="shared" si="20"/>
        <v/>
      </c>
      <c r="AN103" s="750" t="str">
        <f>IF(AL103="","",IF(F103="都市ガス",AL103*係数!$O$36*44/12,IF(COUNTIF(F103,"自ら生成した*")&gt;0,AG103*K103,AG103*VLOOKUP(F103,係数!$E:$R,11,FALSE))))</f>
        <v/>
      </c>
      <c r="AP103" s="44"/>
      <c r="AR103" s="58" t="str">
        <f t="shared" si="17"/>
        <v/>
      </c>
      <c r="AS103" s="220" t="str">
        <f t="shared" si="21"/>
        <v/>
      </c>
      <c r="AT103" s="372" t="str">
        <f t="shared" si="18"/>
        <v/>
      </c>
      <c r="AU103"/>
      <c r="AV103"/>
      <c r="AW103"/>
      <c r="AX103"/>
      <c r="AY103" s="403"/>
      <c r="AZ103" s="399" t="str">
        <f>IF(OR(G103="",H103="有"),"",IF(AS103="電気事業者",VLOOKUP(G103,供給事業者!$B:$D,2,FALSE),IF(AS103="熱の供給区域",VLOOKUP(G103,供給事業者!$J:$L,2,FALSE),IF(AS103="ガス供給事業者",VLOOKUP(G103,供給事業者!$F:$H,2,FALSE),""))))</f>
        <v/>
      </c>
      <c r="BA103" s="403"/>
      <c r="BB103" s="399" t="str">
        <f>IF(OR(G103="",H103="有"),"",IF(AS103="電気事業者",VLOOKUP(G103,供給事業者!$B:$D,3,FALSE),IF(AS103="熱の供給区域",VLOOKUP(G103,供給事業者!$J:$L,3,FALSE),IF(AS103="ガス供給事業者",VLOOKUP(G103,供給事業者!$F:$H,3,FALSE),""))))</f>
        <v/>
      </c>
      <c r="BC103"/>
      <c r="BD103"/>
      <c r="BE103"/>
      <c r="BF103"/>
      <c r="BG103"/>
      <c r="BH103"/>
      <c r="BI103"/>
      <c r="BJ103"/>
      <c r="BK103"/>
      <c r="BL103"/>
      <c r="BM103"/>
      <c r="BN103"/>
      <c r="BO103"/>
      <c r="BP103"/>
      <c r="BQ103"/>
      <c r="BR103"/>
      <c r="BS103"/>
      <c r="BT103"/>
      <c r="BU103"/>
      <c r="BV103"/>
      <c r="BW103"/>
      <c r="BX103"/>
      <c r="BY103"/>
      <c r="BZ103"/>
      <c r="CA103"/>
      <c r="CB103"/>
      <c r="CC103"/>
      <c r="CD103"/>
      <c r="CE103" s="221" t="str">
        <f t="shared" si="22"/>
        <v/>
      </c>
      <c r="CF103" s="221" t="str">
        <f t="shared" si="23"/>
        <v/>
      </c>
    </row>
    <row r="104" spans="2:84" ht="18" customHeight="1">
      <c r="B104" s="40"/>
      <c r="D104" s="826"/>
      <c r="E104" s="49"/>
      <c r="F104" s="32"/>
      <c r="G104" s="32"/>
      <c r="H104" s="50"/>
      <c r="I104" s="225"/>
      <c r="J104" s="32"/>
      <c r="K104" s="752"/>
      <c r="L104" s="800"/>
      <c r="M104" s="50"/>
      <c r="N104" s="50"/>
      <c r="O104" s="51"/>
      <c r="P104" s="51"/>
      <c r="Q104" s="708"/>
      <c r="R104" s="709"/>
      <c r="S104" s="709"/>
      <c r="T104" s="709"/>
      <c r="U104" s="709"/>
      <c r="V104" s="709"/>
      <c r="W104" s="709"/>
      <c r="X104" s="709"/>
      <c r="Y104" s="709"/>
      <c r="Z104" s="709"/>
      <c r="AA104" s="709"/>
      <c r="AB104" s="710"/>
      <c r="AC104" s="742"/>
      <c r="AD104" s="743">
        <f t="shared" si="11"/>
        <v>1</v>
      </c>
      <c r="AE104" s="692">
        <f t="shared" si="19"/>
        <v>0</v>
      </c>
      <c r="AF104" s="722" t="str">
        <f t="shared" si="12"/>
        <v/>
      </c>
      <c r="AG104" s="722" t="str">
        <f t="shared" si="13"/>
        <v/>
      </c>
      <c r="AH104" s="134" t="str">
        <f>IF(F104="","",VLOOKUP(F104,係数!$E:$R,9,FALSE))</f>
        <v/>
      </c>
      <c r="AI104" s="286" t="str">
        <f>IF(F104="","",VLOOKUP(F104,係数!$E:$R,7,FALSE))</f>
        <v/>
      </c>
      <c r="AJ104" s="723">
        <f t="shared" si="14"/>
        <v>1</v>
      </c>
      <c r="AK104" s="724" t="str">
        <f t="shared" si="15"/>
        <v/>
      </c>
      <c r="AL104" s="696" t="str">
        <f t="shared" si="16"/>
        <v/>
      </c>
      <c r="AM104" s="724" t="str">
        <f t="shared" si="20"/>
        <v/>
      </c>
      <c r="AN104" s="750" t="str">
        <f>IF(AL104="","",IF(F104="都市ガス",AL104*係数!$O$36*44/12,IF(COUNTIF(F104,"自ら生成した*")&gt;0,AG104*K104,AG104*VLOOKUP(F104,係数!$E:$R,11,FALSE))))</f>
        <v/>
      </c>
      <c r="AP104" s="44"/>
      <c r="AR104" s="58" t="str">
        <f t="shared" si="17"/>
        <v/>
      </c>
      <c r="AS104" s="220" t="str">
        <f t="shared" si="21"/>
        <v/>
      </c>
      <c r="AT104" s="372" t="str">
        <f t="shared" si="18"/>
        <v/>
      </c>
      <c r="AU104"/>
      <c r="AV104"/>
      <c r="AW104"/>
      <c r="AX104"/>
      <c r="AY104" s="403"/>
      <c r="AZ104" s="399" t="str">
        <f>IF(OR(G104="",H104="有"),"",IF(AS104="電気事業者",VLOOKUP(G104,供給事業者!$B:$D,2,FALSE),IF(AS104="熱の供給区域",VLOOKUP(G104,供給事業者!$J:$L,2,FALSE),IF(AS104="ガス供給事業者",VLOOKUP(G104,供給事業者!$F:$H,2,FALSE),""))))</f>
        <v/>
      </c>
      <c r="BA104" s="403"/>
      <c r="BB104" s="399" t="str">
        <f>IF(OR(G104="",H104="有"),"",IF(AS104="電気事業者",VLOOKUP(G104,供給事業者!$B:$D,3,FALSE),IF(AS104="熱の供給区域",VLOOKUP(G104,供給事業者!$J:$L,3,FALSE),IF(AS104="ガス供給事業者",VLOOKUP(G104,供給事業者!$F:$H,3,FALSE),""))))</f>
        <v/>
      </c>
      <c r="BC104"/>
      <c r="BD104"/>
      <c r="BE104"/>
      <c r="BF104"/>
      <c r="BG104"/>
      <c r="BH104"/>
      <c r="BI104"/>
      <c r="BJ104"/>
      <c r="BK104"/>
      <c r="BL104"/>
      <c r="BM104"/>
      <c r="BN104"/>
      <c r="BO104"/>
      <c r="BP104"/>
      <c r="BQ104"/>
      <c r="BR104"/>
      <c r="BS104"/>
      <c r="BT104"/>
      <c r="BU104"/>
      <c r="BV104"/>
      <c r="BW104"/>
      <c r="BX104"/>
      <c r="BY104"/>
      <c r="BZ104"/>
      <c r="CA104"/>
      <c r="CB104"/>
      <c r="CC104"/>
      <c r="CD104"/>
      <c r="CE104" s="221" t="str">
        <f t="shared" si="22"/>
        <v/>
      </c>
      <c r="CF104" s="221" t="str">
        <f t="shared" si="23"/>
        <v/>
      </c>
    </row>
    <row r="105" spans="2:84" ht="18" customHeight="1">
      <c r="B105" s="40"/>
      <c r="D105" s="822"/>
      <c r="E105" s="49"/>
      <c r="F105" s="32"/>
      <c r="G105" s="32"/>
      <c r="H105" s="50"/>
      <c r="I105" s="225"/>
      <c r="J105" s="32"/>
      <c r="K105" s="752"/>
      <c r="L105" s="800"/>
      <c r="M105" s="50"/>
      <c r="N105" s="50"/>
      <c r="O105" s="51"/>
      <c r="P105" s="51"/>
      <c r="Q105" s="708"/>
      <c r="R105" s="709"/>
      <c r="S105" s="709"/>
      <c r="T105" s="709"/>
      <c r="U105" s="709"/>
      <c r="V105" s="709"/>
      <c r="W105" s="709"/>
      <c r="X105" s="709"/>
      <c r="Y105" s="709"/>
      <c r="Z105" s="709"/>
      <c r="AA105" s="709"/>
      <c r="AB105" s="710"/>
      <c r="AC105" s="742"/>
      <c r="AD105" s="743">
        <f t="shared" si="11"/>
        <v>1</v>
      </c>
      <c r="AE105" s="692">
        <f t="shared" si="19"/>
        <v>0</v>
      </c>
      <c r="AF105" s="722" t="str">
        <f t="shared" si="12"/>
        <v/>
      </c>
      <c r="AG105" s="722" t="str">
        <f t="shared" si="13"/>
        <v/>
      </c>
      <c r="AH105" s="134" t="str">
        <f>IF(F105="","",VLOOKUP(F105,係数!$E:$R,9,FALSE))</f>
        <v/>
      </c>
      <c r="AI105" s="286" t="str">
        <f>IF(F105="","",VLOOKUP(F105,係数!$E:$R,7,FALSE))</f>
        <v/>
      </c>
      <c r="AJ105" s="723">
        <f t="shared" si="14"/>
        <v>1</v>
      </c>
      <c r="AK105" s="724" t="str">
        <f t="shared" si="15"/>
        <v/>
      </c>
      <c r="AL105" s="696" t="str">
        <f t="shared" si="16"/>
        <v/>
      </c>
      <c r="AM105" s="724" t="str">
        <f t="shared" si="20"/>
        <v/>
      </c>
      <c r="AN105" s="750" t="str">
        <f>IF(AL105="","",IF(F105="都市ガス",AL105*係数!$O$36*44/12,IF(COUNTIF(F105,"自ら生成した*")&gt;0,AG105*K105,AG105*VLOOKUP(F105,係数!$E:$R,11,FALSE))))</f>
        <v/>
      </c>
      <c r="AP105" s="44"/>
      <c r="AR105" s="58" t="str">
        <f t="shared" si="17"/>
        <v/>
      </c>
      <c r="AS105" s="220" t="str">
        <f t="shared" si="21"/>
        <v/>
      </c>
      <c r="AT105" s="372" t="str">
        <f t="shared" si="18"/>
        <v/>
      </c>
      <c r="AU105"/>
      <c r="AV105"/>
      <c r="AW105"/>
      <c r="AX105"/>
      <c r="AY105" s="403"/>
      <c r="AZ105" s="399" t="str">
        <f>IF(OR(G105="",H105="有"),"",IF(AS105="電気事業者",VLOOKUP(G105,供給事業者!$B:$D,2,FALSE),IF(AS105="熱の供給区域",VLOOKUP(G105,供給事業者!$J:$L,2,FALSE),IF(AS105="ガス供給事業者",VLOOKUP(G105,供給事業者!$F:$H,2,FALSE),""))))</f>
        <v/>
      </c>
      <c r="BA105" s="403"/>
      <c r="BB105" s="399" t="str">
        <f>IF(OR(G105="",H105="有"),"",IF(AS105="電気事業者",VLOOKUP(G105,供給事業者!$B:$D,3,FALSE),IF(AS105="熱の供給区域",VLOOKUP(G105,供給事業者!$J:$L,3,FALSE),IF(AS105="ガス供給事業者",VLOOKUP(G105,供給事業者!$F:$H,3,FALSE),""))))</f>
        <v/>
      </c>
      <c r="BC105"/>
      <c r="BD105"/>
      <c r="BE105"/>
      <c r="BF105"/>
      <c r="BG105"/>
      <c r="BH105"/>
      <c r="BI105"/>
      <c r="BJ105"/>
      <c r="BK105"/>
      <c r="BL105"/>
      <c r="BM105"/>
      <c r="BN105"/>
      <c r="BO105"/>
      <c r="BP105"/>
      <c r="BQ105"/>
      <c r="BR105"/>
      <c r="BS105"/>
      <c r="BT105"/>
      <c r="BU105"/>
      <c r="BV105"/>
      <c r="BW105"/>
      <c r="BX105"/>
      <c r="BY105"/>
      <c r="BZ105"/>
      <c r="CA105"/>
      <c r="CB105"/>
      <c r="CC105"/>
      <c r="CD105"/>
      <c r="CE105" s="221" t="str">
        <f t="shared" si="22"/>
        <v/>
      </c>
      <c r="CF105" s="221" t="str">
        <f t="shared" si="23"/>
        <v/>
      </c>
    </row>
    <row r="106" spans="2:84" ht="18" customHeight="1">
      <c r="B106" s="40"/>
      <c r="D106" s="822"/>
      <c r="E106" s="49"/>
      <c r="F106" s="32"/>
      <c r="G106" s="32"/>
      <c r="H106" s="50"/>
      <c r="I106" s="225"/>
      <c r="J106" s="32"/>
      <c r="K106" s="752"/>
      <c r="L106" s="800"/>
      <c r="M106" s="50"/>
      <c r="N106" s="50"/>
      <c r="O106" s="51"/>
      <c r="P106" s="51"/>
      <c r="Q106" s="708"/>
      <c r="R106" s="709"/>
      <c r="S106" s="709"/>
      <c r="T106" s="709"/>
      <c r="U106" s="709"/>
      <c r="V106" s="709"/>
      <c r="W106" s="709"/>
      <c r="X106" s="709"/>
      <c r="Y106" s="709"/>
      <c r="Z106" s="709"/>
      <c r="AA106" s="709"/>
      <c r="AB106" s="710"/>
      <c r="AC106" s="742"/>
      <c r="AD106" s="743">
        <f t="shared" si="11"/>
        <v>1</v>
      </c>
      <c r="AE106" s="692">
        <f t="shared" si="19"/>
        <v>0</v>
      </c>
      <c r="AF106" s="722" t="str">
        <f t="shared" si="12"/>
        <v/>
      </c>
      <c r="AG106" s="722" t="str">
        <f t="shared" si="13"/>
        <v/>
      </c>
      <c r="AH106" s="134" t="str">
        <f>IF(F106="","",VLOOKUP(F106,係数!$E:$R,9,FALSE))</f>
        <v/>
      </c>
      <c r="AI106" s="286" t="str">
        <f>IF(F106="","",VLOOKUP(F106,係数!$E:$R,7,FALSE))</f>
        <v/>
      </c>
      <c r="AJ106" s="723">
        <f t="shared" si="14"/>
        <v>1</v>
      </c>
      <c r="AK106" s="724" t="str">
        <f t="shared" si="15"/>
        <v/>
      </c>
      <c r="AL106" s="696" t="str">
        <f t="shared" si="16"/>
        <v/>
      </c>
      <c r="AM106" s="724" t="str">
        <f t="shared" si="20"/>
        <v/>
      </c>
      <c r="AN106" s="750" t="str">
        <f>IF(AL106="","",IF(F106="都市ガス",AL106*係数!$O$36*44/12,IF(COUNTIF(F106,"自ら生成した*")&gt;0,AG106*K106,AG106*VLOOKUP(F106,係数!$E:$R,11,FALSE))))</f>
        <v/>
      </c>
      <c r="AP106" s="44"/>
      <c r="AR106" s="58" t="str">
        <f t="shared" si="17"/>
        <v/>
      </c>
      <c r="AS106" s="220" t="str">
        <f t="shared" si="21"/>
        <v/>
      </c>
      <c r="AT106" s="372" t="str">
        <f t="shared" si="18"/>
        <v/>
      </c>
      <c r="AU106"/>
      <c r="AV106"/>
      <c r="AW106"/>
      <c r="AX106"/>
      <c r="AY106" s="403"/>
      <c r="AZ106" s="399" t="str">
        <f>IF(OR(G106="",H106="有"),"",IF(AS106="電気事業者",VLOOKUP(G106,供給事業者!$B:$D,2,FALSE),IF(AS106="熱の供給区域",VLOOKUP(G106,供給事業者!$J:$L,2,FALSE),IF(AS106="ガス供給事業者",VLOOKUP(G106,供給事業者!$F:$H,2,FALSE),""))))</f>
        <v/>
      </c>
      <c r="BA106" s="403"/>
      <c r="BB106" s="399" t="str">
        <f>IF(OR(G106="",H106="有"),"",IF(AS106="電気事業者",VLOOKUP(G106,供給事業者!$B:$D,3,FALSE),IF(AS106="熱の供給区域",VLOOKUP(G106,供給事業者!$J:$L,3,FALSE),IF(AS106="ガス供給事業者",VLOOKUP(G106,供給事業者!$F:$H,3,FALSE),""))))</f>
        <v/>
      </c>
      <c r="BC106"/>
      <c r="BD106"/>
      <c r="BE106"/>
      <c r="BF106"/>
      <c r="BG106"/>
      <c r="BH106"/>
      <c r="BI106"/>
      <c r="BJ106"/>
      <c r="BK106"/>
      <c r="BL106"/>
      <c r="BM106"/>
      <c r="BN106"/>
      <c r="BO106"/>
      <c r="BP106"/>
      <c r="BQ106"/>
      <c r="BR106"/>
      <c r="BS106"/>
      <c r="BT106"/>
      <c r="BU106"/>
      <c r="BV106"/>
      <c r="BW106"/>
      <c r="BX106"/>
      <c r="BY106"/>
      <c r="BZ106"/>
      <c r="CA106"/>
      <c r="CB106"/>
      <c r="CC106"/>
      <c r="CD106"/>
      <c r="CE106" s="221" t="str">
        <f t="shared" si="22"/>
        <v/>
      </c>
      <c r="CF106" s="221" t="str">
        <f t="shared" si="23"/>
        <v/>
      </c>
    </row>
    <row r="107" spans="2:84" ht="18" customHeight="1">
      <c r="B107" s="40"/>
      <c r="D107" s="822"/>
      <c r="E107" s="49"/>
      <c r="F107" s="32"/>
      <c r="G107" s="32"/>
      <c r="H107" s="50"/>
      <c r="I107" s="225"/>
      <c r="J107" s="32"/>
      <c r="K107" s="752"/>
      <c r="L107" s="800"/>
      <c r="M107" s="50"/>
      <c r="N107" s="50"/>
      <c r="O107" s="51"/>
      <c r="P107" s="51"/>
      <c r="Q107" s="708"/>
      <c r="R107" s="709"/>
      <c r="S107" s="709"/>
      <c r="T107" s="709"/>
      <c r="U107" s="709"/>
      <c r="V107" s="709"/>
      <c r="W107" s="709"/>
      <c r="X107" s="709"/>
      <c r="Y107" s="709"/>
      <c r="Z107" s="709"/>
      <c r="AA107" s="709"/>
      <c r="AB107" s="710"/>
      <c r="AC107" s="742"/>
      <c r="AD107" s="743">
        <f t="shared" si="11"/>
        <v>1</v>
      </c>
      <c r="AE107" s="692">
        <f t="shared" si="19"/>
        <v>0</v>
      </c>
      <c r="AF107" s="722" t="str">
        <f t="shared" si="12"/>
        <v/>
      </c>
      <c r="AG107" s="722" t="str">
        <f t="shared" si="13"/>
        <v/>
      </c>
      <c r="AH107" s="134" t="str">
        <f>IF(F107="","",VLOOKUP(F107,係数!$E:$R,9,FALSE))</f>
        <v/>
      </c>
      <c r="AI107" s="286" t="str">
        <f>IF(F107="","",VLOOKUP(F107,係数!$E:$R,7,FALSE))</f>
        <v/>
      </c>
      <c r="AJ107" s="723">
        <f t="shared" si="14"/>
        <v>1</v>
      </c>
      <c r="AK107" s="724" t="str">
        <f t="shared" si="15"/>
        <v/>
      </c>
      <c r="AL107" s="696" t="str">
        <f t="shared" si="16"/>
        <v/>
      </c>
      <c r="AM107" s="724" t="str">
        <f t="shared" si="20"/>
        <v/>
      </c>
      <c r="AN107" s="750" t="str">
        <f>IF(AL107="","",IF(F107="都市ガス",AL107*係数!$O$36*44/12,IF(COUNTIF(F107,"自ら生成した*")&gt;0,AG107*K107,AG107*VLOOKUP(F107,係数!$E:$R,11,FALSE))))</f>
        <v/>
      </c>
      <c r="AP107" s="44"/>
      <c r="AR107" s="58" t="str">
        <f t="shared" si="17"/>
        <v/>
      </c>
      <c r="AS107" s="220" t="str">
        <f t="shared" si="21"/>
        <v/>
      </c>
      <c r="AT107" s="372" t="str">
        <f t="shared" si="18"/>
        <v/>
      </c>
      <c r="AU107"/>
      <c r="AV107"/>
      <c r="AW107"/>
      <c r="AX107"/>
      <c r="AY107" s="403"/>
      <c r="AZ107" s="399" t="str">
        <f>IF(OR(G107="",H107="有"),"",IF(AS107="電気事業者",VLOOKUP(G107,供給事業者!$B:$D,2,FALSE),IF(AS107="熱の供給区域",VLOOKUP(G107,供給事業者!$J:$L,2,FALSE),IF(AS107="ガス供給事業者",VLOOKUP(G107,供給事業者!$F:$H,2,FALSE),""))))</f>
        <v/>
      </c>
      <c r="BA107" s="403"/>
      <c r="BB107" s="399" t="str">
        <f>IF(OR(G107="",H107="有"),"",IF(AS107="電気事業者",VLOOKUP(G107,供給事業者!$B:$D,3,FALSE),IF(AS107="熱の供給区域",VLOOKUP(G107,供給事業者!$J:$L,3,FALSE),IF(AS107="ガス供給事業者",VLOOKUP(G107,供給事業者!$F:$H,3,FALSE),""))))</f>
        <v/>
      </c>
      <c r="BC107"/>
      <c r="BD107"/>
      <c r="BE107"/>
      <c r="BF107"/>
      <c r="BG107"/>
      <c r="BH107"/>
      <c r="BI107"/>
      <c r="BJ107"/>
      <c r="BK107"/>
      <c r="BL107"/>
      <c r="BM107"/>
      <c r="BN107"/>
      <c r="BO107"/>
      <c r="BP107"/>
      <c r="BQ107"/>
      <c r="BR107"/>
      <c r="BS107"/>
      <c r="BT107"/>
      <c r="BU107"/>
      <c r="BV107"/>
      <c r="BW107"/>
      <c r="BX107"/>
      <c r="BY107"/>
      <c r="BZ107"/>
      <c r="CA107"/>
      <c r="CB107"/>
      <c r="CC107"/>
      <c r="CD107"/>
      <c r="CE107" s="221" t="str">
        <f t="shared" si="22"/>
        <v/>
      </c>
      <c r="CF107" s="221" t="str">
        <f t="shared" si="23"/>
        <v/>
      </c>
    </row>
    <row r="108" spans="2:84" ht="18" customHeight="1">
      <c r="B108" s="40"/>
      <c r="D108" s="822"/>
      <c r="E108" s="49"/>
      <c r="F108" s="32"/>
      <c r="G108" s="32"/>
      <c r="H108" s="50"/>
      <c r="I108" s="225"/>
      <c r="J108" s="32"/>
      <c r="K108" s="752"/>
      <c r="L108" s="800"/>
      <c r="M108" s="50"/>
      <c r="N108" s="50"/>
      <c r="O108" s="51"/>
      <c r="P108" s="51"/>
      <c r="Q108" s="708"/>
      <c r="R108" s="709"/>
      <c r="S108" s="709"/>
      <c r="T108" s="709"/>
      <c r="U108" s="709"/>
      <c r="V108" s="709"/>
      <c r="W108" s="709"/>
      <c r="X108" s="709"/>
      <c r="Y108" s="709"/>
      <c r="Z108" s="709"/>
      <c r="AA108" s="709"/>
      <c r="AB108" s="710"/>
      <c r="AC108" s="742"/>
      <c r="AD108" s="743">
        <f t="shared" si="11"/>
        <v>1</v>
      </c>
      <c r="AE108" s="692">
        <f t="shared" si="19"/>
        <v>0</v>
      </c>
      <c r="AF108" s="722" t="str">
        <f t="shared" si="12"/>
        <v/>
      </c>
      <c r="AG108" s="722" t="str">
        <f t="shared" si="13"/>
        <v/>
      </c>
      <c r="AH108" s="134" t="str">
        <f>IF(F108="","",VLOOKUP(F108,係数!$E:$R,9,FALSE))</f>
        <v/>
      </c>
      <c r="AI108" s="286" t="str">
        <f>IF(F108="","",VLOOKUP(F108,係数!$E:$R,7,FALSE))</f>
        <v/>
      </c>
      <c r="AJ108" s="723">
        <f t="shared" si="14"/>
        <v>1</v>
      </c>
      <c r="AK108" s="724" t="str">
        <f t="shared" si="15"/>
        <v/>
      </c>
      <c r="AL108" s="696" t="str">
        <f t="shared" si="16"/>
        <v/>
      </c>
      <c r="AM108" s="724" t="str">
        <f t="shared" si="20"/>
        <v/>
      </c>
      <c r="AN108" s="750" t="str">
        <f>IF(AL108="","",IF(F108="都市ガス",AL108*係数!$O$36*44/12,IF(COUNTIF(F108,"自ら生成した*")&gt;0,AG108*K108,AG108*VLOOKUP(F108,係数!$E:$R,11,FALSE))))</f>
        <v/>
      </c>
      <c r="AP108" s="44"/>
      <c r="AR108" s="58" t="str">
        <f t="shared" si="17"/>
        <v/>
      </c>
      <c r="AS108" s="220" t="str">
        <f t="shared" si="21"/>
        <v/>
      </c>
      <c r="AT108" s="372" t="str">
        <f t="shared" si="18"/>
        <v/>
      </c>
      <c r="AU108"/>
      <c r="AV108"/>
      <c r="AW108"/>
      <c r="AX108"/>
      <c r="AY108" s="403"/>
      <c r="AZ108" s="399" t="str">
        <f>IF(OR(G108="",H108="有"),"",IF(AS108="電気事業者",VLOOKUP(G108,供給事業者!$B:$D,2,FALSE),IF(AS108="熱の供給区域",VLOOKUP(G108,供給事業者!$J:$L,2,FALSE),IF(AS108="ガス供給事業者",VLOOKUP(G108,供給事業者!$F:$H,2,FALSE),""))))</f>
        <v/>
      </c>
      <c r="BA108" s="403"/>
      <c r="BB108" s="399" t="str">
        <f>IF(OR(G108="",H108="有"),"",IF(AS108="電気事業者",VLOOKUP(G108,供給事業者!$B:$D,3,FALSE),IF(AS108="熱の供給区域",VLOOKUP(G108,供給事業者!$J:$L,3,FALSE),IF(AS108="ガス供給事業者",VLOOKUP(G108,供給事業者!$F:$H,3,FALSE),""))))</f>
        <v/>
      </c>
      <c r="BC108"/>
      <c r="BD108"/>
      <c r="BE108"/>
      <c r="BF108"/>
      <c r="BG108"/>
      <c r="BH108"/>
      <c r="BI108"/>
      <c r="BJ108"/>
      <c r="BK108"/>
      <c r="BL108"/>
      <c r="BM108"/>
      <c r="BN108"/>
      <c r="BO108"/>
      <c r="BP108"/>
      <c r="BQ108"/>
      <c r="BR108"/>
      <c r="BS108"/>
      <c r="BT108"/>
      <c r="BU108"/>
      <c r="BV108"/>
      <c r="BW108"/>
      <c r="BX108"/>
      <c r="BY108"/>
      <c r="BZ108"/>
      <c r="CA108"/>
      <c r="CB108"/>
      <c r="CC108"/>
      <c r="CD108"/>
      <c r="CE108" s="221" t="str">
        <f t="shared" si="22"/>
        <v/>
      </c>
      <c r="CF108" s="221" t="str">
        <f t="shared" si="23"/>
        <v/>
      </c>
    </row>
    <row r="109" spans="2:84" ht="18" customHeight="1">
      <c r="B109" s="40"/>
      <c r="D109" s="822"/>
      <c r="E109" s="49"/>
      <c r="F109" s="32"/>
      <c r="G109" s="32"/>
      <c r="H109" s="50"/>
      <c r="I109" s="225"/>
      <c r="J109" s="32"/>
      <c r="K109" s="752"/>
      <c r="L109" s="800"/>
      <c r="M109" s="50"/>
      <c r="N109" s="50"/>
      <c r="O109" s="51"/>
      <c r="P109" s="51"/>
      <c r="Q109" s="708"/>
      <c r="R109" s="709"/>
      <c r="S109" s="709"/>
      <c r="T109" s="709"/>
      <c r="U109" s="709"/>
      <c r="V109" s="709"/>
      <c r="W109" s="709"/>
      <c r="X109" s="709"/>
      <c r="Y109" s="709"/>
      <c r="Z109" s="709"/>
      <c r="AA109" s="709"/>
      <c r="AB109" s="710"/>
      <c r="AC109" s="742"/>
      <c r="AD109" s="743">
        <f t="shared" si="11"/>
        <v>1</v>
      </c>
      <c r="AE109" s="692">
        <f t="shared" si="19"/>
        <v>0</v>
      </c>
      <c r="AF109" s="722" t="str">
        <f t="shared" si="12"/>
        <v/>
      </c>
      <c r="AG109" s="722" t="str">
        <f t="shared" si="13"/>
        <v/>
      </c>
      <c r="AH109" s="134" t="str">
        <f>IF(F109="","",VLOOKUP(F109,係数!$E:$R,9,FALSE))</f>
        <v/>
      </c>
      <c r="AI109" s="286" t="str">
        <f>IF(F109="","",VLOOKUP(F109,係数!$E:$R,7,FALSE))</f>
        <v/>
      </c>
      <c r="AJ109" s="723">
        <f t="shared" si="14"/>
        <v>1</v>
      </c>
      <c r="AK109" s="724" t="str">
        <f t="shared" si="15"/>
        <v/>
      </c>
      <c r="AL109" s="696" t="str">
        <f t="shared" si="16"/>
        <v/>
      </c>
      <c r="AM109" s="724" t="str">
        <f t="shared" si="20"/>
        <v/>
      </c>
      <c r="AN109" s="750" t="str">
        <f>IF(AL109="","",IF(F109="都市ガス",AL109*係数!$O$36*44/12,IF(COUNTIF(F109,"自ら生成した*")&gt;0,AG109*K109,AG109*VLOOKUP(F109,係数!$E:$R,11,FALSE))))</f>
        <v/>
      </c>
      <c r="AP109" s="44"/>
      <c r="AR109" s="58" t="str">
        <f t="shared" si="17"/>
        <v/>
      </c>
      <c r="AS109" s="220" t="str">
        <f t="shared" si="21"/>
        <v/>
      </c>
      <c r="AT109" s="372" t="str">
        <f t="shared" si="18"/>
        <v/>
      </c>
      <c r="AU109"/>
      <c r="AV109"/>
      <c r="AW109"/>
      <c r="AX109"/>
      <c r="AY109" s="403"/>
      <c r="AZ109" s="399" t="str">
        <f>IF(OR(G109="",H109="有"),"",IF(AS109="電気事業者",VLOOKUP(G109,供給事業者!$B:$D,2,FALSE),IF(AS109="熱の供給区域",VLOOKUP(G109,供給事業者!$J:$L,2,FALSE),IF(AS109="ガス供給事業者",VLOOKUP(G109,供給事業者!$F:$H,2,FALSE),""))))</f>
        <v/>
      </c>
      <c r="BA109" s="403"/>
      <c r="BB109" s="399" t="str">
        <f>IF(OR(G109="",H109="有"),"",IF(AS109="電気事業者",VLOOKUP(G109,供給事業者!$B:$D,3,FALSE),IF(AS109="熱の供給区域",VLOOKUP(G109,供給事業者!$J:$L,3,FALSE),IF(AS109="ガス供給事業者",VLOOKUP(G109,供給事業者!$F:$H,3,FALSE),""))))</f>
        <v/>
      </c>
      <c r="BC109"/>
      <c r="BD109"/>
      <c r="BE109"/>
      <c r="BF109"/>
      <c r="BG109"/>
      <c r="BH109"/>
      <c r="BI109"/>
      <c r="BJ109"/>
      <c r="BK109"/>
      <c r="BL109"/>
      <c r="BM109"/>
      <c r="BN109"/>
      <c r="BO109"/>
      <c r="BP109"/>
      <c r="BQ109"/>
      <c r="BR109"/>
      <c r="BS109"/>
      <c r="BT109"/>
      <c r="BU109"/>
      <c r="BV109"/>
      <c r="BW109"/>
      <c r="BX109"/>
      <c r="BY109"/>
      <c r="BZ109"/>
      <c r="CA109"/>
      <c r="CB109"/>
      <c r="CC109"/>
      <c r="CD109"/>
      <c r="CE109" s="221" t="str">
        <f t="shared" si="22"/>
        <v/>
      </c>
      <c r="CF109" s="221" t="str">
        <f t="shared" si="23"/>
        <v/>
      </c>
    </row>
    <row r="110" spans="2:84" ht="18" customHeight="1">
      <c r="B110" s="40"/>
      <c r="D110" s="822"/>
      <c r="E110" s="49"/>
      <c r="F110" s="32"/>
      <c r="G110" s="32"/>
      <c r="H110" s="50"/>
      <c r="I110" s="225"/>
      <c r="J110" s="32"/>
      <c r="K110" s="752"/>
      <c r="L110" s="800"/>
      <c r="M110" s="50"/>
      <c r="N110" s="50"/>
      <c r="O110" s="51"/>
      <c r="P110" s="51"/>
      <c r="Q110" s="708"/>
      <c r="R110" s="709"/>
      <c r="S110" s="709"/>
      <c r="T110" s="709"/>
      <c r="U110" s="709"/>
      <c r="V110" s="709"/>
      <c r="W110" s="709"/>
      <c r="X110" s="709"/>
      <c r="Y110" s="709"/>
      <c r="Z110" s="709"/>
      <c r="AA110" s="709"/>
      <c r="AB110" s="710"/>
      <c r="AC110" s="742"/>
      <c r="AD110" s="743">
        <f t="shared" si="11"/>
        <v>1</v>
      </c>
      <c r="AE110" s="692">
        <f t="shared" si="19"/>
        <v>0</v>
      </c>
      <c r="AF110" s="722" t="str">
        <f t="shared" si="12"/>
        <v/>
      </c>
      <c r="AG110" s="722" t="str">
        <f t="shared" si="13"/>
        <v/>
      </c>
      <c r="AH110" s="134" t="str">
        <f>IF(F110="","",VLOOKUP(F110,係数!$E:$R,9,FALSE))</f>
        <v/>
      </c>
      <c r="AI110" s="286" t="str">
        <f>IF(F110="","",VLOOKUP(F110,係数!$E:$R,7,FALSE))</f>
        <v/>
      </c>
      <c r="AJ110" s="723">
        <f t="shared" si="14"/>
        <v>1</v>
      </c>
      <c r="AK110" s="724" t="str">
        <f t="shared" si="15"/>
        <v/>
      </c>
      <c r="AL110" s="696" t="str">
        <f t="shared" si="16"/>
        <v/>
      </c>
      <c r="AM110" s="724" t="str">
        <f t="shared" si="20"/>
        <v/>
      </c>
      <c r="AN110" s="750" t="str">
        <f>IF(AL110="","",IF(F110="都市ガス",AL110*係数!$O$36*44/12,IF(COUNTIF(F110,"自ら生成した*")&gt;0,AG110*K110,AG110*VLOOKUP(F110,係数!$E:$R,11,FALSE))))</f>
        <v/>
      </c>
      <c r="AP110" s="44"/>
      <c r="AR110" s="58" t="str">
        <f t="shared" si="17"/>
        <v/>
      </c>
      <c r="AS110" s="220" t="str">
        <f t="shared" si="21"/>
        <v/>
      </c>
      <c r="AT110" s="372" t="str">
        <f t="shared" si="18"/>
        <v/>
      </c>
      <c r="AU110"/>
      <c r="AV110"/>
      <c r="AW110"/>
      <c r="AX110"/>
      <c r="AY110" s="403"/>
      <c r="AZ110" s="399" t="str">
        <f>IF(OR(G110="",H110="有"),"",IF(AS110="電気事業者",VLOOKUP(G110,供給事業者!$B:$D,2,FALSE),IF(AS110="熱の供給区域",VLOOKUP(G110,供給事業者!$J:$L,2,FALSE),IF(AS110="ガス供給事業者",VLOOKUP(G110,供給事業者!$F:$H,2,FALSE),""))))</f>
        <v/>
      </c>
      <c r="BA110" s="403"/>
      <c r="BB110" s="399" t="str">
        <f>IF(OR(G110="",H110="有"),"",IF(AS110="電気事業者",VLOOKUP(G110,供給事業者!$B:$D,3,FALSE),IF(AS110="熱の供給区域",VLOOKUP(G110,供給事業者!$J:$L,3,FALSE),IF(AS110="ガス供給事業者",VLOOKUP(G110,供給事業者!$F:$H,3,FALSE),""))))</f>
        <v/>
      </c>
      <c r="BC110"/>
      <c r="BD110"/>
      <c r="BE110"/>
      <c r="BF110"/>
      <c r="BG110"/>
      <c r="BH110"/>
      <c r="BI110"/>
      <c r="BJ110"/>
      <c r="BK110"/>
      <c r="BL110"/>
      <c r="BM110"/>
      <c r="BN110"/>
      <c r="BO110"/>
      <c r="BP110"/>
      <c r="BQ110"/>
      <c r="BR110"/>
      <c r="BS110"/>
      <c r="BT110"/>
      <c r="BU110"/>
      <c r="BV110"/>
      <c r="BW110"/>
      <c r="BX110"/>
      <c r="BY110"/>
      <c r="BZ110"/>
      <c r="CA110"/>
      <c r="CB110"/>
      <c r="CC110"/>
      <c r="CD110"/>
      <c r="CE110" s="221" t="str">
        <f t="shared" si="22"/>
        <v/>
      </c>
      <c r="CF110" s="221" t="str">
        <f t="shared" si="23"/>
        <v/>
      </c>
    </row>
    <row r="111" spans="2:84" ht="18" customHeight="1">
      <c r="B111" s="40"/>
      <c r="D111" s="822"/>
      <c r="E111" s="49"/>
      <c r="F111" s="32"/>
      <c r="G111" s="32"/>
      <c r="H111" s="50"/>
      <c r="I111" s="225"/>
      <c r="J111" s="32"/>
      <c r="K111" s="752"/>
      <c r="L111" s="800"/>
      <c r="M111" s="50"/>
      <c r="N111" s="50"/>
      <c r="O111" s="51"/>
      <c r="P111" s="51"/>
      <c r="Q111" s="708"/>
      <c r="R111" s="709"/>
      <c r="S111" s="709"/>
      <c r="T111" s="709"/>
      <c r="U111" s="709"/>
      <c r="V111" s="709"/>
      <c r="W111" s="709"/>
      <c r="X111" s="709"/>
      <c r="Y111" s="709"/>
      <c r="Z111" s="709"/>
      <c r="AA111" s="709"/>
      <c r="AB111" s="710"/>
      <c r="AC111" s="742"/>
      <c r="AD111" s="743">
        <f t="shared" si="11"/>
        <v>1</v>
      </c>
      <c r="AE111" s="692">
        <f t="shared" si="19"/>
        <v>0</v>
      </c>
      <c r="AF111" s="722" t="str">
        <f t="shared" si="12"/>
        <v/>
      </c>
      <c r="AG111" s="722" t="str">
        <f t="shared" si="13"/>
        <v/>
      </c>
      <c r="AH111" s="134" t="str">
        <f>IF(F111="","",VLOOKUP(F111,係数!$E:$R,9,FALSE))</f>
        <v/>
      </c>
      <c r="AI111" s="286" t="str">
        <f>IF(F111="","",VLOOKUP(F111,係数!$E:$R,7,FALSE))</f>
        <v/>
      </c>
      <c r="AJ111" s="723">
        <f t="shared" si="14"/>
        <v>1</v>
      </c>
      <c r="AK111" s="724" t="str">
        <f t="shared" si="15"/>
        <v/>
      </c>
      <c r="AL111" s="696" t="str">
        <f t="shared" si="16"/>
        <v/>
      </c>
      <c r="AM111" s="724" t="str">
        <f t="shared" si="20"/>
        <v/>
      </c>
      <c r="AN111" s="750" t="str">
        <f>IF(AL111="","",IF(F111="都市ガス",AL111*係数!$O$36*44/12,IF(COUNTIF(F111,"自ら生成した*")&gt;0,AG111*K111,AG111*VLOOKUP(F111,係数!$E:$R,11,FALSE))))</f>
        <v/>
      </c>
      <c r="AP111" s="44"/>
      <c r="AR111" s="58" t="str">
        <f t="shared" si="17"/>
        <v/>
      </c>
      <c r="AS111" s="220" t="str">
        <f t="shared" si="21"/>
        <v/>
      </c>
      <c r="AT111" s="372" t="str">
        <f t="shared" si="18"/>
        <v/>
      </c>
      <c r="AU111"/>
      <c r="AV111"/>
      <c r="AW111"/>
      <c r="AX111"/>
      <c r="AY111" s="403"/>
      <c r="AZ111" s="399" t="str">
        <f>IF(OR(G111="",H111="有"),"",IF(AS111="電気事業者",VLOOKUP(G111,供給事業者!$B:$D,2,FALSE),IF(AS111="熱の供給区域",VLOOKUP(G111,供給事業者!$J:$L,2,FALSE),IF(AS111="ガス供給事業者",VLOOKUP(G111,供給事業者!$F:$H,2,FALSE),""))))</f>
        <v/>
      </c>
      <c r="BA111" s="403"/>
      <c r="BB111" s="399" t="str">
        <f>IF(OR(G111="",H111="有"),"",IF(AS111="電気事業者",VLOOKUP(G111,供給事業者!$B:$D,3,FALSE),IF(AS111="熱の供給区域",VLOOKUP(G111,供給事業者!$J:$L,3,FALSE),IF(AS111="ガス供給事業者",VLOOKUP(G111,供給事業者!$F:$H,3,FALSE),""))))</f>
        <v/>
      </c>
      <c r="BC111"/>
      <c r="BD111"/>
      <c r="BE111"/>
      <c r="BF111"/>
      <c r="BG111"/>
      <c r="BH111"/>
      <c r="BI111"/>
      <c r="BJ111"/>
      <c r="BK111"/>
      <c r="BL111"/>
      <c r="BM111"/>
      <c r="BN111"/>
      <c r="BO111"/>
      <c r="BP111"/>
      <c r="BQ111"/>
      <c r="BR111"/>
      <c r="BS111"/>
      <c r="BT111"/>
      <c r="BU111"/>
      <c r="BV111"/>
      <c r="BW111"/>
      <c r="BX111"/>
      <c r="BY111"/>
      <c r="BZ111"/>
      <c r="CA111"/>
      <c r="CB111"/>
      <c r="CC111"/>
      <c r="CD111"/>
      <c r="CE111" s="221" t="str">
        <f t="shared" si="22"/>
        <v/>
      </c>
      <c r="CF111" s="221" t="str">
        <f t="shared" si="23"/>
        <v/>
      </c>
    </row>
    <row r="112" spans="2:84" ht="18" customHeight="1">
      <c r="B112" s="40"/>
      <c r="D112" s="822"/>
      <c r="E112" s="49"/>
      <c r="F112" s="32"/>
      <c r="G112" s="32"/>
      <c r="H112" s="50"/>
      <c r="I112" s="225"/>
      <c r="J112" s="32"/>
      <c r="K112" s="752"/>
      <c r="L112" s="800"/>
      <c r="M112" s="50"/>
      <c r="N112" s="50"/>
      <c r="O112" s="51"/>
      <c r="P112" s="51"/>
      <c r="Q112" s="708"/>
      <c r="R112" s="709"/>
      <c r="S112" s="709"/>
      <c r="T112" s="709"/>
      <c r="U112" s="709"/>
      <c r="V112" s="709"/>
      <c r="W112" s="709"/>
      <c r="X112" s="709"/>
      <c r="Y112" s="709"/>
      <c r="Z112" s="709"/>
      <c r="AA112" s="709"/>
      <c r="AB112" s="710"/>
      <c r="AC112" s="742"/>
      <c r="AD112" s="743">
        <f t="shared" si="11"/>
        <v>1</v>
      </c>
      <c r="AE112" s="692">
        <f t="shared" si="19"/>
        <v>0</v>
      </c>
      <c r="AF112" s="722" t="str">
        <f t="shared" si="12"/>
        <v/>
      </c>
      <c r="AG112" s="722" t="str">
        <f t="shared" si="13"/>
        <v/>
      </c>
      <c r="AH112" s="134" t="str">
        <f>IF(F112="","",VLOOKUP(F112,係数!$E:$R,9,FALSE))</f>
        <v/>
      </c>
      <c r="AI112" s="286" t="str">
        <f>IF(F112="","",VLOOKUP(F112,係数!$E:$R,7,FALSE))</f>
        <v/>
      </c>
      <c r="AJ112" s="723">
        <f t="shared" si="14"/>
        <v>1</v>
      </c>
      <c r="AK112" s="724" t="str">
        <f t="shared" si="15"/>
        <v/>
      </c>
      <c r="AL112" s="696" t="str">
        <f t="shared" si="16"/>
        <v/>
      </c>
      <c r="AM112" s="724" t="str">
        <f t="shared" si="20"/>
        <v/>
      </c>
      <c r="AN112" s="750" t="str">
        <f>IF(AL112="","",IF(F112="都市ガス",AL112*係数!$O$36*44/12,IF(COUNTIF(F112,"自ら生成した*")&gt;0,AG112*K112,AG112*VLOOKUP(F112,係数!$E:$R,11,FALSE))))</f>
        <v/>
      </c>
      <c r="AP112" s="44"/>
      <c r="AR112" s="58" t="str">
        <f t="shared" si="17"/>
        <v/>
      </c>
      <c r="AS112" s="220" t="str">
        <f t="shared" si="21"/>
        <v/>
      </c>
      <c r="AT112" s="372" t="str">
        <f t="shared" si="18"/>
        <v/>
      </c>
      <c r="AU112"/>
      <c r="AV112"/>
      <c r="AW112"/>
      <c r="AX112"/>
      <c r="AY112" s="403"/>
      <c r="AZ112" s="399" t="str">
        <f>IF(OR(G112="",H112="有"),"",IF(AS112="電気事業者",VLOOKUP(G112,供給事業者!$B:$D,2,FALSE),IF(AS112="熱の供給区域",VLOOKUP(G112,供給事業者!$J:$L,2,FALSE),IF(AS112="ガス供給事業者",VLOOKUP(G112,供給事業者!$F:$H,2,FALSE),""))))</f>
        <v/>
      </c>
      <c r="BA112" s="403"/>
      <c r="BB112" s="399" t="str">
        <f>IF(OR(G112="",H112="有"),"",IF(AS112="電気事業者",VLOOKUP(G112,供給事業者!$B:$D,3,FALSE),IF(AS112="熱の供給区域",VLOOKUP(G112,供給事業者!$J:$L,3,FALSE),IF(AS112="ガス供給事業者",VLOOKUP(G112,供給事業者!$F:$H,3,FALSE),""))))</f>
        <v/>
      </c>
      <c r="BC112"/>
      <c r="BD112"/>
      <c r="BE112"/>
      <c r="BH112"/>
      <c r="BI112"/>
      <c r="BJ112"/>
      <c r="BK112"/>
      <c r="BL112"/>
      <c r="BM112"/>
      <c r="BN112"/>
      <c r="BO112"/>
      <c r="BP112"/>
      <c r="BQ112"/>
      <c r="BR112"/>
      <c r="BS112"/>
      <c r="BT112"/>
      <c r="BU112"/>
      <c r="BV112"/>
      <c r="BW112"/>
      <c r="BX112"/>
      <c r="BY112"/>
      <c r="BZ112"/>
      <c r="CA112"/>
      <c r="CB112"/>
      <c r="CC112"/>
      <c r="CD112"/>
      <c r="CE112" s="221" t="str">
        <f t="shared" si="22"/>
        <v/>
      </c>
      <c r="CF112" s="221" t="str">
        <f t="shared" si="23"/>
        <v/>
      </c>
    </row>
    <row r="113" spans="2:84" ht="18" customHeight="1">
      <c r="B113" s="40"/>
      <c r="D113" s="822"/>
      <c r="E113" s="49"/>
      <c r="F113" s="32"/>
      <c r="G113" s="32"/>
      <c r="H113" s="50"/>
      <c r="I113" s="225"/>
      <c r="J113" s="32"/>
      <c r="K113" s="752"/>
      <c r="L113" s="800"/>
      <c r="M113" s="50"/>
      <c r="N113" s="50"/>
      <c r="O113" s="51"/>
      <c r="P113" s="51"/>
      <c r="Q113" s="708"/>
      <c r="R113" s="709"/>
      <c r="S113" s="709"/>
      <c r="T113" s="709"/>
      <c r="U113" s="709"/>
      <c r="V113" s="709"/>
      <c r="W113" s="709"/>
      <c r="X113" s="709"/>
      <c r="Y113" s="709"/>
      <c r="Z113" s="709"/>
      <c r="AA113" s="709"/>
      <c r="AB113" s="710"/>
      <c r="AC113" s="742"/>
      <c r="AD113" s="743">
        <f t="shared" si="11"/>
        <v>1</v>
      </c>
      <c r="AE113" s="692">
        <f t="shared" si="19"/>
        <v>0</v>
      </c>
      <c r="AF113" s="722" t="str">
        <f t="shared" si="12"/>
        <v/>
      </c>
      <c r="AG113" s="722" t="str">
        <f t="shared" si="13"/>
        <v/>
      </c>
      <c r="AH113" s="134" t="str">
        <f>IF(F113="","",VLOOKUP(F113,係数!$E:$R,9,FALSE))</f>
        <v/>
      </c>
      <c r="AI113" s="286" t="str">
        <f>IF(F113="","",VLOOKUP(F113,係数!$E:$R,7,FALSE))</f>
        <v/>
      </c>
      <c r="AJ113" s="723">
        <f t="shared" si="14"/>
        <v>1</v>
      </c>
      <c r="AK113" s="724" t="str">
        <f t="shared" si="15"/>
        <v/>
      </c>
      <c r="AL113" s="696" t="str">
        <f t="shared" si="16"/>
        <v/>
      </c>
      <c r="AM113" s="724" t="str">
        <f t="shared" si="20"/>
        <v/>
      </c>
      <c r="AN113" s="750" t="str">
        <f>IF(AL113="","",IF(F113="都市ガス",AL113*係数!$O$36*44/12,IF(COUNTIF(F113,"自ら生成した*")&gt;0,AG113*K113,AG113*VLOOKUP(F113,係数!$E:$R,11,FALSE))))</f>
        <v/>
      </c>
      <c r="AP113" s="44"/>
      <c r="AR113" s="58" t="str">
        <f t="shared" si="17"/>
        <v/>
      </c>
      <c r="AS113" s="220" t="str">
        <f t="shared" si="21"/>
        <v/>
      </c>
      <c r="AT113" s="372" t="str">
        <f t="shared" si="18"/>
        <v/>
      </c>
      <c r="AW113" s="33"/>
      <c r="AY113" s="406"/>
      <c r="AZ113" s="401" t="str">
        <f>IF(OR(G113="",H113="有"),"",IF(AS113="電気事業者",VLOOKUP(G113,供給事業者!$B:$D,2,FALSE),IF(AS113="熱の供給区域",VLOOKUP(G113,供給事業者!$J:$L,2,FALSE),IF(AS113="ガス供給事業者",VLOOKUP(G113,供給事業者!$F:$H,2,FALSE),""))))</f>
        <v/>
      </c>
      <c r="BA113" s="406"/>
      <c r="BB113" s="401" t="str">
        <f>IF(OR(G113="",H113="有"),"",IF(AS113="電気事業者",VLOOKUP(G113,供給事業者!$B:$D,3,FALSE),IF(AS113="熱の供給区域",VLOOKUP(G113,供給事業者!$J:$L,3,FALSE),IF(AS113="ガス供給事業者",VLOOKUP(G113,供給事業者!$F:$H,3,FALSE),""))))</f>
        <v/>
      </c>
      <c r="CE113" s="221" t="str">
        <f t="shared" si="22"/>
        <v/>
      </c>
      <c r="CF113" s="221" t="str">
        <f t="shared" si="23"/>
        <v/>
      </c>
    </row>
    <row r="114" spans="2:84" ht="18" customHeight="1">
      <c r="B114" s="40"/>
      <c r="D114" s="826"/>
      <c r="E114" s="49"/>
      <c r="F114" s="32"/>
      <c r="G114" s="32"/>
      <c r="H114" s="50"/>
      <c r="I114" s="225"/>
      <c r="J114" s="32"/>
      <c r="K114" s="752"/>
      <c r="L114" s="800"/>
      <c r="M114" s="50"/>
      <c r="N114" s="50"/>
      <c r="O114" s="51"/>
      <c r="P114" s="51"/>
      <c r="Q114" s="708"/>
      <c r="R114" s="709"/>
      <c r="S114" s="709"/>
      <c r="T114" s="709"/>
      <c r="U114" s="709"/>
      <c r="V114" s="709"/>
      <c r="W114" s="709"/>
      <c r="X114" s="709"/>
      <c r="Y114" s="709"/>
      <c r="Z114" s="709"/>
      <c r="AA114" s="709"/>
      <c r="AB114" s="710"/>
      <c r="AC114" s="742"/>
      <c r="AD114" s="743">
        <f t="shared" si="11"/>
        <v>1</v>
      </c>
      <c r="AE114" s="692">
        <f t="shared" si="19"/>
        <v>0</v>
      </c>
      <c r="AF114" s="722" t="str">
        <f t="shared" si="12"/>
        <v/>
      </c>
      <c r="AG114" s="722" t="str">
        <f t="shared" si="13"/>
        <v/>
      </c>
      <c r="AH114" s="134" t="str">
        <f>IF(F114="","",VLOOKUP(F114,係数!$E:$R,9,FALSE))</f>
        <v/>
      </c>
      <c r="AI114" s="286" t="str">
        <f>IF(F114="","",VLOOKUP(F114,係数!$E:$R,7,FALSE))</f>
        <v/>
      </c>
      <c r="AJ114" s="723">
        <f t="shared" si="14"/>
        <v>1</v>
      </c>
      <c r="AK114" s="724" t="str">
        <f t="shared" si="15"/>
        <v/>
      </c>
      <c r="AL114" s="696" t="str">
        <f t="shared" si="16"/>
        <v/>
      </c>
      <c r="AM114" s="724" t="str">
        <f t="shared" si="20"/>
        <v/>
      </c>
      <c r="AN114" s="750" t="str">
        <f>IF(AL114="","",IF(F114="都市ガス",AL114*係数!$O$36*44/12,IF(COUNTIF(F114,"自ら生成した*")&gt;0,AG114*K114,AG114*VLOOKUP(F114,係数!$E:$R,11,FALSE))))</f>
        <v/>
      </c>
      <c r="AP114" s="44"/>
      <c r="AR114" s="58" t="str">
        <f t="shared" si="17"/>
        <v/>
      </c>
      <c r="AS114" s="220" t="str">
        <f t="shared" si="21"/>
        <v/>
      </c>
      <c r="AT114" s="372" t="str">
        <f t="shared" si="18"/>
        <v/>
      </c>
      <c r="AW114" s="33"/>
      <c r="AY114" s="406"/>
      <c r="AZ114" s="401" t="str">
        <f>IF(OR(G114="",H114="有"),"",IF(AS114="電気事業者",VLOOKUP(G114,供給事業者!$B:$D,2,FALSE),IF(AS114="熱の供給区域",VLOOKUP(G114,供給事業者!$J:$L,2,FALSE),IF(AS114="ガス供給事業者",VLOOKUP(G114,供給事業者!$F:$H,2,FALSE),""))))</f>
        <v/>
      </c>
      <c r="BA114" s="406"/>
      <c r="BB114" s="401" t="str">
        <f>IF(OR(G114="",H114="有"),"",IF(AS114="電気事業者",VLOOKUP(G114,供給事業者!$B:$D,3,FALSE),IF(AS114="熱の供給区域",VLOOKUP(G114,供給事業者!$J:$L,3,FALSE),IF(AS114="ガス供給事業者",VLOOKUP(G114,供給事業者!$F:$H,3,FALSE),""))))</f>
        <v/>
      </c>
      <c r="CE114" s="221" t="str">
        <f t="shared" si="22"/>
        <v/>
      </c>
      <c r="CF114" s="221" t="str">
        <f t="shared" si="23"/>
        <v/>
      </c>
    </row>
    <row r="115" spans="2:84" ht="18" customHeight="1">
      <c r="B115" s="40"/>
      <c r="D115" s="826"/>
      <c r="E115" s="49"/>
      <c r="F115" s="32"/>
      <c r="G115" s="32"/>
      <c r="H115" s="50"/>
      <c r="I115" s="225"/>
      <c r="J115" s="32"/>
      <c r="K115" s="752"/>
      <c r="L115" s="800"/>
      <c r="M115" s="50"/>
      <c r="N115" s="50"/>
      <c r="O115" s="51"/>
      <c r="P115" s="51"/>
      <c r="Q115" s="708"/>
      <c r="R115" s="709"/>
      <c r="S115" s="709"/>
      <c r="T115" s="709"/>
      <c r="U115" s="709"/>
      <c r="V115" s="709"/>
      <c r="W115" s="709"/>
      <c r="X115" s="709"/>
      <c r="Y115" s="709"/>
      <c r="Z115" s="709"/>
      <c r="AA115" s="709"/>
      <c r="AB115" s="710"/>
      <c r="AC115" s="742"/>
      <c r="AD115" s="743">
        <f t="shared" si="11"/>
        <v>1</v>
      </c>
      <c r="AE115" s="692">
        <f t="shared" si="19"/>
        <v>0</v>
      </c>
      <c r="AF115" s="722" t="str">
        <f t="shared" si="12"/>
        <v/>
      </c>
      <c r="AG115" s="722" t="str">
        <f t="shared" si="13"/>
        <v/>
      </c>
      <c r="AH115" s="134" t="str">
        <f>IF(F115="","",VLOOKUP(F115,係数!$E:$R,9,FALSE))</f>
        <v/>
      </c>
      <c r="AI115" s="286" t="str">
        <f>IF(F115="","",VLOOKUP(F115,係数!$E:$R,7,FALSE))</f>
        <v/>
      </c>
      <c r="AJ115" s="723">
        <f t="shared" si="14"/>
        <v>1</v>
      </c>
      <c r="AK115" s="724" t="str">
        <f t="shared" si="15"/>
        <v/>
      </c>
      <c r="AL115" s="696" t="str">
        <f t="shared" si="16"/>
        <v/>
      </c>
      <c r="AM115" s="724" t="str">
        <f t="shared" si="20"/>
        <v/>
      </c>
      <c r="AN115" s="750" t="str">
        <f>IF(AL115="","",IF(F115="都市ガス",AL115*係数!$O$36*44/12,IF(COUNTIF(F115,"自ら生成した*")&gt;0,AG115*K115,AG115*VLOOKUP(F115,係数!$E:$R,11,FALSE))))</f>
        <v/>
      </c>
      <c r="AP115" s="44"/>
      <c r="AR115" s="58" t="str">
        <f t="shared" si="17"/>
        <v/>
      </c>
      <c r="AS115" s="220" t="str">
        <f t="shared" si="21"/>
        <v/>
      </c>
      <c r="AT115" s="372" t="str">
        <f t="shared" si="18"/>
        <v/>
      </c>
      <c r="AW115" s="33"/>
      <c r="AY115" s="406"/>
      <c r="AZ115" s="401" t="str">
        <f>IF(OR(G115="",H115="有"),"",IF(AS115="電気事業者",VLOOKUP(G115,供給事業者!$B:$D,2,FALSE),IF(AS115="熱の供給区域",VLOOKUP(G115,供給事業者!$J:$L,2,FALSE),IF(AS115="ガス供給事業者",VLOOKUP(G115,供給事業者!$F:$H,2,FALSE),""))))</f>
        <v/>
      </c>
      <c r="BA115" s="406"/>
      <c r="BB115" s="401" t="str">
        <f>IF(OR(G115="",H115="有"),"",IF(AS115="電気事業者",VLOOKUP(G115,供給事業者!$B:$D,3,FALSE),IF(AS115="熱の供給区域",VLOOKUP(G115,供給事業者!$J:$L,3,FALSE),IF(AS115="ガス供給事業者",VLOOKUP(G115,供給事業者!$F:$H,3,FALSE),""))))</f>
        <v/>
      </c>
      <c r="CE115" s="221" t="str">
        <f t="shared" si="22"/>
        <v/>
      </c>
      <c r="CF115" s="221" t="str">
        <f t="shared" si="23"/>
        <v/>
      </c>
    </row>
    <row r="116" spans="2:84" ht="18" customHeight="1">
      <c r="B116" s="40"/>
      <c r="D116" s="826"/>
      <c r="E116" s="49"/>
      <c r="F116" s="32"/>
      <c r="G116" s="32"/>
      <c r="H116" s="50"/>
      <c r="I116" s="225"/>
      <c r="J116" s="32"/>
      <c r="K116" s="752"/>
      <c r="L116" s="800"/>
      <c r="M116" s="50"/>
      <c r="N116" s="50"/>
      <c r="O116" s="51"/>
      <c r="P116" s="51"/>
      <c r="Q116" s="708"/>
      <c r="R116" s="709"/>
      <c r="S116" s="709"/>
      <c r="T116" s="709"/>
      <c r="U116" s="709"/>
      <c r="V116" s="709"/>
      <c r="W116" s="709"/>
      <c r="X116" s="709"/>
      <c r="Y116" s="709"/>
      <c r="Z116" s="709"/>
      <c r="AA116" s="709"/>
      <c r="AB116" s="710"/>
      <c r="AC116" s="742"/>
      <c r="AD116" s="743">
        <f t="shared" si="11"/>
        <v>1</v>
      </c>
      <c r="AE116" s="692">
        <f t="shared" si="19"/>
        <v>0</v>
      </c>
      <c r="AF116" s="722" t="str">
        <f t="shared" si="12"/>
        <v/>
      </c>
      <c r="AG116" s="722" t="str">
        <f t="shared" si="13"/>
        <v/>
      </c>
      <c r="AH116" s="134" t="str">
        <f>IF(F116="","",VLOOKUP(F116,係数!$E:$R,9,FALSE))</f>
        <v/>
      </c>
      <c r="AI116" s="286" t="str">
        <f>IF(F116="","",VLOOKUP(F116,係数!$E:$R,7,FALSE))</f>
        <v/>
      </c>
      <c r="AJ116" s="723">
        <f t="shared" si="14"/>
        <v>1</v>
      </c>
      <c r="AK116" s="724" t="str">
        <f t="shared" si="15"/>
        <v/>
      </c>
      <c r="AL116" s="696" t="str">
        <f t="shared" si="16"/>
        <v/>
      </c>
      <c r="AM116" s="724" t="str">
        <f t="shared" si="20"/>
        <v/>
      </c>
      <c r="AN116" s="750" t="str">
        <f>IF(AL116="","",IF(F116="都市ガス",AL116*係数!$O$36*44/12,IF(COUNTIF(F116,"自ら生成した*")&gt;0,AG116*K116,AG116*VLOOKUP(F116,係数!$E:$R,11,FALSE))))</f>
        <v/>
      </c>
      <c r="AP116" s="44"/>
      <c r="AR116" s="58" t="str">
        <f t="shared" si="17"/>
        <v/>
      </c>
      <c r="AS116" s="220" t="str">
        <f t="shared" si="21"/>
        <v/>
      </c>
      <c r="AT116" s="372" t="str">
        <f t="shared" si="18"/>
        <v/>
      </c>
      <c r="AY116" s="406"/>
      <c r="AZ116" s="401" t="str">
        <f>IF(OR(G116="",H116="有"),"",IF(AS116="電気事業者",VLOOKUP(G116,供給事業者!$B:$D,2,FALSE),IF(AS116="熱の供給区域",VLOOKUP(G116,供給事業者!$J:$L,2,FALSE),IF(AS116="ガス供給事業者",VLOOKUP(G116,供給事業者!$F:$H,2,FALSE),""))))</f>
        <v/>
      </c>
      <c r="BA116" s="406"/>
      <c r="BB116" s="401" t="str">
        <f>IF(OR(G116="",H116="有"),"",IF(AS116="電気事業者",VLOOKUP(G116,供給事業者!$B:$D,3,FALSE),IF(AS116="熱の供給区域",VLOOKUP(G116,供給事業者!$J:$L,3,FALSE),IF(AS116="ガス供給事業者",VLOOKUP(G116,供給事業者!$F:$H,3,FALSE),""))))</f>
        <v/>
      </c>
      <c r="CE116" s="221" t="str">
        <f t="shared" si="22"/>
        <v/>
      </c>
      <c r="CF116" s="221" t="str">
        <f t="shared" si="23"/>
        <v/>
      </c>
    </row>
    <row r="117" spans="2:84" ht="18" customHeight="1">
      <c r="B117" s="40"/>
      <c r="D117" s="826"/>
      <c r="E117" s="49"/>
      <c r="F117" s="32"/>
      <c r="G117" s="32"/>
      <c r="H117" s="50"/>
      <c r="I117" s="225"/>
      <c r="J117" s="32"/>
      <c r="K117" s="752"/>
      <c r="L117" s="800"/>
      <c r="M117" s="50"/>
      <c r="N117" s="50"/>
      <c r="O117" s="51"/>
      <c r="P117" s="51"/>
      <c r="Q117" s="708"/>
      <c r="R117" s="709"/>
      <c r="S117" s="709"/>
      <c r="T117" s="709"/>
      <c r="U117" s="709"/>
      <c r="V117" s="709"/>
      <c r="W117" s="709"/>
      <c r="X117" s="709"/>
      <c r="Y117" s="709"/>
      <c r="Z117" s="709"/>
      <c r="AA117" s="709"/>
      <c r="AB117" s="710"/>
      <c r="AC117" s="742"/>
      <c r="AD117" s="743">
        <f t="shared" si="11"/>
        <v>1</v>
      </c>
      <c r="AE117" s="692">
        <f t="shared" si="19"/>
        <v>0</v>
      </c>
      <c r="AF117" s="722" t="str">
        <f t="shared" si="12"/>
        <v/>
      </c>
      <c r="AG117" s="722" t="str">
        <f t="shared" si="13"/>
        <v/>
      </c>
      <c r="AH117" s="134" t="str">
        <f>IF(F117="","",VLOOKUP(F117,係数!$E:$R,9,FALSE))</f>
        <v/>
      </c>
      <c r="AI117" s="286" t="str">
        <f>IF(F117="","",VLOOKUP(F117,係数!$E:$R,7,FALSE))</f>
        <v/>
      </c>
      <c r="AJ117" s="723">
        <f t="shared" si="14"/>
        <v>1</v>
      </c>
      <c r="AK117" s="724" t="str">
        <f t="shared" si="15"/>
        <v/>
      </c>
      <c r="AL117" s="696" t="str">
        <f t="shared" si="16"/>
        <v/>
      </c>
      <c r="AM117" s="724" t="str">
        <f t="shared" si="20"/>
        <v/>
      </c>
      <c r="AN117" s="750" t="str">
        <f>IF(AL117="","",IF(F117="都市ガス",AL117*係数!$O$36*44/12,IF(COUNTIF(F117,"自ら生成した*")&gt;0,AG117*K117,AG117*VLOOKUP(F117,係数!$E:$R,11,FALSE))))</f>
        <v/>
      </c>
      <c r="AP117" s="44"/>
      <c r="AR117" s="58" t="str">
        <f t="shared" si="17"/>
        <v/>
      </c>
      <c r="AS117" s="220" t="str">
        <f t="shared" si="21"/>
        <v/>
      </c>
      <c r="AT117" s="372" t="str">
        <f t="shared" si="18"/>
        <v/>
      </c>
      <c r="AY117" s="406"/>
      <c r="AZ117" s="401" t="str">
        <f>IF(OR(G117="",H117="有"),"",IF(AS117="電気事業者",VLOOKUP(G117,供給事業者!$B:$D,2,FALSE),IF(AS117="熱の供給区域",VLOOKUP(G117,供給事業者!$J:$L,2,FALSE),IF(AS117="ガス供給事業者",VLOOKUP(G117,供給事業者!$F:$H,2,FALSE),""))))</f>
        <v/>
      </c>
      <c r="BA117" s="406"/>
      <c r="BB117" s="401" t="str">
        <f>IF(OR(G117="",H117="有"),"",IF(AS117="電気事業者",VLOOKUP(G117,供給事業者!$B:$D,3,FALSE),IF(AS117="熱の供給区域",VLOOKUP(G117,供給事業者!$J:$L,3,FALSE),IF(AS117="ガス供給事業者",VLOOKUP(G117,供給事業者!$F:$H,3,FALSE),""))))</f>
        <v/>
      </c>
      <c r="CE117" s="221" t="str">
        <f t="shared" si="22"/>
        <v/>
      </c>
      <c r="CF117" s="221" t="str">
        <f t="shared" si="23"/>
        <v/>
      </c>
    </row>
    <row r="118" spans="2:84" ht="18" customHeight="1">
      <c r="B118" s="40"/>
      <c r="D118" s="826"/>
      <c r="E118" s="49"/>
      <c r="F118" s="32"/>
      <c r="G118" s="32"/>
      <c r="H118" s="50"/>
      <c r="I118" s="225"/>
      <c r="J118" s="32"/>
      <c r="K118" s="752"/>
      <c r="L118" s="800"/>
      <c r="M118" s="50"/>
      <c r="N118" s="50"/>
      <c r="O118" s="51"/>
      <c r="P118" s="51"/>
      <c r="Q118" s="708"/>
      <c r="R118" s="709"/>
      <c r="S118" s="709"/>
      <c r="T118" s="709"/>
      <c r="U118" s="709"/>
      <c r="V118" s="709"/>
      <c r="W118" s="709"/>
      <c r="X118" s="709"/>
      <c r="Y118" s="709"/>
      <c r="Z118" s="709"/>
      <c r="AA118" s="709"/>
      <c r="AB118" s="710"/>
      <c r="AC118" s="742"/>
      <c r="AD118" s="743">
        <f t="shared" ref="AD118:AD181" si="24">IF(COUNTIF(E118,"事業所外*")+COUNTIF(E118,"工事*")+COUNTIF(E118,"住宅*")+COUNTIF(E118,"他事業所*")&gt;0,-1,1)</f>
        <v>1</v>
      </c>
      <c r="AE118" s="692">
        <f t="shared" si="19"/>
        <v>0</v>
      </c>
      <c r="AF118" s="722" t="str">
        <f t="shared" ref="AF118:AF181" si="25">IF(P118="","",AE118/VLOOKUP(P118,$AV$8:$AW$17,2,FALSE))</f>
        <v/>
      </c>
      <c r="AG118" s="722" t="str">
        <f t="shared" ref="AG118:AG181" si="26">IF(P118="","",AE118/VLOOKUP(P118,$AV$8:$AW$17,2,FALSE)*AJ118)</f>
        <v/>
      </c>
      <c r="AH118" s="134" t="str">
        <f>IF(F118="","",VLOOKUP(F118,係数!$E:$R,9,FALSE))</f>
        <v/>
      </c>
      <c r="AI118" s="286" t="str">
        <f>IF(F118="","",VLOOKUP(F118,係数!$E:$R,7,FALSE))</f>
        <v/>
      </c>
      <c r="AJ118" s="723">
        <f t="shared" ref="AJ118:AJ181" si="27">IF(COUNTIF(F118,"都市ガス*")=0,1,(101.325+VLOOKUP(O118,$AV$21:$AW$22,2,FALSE))/101.325*273.15/288.15)</f>
        <v>1</v>
      </c>
      <c r="AK118" s="724" t="str">
        <f t="shared" ref="AK118:AK181" si="28">IF(P118="","",IF(OR(COUNTIF(F118,"自ら生成した*"),COUNTIF(F118,"再生可能エネルギーを自家消費した電気")),"－",AF118*AH118))</f>
        <v/>
      </c>
      <c r="AL118" s="696" t="str">
        <f t="shared" ref="AL118:AL181" si="29">IF(P118="","",IF(OR(COUNTIF(F118,"自ら生成した*"),COUNTIF(F118,"再生可能エネルギーを自家消費した電気")),"－",AG118*AI118))</f>
        <v/>
      </c>
      <c r="AM118" s="724" t="str">
        <f t="shared" si="20"/>
        <v/>
      </c>
      <c r="AN118" s="750" t="str">
        <f>IF(AL118="","",IF(F118="都市ガス",AL118*係数!$O$36*44/12,IF(COUNTIF(F118,"自ら生成した*")&gt;0,AG118*K118,AG118*VLOOKUP(F118,係数!$E:$R,11,FALSE))))</f>
        <v/>
      </c>
      <c r="AP118" s="44"/>
      <c r="AR118" s="58" t="str">
        <f t="shared" ref="AR118:AR181" si="30">IF(E118="","",IF(OR(E118="電気の使用",E118="熱の使用",E118="他事業所への熱や電気の供給",E118="再生可能エネルギーの電気"),E118,E118&amp;"②"))</f>
        <v/>
      </c>
      <c r="AS118" s="220" t="str">
        <f t="shared" si="21"/>
        <v/>
      </c>
      <c r="AT118" s="372" t="str">
        <f t="shared" ref="AT118:AT181" si="31">IF(AG118="","",AG118*(L118/100))</f>
        <v/>
      </c>
      <c r="AY118" s="406"/>
      <c r="AZ118" s="401" t="str">
        <f>IF(OR(G118="",H118="有"),"",IF(AS118="電気事業者",VLOOKUP(G118,供給事業者!$B:$D,2,FALSE),IF(AS118="熱の供給区域",VLOOKUP(G118,供給事業者!$J:$L,2,FALSE),IF(AS118="ガス供給事業者",VLOOKUP(G118,供給事業者!$F:$H,2,FALSE),""))))</f>
        <v/>
      </c>
      <c r="BA118" s="406"/>
      <c r="BB118" s="401" t="str">
        <f>IF(OR(G118="",H118="有"),"",IF(AS118="電気事業者",VLOOKUP(G118,供給事業者!$B:$D,3,FALSE),IF(AS118="熱の供給区域",VLOOKUP(G118,供給事業者!$J:$L,3,FALSE),IF(AS118="ガス供給事業者",VLOOKUP(G118,供給事業者!$F:$H,3,FALSE),""))))</f>
        <v/>
      </c>
      <c r="CE118" s="221" t="str">
        <f t="shared" si="22"/>
        <v/>
      </c>
      <c r="CF118" s="221" t="str">
        <f t="shared" si="23"/>
        <v/>
      </c>
    </row>
    <row r="119" spans="2:84" ht="18" customHeight="1">
      <c r="B119" s="40"/>
      <c r="D119" s="826"/>
      <c r="E119" s="49"/>
      <c r="F119" s="32"/>
      <c r="G119" s="32"/>
      <c r="H119" s="50"/>
      <c r="I119" s="225"/>
      <c r="J119" s="32"/>
      <c r="K119" s="752"/>
      <c r="L119" s="800"/>
      <c r="M119" s="50"/>
      <c r="N119" s="50"/>
      <c r="O119" s="51"/>
      <c r="P119" s="51"/>
      <c r="Q119" s="708"/>
      <c r="R119" s="709"/>
      <c r="S119" s="709"/>
      <c r="T119" s="709"/>
      <c r="U119" s="709"/>
      <c r="V119" s="709"/>
      <c r="W119" s="709"/>
      <c r="X119" s="709"/>
      <c r="Y119" s="709"/>
      <c r="Z119" s="709"/>
      <c r="AA119" s="709"/>
      <c r="AB119" s="710"/>
      <c r="AC119" s="742"/>
      <c r="AD119" s="743">
        <f t="shared" si="24"/>
        <v>1</v>
      </c>
      <c r="AE119" s="692">
        <f t="shared" ref="AE119:AE182" si="32">IF(AC119="",SUM(Q119:AB119)*AD119,SUM(Q119:AB119)*AC119*AD119)</f>
        <v>0</v>
      </c>
      <c r="AF119" s="722" t="str">
        <f t="shared" si="25"/>
        <v/>
      </c>
      <c r="AG119" s="722" t="str">
        <f t="shared" si="26"/>
        <v/>
      </c>
      <c r="AH119" s="134" t="str">
        <f>IF(F119="","",VLOOKUP(F119,係数!$E:$R,9,FALSE))</f>
        <v/>
      </c>
      <c r="AI119" s="286" t="str">
        <f>IF(F119="","",VLOOKUP(F119,係数!$E:$R,7,FALSE))</f>
        <v/>
      </c>
      <c r="AJ119" s="723">
        <f t="shared" si="27"/>
        <v>1</v>
      </c>
      <c r="AK119" s="724" t="str">
        <f t="shared" si="28"/>
        <v/>
      </c>
      <c r="AL119" s="696" t="str">
        <f t="shared" si="29"/>
        <v/>
      </c>
      <c r="AM119" s="724" t="str">
        <f t="shared" ref="AM119:AM182" si="33">IF(AK119="","",IF(F119="産業用蒸気",AF119*0.0654,AF119*K119))</f>
        <v/>
      </c>
      <c r="AN119" s="750" t="str">
        <f>IF(AL119="","",IF(F119="都市ガス",AL119*係数!$O$36*44/12,IF(COUNTIF(F119,"自ら生成した*")&gt;0,AG119*K119,AG119*VLOOKUP(F119,係数!$E:$R,11,FALSE))))</f>
        <v/>
      </c>
      <c r="AP119" s="44"/>
      <c r="AR119" s="58" t="str">
        <f t="shared" si="30"/>
        <v/>
      </c>
      <c r="AS119" s="220" t="str">
        <f t="shared" ref="AS119:AS182" si="34">IF(F119="","",IF(E119="電気の使用","電気事業者",IF(F119="都市ガス","ガス供給事業者",IF(E119="再生可能エネルギーの電気","-","熱の供給区域"))))</f>
        <v/>
      </c>
      <c r="AT119" s="372" t="str">
        <f t="shared" si="31"/>
        <v/>
      </c>
      <c r="AY119" s="406"/>
      <c r="AZ119" s="401" t="str">
        <f>IF(OR(G119="",H119="有"),"",IF(AS119="電気事業者",VLOOKUP(G119,供給事業者!$B:$D,2,FALSE),IF(AS119="熱の供給区域",VLOOKUP(G119,供給事業者!$J:$L,2,FALSE),IF(AS119="ガス供給事業者",VLOOKUP(G119,供給事業者!$F:$H,2,FALSE),""))))</f>
        <v/>
      </c>
      <c r="BA119" s="406"/>
      <c r="BB119" s="401" t="str">
        <f>IF(OR(G119="",H119="有"),"",IF(AS119="電気事業者",VLOOKUP(G119,供給事業者!$B:$D,3,FALSE),IF(AS119="熱の供給区域",VLOOKUP(G119,供給事業者!$J:$L,3,FALSE),IF(AS119="ガス供給事業者",VLOOKUP(G119,供給事業者!$F:$H,3,FALSE),""))))</f>
        <v/>
      </c>
      <c r="CE119" s="221" t="str">
        <f t="shared" si="22"/>
        <v/>
      </c>
      <c r="CF119" s="221" t="str">
        <f t="shared" si="23"/>
        <v/>
      </c>
    </row>
    <row r="120" spans="2:84" ht="18" customHeight="1">
      <c r="B120" s="40"/>
      <c r="D120" s="826"/>
      <c r="E120" s="49"/>
      <c r="F120" s="32"/>
      <c r="G120" s="32"/>
      <c r="H120" s="50"/>
      <c r="I120" s="225"/>
      <c r="J120" s="32"/>
      <c r="K120" s="752"/>
      <c r="L120" s="800"/>
      <c r="M120" s="50"/>
      <c r="N120" s="50"/>
      <c r="O120" s="51"/>
      <c r="P120" s="51"/>
      <c r="Q120" s="708"/>
      <c r="R120" s="709"/>
      <c r="S120" s="709"/>
      <c r="T120" s="709"/>
      <c r="U120" s="709"/>
      <c r="V120" s="709"/>
      <c r="W120" s="709"/>
      <c r="X120" s="709"/>
      <c r="Y120" s="709"/>
      <c r="Z120" s="709"/>
      <c r="AA120" s="709"/>
      <c r="AB120" s="710"/>
      <c r="AC120" s="742"/>
      <c r="AD120" s="743">
        <f t="shared" si="24"/>
        <v>1</v>
      </c>
      <c r="AE120" s="692">
        <f t="shared" si="32"/>
        <v>0</v>
      </c>
      <c r="AF120" s="722" t="str">
        <f t="shared" si="25"/>
        <v/>
      </c>
      <c r="AG120" s="722" t="str">
        <f t="shared" si="26"/>
        <v/>
      </c>
      <c r="AH120" s="134" t="str">
        <f>IF(F120="","",VLOOKUP(F120,係数!$E:$R,9,FALSE))</f>
        <v/>
      </c>
      <c r="AI120" s="286" t="str">
        <f>IF(F120="","",VLOOKUP(F120,係数!$E:$R,7,FALSE))</f>
        <v/>
      </c>
      <c r="AJ120" s="723">
        <f t="shared" si="27"/>
        <v>1</v>
      </c>
      <c r="AK120" s="724" t="str">
        <f t="shared" si="28"/>
        <v/>
      </c>
      <c r="AL120" s="696" t="str">
        <f t="shared" si="29"/>
        <v/>
      </c>
      <c r="AM120" s="724" t="str">
        <f t="shared" si="33"/>
        <v/>
      </c>
      <c r="AN120" s="750" t="str">
        <f>IF(AL120="","",IF(F120="都市ガス",AL120*係数!$O$36*44/12,IF(COUNTIF(F120,"自ら生成した*")&gt;0,AG120*K120,AG120*VLOOKUP(F120,係数!$E:$R,11,FALSE))))</f>
        <v/>
      </c>
      <c r="AP120" s="44"/>
      <c r="AR120" s="58" t="str">
        <f t="shared" si="30"/>
        <v/>
      </c>
      <c r="AS120" s="220" t="str">
        <f t="shared" si="34"/>
        <v/>
      </c>
      <c r="AT120" s="372" t="str">
        <f t="shared" si="31"/>
        <v/>
      </c>
      <c r="AY120" s="406"/>
      <c r="AZ120" s="401" t="str">
        <f>IF(OR(G120="",H120="有"),"",IF(AS120="電気事業者",VLOOKUP(G120,供給事業者!$B:$D,2,FALSE),IF(AS120="熱の供給区域",VLOOKUP(G120,供給事業者!$J:$L,2,FALSE),IF(AS120="ガス供給事業者",VLOOKUP(G120,供給事業者!$F:$H,2,FALSE),""))))</f>
        <v/>
      </c>
      <c r="BA120" s="406"/>
      <c r="BB120" s="401" t="str">
        <f>IF(OR(G120="",H120="有"),"",IF(AS120="電気事業者",VLOOKUP(G120,供給事業者!$B:$D,3,FALSE),IF(AS120="熱の供給区域",VLOOKUP(G120,供給事業者!$J:$L,3,FALSE),IF(AS120="ガス供給事業者",VLOOKUP(G120,供給事業者!$F:$H,3,FALSE),""))))</f>
        <v/>
      </c>
      <c r="CE120" s="221" t="str">
        <f t="shared" si="22"/>
        <v/>
      </c>
      <c r="CF120" s="221" t="str">
        <f t="shared" si="23"/>
        <v/>
      </c>
    </row>
    <row r="121" spans="2:84" ht="18" customHeight="1">
      <c r="B121" s="40"/>
      <c r="D121" s="826"/>
      <c r="E121" s="49"/>
      <c r="F121" s="32"/>
      <c r="G121" s="32"/>
      <c r="H121" s="50"/>
      <c r="I121" s="225"/>
      <c r="J121" s="32"/>
      <c r="K121" s="752"/>
      <c r="L121" s="800"/>
      <c r="M121" s="50"/>
      <c r="N121" s="50"/>
      <c r="O121" s="51"/>
      <c r="P121" s="51"/>
      <c r="Q121" s="708"/>
      <c r="R121" s="709"/>
      <c r="S121" s="709"/>
      <c r="T121" s="709"/>
      <c r="U121" s="709"/>
      <c r="V121" s="709"/>
      <c r="W121" s="709"/>
      <c r="X121" s="709"/>
      <c r="Y121" s="709"/>
      <c r="Z121" s="709"/>
      <c r="AA121" s="709"/>
      <c r="AB121" s="710"/>
      <c r="AC121" s="742"/>
      <c r="AD121" s="743">
        <f t="shared" si="24"/>
        <v>1</v>
      </c>
      <c r="AE121" s="692">
        <f t="shared" si="32"/>
        <v>0</v>
      </c>
      <c r="AF121" s="722" t="str">
        <f t="shared" si="25"/>
        <v/>
      </c>
      <c r="AG121" s="722" t="str">
        <f t="shared" si="26"/>
        <v/>
      </c>
      <c r="AH121" s="134" t="str">
        <f>IF(F121="","",VLOOKUP(F121,係数!$E:$R,9,FALSE))</f>
        <v/>
      </c>
      <c r="AI121" s="286" t="str">
        <f>IF(F121="","",VLOOKUP(F121,係数!$E:$R,7,FALSE))</f>
        <v/>
      </c>
      <c r="AJ121" s="723">
        <f t="shared" si="27"/>
        <v>1</v>
      </c>
      <c r="AK121" s="724" t="str">
        <f t="shared" si="28"/>
        <v/>
      </c>
      <c r="AL121" s="696" t="str">
        <f t="shared" si="29"/>
        <v/>
      </c>
      <c r="AM121" s="724" t="str">
        <f t="shared" si="33"/>
        <v/>
      </c>
      <c r="AN121" s="750" t="str">
        <f>IF(AL121="","",IF(F121="都市ガス",AL121*係数!$O$36*44/12,IF(COUNTIF(F121,"自ら生成した*")&gt;0,AG121*K121,AG121*VLOOKUP(F121,係数!$E:$R,11,FALSE))))</f>
        <v/>
      </c>
      <c r="AP121" s="44"/>
      <c r="AR121" s="58" t="str">
        <f t="shared" si="30"/>
        <v/>
      </c>
      <c r="AS121" s="220" t="str">
        <f t="shared" si="34"/>
        <v/>
      </c>
      <c r="AT121" s="372" t="str">
        <f t="shared" si="31"/>
        <v/>
      </c>
      <c r="AY121" s="406"/>
      <c r="AZ121" s="401" t="str">
        <f>IF(OR(G121="",H121="有"),"",IF(AS121="電気事業者",VLOOKUP(G121,供給事業者!$B:$D,2,FALSE),IF(AS121="熱の供給区域",VLOOKUP(G121,供給事業者!$J:$L,2,FALSE),IF(AS121="ガス供給事業者",VLOOKUP(G121,供給事業者!$F:$H,2,FALSE),""))))</f>
        <v/>
      </c>
      <c r="BA121" s="406"/>
      <c r="BB121" s="401" t="str">
        <f>IF(OR(G121="",H121="有"),"",IF(AS121="電気事業者",VLOOKUP(G121,供給事業者!$B:$D,3,FALSE),IF(AS121="熱の供給区域",VLOOKUP(G121,供給事業者!$J:$L,3,FALSE),IF(AS121="ガス供給事業者",VLOOKUP(G121,供給事業者!$F:$H,3,FALSE),""))))</f>
        <v/>
      </c>
      <c r="CE121" s="221" t="str">
        <f t="shared" si="22"/>
        <v/>
      </c>
      <c r="CF121" s="221" t="str">
        <f t="shared" si="23"/>
        <v/>
      </c>
    </row>
    <row r="122" spans="2:84" ht="18" customHeight="1">
      <c r="B122" s="40"/>
      <c r="D122" s="822"/>
      <c r="E122" s="49"/>
      <c r="F122" s="32"/>
      <c r="G122" s="32"/>
      <c r="H122" s="50"/>
      <c r="I122" s="225"/>
      <c r="J122" s="32"/>
      <c r="K122" s="752"/>
      <c r="L122" s="800"/>
      <c r="M122" s="50"/>
      <c r="N122" s="50"/>
      <c r="O122" s="51"/>
      <c r="P122" s="51"/>
      <c r="Q122" s="708"/>
      <c r="R122" s="709"/>
      <c r="S122" s="709"/>
      <c r="T122" s="709"/>
      <c r="U122" s="709"/>
      <c r="V122" s="709"/>
      <c r="W122" s="709"/>
      <c r="X122" s="709"/>
      <c r="Y122" s="709"/>
      <c r="Z122" s="709"/>
      <c r="AA122" s="709"/>
      <c r="AB122" s="710"/>
      <c r="AC122" s="742"/>
      <c r="AD122" s="743">
        <f t="shared" si="24"/>
        <v>1</v>
      </c>
      <c r="AE122" s="692">
        <f t="shared" si="32"/>
        <v>0</v>
      </c>
      <c r="AF122" s="722" t="str">
        <f t="shared" si="25"/>
        <v/>
      </c>
      <c r="AG122" s="722" t="str">
        <f t="shared" si="26"/>
        <v/>
      </c>
      <c r="AH122" s="134" t="str">
        <f>IF(F122="","",VLOOKUP(F122,係数!$E:$R,9,FALSE))</f>
        <v/>
      </c>
      <c r="AI122" s="286" t="str">
        <f>IF(F122="","",VLOOKUP(F122,係数!$E:$R,7,FALSE))</f>
        <v/>
      </c>
      <c r="AJ122" s="723">
        <f t="shared" si="27"/>
        <v>1</v>
      </c>
      <c r="AK122" s="724" t="str">
        <f t="shared" si="28"/>
        <v/>
      </c>
      <c r="AL122" s="696" t="str">
        <f t="shared" si="29"/>
        <v/>
      </c>
      <c r="AM122" s="724" t="str">
        <f t="shared" si="33"/>
        <v/>
      </c>
      <c r="AN122" s="750" t="str">
        <f>IF(AL122="","",IF(F122="都市ガス",AL122*係数!$O$36*44/12,IF(COUNTIF(F122,"自ら生成した*")&gt;0,AG122*K122,AG122*VLOOKUP(F122,係数!$E:$R,11,FALSE))))</f>
        <v/>
      </c>
      <c r="AP122" s="44"/>
      <c r="AR122" s="58" t="str">
        <f t="shared" si="30"/>
        <v/>
      </c>
      <c r="AS122" s="220" t="str">
        <f t="shared" si="34"/>
        <v/>
      </c>
      <c r="AT122" s="372" t="str">
        <f t="shared" si="31"/>
        <v/>
      </c>
      <c r="AY122" s="406"/>
      <c r="AZ122" s="401" t="str">
        <f>IF(OR(G122="",H122="有"),"",IF(AS122="電気事業者",VLOOKUP(G122,供給事業者!$B:$D,2,FALSE),IF(AS122="熱の供給区域",VLOOKUP(G122,供給事業者!$J:$L,2,FALSE),IF(AS122="ガス供給事業者",VLOOKUP(G122,供給事業者!$F:$H,2,FALSE),""))))</f>
        <v/>
      </c>
      <c r="BA122" s="406"/>
      <c r="BB122" s="401" t="str">
        <f>IF(OR(G122="",H122="有"),"",IF(AS122="電気事業者",VLOOKUP(G122,供給事業者!$B:$D,3,FALSE),IF(AS122="熱の供給区域",VLOOKUP(G122,供給事業者!$J:$L,3,FALSE),IF(AS122="ガス供給事業者",VLOOKUP(G122,供給事業者!$F:$H,3,FALSE),""))))</f>
        <v/>
      </c>
      <c r="CE122" s="221" t="str">
        <f t="shared" si="22"/>
        <v/>
      </c>
      <c r="CF122" s="221" t="str">
        <f t="shared" si="23"/>
        <v/>
      </c>
    </row>
    <row r="123" spans="2:84" ht="18" customHeight="1">
      <c r="B123" s="40"/>
      <c r="D123" s="822"/>
      <c r="E123" s="49"/>
      <c r="F123" s="32"/>
      <c r="G123" s="32"/>
      <c r="H123" s="50"/>
      <c r="I123" s="225"/>
      <c r="J123" s="32"/>
      <c r="K123" s="752"/>
      <c r="L123" s="800"/>
      <c r="M123" s="50"/>
      <c r="N123" s="50"/>
      <c r="O123" s="51"/>
      <c r="P123" s="51"/>
      <c r="Q123" s="708"/>
      <c r="R123" s="709"/>
      <c r="S123" s="709"/>
      <c r="T123" s="709"/>
      <c r="U123" s="709"/>
      <c r="V123" s="709"/>
      <c r="W123" s="709"/>
      <c r="X123" s="709"/>
      <c r="Y123" s="709"/>
      <c r="Z123" s="709"/>
      <c r="AA123" s="709"/>
      <c r="AB123" s="710"/>
      <c r="AC123" s="742"/>
      <c r="AD123" s="743">
        <f t="shared" si="24"/>
        <v>1</v>
      </c>
      <c r="AE123" s="692">
        <f t="shared" si="32"/>
        <v>0</v>
      </c>
      <c r="AF123" s="722" t="str">
        <f t="shared" si="25"/>
        <v/>
      </c>
      <c r="AG123" s="722" t="str">
        <f t="shared" si="26"/>
        <v/>
      </c>
      <c r="AH123" s="134" t="str">
        <f>IF(F123="","",VLOOKUP(F123,係数!$E:$R,9,FALSE))</f>
        <v/>
      </c>
      <c r="AI123" s="286" t="str">
        <f>IF(F123="","",VLOOKUP(F123,係数!$E:$R,7,FALSE))</f>
        <v/>
      </c>
      <c r="AJ123" s="723">
        <f t="shared" si="27"/>
        <v>1</v>
      </c>
      <c r="AK123" s="724" t="str">
        <f t="shared" si="28"/>
        <v/>
      </c>
      <c r="AL123" s="696" t="str">
        <f t="shared" si="29"/>
        <v/>
      </c>
      <c r="AM123" s="724" t="str">
        <f t="shared" si="33"/>
        <v/>
      </c>
      <c r="AN123" s="750" t="str">
        <f>IF(AL123="","",IF(F123="都市ガス",AL123*係数!$O$36*44/12,IF(COUNTIF(F123,"自ら生成した*")&gt;0,AG123*K123,AG123*VLOOKUP(F123,係数!$E:$R,11,FALSE))))</f>
        <v/>
      </c>
      <c r="AP123" s="44"/>
      <c r="AR123" s="58" t="str">
        <f t="shared" si="30"/>
        <v/>
      </c>
      <c r="AS123" s="220" t="str">
        <f t="shared" si="34"/>
        <v/>
      </c>
      <c r="AT123" s="372" t="str">
        <f t="shared" si="31"/>
        <v/>
      </c>
      <c r="AY123" s="406"/>
      <c r="AZ123" s="401" t="str">
        <f>IF(OR(G123="",H123="有"),"",IF(AS123="電気事業者",VLOOKUP(G123,供給事業者!$B:$D,2,FALSE),IF(AS123="熱の供給区域",VLOOKUP(G123,供給事業者!$J:$L,2,FALSE),IF(AS123="ガス供給事業者",VLOOKUP(G123,供給事業者!$F:$H,2,FALSE),""))))</f>
        <v/>
      </c>
      <c r="BA123" s="406"/>
      <c r="BB123" s="401" t="str">
        <f>IF(OR(G123="",H123="有"),"",IF(AS123="電気事業者",VLOOKUP(G123,供給事業者!$B:$D,3,FALSE),IF(AS123="熱の供給区域",VLOOKUP(G123,供給事業者!$J:$L,3,FALSE),IF(AS123="ガス供給事業者",VLOOKUP(G123,供給事業者!$F:$H,3,FALSE),""))))</f>
        <v/>
      </c>
      <c r="CE123" s="221" t="str">
        <f t="shared" si="22"/>
        <v/>
      </c>
      <c r="CF123" s="221" t="str">
        <f t="shared" si="23"/>
        <v/>
      </c>
    </row>
    <row r="124" spans="2:84" ht="18" customHeight="1">
      <c r="B124" s="40"/>
      <c r="D124" s="822"/>
      <c r="E124" s="49"/>
      <c r="F124" s="32"/>
      <c r="G124" s="32"/>
      <c r="H124" s="50"/>
      <c r="I124" s="225"/>
      <c r="J124" s="32"/>
      <c r="K124" s="752"/>
      <c r="L124" s="800"/>
      <c r="M124" s="50"/>
      <c r="N124" s="50"/>
      <c r="O124" s="51"/>
      <c r="P124" s="51"/>
      <c r="Q124" s="708"/>
      <c r="R124" s="709"/>
      <c r="S124" s="709"/>
      <c r="T124" s="709"/>
      <c r="U124" s="709"/>
      <c r="V124" s="709"/>
      <c r="W124" s="709"/>
      <c r="X124" s="709"/>
      <c r="Y124" s="709"/>
      <c r="Z124" s="709"/>
      <c r="AA124" s="709"/>
      <c r="AB124" s="710"/>
      <c r="AC124" s="742"/>
      <c r="AD124" s="743">
        <f t="shared" si="24"/>
        <v>1</v>
      </c>
      <c r="AE124" s="692">
        <f t="shared" si="32"/>
        <v>0</v>
      </c>
      <c r="AF124" s="722" t="str">
        <f t="shared" si="25"/>
        <v/>
      </c>
      <c r="AG124" s="722" t="str">
        <f t="shared" si="26"/>
        <v/>
      </c>
      <c r="AH124" s="134" t="str">
        <f>IF(F124="","",VLOOKUP(F124,係数!$E:$R,9,FALSE))</f>
        <v/>
      </c>
      <c r="AI124" s="286" t="str">
        <f>IF(F124="","",VLOOKUP(F124,係数!$E:$R,7,FALSE))</f>
        <v/>
      </c>
      <c r="AJ124" s="723">
        <f t="shared" si="27"/>
        <v>1</v>
      </c>
      <c r="AK124" s="724" t="str">
        <f t="shared" si="28"/>
        <v/>
      </c>
      <c r="AL124" s="696" t="str">
        <f t="shared" si="29"/>
        <v/>
      </c>
      <c r="AM124" s="724" t="str">
        <f t="shared" si="33"/>
        <v/>
      </c>
      <c r="AN124" s="750" t="str">
        <f>IF(AL124="","",IF(F124="都市ガス",AL124*係数!$O$36*44/12,IF(COUNTIF(F124,"自ら生成した*")&gt;0,AG124*K124,AG124*VLOOKUP(F124,係数!$E:$R,11,FALSE))))</f>
        <v/>
      </c>
      <c r="AP124" s="44"/>
      <c r="AR124" s="58" t="str">
        <f t="shared" si="30"/>
        <v/>
      </c>
      <c r="AS124" s="220" t="str">
        <f t="shared" si="34"/>
        <v/>
      </c>
      <c r="AT124" s="372" t="str">
        <f t="shared" si="31"/>
        <v/>
      </c>
      <c r="AY124" s="406"/>
      <c r="AZ124" s="401" t="str">
        <f>IF(OR(G124="",H124="有"),"",IF(AS124="電気事業者",VLOOKUP(G124,供給事業者!$B:$D,2,FALSE),IF(AS124="熱の供給区域",VLOOKUP(G124,供給事業者!$J:$L,2,FALSE),IF(AS124="ガス供給事業者",VLOOKUP(G124,供給事業者!$F:$H,2,FALSE),""))))</f>
        <v/>
      </c>
      <c r="BA124" s="406"/>
      <c r="BB124" s="401" t="str">
        <f>IF(OR(G124="",H124="有"),"",IF(AS124="電気事業者",VLOOKUP(G124,供給事業者!$B:$D,3,FALSE),IF(AS124="熱の供給区域",VLOOKUP(G124,供給事業者!$J:$L,3,FALSE),IF(AS124="ガス供給事業者",VLOOKUP(G124,供給事業者!$F:$H,3,FALSE),""))))</f>
        <v/>
      </c>
      <c r="CE124" s="221" t="str">
        <f t="shared" si="22"/>
        <v/>
      </c>
      <c r="CF124" s="221" t="str">
        <f t="shared" si="23"/>
        <v/>
      </c>
    </row>
    <row r="125" spans="2:84" ht="18" customHeight="1">
      <c r="B125" s="40"/>
      <c r="D125" s="822"/>
      <c r="E125" s="49"/>
      <c r="F125" s="32"/>
      <c r="G125" s="32"/>
      <c r="H125" s="50"/>
      <c r="I125" s="225"/>
      <c r="J125" s="32"/>
      <c r="K125" s="752"/>
      <c r="L125" s="800"/>
      <c r="M125" s="50"/>
      <c r="N125" s="50"/>
      <c r="O125" s="51"/>
      <c r="P125" s="51"/>
      <c r="Q125" s="708"/>
      <c r="R125" s="709"/>
      <c r="S125" s="709"/>
      <c r="T125" s="709"/>
      <c r="U125" s="709"/>
      <c r="V125" s="709"/>
      <c r="W125" s="709"/>
      <c r="X125" s="709"/>
      <c r="Y125" s="709"/>
      <c r="Z125" s="709"/>
      <c r="AA125" s="709"/>
      <c r="AB125" s="710"/>
      <c r="AC125" s="742"/>
      <c r="AD125" s="743">
        <f t="shared" si="24"/>
        <v>1</v>
      </c>
      <c r="AE125" s="692">
        <f t="shared" si="32"/>
        <v>0</v>
      </c>
      <c r="AF125" s="722" t="str">
        <f t="shared" si="25"/>
        <v/>
      </c>
      <c r="AG125" s="722" t="str">
        <f t="shared" si="26"/>
        <v/>
      </c>
      <c r="AH125" s="134" t="str">
        <f>IF(F125="","",VLOOKUP(F125,係数!$E:$R,9,FALSE))</f>
        <v/>
      </c>
      <c r="AI125" s="286" t="str">
        <f>IF(F125="","",VLOOKUP(F125,係数!$E:$R,7,FALSE))</f>
        <v/>
      </c>
      <c r="AJ125" s="723">
        <f t="shared" si="27"/>
        <v>1</v>
      </c>
      <c r="AK125" s="724" t="str">
        <f t="shared" si="28"/>
        <v/>
      </c>
      <c r="AL125" s="696" t="str">
        <f t="shared" si="29"/>
        <v/>
      </c>
      <c r="AM125" s="724" t="str">
        <f t="shared" si="33"/>
        <v/>
      </c>
      <c r="AN125" s="750" t="str">
        <f>IF(AL125="","",IF(F125="都市ガス",AL125*係数!$O$36*44/12,IF(COUNTIF(F125,"自ら生成した*")&gt;0,AG125*K125,AG125*VLOOKUP(F125,係数!$E:$R,11,FALSE))))</f>
        <v/>
      </c>
      <c r="AP125" s="44"/>
      <c r="AR125" s="58" t="str">
        <f t="shared" si="30"/>
        <v/>
      </c>
      <c r="AS125" s="220" t="str">
        <f t="shared" si="34"/>
        <v/>
      </c>
      <c r="AT125" s="372" t="str">
        <f t="shared" si="31"/>
        <v/>
      </c>
      <c r="AY125" s="406"/>
      <c r="AZ125" s="401" t="str">
        <f>IF(OR(G125="",H125="有"),"",IF(AS125="電気事業者",VLOOKUP(G125,供給事業者!$B:$D,2,FALSE),IF(AS125="熱の供給区域",VLOOKUP(G125,供給事業者!$J:$L,2,FALSE),IF(AS125="ガス供給事業者",VLOOKUP(G125,供給事業者!$F:$H,2,FALSE),""))))</f>
        <v/>
      </c>
      <c r="BA125" s="406"/>
      <c r="BB125" s="401" t="str">
        <f>IF(OR(G125="",H125="有"),"",IF(AS125="電気事業者",VLOOKUP(G125,供給事業者!$B:$D,3,FALSE),IF(AS125="熱の供給区域",VLOOKUP(G125,供給事業者!$J:$L,3,FALSE),IF(AS125="ガス供給事業者",VLOOKUP(G125,供給事業者!$F:$H,3,FALSE),""))))</f>
        <v/>
      </c>
      <c r="CE125" s="221" t="str">
        <f t="shared" ref="CE125:CE188" si="35">IF(AND(N118="無",AC118=1),1,IF(AND(N118="無",AC118=""),1,""))</f>
        <v/>
      </c>
      <c r="CF125" s="221" t="str">
        <f t="shared" ref="CF125:CF188" si="36">IF(AND(F118="再生可能エネルギーを自家消費した電気",N118="無"),1,"")</f>
        <v/>
      </c>
    </row>
    <row r="126" spans="2:84" ht="18" customHeight="1">
      <c r="B126" s="40"/>
      <c r="D126" s="822"/>
      <c r="E126" s="49"/>
      <c r="F126" s="32"/>
      <c r="G126" s="32"/>
      <c r="H126" s="50"/>
      <c r="I126" s="225"/>
      <c r="J126" s="32"/>
      <c r="K126" s="752"/>
      <c r="L126" s="800"/>
      <c r="M126" s="50"/>
      <c r="N126" s="50"/>
      <c r="O126" s="51"/>
      <c r="P126" s="51"/>
      <c r="Q126" s="708"/>
      <c r="R126" s="709"/>
      <c r="S126" s="709"/>
      <c r="T126" s="709"/>
      <c r="U126" s="709"/>
      <c r="V126" s="709"/>
      <c r="W126" s="709"/>
      <c r="X126" s="709"/>
      <c r="Y126" s="709"/>
      <c r="Z126" s="709"/>
      <c r="AA126" s="709"/>
      <c r="AB126" s="710"/>
      <c r="AC126" s="742"/>
      <c r="AD126" s="743">
        <f t="shared" si="24"/>
        <v>1</v>
      </c>
      <c r="AE126" s="692">
        <f t="shared" si="32"/>
        <v>0</v>
      </c>
      <c r="AF126" s="722" t="str">
        <f t="shared" si="25"/>
        <v/>
      </c>
      <c r="AG126" s="722" t="str">
        <f t="shared" si="26"/>
        <v/>
      </c>
      <c r="AH126" s="134" t="str">
        <f>IF(F126="","",VLOOKUP(F126,係数!$E:$R,9,FALSE))</f>
        <v/>
      </c>
      <c r="AI126" s="286" t="str">
        <f>IF(F126="","",VLOOKUP(F126,係数!$E:$R,7,FALSE))</f>
        <v/>
      </c>
      <c r="AJ126" s="723">
        <f t="shared" si="27"/>
        <v>1</v>
      </c>
      <c r="AK126" s="724" t="str">
        <f t="shared" si="28"/>
        <v/>
      </c>
      <c r="AL126" s="696" t="str">
        <f t="shared" si="29"/>
        <v/>
      </c>
      <c r="AM126" s="724" t="str">
        <f t="shared" si="33"/>
        <v/>
      </c>
      <c r="AN126" s="750" t="str">
        <f>IF(AL126="","",IF(F126="都市ガス",AL126*係数!$O$36*44/12,IF(COUNTIF(F126,"自ら生成した*")&gt;0,AG126*K126,AG126*VLOOKUP(F126,係数!$E:$R,11,FALSE))))</f>
        <v/>
      </c>
      <c r="AP126" s="44"/>
      <c r="AR126" s="58" t="str">
        <f t="shared" si="30"/>
        <v/>
      </c>
      <c r="AS126" s="220" t="str">
        <f t="shared" si="34"/>
        <v/>
      </c>
      <c r="AT126" s="372" t="str">
        <f t="shared" si="31"/>
        <v/>
      </c>
      <c r="AY126" s="406"/>
      <c r="AZ126" s="401" t="str">
        <f>IF(OR(G126="",H126="有"),"",IF(AS126="電気事業者",VLOOKUP(G126,供給事業者!$B:$D,2,FALSE),IF(AS126="熱の供給区域",VLOOKUP(G126,供給事業者!$J:$L,2,FALSE),IF(AS126="ガス供給事業者",VLOOKUP(G126,供給事業者!$F:$H,2,FALSE),""))))</f>
        <v/>
      </c>
      <c r="BA126" s="406"/>
      <c r="BB126" s="401" t="str">
        <f>IF(OR(G126="",H126="有"),"",IF(AS126="電気事業者",VLOOKUP(G126,供給事業者!$B:$D,3,FALSE),IF(AS126="熱の供給区域",VLOOKUP(G126,供給事業者!$J:$L,3,FALSE),IF(AS126="ガス供給事業者",VLOOKUP(G126,供給事業者!$F:$H,3,FALSE),""))))</f>
        <v/>
      </c>
      <c r="CE126" s="221" t="str">
        <f t="shared" si="35"/>
        <v/>
      </c>
      <c r="CF126" s="221" t="str">
        <f t="shared" si="36"/>
        <v/>
      </c>
    </row>
    <row r="127" spans="2:84" ht="18" customHeight="1">
      <c r="B127" s="40"/>
      <c r="D127" s="822"/>
      <c r="E127" s="49"/>
      <c r="F127" s="32"/>
      <c r="G127" s="32"/>
      <c r="H127" s="50"/>
      <c r="I127" s="225"/>
      <c r="J127" s="32"/>
      <c r="K127" s="752"/>
      <c r="L127" s="800"/>
      <c r="M127" s="50"/>
      <c r="N127" s="50"/>
      <c r="O127" s="51"/>
      <c r="P127" s="51"/>
      <c r="Q127" s="708"/>
      <c r="R127" s="709"/>
      <c r="S127" s="709"/>
      <c r="T127" s="709"/>
      <c r="U127" s="709"/>
      <c r="V127" s="709"/>
      <c r="W127" s="709"/>
      <c r="X127" s="709"/>
      <c r="Y127" s="709"/>
      <c r="Z127" s="709"/>
      <c r="AA127" s="709"/>
      <c r="AB127" s="710"/>
      <c r="AC127" s="742"/>
      <c r="AD127" s="743">
        <f t="shared" si="24"/>
        <v>1</v>
      </c>
      <c r="AE127" s="692">
        <f t="shared" si="32"/>
        <v>0</v>
      </c>
      <c r="AF127" s="722" t="str">
        <f t="shared" si="25"/>
        <v/>
      </c>
      <c r="AG127" s="722" t="str">
        <f t="shared" si="26"/>
        <v/>
      </c>
      <c r="AH127" s="134" t="str">
        <f>IF(F127="","",VLOOKUP(F127,係数!$E:$R,9,FALSE))</f>
        <v/>
      </c>
      <c r="AI127" s="286" t="str">
        <f>IF(F127="","",VLOOKUP(F127,係数!$E:$R,7,FALSE))</f>
        <v/>
      </c>
      <c r="AJ127" s="723">
        <f t="shared" si="27"/>
        <v>1</v>
      </c>
      <c r="AK127" s="724" t="str">
        <f t="shared" si="28"/>
        <v/>
      </c>
      <c r="AL127" s="696" t="str">
        <f t="shared" si="29"/>
        <v/>
      </c>
      <c r="AM127" s="724" t="str">
        <f t="shared" si="33"/>
        <v/>
      </c>
      <c r="AN127" s="750" t="str">
        <f>IF(AL127="","",IF(F127="都市ガス",AL127*係数!$O$36*44/12,IF(COUNTIF(F127,"自ら生成した*")&gt;0,AG127*K127,AG127*VLOOKUP(F127,係数!$E:$R,11,FALSE))))</f>
        <v/>
      </c>
      <c r="AP127" s="44"/>
      <c r="AR127" s="58" t="str">
        <f t="shared" si="30"/>
        <v/>
      </c>
      <c r="AS127" s="220" t="str">
        <f t="shared" si="34"/>
        <v/>
      </c>
      <c r="AT127" s="372" t="str">
        <f t="shared" si="31"/>
        <v/>
      </c>
      <c r="AY127" s="406"/>
      <c r="AZ127" s="401" t="str">
        <f>IF(OR(G127="",H127="有"),"",IF(AS127="電気事業者",VLOOKUP(G127,供給事業者!$B:$D,2,FALSE),IF(AS127="熱の供給区域",VLOOKUP(G127,供給事業者!$J:$L,2,FALSE),IF(AS127="ガス供給事業者",VLOOKUP(G127,供給事業者!$F:$H,2,FALSE),""))))</f>
        <v/>
      </c>
      <c r="BA127" s="406"/>
      <c r="BB127" s="401" t="str">
        <f>IF(OR(G127="",H127="有"),"",IF(AS127="電気事業者",VLOOKUP(G127,供給事業者!$B:$D,3,FALSE),IF(AS127="熱の供給区域",VLOOKUP(G127,供給事業者!$J:$L,3,FALSE),IF(AS127="ガス供給事業者",VLOOKUP(G127,供給事業者!$F:$H,3,FALSE),""))))</f>
        <v/>
      </c>
      <c r="CE127" s="221" t="str">
        <f t="shared" si="35"/>
        <v/>
      </c>
      <c r="CF127" s="221" t="str">
        <f t="shared" si="36"/>
        <v/>
      </c>
    </row>
    <row r="128" spans="2:84" ht="18" customHeight="1">
      <c r="B128" s="40"/>
      <c r="D128" s="822"/>
      <c r="E128" s="49"/>
      <c r="F128" s="32"/>
      <c r="G128" s="32"/>
      <c r="H128" s="50"/>
      <c r="I128" s="225"/>
      <c r="J128" s="32"/>
      <c r="K128" s="752"/>
      <c r="L128" s="800"/>
      <c r="M128" s="50"/>
      <c r="N128" s="50"/>
      <c r="O128" s="51"/>
      <c r="P128" s="51"/>
      <c r="Q128" s="708"/>
      <c r="R128" s="709"/>
      <c r="S128" s="709"/>
      <c r="T128" s="709"/>
      <c r="U128" s="709"/>
      <c r="V128" s="709"/>
      <c r="W128" s="709"/>
      <c r="X128" s="709"/>
      <c r="Y128" s="709"/>
      <c r="Z128" s="709"/>
      <c r="AA128" s="709"/>
      <c r="AB128" s="710"/>
      <c r="AC128" s="742"/>
      <c r="AD128" s="743">
        <f t="shared" si="24"/>
        <v>1</v>
      </c>
      <c r="AE128" s="692">
        <f t="shared" si="32"/>
        <v>0</v>
      </c>
      <c r="AF128" s="722" t="str">
        <f t="shared" si="25"/>
        <v/>
      </c>
      <c r="AG128" s="722" t="str">
        <f t="shared" si="26"/>
        <v/>
      </c>
      <c r="AH128" s="134" t="str">
        <f>IF(F128="","",VLOOKUP(F128,係数!$E:$R,9,FALSE))</f>
        <v/>
      </c>
      <c r="AI128" s="286" t="str">
        <f>IF(F128="","",VLOOKUP(F128,係数!$E:$R,7,FALSE))</f>
        <v/>
      </c>
      <c r="AJ128" s="723">
        <f t="shared" si="27"/>
        <v>1</v>
      </c>
      <c r="AK128" s="724" t="str">
        <f t="shared" si="28"/>
        <v/>
      </c>
      <c r="AL128" s="696" t="str">
        <f t="shared" si="29"/>
        <v/>
      </c>
      <c r="AM128" s="724" t="str">
        <f t="shared" si="33"/>
        <v/>
      </c>
      <c r="AN128" s="750" t="str">
        <f>IF(AL128="","",IF(F128="都市ガス",AL128*係数!$O$36*44/12,IF(COUNTIF(F128,"自ら生成した*")&gt;0,AG128*K128,AG128*VLOOKUP(F128,係数!$E:$R,11,FALSE))))</f>
        <v/>
      </c>
      <c r="AP128" s="44"/>
      <c r="AR128" s="58" t="str">
        <f t="shared" si="30"/>
        <v/>
      </c>
      <c r="AS128" s="220" t="str">
        <f t="shared" si="34"/>
        <v/>
      </c>
      <c r="AT128" s="372" t="str">
        <f t="shared" si="31"/>
        <v/>
      </c>
      <c r="AY128" s="406"/>
      <c r="AZ128" s="401" t="str">
        <f>IF(OR(G128="",H128="有"),"",IF(AS128="電気事業者",VLOOKUP(G128,供給事業者!$B:$D,2,FALSE),IF(AS128="熱の供給区域",VLOOKUP(G128,供給事業者!$J:$L,2,FALSE),IF(AS128="ガス供給事業者",VLOOKUP(G128,供給事業者!$F:$H,2,FALSE),""))))</f>
        <v/>
      </c>
      <c r="BA128" s="406"/>
      <c r="BB128" s="401" t="str">
        <f>IF(OR(G128="",H128="有"),"",IF(AS128="電気事業者",VLOOKUP(G128,供給事業者!$B:$D,3,FALSE),IF(AS128="熱の供給区域",VLOOKUP(G128,供給事業者!$J:$L,3,FALSE),IF(AS128="ガス供給事業者",VLOOKUP(G128,供給事業者!$F:$H,3,FALSE),""))))</f>
        <v/>
      </c>
      <c r="CE128" s="221" t="str">
        <f t="shared" si="35"/>
        <v/>
      </c>
      <c r="CF128" s="221" t="str">
        <f t="shared" si="36"/>
        <v/>
      </c>
    </row>
    <row r="129" spans="2:84" ht="18" customHeight="1">
      <c r="B129" s="40"/>
      <c r="D129" s="822"/>
      <c r="E129" s="49"/>
      <c r="F129" s="32"/>
      <c r="G129" s="32"/>
      <c r="H129" s="50"/>
      <c r="I129" s="225"/>
      <c r="J129" s="32"/>
      <c r="K129" s="752"/>
      <c r="L129" s="800"/>
      <c r="M129" s="50"/>
      <c r="N129" s="50"/>
      <c r="O129" s="51"/>
      <c r="P129" s="51"/>
      <c r="Q129" s="708"/>
      <c r="R129" s="709"/>
      <c r="S129" s="709"/>
      <c r="T129" s="709"/>
      <c r="U129" s="709"/>
      <c r="V129" s="709"/>
      <c r="W129" s="709"/>
      <c r="X129" s="709"/>
      <c r="Y129" s="709"/>
      <c r="Z129" s="709"/>
      <c r="AA129" s="709"/>
      <c r="AB129" s="710"/>
      <c r="AC129" s="742"/>
      <c r="AD129" s="743">
        <f t="shared" si="24"/>
        <v>1</v>
      </c>
      <c r="AE129" s="692">
        <f t="shared" si="32"/>
        <v>0</v>
      </c>
      <c r="AF129" s="722" t="str">
        <f t="shared" si="25"/>
        <v/>
      </c>
      <c r="AG129" s="722" t="str">
        <f t="shared" si="26"/>
        <v/>
      </c>
      <c r="AH129" s="134" t="str">
        <f>IF(F129="","",VLOOKUP(F129,係数!$E:$R,9,FALSE))</f>
        <v/>
      </c>
      <c r="AI129" s="286" t="str">
        <f>IF(F129="","",VLOOKUP(F129,係数!$E:$R,7,FALSE))</f>
        <v/>
      </c>
      <c r="AJ129" s="723">
        <f t="shared" si="27"/>
        <v>1</v>
      </c>
      <c r="AK129" s="724" t="str">
        <f t="shared" si="28"/>
        <v/>
      </c>
      <c r="AL129" s="696" t="str">
        <f t="shared" si="29"/>
        <v/>
      </c>
      <c r="AM129" s="724" t="str">
        <f t="shared" si="33"/>
        <v/>
      </c>
      <c r="AN129" s="750" t="str">
        <f>IF(AL129="","",IF(F129="都市ガス",AL129*係数!$O$36*44/12,IF(COUNTIF(F129,"自ら生成した*")&gt;0,AG129*K129,AG129*VLOOKUP(F129,係数!$E:$R,11,FALSE))))</f>
        <v/>
      </c>
      <c r="AP129" s="44"/>
      <c r="AR129" s="58" t="str">
        <f t="shared" si="30"/>
        <v/>
      </c>
      <c r="AS129" s="220" t="str">
        <f t="shared" si="34"/>
        <v/>
      </c>
      <c r="AT129" s="372" t="str">
        <f t="shared" si="31"/>
        <v/>
      </c>
      <c r="AY129" s="406"/>
      <c r="AZ129" s="401" t="str">
        <f>IF(OR(G129="",H129="有"),"",IF(AS129="電気事業者",VLOOKUP(G129,供給事業者!$B:$D,2,FALSE),IF(AS129="熱の供給区域",VLOOKUP(G129,供給事業者!$J:$L,2,FALSE),IF(AS129="ガス供給事業者",VLOOKUP(G129,供給事業者!$F:$H,2,FALSE),""))))</f>
        <v/>
      </c>
      <c r="BA129" s="406"/>
      <c r="BB129" s="401" t="str">
        <f>IF(OR(G129="",H129="有"),"",IF(AS129="電気事業者",VLOOKUP(G129,供給事業者!$B:$D,3,FALSE),IF(AS129="熱の供給区域",VLOOKUP(G129,供給事業者!$J:$L,3,FALSE),IF(AS129="ガス供給事業者",VLOOKUP(G129,供給事業者!$F:$H,3,FALSE),""))))</f>
        <v/>
      </c>
      <c r="CE129" s="221" t="str">
        <f t="shared" si="35"/>
        <v/>
      </c>
      <c r="CF129" s="221" t="str">
        <f t="shared" si="36"/>
        <v/>
      </c>
    </row>
    <row r="130" spans="2:84" ht="18" customHeight="1">
      <c r="B130" s="40"/>
      <c r="D130" s="822"/>
      <c r="E130" s="49"/>
      <c r="F130" s="32"/>
      <c r="G130" s="32"/>
      <c r="H130" s="50"/>
      <c r="I130" s="225"/>
      <c r="J130" s="32"/>
      <c r="K130" s="752"/>
      <c r="L130" s="800"/>
      <c r="M130" s="50"/>
      <c r="N130" s="50"/>
      <c r="O130" s="51"/>
      <c r="P130" s="51"/>
      <c r="Q130" s="708"/>
      <c r="R130" s="709"/>
      <c r="S130" s="709"/>
      <c r="T130" s="709"/>
      <c r="U130" s="709"/>
      <c r="V130" s="709"/>
      <c r="W130" s="709"/>
      <c r="X130" s="709"/>
      <c r="Y130" s="709"/>
      <c r="Z130" s="709"/>
      <c r="AA130" s="709"/>
      <c r="AB130" s="710"/>
      <c r="AC130" s="742"/>
      <c r="AD130" s="743">
        <f t="shared" si="24"/>
        <v>1</v>
      </c>
      <c r="AE130" s="692">
        <f t="shared" si="32"/>
        <v>0</v>
      </c>
      <c r="AF130" s="722" t="str">
        <f t="shared" si="25"/>
        <v/>
      </c>
      <c r="AG130" s="722" t="str">
        <f t="shared" si="26"/>
        <v/>
      </c>
      <c r="AH130" s="134" t="str">
        <f>IF(F130="","",VLOOKUP(F130,係数!$E:$R,9,FALSE))</f>
        <v/>
      </c>
      <c r="AI130" s="286" t="str">
        <f>IF(F130="","",VLOOKUP(F130,係数!$E:$R,7,FALSE))</f>
        <v/>
      </c>
      <c r="AJ130" s="723">
        <f t="shared" si="27"/>
        <v>1</v>
      </c>
      <c r="AK130" s="724" t="str">
        <f t="shared" si="28"/>
        <v/>
      </c>
      <c r="AL130" s="696" t="str">
        <f t="shared" si="29"/>
        <v/>
      </c>
      <c r="AM130" s="724" t="str">
        <f t="shared" si="33"/>
        <v/>
      </c>
      <c r="AN130" s="750" t="str">
        <f>IF(AL130="","",IF(F130="都市ガス",AL130*係数!$O$36*44/12,IF(COUNTIF(F130,"自ら生成した*")&gt;0,AG130*K130,AG130*VLOOKUP(F130,係数!$E:$R,11,FALSE))))</f>
        <v/>
      </c>
      <c r="AP130" s="44"/>
      <c r="AR130" s="58" t="str">
        <f t="shared" si="30"/>
        <v/>
      </c>
      <c r="AS130" s="220" t="str">
        <f t="shared" si="34"/>
        <v/>
      </c>
      <c r="AT130" s="372" t="str">
        <f t="shared" si="31"/>
        <v/>
      </c>
      <c r="AY130" s="406"/>
      <c r="AZ130" s="401" t="str">
        <f>IF(OR(G130="",H130="有"),"",IF(AS130="電気事業者",VLOOKUP(G130,供給事業者!$B:$D,2,FALSE),IF(AS130="熱の供給区域",VLOOKUP(G130,供給事業者!$J:$L,2,FALSE),IF(AS130="ガス供給事業者",VLOOKUP(G130,供給事業者!$F:$H,2,FALSE),""))))</f>
        <v/>
      </c>
      <c r="BA130" s="406"/>
      <c r="BB130" s="401" t="str">
        <f>IF(OR(G130="",H130="有"),"",IF(AS130="電気事業者",VLOOKUP(G130,供給事業者!$B:$D,3,FALSE),IF(AS130="熱の供給区域",VLOOKUP(G130,供給事業者!$J:$L,3,FALSE),IF(AS130="ガス供給事業者",VLOOKUP(G130,供給事業者!$F:$H,3,FALSE),""))))</f>
        <v/>
      </c>
      <c r="CE130" s="221" t="str">
        <f t="shared" si="35"/>
        <v/>
      </c>
      <c r="CF130" s="221" t="str">
        <f t="shared" si="36"/>
        <v/>
      </c>
    </row>
    <row r="131" spans="2:84" ht="18" customHeight="1">
      <c r="B131" s="40"/>
      <c r="D131" s="826"/>
      <c r="E131" s="49"/>
      <c r="F131" s="32"/>
      <c r="G131" s="32"/>
      <c r="H131" s="50"/>
      <c r="I131" s="225"/>
      <c r="J131" s="32"/>
      <c r="K131" s="752"/>
      <c r="L131" s="800"/>
      <c r="M131" s="50"/>
      <c r="N131" s="50"/>
      <c r="O131" s="51"/>
      <c r="P131" s="51"/>
      <c r="Q131" s="708"/>
      <c r="R131" s="709"/>
      <c r="S131" s="709"/>
      <c r="T131" s="709"/>
      <c r="U131" s="709"/>
      <c r="V131" s="709"/>
      <c r="W131" s="709"/>
      <c r="X131" s="709"/>
      <c r="Y131" s="709"/>
      <c r="Z131" s="709"/>
      <c r="AA131" s="709"/>
      <c r="AB131" s="710"/>
      <c r="AC131" s="742"/>
      <c r="AD131" s="743">
        <f t="shared" si="24"/>
        <v>1</v>
      </c>
      <c r="AE131" s="692">
        <f t="shared" si="32"/>
        <v>0</v>
      </c>
      <c r="AF131" s="722" t="str">
        <f t="shared" si="25"/>
        <v/>
      </c>
      <c r="AG131" s="722" t="str">
        <f t="shared" si="26"/>
        <v/>
      </c>
      <c r="AH131" s="134" t="str">
        <f>IF(F131="","",VLOOKUP(F131,係数!$E:$R,9,FALSE))</f>
        <v/>
      </c>
      <c r="AI131" s="286" t="str">
        <f>IF(F131="","",VLOOKUP(F131,係数!$E:$R,7,FALSE))</f>
        <v/>
      </c>
      <c r="AJ131" s="723">
        <f t="shared" si="27"/>
        <v>1</v>
      </c>
      <c r="AK131" s="724" t="str">
        <f t="shared" si="28"/>
        <v/>
      </c>
      <c r="AL131" s="696" t="str">
        <f t="shared" si="29"/>
        <v/>
      </c>
      <c r="AM131" s="724" t="str">
        <f t="shared" si="33"/>
        <v/>
      </c>
      <c r="AN131" s="750" t="str">
        <f>IF(AL131="","",IF(F131="都市ガス",AL131*係数!$O$36*44/12,IF(COUNTIF(F131,"自ら生成した*")&gt;0,AG131*K131,AG131*VLOOKUP(F131,係数!$E:$R,11,FALSE))))</f>
        <v/>
      </c>
      <c r="AP131" s="44"/>
      <c r="AR131" s="58" t="str">
        <f t="shared" si="30"/>
        <v/>
      </c>
      <c r="AS131" s="220" t="str">
        <f t="shared" si="34"/>
        <v/>
      </c>
      <c r="AT131" s="372" t="str">
        <f t="shared" si="31"/>
        <v/>
      </c>
      <c r="AY131" s="406"/>
      <c r="AZ131" s="401" t="str">
        <f>IF(OR(G131="",H131="有"),"",IF(AS131="電気事業者",VLOOKUP(G131,供給事業者!$B:$D,2,FALSE),IF(AS131="熱の供給区域",VLOOKUP(G131,供給事業者!$J:$L,2,FALSE),IF(AS131="ガス供給事業者",VLOOKUP(G131,供給事業者!$F:$H,2,FALSE),""))))</f>
        <v/>
      </c>
      <c r="BA131" s="406"/>
      <c r="BB131" s="401" t="str">
        <f>IF(OR(G131="",H131="有"),"",IF(AS131="電気事業者",VLOOKUP(G131,供給事業者!$B:$D,3,FALSE),IF(AS131="熱の供給区域",VLOOKUP(G131,供給事業者!$J:$L,3,FALSE),IF(AS131="ガス供給事業者",VLOOKUP(G131,供給事業者!$F:$H,3,FALSE),""))))</f>
        <v/>
      </c>
      <c r="CE131" s="221" t="str">
        <f t="shared" si="35"/>
        <v/>
      </c>
      <c r="CF131" s="221" t="str">
        <f t="shared" si="36"/>
        <v/>
      </c>
    </row>
    <row r="132" spans="2:84" ht="18" customHeight="1">
      <c r="B132" s="40"/>
      <c r="D132" s="826"/>
      <c r="E132" s="49"/>
      <c r="F132" s="32"/>
      <c r="G132" s="32"/>
      <c r="H132" s="50"/>
      <c r="I132" s="225"/>
      <c r="J132" s="32"/>
      <c r="K132" s="752"/>
      <c r="L132" s="800"/>
      <c r="M132" s="50"/>
      <c r="N132" s="50"/>
      <c r="O132" s="51"/>
      <c r="P132" s="51"/>
      <c r="Q132" s="708"/>
      <c r="R132" s="709"/>
      <c r="S132" s="709"/>
      <c r="T132" s="709"/>
      <c r="U132" s="709"/>
      <c r="V132" s="709"/>
      <c r="W132" s="709"/>
      <c r="X132" s="709"/>
      <c r="Y132" s="709"/>
      <c r="Z132" s="709"/>
      <c r="AA132" s="709"/>
      <c r="AB132" s="710"/>
      <c r="AC132" s="742"/>
      <c r="AD132" s="743">
        <f t="shared" si="24"/>
        <v>1</v>
      </c>
      <c r="AE132" s="692">
        <f t="shared" si="32"/>
        <v>0</v>
      </c>
      <c r="AF132" s="722" t="str">
        <f t="shared" si="25"/>
        <v/>
      </c>
      <c r="AG132" s="722" t="str">
        <f t="shared" si="26"/>
        <v/>
      </c>
      <c r="AH132" s="134" t="str">
        <f>IF(F132="","",VLOOKUP(F132,係数!$E:$R,9,FALSE))</f>
        <v/>
      </c>
      <c r="AI132" s="286" t="str">
        <f>IF(F132="","",VLOOKUP(F132,係数!$E:$R,7,FALSE))</f>
        <v/>
      </c>
      <c r="AJ132" s="723">
        <f t="shared" si="27"/>
        <v>1</v>
      </c>
      <c r="AK132" s="724" t="str">
        <f t="shared" si="28"/>
        <v/>
      </c>
      <c r="AL132" s="696" t="str">
        <f t="shared" si="29"/>
        <v/>
      </c>
      <c r="AM132" s="724" t="str">
        <f t="shared" si="33"/>
        <v/>
      </c>
      <c r="AN132" s="750" t="str">
        <f>IF(AL132="","",IF(F132="都市ガス",AL132*係数!$O$36*44/12,IF(COUNTIF(F132,"自ら生成した*")&gt;0,AG132*K132,AG132*VLOOKUP(F132,係数!$E:$R,11,FALSE))))</f>
        <v/>
      </c>
      <c r="AP132" s="44"/>
      <c r="AR132" s="58" t="str">
        <f t="shared" si="30"/>
        <v/>
      </c>
      <c r="AS132" s="220" t="str">
        <f t="shared" si="34"/>
        <v/>
      </c>
      <c r="AT132" s="372" t="str">
        <f t="shared" si="31"/>
        <v/>
      </c>
      <c r="AY132" s="406"/>
      <c r="AZ132" s="401" t="str">
        <f>IF(OR(G132="",H132="有"),"",IF(AS132="電気事業者",VLOOKUP(G132,供給事業者!$B:$D,2,FALSE),IF(AS132="熱の供給区域",VLOOKUP(G132,供給事業者!$J:$L,2,FALSE),IF(AS132="ガス供給事業者",VLOOKUP(G132,供給事業者!$F:$H,2,FALSE),""))))</f>
        <v/>
      </c>
      <c r="BA132" s="406"/>
      <c r="BB132" s="401" t="str">
        <f>IF(OR(G132="",H132="有"),"",IF(AS132="電気事業者",VLOOKUP(G132,供給事業者!$B:$D,3,FALSE),IF(AS132="熱の供給区域",VLOOKUP(G132,供給事業者!$J:$L,3,FALSE),IF(AS132="ガス供給事業者",VLOOKUP(G132,供給事業者!$F:$H,3,FALSE),""))))</f>
        <v/>
      </c>
      <c r="CE132" s="221" t="str">
        <f t="shared" si="35"/>
        <v/>
      </c>
      <c r="CF132" s="221" t="str">
        <f t="shared" si="36"/>
        <v/>
      </c>
    </row>
    <row r="133" spans="2:84" ht="18" customHeight="1">
      <c r="B133" s="40"/>
      <c r="D133" s="826"/>
      <c r="E133" s="49"/>
      <c r="F133" s="32"/>
      <c r="G133" s="32"/>
      <c r="H133" s="50"/>
      <c r="I133" s="225"/>
      <c r="J133" s="32"/>
      <c r="K133" s="752"/>
      <c r="L133" s="800"/>
      <c r="M133" s="50"/>
      <c r="N133" s="50"/>
      <c r="O133" s="51"/>
      <c r="P133" s="51"/>
      <c r="Q133" s="708"/>
      <c r="R133" s="709"/>
      <c r="S133" s="709"/>
      <c r="T133" s="709"/>
      <c r="U133" s="709"/>
      <c r="V133" s="709"/>
      <c r="W133" s="709"/>
      <c r="X133" s="709"/>
      <c r="Y133" s="709"/>
      <c r="Z133" s="709"/>
      <c r="AA133" s="709"/>
      <c r="AB133" s="710"/>
      <c r="AC133" s="742"/>
      <c r="AD133" s="743">
        <f t="shared" si="24"/>
        <v>1</v>
      </c>
      <c r="AE133" s="692">
        <f t="shared" si="32"/>
        <v>0</v>
      </c>
      <c r="AF133" s="722" t="str">
        <f t="shared" si="25"/>
        <v/>
      </c>
      <c r="AG133" s="722" t="str">
        <f t="shared" si="26"/>
        <v/>
      </c>
      <c r="AH133" s="134" t="str">
        <f>IF(F133="","",VLOOKUP(F133,係数!$E:$R,9,FALSE))</f>
        <v/>
      </c>
      <c r="AI133" s="286" t="str">
        <f>IF(F133="","",VLOOKUP(F133,係数!$E:$R,7,FALSE))</f>
        <v/>
      </c>
      <c r="AJ133" s="723">
        <f t="shared" si="27"/>
        <v>1</v>
      </c>
      <c r="AK133" s="724" t="str">
        <f t="shared" si="28"/>
        <v/>
      </c>
      <c r="AL133" s="696" t="str">
        <f t="shared" si="29"/>
        <v/>
      </c>
      <c r="AM133" s="724" t="str">
        <f t="shared" si="33"/>
        <v/>
      </c>
      <c r="AN133" s="750" t="str">
        <f>IF(AL133="","",IF(F133="都市ガス",AL133*係数!$O$36*44/12,IF(COUNTIF(F133,"自ら生成した*")&gt;0,AG133*K133,AG133*VLOOKUP(F133,係数!$E:$R,11,FALSE))))</f>
        <v/>
      </c>
      <c r="AP133" s="44"/>
      <c r="AR133" s="58" t="str">
        <f t="shared" si="30"/>
        <v/>
      </c>
      <c r="AS133" s="220" t="str">
        <f t="shared" si="34"/>
        <v/>
      </c>
      <c r="AT133" s="372" t="str">
        <f t="shared" si="31"/>
        <v/>
      </c>
      <c r="AY133" s="406"/>
      <c r="AZ133" s="401" t="str">
        <f>IF(OR(G133="",H133="有"),"",IF(AS133="電気事業者",VLOOKUP(G133,供給事業者!$B:$D,2,FALSE),IF(AS133="熱の供給区域",VLOOKUP(G133,供給事業者!$J:$L,2,FALSE),IF(AS133="ガス供給事業者",VLOOKUP(G133,供給事業者!$F:$H,2,FALSE),""))))</f>
        <v/>
      </c>
      <c r="BA133" s="406"/>
      <c r="BB133" s="401" t="str">
        <f>IF(OR(G133="",H133="有"),"",IF(AS133="電気事業者",VLOOKUP(G133,供給事業者!$B:$D,3,FALSE),IF(AS133="熱の供給区域",VLOOKUP(G133,供給事業者!$J:$L,3,FALSE),IF(AS133="ガス供給事業者",VLOOKUP(G133,供給事業者!$F:$H,3,FALSE),""))))</f>
        <v/>
      </c>
      <c r="CE133" s="221" t="str">
        <f t="shared" si="35"/>
        <v/>
      </c>
      <c r="CF133" s="221" t="str">
        <f t="shared" si="36"/>
        <v/>
      </c>
    </row>
    <row r="134" spans="2:84" ht="18" customHeight="1">
      <c r="B134" s="40"/>
      <c r="D134" s="826"/>
      <c r="E134" s="49"/>
      <c r="F134" s="32"/>
      <c r="G134" s="32"/>
      <c r="H134" s="50"/>
      <c r="I134" s="225"/>
      <c r="J134" s="32"/>
      <c r="K134" s="752"/>
      <c r="L134" s="800"/>
      <c r="M134" s="50"/>
      <c r="N134" s="50"/>
      <c r="O134" s="51"/>
      <c r="P134" s="51"/>
      <c r="Q134" s="708"/>
      <c r="R134" s="709"/>
      <c r="S134" s="709"/>
      <c r="T134" s="709"/>
      <c r="U134" s="709"/>
      <c r="V134" s="709"/>
      <c r="W134" s="709"/>
      <c r="X134" s="709"/>
      <c r="Y134" s="709"/>
      <c r="Z134" s="709"/>
      <c r="AA134" s="709"/>
      <c r="AB134" s="710"/>
      <c r="AC134" s="742"/>
      <c r="AD134" s="743">
        <f t="shared" si="24"/>
        <v>1</v>
      </c>
      <c r="AE134" s="692">
        <f t="shared" si="32"/>
        <v>0</v>
      </c>
      <c r="AF134" s="722" t="str">
        <f t="shared" si="25"/>
        <v/>
      </c>
      <c r="AG134" s="722" t="str">
        <f t="shared" si="26"/>
        <v/>
      </c>
      <c r="AH134" s="134" t="str">
        <f>IF(F134="","",VLOOKUP(F134,係数!$E:$R,9,FALSE))</f>
        <v/>
      </c>
      <c r="AI134" s="286" t="str">
        <f>IF(F134="","",VLOOKUP(F134,係数!$E:$R,7,FALSE))</f>
        <v/>
      </c>
      <c r="AJ134" s="723">
        <f t="shared" si="27"/>
        <v>1</v>
      </c>
      <c r="AK134" s="724" t="str">
        <f t="shared" si="28"/>
        <v/>
      </c>
      <c r="AL134" s="696" t="str">
        <f t="shared" si="29"/>
        <v/>
      </c>
      <c r="AM134" s="724" t="str">
        <f t="shared" si="33"/>
        <v/>
      </c>
      <c r="AN134" s="750" t="str">
        <f>IF(AL134="","",IF(F134="都市ガス",AL134*係数!$O$36*44/12,IF(COUNTIF(F134,"自ら生成した*")&gt;0,AG134*K134,AG134*VLOOKUP(F134,係数!$E:$R,11,FALSE))))</f>
        <v/>
      </c>
      <c r="AP134" s="44"/>
      <c r="AR134" s="58" t="str">
        <f t="shared" si="30"/>
        <v/>
      </c>
      <c r="AS134" s="220" t="str">
        <f t="shared" si="34"/>
        <v/>
      </c>
      <c r="AT134" s="372" t="str">
        <f t="shared" si="31"/>
        <v/>
      </c>
      <c r="AY134" s="406"/>
      <c r="AZ134" s="401" t="str">
        <f>IF(OR(G134="",H134="有"),"",IF(AS134="電気事業者",VLOOKUP(G134,供給事業者!$B:$D,2,FALSE),IF(AS134="熱の供給区域",VLOOKUP(G134,供給事業者!$J:$L,2,FALSE),IF(AS134="ガス供給事業者",VLOOKUP(G134,供給事業者!$F:$H,2,FALSE),""))))</f>
        <v/>
      </c>
      <c r="BA134" s="406"/>
      <c r="BB134" s="401" t="str">
        <f>IF(OR(G134="",H134="有"),"",IF(AS134="電気事業者",VLOOKUP(G134,供給事業者!$B:$D,3,FALSE),IF(AS134="熱の供給区域",VLOOKUP(G134,供給事業者!$J:$L,3,FALSE),IF(AS134="ガス供給事業者",VLOOKUP(G134,供給事業者!$F:$H,3,FALSE),""))))</f>
        <v/>
      </c>
      <c r="CE134" s="221" t="str">
        <f t="shared" si="35"/>
        <v/>
      </c>
      <c r="CF134" s="221" t="str">
        <f t="shared" si="36"/>
        <v/>
      </c>
    </row>
    <row r="135" spans="2:84" ht="18" customHeight="1">
      <c r="B135" s="40"/>
      <c r="D135" s="826"/>
      <c r="E135" s="49"/>
      <c r="F135" s="32"/>
      <c r="G135" s="32"/>
      <c r="H135" s="50"/>
      <c r="I135" s="225"/>
      <c r="J135" s="32"/>
      <c r="K135" s="752"/>
      <c r="L135" s="800"/>
      <c r="M135" s="50"/>
      <c r="N135" s="50"/>
      <c r="O135" s="51"/>
      <c r="P135" s="51"/>
      <c r="Q135" s="708"/>
      <c r="R135" s="709"/>
      <c r="S135" s="709"/>
      <c r="T135" s="709"/>
      <c r="U135" s="709"/>
      <c r="V135" s="709"/>
      <c r="W135" s="709"/>
      <c r="X135" s="709"/>
      <c r="Y135" s="709"/>
      <c r="Z135" s="709"/>
      <c r="AA135" s="709"/>
      <c r="AB135" s="710"/>
      <c r="AC135" s="742"/>
      <c r="AD135" s="743">
        <f t="shared" si="24"/>
        <v>1</v>
      </c>
      <c r="AE135" s="692">
        <f t="shared" si="32"/>
        <v>0</v>
      </c>
      <c r="AF135" s="722" t="str">
        <f t="shared" si="25"/>
        <v/>
      </c>
      <c r="AG135" s="722" t="str">
        <f t="shared" si="26"/>
        <v/>
      </c>
      <c r="AH135" s="134" t="str">
        <f>IF(F135="","",VLOOKUP(F135,係数!$E:$R,9,FALSE))</f>
        <v/>
      </c>
      <c r="AI135" s="286" t="str">
        <f>IF(F135="","",VLOOKUP(F135,係数!$E:$R,7,FALSE))</f>
        <v/>
      </c>
      <c r="AJ135" s="723">
        <f t="shared" si="27"/>
        <v>1</v>
      </c>
      <c r="AK135" s="724" t="str">
        <f t="shared" si="28"/>
        <v/>
      </c>
      <c r="AL135" s="696" t="str">
        <f t="shared" si="29"/>
        <v/>
      </c>
      <c r="AM135" s="724" t="str">
        <f t="shared" si="33"/>
        <v/>
      </c>
      <c r="AN135" s="750" t="str">
        <f>IF(AL135="","",IF(F135="都市ガス",AL135*係数!$O$36*44/12,IF(COUNTIF(F135,"自ら生成した*")&gt;0,AG135*K135,AG135*VLOOKUP(F135,係数!$E:$R,11,FALSE))))</f>
        <v/>
      </c>
      <c r="AP135" s="44"/>
      <c r="AR135" s="58" t="str">
        <f t="shared" si="30"/>
        <v/>
      </c>
      <c r="AS135" s="220" t="str">
        <f t="shared" si="34"/>
        <v/>
      </c>
      <c r="AT135" s="372" t="str">
        <f t="shared" si="31"/>
        <v/>
      </c>
      <c r="AY135" s="406"/>
      <c r="AZ135" s="401" t="str">
        <f>IF(OR(G135="",H135="有"),"",IF(AS135="電気事業者",VLOOKUP(G135,供給事業者!$B:$D,2,FALSE),IF(AS135="熱の供給区域",VLOOKUP(G135,供給事業者!$J:$L,2,FALSE),IF(AS135="ガス供給事業者",VLOOKUP(G135,供給事業者!$F:$H,2,FALSE),""))))</f>
        <v/>
      </c>
      <c r="BA135" s="406"/>
      <c r="BB135" s="401" t="str">
        <f>IF(OR(G135="",H135="有"),"",IF(AS135="電気事業者",VLOOKUP(G135,供給事業者!$B:$D,3,FALSE),IF(AS135="熱の供給区域",VLOOKUP(G135,供給事業者!$J:$L,3,FALSE),IF(AS135="ガス供給事業者",VLOOKUP(G135,供給事業者!$F:$H,3,FALSE),""))))</f>
        <v/>
      </c>
      <c r="CE135" s="221" t="str">
        <f t="shared" si="35"/>
        <v/>
      </c>
      <c r="CF135" s="221" t="str">
        <f t="shared" si="36"/>
        <v/>
      </c>
    </row>
    <row r="136" spans="2:84" ht="18" customHeight="1">
      <c r="B136" s="40"/>
      <c r="D136" s="826"/>
      <c r="E136" s="49"/>
      <c r="F136" s="32"/>
      <c r="G136" s="32"/>
      <c r="H136" s="50"/>
      <c r="I136" s="225"/>
      <c r="J136" s="32"/>
      <c r="K136" s="752"/>
      <c r="L136" s="800"/>
      <c r="M136" s="50"/>
      <c r="N136" s="50"/>
      <c r="O136" s="51"/>
      <c r="P136" s="51"/>
      <c r="Q136" s="708"/>
      <c r="R136" s="709"/>
      <c r="S136" s="709"/>
      <c r="T136" s="709"/>
      <c r="U136" s="709"/>
      <c r="V136" s="709"/>
      <c r="W136" s="709"/>
      <c r="X136" s="709"/>
      <c r="Y136" s="709"/>
      <c r="Z136" s="709"/>
      <c r="AA136" s="709"/>
      <c r="AB136" s="710"/>
      <c r="AC136" s="742"/>
      <c r="AD136" s="743">
        <f t="shared" si="24"/>
        <v>1</v>
      </c>
      <c r="AE136" s="692">
        <f t="shared" si="32"/>
        <v>0</v>
      </c>
      <c r="AF136" s="722" t="str">
        <f t="shared" si="25"/>
        <v/>
      </c>
      <c r="AG136" s="722" t="str">
        <f t="shared" si="26"/>
        <v/>
      </c>
      <c r="AH136" s="134" t="str">
        <f>IF(F136="","",VLOOKUP(F136,係数!$E:$R,9,FALSE))</f>
        <v/>
      </c>
      <c r="AI136" s="286" t="str">
        <f>IF(F136="","",VLOOKUP(F136,係数!$E:$R,7,FALSE))</f>
        <v/>
      </c>
      <c r="AJ136" s="723">
        <f t="shared" si="27"/>
        <v>1</v>
      </c>
      <c r="AK136" s="724" t="str">
        <f t="shared" si="28"/>
        <v/>
      </c>
      <c r="AL136" s="696" t="str">
        <f t="shared" si="29"/>
        <v/>
      </c>
      <c r="AM136" s="724" t="str">
        <f t="shared" si="33"/>
        <v/>
      </c>
      <c r="AN136" s="750" t="str">
        <f>IF(AL136="","",IF(F136="都市ガス",AL136*係数!$O$36*44/12,IF(COUNTIF(F136,"自ら生成した*")&gt;0,AG136*K136,AG136*VLOOKUP(F136,係数!$E:$R,11,FALSE))))</f>
        <v/>
      </c>
      <c r="AP136" s="44"/>
      <c r="AR136" s="58" t="str">
        <f t="shared" si="30"/>
        <v/>
      </c>
      <c r="AS136" s="220" t="str">
        <f t="shared" si="34"/>
        <v/>
      </c>
      <c r="AT136" s="372" t="str">
        <f t="shared" si="31"/>
        <v/>
      </c>
      <c r="AY136" s="406"/>
      <c r="AZ136" s="401" t="str">
        <f>IF(OR(G136="",H136="有"),"",IF(AS136="電気事業者",VLOOKUP(G136,供給事業者!$B:$D,2,FALSE),IF(AS136="熱の供給区域",VLOOKUP(G136,供給事業者!$J:$L,2,FALSE),IF(AS136="ガス供給事業者",VLOOKUP(G136,供給事業者!$F:$H,2,FALSE),""))))</f>
        <v/>
      </c>
      <c r="BA136" s="406"/>
      <c r="BB136" s="401" t="str">
        <f>IF(OR(G136="",H136="有"),"",IF(AS136="電気事業者",VLOOKUP(G136,供給事業者!$B:$D,3,FALSE),IF(AS136="熱の供給区域",VLOOKUP(G136,供給事業者!$J:$L,3,FALSE),IF(AS136="ガス供給事業者",VLOOKUP(G136,供給事業者!$F:$H,3,FALSE),""))))</f>
        <v/>
      </c>
      <c r="CE136" s="221" t="str">
        <f t="shared" si="35"/>
        <v/>
      </c>
      <c r="CF136" s="221" t="str">
        <f t="shared" si="36"/>
        <v/>
      </c>
    </row>
    <row r="137" spans="2:84" ht="18" customHeight="1">
      <c r="B137" s="40"/>
      <c r="D137" s="826"/>
      <c r="E137" s="49"/>
      <c r="F137" s="32"/>
      <c r="G137" s="32"/>
      <c r="H137" s="50"/>
      <c r="I137" s="225"/>
      <c r="J137" s="32"/>
      <c r="K137" s="752"/>
      <c r="L137" s="800"/>
      <c r="M137" s="50"/>
      <c r="N137" s="50"/>
      <c r="O137" s="51"/>
      <c r="P137" s="51"/>
      <c r="Q137" s="708"/>
      <c r="R137" s="709"/>
      <c r="S137" s="709"/>
      <c r="T137" s="709"/>
      <c r="U137" s="709"/>
      <c r="V137" s="709"/>
      <c r="W137" s="709"/>
      <c r="X137" s="709"/>
      <c r="Y137" s="709"/>
      <c r="Z137" s="709"/>
      <c r="AA137" s="709"/>
      <c r="AB137" s="710"/>
      <c r="AC137" s="742"/>
      <c r="AD137" s="743">
        <f t="shared" si="24"/>
        <v>1</v>
      </c>
      <c r="AE137" s="692">
        <f t="shared" si="32"/>
        <v>0</v>
      </c>
      <c r="AF137" s="722" t="str">
        <f t="shared" si="25"/>
        <v/>
      </c>
      <c r="AG137" s="722" t="str">
        <f t="shared" si="26"/>
        <v/>
      </c>
      <c r="AH137" s="134" t="str">
        <f>IF(F137="","",VLOOKUP(F137,係数!$E:$R,9,FALSE))</f>
        <v/>
      </c>
      <c r="AI137" s="286" t="str">
        <f>IF(F137="","",VLOOKUP(F137,係数!$E:$R,7,FALSE))</f>
        <v/>
      </c>
      <c r="AJ137" s="723">
        <f t="shared" si="27"/>
        <v>1</v>
      </c>
      <c r="AK137" s="724" t="str">
        <f t="shared" si="28"/>
        <v/>
      </c>
      <c r="AL137" s="696" t="str">
        <f t="shared" si="29"/>
        <v/>
      </c>
      <c r="AM137" s="724" t="str">
        <f t="shared" si="33"/>
        <v/>
      </c>
      <c r="AN137" s="750" t="str">
        <f>IF(AL137="","",IF(F137="都市ガス",AL137*係数!$O$36*44/12,IF(COUNTIF(F137,"自ら生成した*")&gt;0,AG137*K137,AG137*VLOOKUP(F137,係数!$E:$R,11,FALSE))))</f>
        <v/>
      </c>
      <c r="AP137" s="44"/>
      <c r="AR137" s="58" t="str">
        <f t="shared" si="30"/>
        <v/>
      </c>
      <c r="AS137" s="220" t="str">
        <f t="shared" si="34"/>
        <v/>
      </c>
      <c r="AT137" s="372" t="str">
        <f t="shared" si="31"/>
        <v/>
      </c>
      <c r="AY137" s="406"/>
      <c r="AZ137" s="401" t="str">
        <f>IF(OR(G137="",H137="有"),"",IF(AS137="電気事業者",VLOOKUP(G137,供給事業者!$B:$D,2,FALSE),IF(AS137="熱の供給区域",VLOOKUP(G137,供給事業者!$J:$L,2,FALSE),IF(AS137="ガス供給事業者",VLOOKUP(G137,供給事業者!$F:$H,2,FALSE),""))))</f>
        <v/>
      </c>
      <c r="BA137" s="406"/>
      <c r="BB137" s="401" t="str">
        <f>IF(OR(G137="",H137="有"),"",IF(AS137="電気事業者",VLOOKUP(G137,供給事業者!$B:$D,3,FALSE),IF(AS137="熱の供給区域",VLOOKUP(G137,供給事業者!$J:$L,3,FALSE),IF(AS137="ガス供給事業者",VLOOKUP(G137,供給事業者!$F:$H,3,FALSE),""))))</f>
        <v/>
      </c>
      <c r="CE137" s="221" t="str">
        <f t="shared" si="35"/>
        <v/>
      </c>
      <c r="CF137" s="221" t="str">
        <f t="shared" si="36"/>
        <v/>
      </c>
    </row>
    <row r="138" spans="2:84" ht="18" customHeight="1">
      <c r="B138" s="40"/>
      <c r="D138" s="826"/>
      <c r="E138" s="49"/>
      <c r="F138" s="32"/>
      <c r="G138" s="32"/>
      <c r="H138" s="50"/>
      <c r="I138" s="225"/>
      <c r="J138" s="32"/>
      <c r="K138" s="752"/>
      <c r="L138" s="800"/>
      <c r="M138" s="50"/>
      <c r="N138" s="50"/>
      <c r="O138" s="51"/>
      <c r="P138" s="51"/>
      <c r="Q138" s="708"/>
      <c r="R138" s="709"/>
      <c r="S138" s="709"/>
      <c r="T138" s="709"/>
      <c r="U138" s="709"/>
      <c r="V138" s="709"/>
      <c r="W138" s="709"/>
      <c r="X138" s="709"/>
      <c r="Y138" s="709"/>
      <c r="Z138" s="709"/>
      <c r="AA138" s="709"/>
      <c r="AB138" s="710"/>
      <c r="AC138" s="742"/>
      <c r="AD138" s="743">
        <f t="shared" si="24"/>
        <v>1</v>
      </c>
      <c r="AE138" s="692">
        <f t="shared" si="32"/>
        <v>0</v>
      </c>
      <c r="AF138" s="722" t="str">
        <f t="shared" si="25"/>
        <v/>
      </c>
      <c r="AG138" s="722" t="str">
        <f t="shared" si="26"/>
        <v/>
      </c>
      <c r="AH138" s="134" t="str">
        <f>IF(F138="","",VLOOKUP(F138,係数!$E:$R,9,FALSE))</f>
        <v/>
      </c>
      <c r="AI138" s="286" t="str">
        <f>IF(F138="","",VLOOKUP(F138,係数!$E:$R,7,FALSE))</f>
        <v/>
      </c>
      <c r="AJ138" s="723">
        <f t="shared" si="27"/>
        <v>1</v>
      </c>
      <c r="AK138" s="724" t="str">
        <f t="shared" si="28"/>
        <v/>
      </c>
      <c r="AL138" s="696" t="str">
        <f t="shared" si="29"/>
        <v/>
      </c>
      <c r="AM138" s="724" t="str">
        <f t="shared" si="33"/>
        <v/>
      </c>
      <c r="AN138" s="750" t="str">
        <f>IF(AL138="","",IF(F138="都市ガス",AL138*係数!$O$36*44/12,IF(COUNTIF(F138,"自ら生成した*")&gt;0,AG138*K138,AG138*VLOOKUP(F138,係数!$E:$R,11,FALSE))))</f>
        <v/>
      </c>
      <c r="AP138" s="44"/>
      <c r="AR138" s="58" t="str">
        <f t="shared" si="30"/>
        <v/>
      </c>
      <c r="AS138" s="220" t="str">
        <f t="shared" si="34"/>
        <v/>
      </c>
      <c r="AT138" s="372" t="str">
        <f t="shared" si="31"/>
        <v/>
      </c>
      <c r="AY138" s="406"/>
      <c r="AZ138" s="401" t="str">
        <f>IF(OR(G138="",H138="有"),"",IF(AS138="電気事業者",VLOOKUP(G138,供給事業者!$B:$D,2,FALSE),IF(AS138="熱の供給区域",VLOOKUP(G138,供給事業者!$J:$L,2,FALSE),IF(AS138="ガス供給事業者",VLOOKUP(G138,供給事業者!$F:$H,2,FALSE),""))))</f>
        <v/>
      </c>
      <c r="BA138" s="406"/>
      <c r="BB138" s="401" t="str">
        <f>IF(OR(G138="",H138="有"),"",IF(AS138="電気事業者",VLOOKUP(G138,供給事業者!$B:$D,3,FALSE),IF(AS138="熱の供給区域",VLOOKUP(G138,供給事業者!$J:$L,3,FALSE),IF(AS138="ガス供給事業者",VLOOKUP(G138,供給事業者!$F:$H,3,FALSE),""))))</f>
        <v/>
      </c>
      <c r="CE138" s="221" t="str">
        <f t="shared" si="35"/>
        <v/>
      </c>
      <c r="CF138" s="221" t="str">
        <f t="shared" si="36"/>
        <v/>
      </c>
    </row>
    <row r="139" spans="2:84" ht="18" customHeight="1">
      <c r="B139" s="40"/>
      <c r="D139" s="822"/>
      <c r="E139" s="49"/>
      <c r="F139" s="32"/>
      <c r="G139" s="32"/>
      <c r="H139" s="50"/>
      <c r="I139" s="225"/>
      <c r="J139" s="32"/>
      <c r="K139" s="752"/>
      <c r="L139" s="800"/>
      <c r="M139" s="50"/>
      <c r="N139" s="50"/>
      <c r="O139" s="51"/>
      <c r="P139" s="51"/>
      <c r="Q139" s="708"/>
      <c r="R139" s="709"/>
      <c r="S139" s="709"/>
      <c r="T139" s="709"/>
      <c r="U139" s="709"/>
      <c r="V139" s="709"/>
      <c r="W139" s="709"/>
      <c r="X139" s="709"/>
      <c r="Y139" s="709"/>
      <c r="Z139" s="709"/>
      <c r="AA139" s="709"/>
      <c r="AB139" s="710"/>
      <c r="AC139" s="742"/>
      <c r="AD139" s="743">
        <f t="shared" si="24"/>
        <v>1</v>
      </c>
      <c r="AE139" s="692">
        <f t="shared" si="32"/>
        <v>0</v>
      </c>
      <c r="AF139" s="722" t="str">
        <f t="shared" si="25"/>
        <v/>
      </c>
      <c r="AG139" s="722" t="str">
        <f t="shared" si="26"/>
        <v/>
      </c>
      <c r="AH139" s="134" t="str">
        <f>IF(F139="","",VLOOKUP(F139,係数!$E:$R,9,FALSE))</f>
        <v/>
      </c>
      <c r="AI139" s="286" t="str">
        <f>IF(F139="","",VLOOKUP(F139,係数!$E:$R,7,FALSE))</f>
        <v/>
      </c>
      <c r="AJ139" s="723">
        <f t="shared" si="27"/>
        <v>1</v>
      </c>
      <c r="AK139" s="724" t="str">
        <f t="shared" si="28"/>
        <v/>
      </c>
      <c r="AL139" s="696" t="str">
        <f t="shared" si="29"/>
        <v/>
      </c>
      <c r="AM139" s="724" t="str">
        <f t="shared" si="33"/>
        <v/>
      </c>
      <c r="AN139" s="750" t="str">
        <f>IF(AL139="","",IF(F139="都市ガス",AL139*係数!$O$36*44/12,IF(COUNTIF(F139,"自ら生成した*")&gt;0,AG139*K139,AG139*VLOOKUP(F139,係数!$E:$R,11,FALSE))))</f>
        <v/>
      </c>
      <c r="AP139" s="44"/>
      <c r="AR139" s="58" t="str">
        <f t="shared" si="30"/>
        <v/>
      </c>
      <c r="AS139" s="220" t="str">
        <f t="shared" si="34"/>
        <v/>
      </c>
      <c r="AT139" s="372" t="str">
        <f t="shared" si="31"/>
        <v/>
      </c>
      <c r="AY139" s="406"/>
      <c r="AZ139" s="401" t="str">
        <f>IF(OR(G139="",H139="有"),"",IF(AS139="電気事業者",VLOOKUP(G139,供給事業者!$B:$D,2,FALSE),IF(AS139="熱の供給区域",VLOOKUP(G139,供給事業者!$J:$L,2,FALSE),IF(AS139="ガス供給事業者",VLOOKUP(G139,供給事業者!$F:$H,2,FALSE),""))))</f>
        <v/>
      </c>
      <c r="BA139" s="406"/>
      <c r="BB139" s="401" t="str">
        <f>IF(OR(G139="",H139="有"),"",IF(AS139="電気事業者",VLOOKUP(G139,供給事業者!$B:$D,3,FALSE),IF(AS139="熱の供給区域",VLOOKUP(G139,供給事業者!$J:$L,3,FALSE),IF(AS139="ガス供給事業者",VLOOKUP(G139,供給事業者!$F:$H,3,FALSE),""))))</f>
        <v/>
      </c>
      <c r="CE139" s="221" t="str">
        <f t="shared" si="35"/>
        <v/>
      </c>
      <c r="CF139" s="221" t="str">
        <f t="shared" si="36"/>
        <v/>
      </c>
    </row>
    <row r="140" spans="2:84" ht="18" customHeight="1">
      <c r="B140" s="40"/>
      <c r="D140" s="822"/>
      <c r="E140" s="49"/>
      <c r="F140" s="32"/>
      <c r="G140" s="32"/>
      <c r="H140" s="50"/>
      <c r="I140" s="225"/>
      <c r="J140" s="32"/>
      <c r="K140" s="752"/>
      <c r="L140" s="800"/>
      <c r="M140" s="50"/>
      <c r="N140" s="50"/>
      <c r="O140" s="51"/>
      <c r="P140" s="51"/>
      <c r="Q140" s="708"/>
      <c r="R140" s="709"/>
      <c r="S140" s="709"/>
      <c r="T140" s="709"/>
      <c r="U140" s="709"/>
      <c r="V140" s="709"/>
      <c r="W140" s="709"/>
      <c r="X140" s="709"/>
      <c r="Y140" s="709"/>
      <c r="Z140" s="709"/>
      <c r="AA140" s="709"/>
      <c r="AB140" s="710"/>
      <c r="AC140" s="742"/>
      <c r="AD140" s="743">
        <f t="shared" si="24"/>
        <v>1</v>
      </c>
      <c r="AE140" s="692">
        <f t="shared" si="32"/>
        <v>0</v>
      </c>
      <c r="AF140" s="722" t="str">
        <f t="shared" si="25"/>
        <v/>
      </c>
      <c r="AG140" s="722" t="str">
        <f t="shared" si="26"/>
        <v/>
      </c>
      <c r="AH140" s="134" t="str">
        <f>IF(F140="","",VLOOKUP(F140,係数!$E:$R,9,FALSE))</f>
        <v/>
      </c>
      <c r="AI140" s="286" t="str">
        <f>IF(F140="","",VLOOKUP(F140,係数!$E:$R,7,FALSE))</f>
        <v/>
      </c>
      <c r="AJ140" s="723">
        <f t="shared" si="27"/>
        <v>1</v>
      </c>
      <c r="AK140" s="724" t="str">
        <f t="shared" si="28"/>
        <v/>
      </c>
      <c r="AL140" s="696" t="str">
        <f t="shared" si="29"/>
        <v/>
      </c>
      <c r="AM140" s="724" t="str">
        <f t="shared" si="33"/>
        <v/>
      </c>
      <c r="AN140" s="750" t="str">
        <f>IF(AL140="","",IF(F140="都市ガス",AL140*係数!$O$36*44/12,IF(COUNTIF(F140,"自ら生成した*")&gt;0,AG140*K140,AG140*VLOOKUP(F140,係数!$E:$R,11,FALSE))))</f>
        <v/>
      </c>
      <c r="AP140" s="44"/>
      <c r="AR140" s="58" t="str">
        <f t="shared" si="30"/>
        <v/>
      </c>
      <c r="AS140" s="220" t="str">
        <f t="shared" si="34"/>
        <v/>
      </c>
      <c r="AT140" s="372" t="str">
        <f t="shared" si="31"/>
        <v/>
      </c>
      <c r="AY140" s="406"/>
      <c r="AZ140" s="401" t="str">
        <f>IF(OR(G140="",H140="有"),"",IF(AS140="電気事業者",VLOOKUP(G140,供給事業者!$B:$D,2,FALSE),IF(AS140="熱の供給区域",VLOOKUP(G140,供給事業者!$J:$L,2,FALSE),IF(AS140="ガス供給事業者",VLOOKUP(G140,供給事業者!$F:$H,2,FALSE),""))))</f>
        <v/>
      </c>
      <c r="BA140" s="406"/>
      <c r="BB140" s="401" t="str">
        <f>IF(OR(G140="",H140="有"),"",IF(AS140="電気事業者",VLOOKUP(G140,供給事業者!$B:$D,3,FALSE),IF(AS140="熱の供給区域",VLOOKUP(G140,供給事業者!$J:$L,3,FALSE),IF(AS140="ガス供給事業者",VLOOKUP(G140,供給事業者!$F:$H,3,FALSE),""))))</f>
        <v/>
      </c>
      <c r="CE140" s="221" t="str">
        <f t="shared" si="35"/>
        <v/>
      </c>
      <c r="CF140" s="221" t="str">
        <f t="shared" si="36"/>
        <v/>
      </c>
    </row>
    <row r="141" spans="2:84" ht="18" customHeight="1">
      <c r="B141" s="40"/>
      <c r="D141" s="822"/>
      <c r="E141" s="49"/>
      <c r="F141" s="32"/>
      <c r="G141" s="32"/>
      <c r="H141" s="50"/>
      <c r="I141" s="225"/>
      <c r="J141" s="32"/>
      <c r="K141" s="752"/>
      <c r="L141" s="800"/>
      <c r="M141" s="50"/>
      <c r="N141" s="50"/>
      <c r="O141" s="51"/>
      <c r="P141" s="51"/>
      <c r="Q141" s="708"/>
      <c r="R141" s="709"/>
      <c r="S141" s="709"/>
      <c r="T141" s="709"/>
      <c r="U141" s="709"/>
      <c r="V141" s="709"/>
      <c r="W141" s="709"/>
      <c r="X141" s="709"/>
      <c r="Y141" s="709"/>
      <c r="Z141" s="709"/>
      <c r="AA141" s="709"/>
      <c r="AB141" s="710"/>
      <c r="AC141" s="742"/>
      <c r="AD141" s="743">
        <f t="shared" si="24"/>
        <v>1</v>
      </c>
      <c r="AE141" s="692">
        <f t="shared" si="32"/>
        <v>0</v>
      </c>
      <c r="AF141" s="722" t="str">
        <f t="shared" si="25"/>
        <v/>
      </c>
      <c r="AG141" s="722" t="str">
        <f t="shared" si="26"/>
        <v/>
      </c>
      <c r="AH141" s="134" t="str">
        <f>IF(F141="","",VLOOKUP(F141,係数!$E:$R,9,FALSE))</f>
        <v/>
      </c>
      <c r="AI141" s="286" t="str">
        <f>IF(F141="","",VLOOKUP(F141,係数!$E:$R,7,FALSE))</f>
        <v/>
      </c>
      <c r="AJ141" s="723">
        <f t="shared" si="27"/>
        <v>1</v>
      </c>
      <c r="AK141" s="724" t="str">
        <f t="shared" si="28"/>
        <v/>
      </c>
      <c r="AL141" s="696" t="str">
        <f t="shared" si="29"/>
        <v/>
      </c>
      <c r="AM141" s="724" t="str">
        <f t="shared" si="33"/>
        <v/>
      </c>
      <c r="AN141" s="750" t="str">
        <f>IF(AL141="","",IF(F141="都市ガス",AL141*係数!$O$36*44/12,IF(COUNTIF(F141,"自ら生成した*")&gt;0,AG141*K141,AG141*VLOOKUP(F141,係数!$E:$R,11,FALSE))))</f>
        <v/>
      </c>
      <c r="AP141" s="44"/>
      <c r="AR141" s="58" t="str">
        <f t="shared" si="30"/>
        <v/>
      </c>
      <c r="AS141" s="220" t="str">
        <f t="shared" si="34"/>
        <v/>
      </c>
      <c r="AT141" s="372" t="str">
        <f t="shared" si="31"/>
        <v/>
      </c>
      <c r="AY141" s="406"/>
      <c r="AZ141" s="401" t="str">
        <f>IF(OR(G141="",H141="有"),"",IF(AS141="電気事業者",VLOOKUP(G141,供給事業者!$B:$D,2,FALSE),IF(AS141="熱の供給区域",VLOOKUP(G141,供給事業者!$J:$L,2,FALSE),IF(AS141="ガス供給事業者",VLOOKUP(G141,供給事業者!$F:$H,2,FALSE),""))))</f>
        <v/>
      </c>
      <c r="BA141" s="406"/>
      <c r="BB141" s="401" t="str">
        <f>IF(OR(G141="",H141="有"),"",IF(AS141="電気事業者",VLOOKUP(G141,供給事業者!$B:$D,3,FALSE),IF(AS141="熱の供給区域",VLOOKUP(G141,供給事業者!$J:$L,3,FALSE),IF(AS141="ガス供給事業者",VLOOKUP(G141,供給事業者!$F:$H,3,FALSE),""))))</f>
        <v/>
      </c>
      <c r="CE141" s="221" t="str">
        <f t="shared" si="35"/>
        <v/>
      </c>
      <c r="CF141" s="221" t="str">
        <f t="shared" si="36"/>
        <v/>
      </c>
    </row>
    <row r="142" spans="2:84" ht="18" customHeight="1">
      <c r="B142" s="40"/>
      <c r="D142" s="822"/>
      <c r="E142" s="49"/>
      <c r="F142" s="32"/>
      <c r="G142" s="32"/>
      <c r="H142" s="50"/>
      <c r="I142" s="225"/>
      <c r="J142" s="32"/>
      <c r="K142" s="752"/>
      <c r="L142" s="800"/>
      <c r="M142" s="50"/>
      <c r="N142" s="50"/>
      <c r="O142" s="51"/>
      <c r="P142" s="51"/>
      <c r="Q142" s="708"/>
      <c r="R142" s="709"/>
      <c r="S142" s="709"/>
      <c r="T142" s="709"/>
      <c r="U142" s="709"/>
      <c r="V142" s="709"/>
      <c r="W142" s="709"/>
      <c r="X142" s="709"/>
      <c r="Y142" s="709"/>
      <c r="Z142" s="709"/>
      <c r="AA142" s="709"/>
      <c r="AB142" s="710"/>
      <c r="AC142" s="742"/>
      <c r="AD142" s="743">
        <f t="shared" si="24"/>
        <v>1</v>
      </c>
      <c r="AE142" s="692">
        <f t="shared" si="32"/>
        <v>0</v>
      </c>
      <c r="AF142" s="722" t="str">
        <f t="shared" si="25"/>
        <v/>
      </c>
      <c r="AG142" s="722" t="str">
        <f t="shared" si="26"/>
        <v/>
      </c>
      <c r="AH142" s="134" t="str">
        <f>IF(F142="","",VLOOKUP(F142,係数!$E:$R,9,FALSE))</f>
        <v/>
      </c>
      <c r="AI142" s="286" t="str">
        <f>IF(F142="","",VLOOKUP(F142,係数!$E:$R,7,FALSE))</f>
        <v/>
      </c>
      <c r="AJ142" s="723">
        <f t="shared" si="27"/>
        <v>1</v>
      </c>
      <c r="AK142" s="724" t="str">
        <f t="shared" si="28"/>
        <v/>
      </c>
      <c r="AL142" s="696" t="str">
        <f t="shared" si="29"/>
        <v/>
      </c>
      <c r="AM142" s="724" t="str">
        <f t="shared" si="33"/>
        <v/>
      </c>
      <c r="AN142" s="750" t="str">
        <f>IF(AL142="","",IF(F142="都市ガス",AL142*係数!$O$36*44/12,IF(COUNTIF(F142,"自ら生成した*")&gt;0,AG142*K142,AG142*VLOOKUP(F142,係数!$E:$R,11,FALSE))))</f>
        <v/>
      </c>
      <c r="AP142" s="44"/>
      <c r="AR142" s="58" t="str">
        <f t="shared" si="30"/>
        <v/>
      </c>
      <c r="AS142" s="220" t="str">
        <f t="shared" si="34"/>
        <v/>
      </c>
      <c r="AT142" s="372" t="str">
        <f t="shared" si="31"/>
        <v/>
      </c>
      <c r="AY142" s="406"/>
      <c r="AZ142" s="401" t="str">
        <f>IF(OR(G142="",H142="有"),"",IF(AS142="電気事業者",VLOOKUP(G142,供給事業者!$B:$D,2,FALSE),IF(AS142="熱の供給区域",VLOOKUP(G142,供給事業者!$J:$L,2,FALSE),IF(AS142="ガス供給事業者",VLOOKUP(G142,供給事業者!$F:$H,2,FALSE),""))))</f>
        <v/>
      </c>
      <c r="BA142" s="406"/>
      <c r="BB142" s="401" t="str">
        <f>IF(OR(G142="",H142="有"),"",IF(AS142="電気事業者",VLOOKUP(G142,供給事業者!$B:$D,3,FALSE),IF(AS142="熱の供給区域",VLOOKUP(G142,供給事業者!$J:$L,3,FALSE),IF(AS142="ガス供給事業者",VLOOKUP(G142,供給事業者!$F:$H,3,FALSE),""))))</f>
        <v/>
      </c>
      <c r="CE142" s="221" t="str">
        <f t="shared" si="35"/>
        <v/>
      </c>
      <c r="CF142" s="221" t="str">
        <f t="shared" si="36"/>
        <v/>
      </c>
    </row>
    <row r="143" spans="2:84" ht="18" customHeight="1">
      <c r="B143" s="40"/>
      <c r="D143" s="822"/>
      <c r="E143" s="49"/>
      <c r="F143" s="32"/>
      <c r="G143" s="32"/>
      <c r="H143" s="50"/>
      <c r="I143" s="225"/>
      <c r="J143" s="32"/>
      <c r="K143" s="752"/>
      <c r="L143" s="800"/>
      <c r="M143" s="50"/>
      <c r="N143" s="50"/>
      <c r="O143" s="51"/>
      <c r="P143" s="51"/>
      <c r="Q143" s="708"/>
      <c r="R143" s="709"/>
      <c r="S143" s="709"/>
      <c r="T143" s="709"/>
      <c r="U143" s="709"/>
      <c r="V143" s="709"/>
      <c r="W143" s="709"/>
      <c r="X143" s="709"/>
      <c r="Y143" s="709"/>
      <c r="Z143" s="709"/>
      <c r="AA143" s="709"/>
      <c r="AB143" s="710"/>
      <c r="AC143" s="742"/>
      <c r="AD143" s="743">
        <f t="shared" si="24"/>
        <v>1</v>
      </c>
      <c r="AE143" s="692">
        <f t="shared" si="32"/>
        <v>0</v>
      </c>
      <c r="AF143" s="722" t="str">
        <f t="shared" si="25"/>
        <v/>
      </c>
      <c r="AG143" s="722" t="str">
        <f t="shared" si="26"/>
        <v/>
      </c>
      <c r="AH143" s="134" t="str">
        <f>IF(F143="","",VLOOKUP(F143,係数!$E:$R,9,FALSE))</f>
        <v/>
      </c>
      <c r="AI143" s="286" t="str">
        <f>IF(F143="","",VLOOKUP(F143,係数!$E:$R,7,FALSE))</f>
        <v/>
      </c>
      <c r="AJ143" s="723">
        <f t="shared" si="27"/>
        <v>1</v>
      </c>
      <c r="AK143" s="724" t="str">
        <f t="shared" si="28"/>
        <v/>
      </c>
      <c r="AL143" s="696" t="str">
        <f t="shared" si="29"/>
        <v/>
      </c>
      <c r="AM143" s="724" t="str">
        <f t="shared" si="33"/>
        <v/>
      </c>
      <c r="AN143" s="750" t="str">
        <f>IF(AL143="","",IF(F143="都市ガス",AL143*係数!$O$36*44/12,IF(COUNTIF(F143,"自ら生成した*")&gt;0,AG143*K143,AG143*VLOOKUP(F143,係数!$E:$R,11,FALSE))))</f>
        <v/>
      </c>
      <c r="AP143" s="44"/>
      <c r="AR143" s="58" t="str">
        <f t="shared" si="30"/>
        <v/>
      </c>
      <c r="AS143" s="220" t="str">
        <f t="shared" si="34"/>
        <v/>
      </c>
      <c r="AT143" s="372" t="str">
        <f t="shared" si="31"/>
        <v/>
      </c>
      <c r="AY143" s="406"/>
      <c r="AZ143" s="401" t="str">
        <f>IF(OR(G143="",H143="有"),"",IF(AS143="電気事業者",VLOOKUP(G143,供給事業者!$B:$D,2,FALSE),IF(AS143="熱の供給区域",VLOOKUP(G143,供給事業者!$J:$L,2,FALSE),IF(AS143="ガス供給事業者",VLOOKUP(G143,供給事業者!$F:$H,2,FALSE),""))))</f>
        <v/>
      </c>
      <c r="BA143" s="406"/>
      <c r="BB143" s="401" t="str">
        <f>IF(OR(G143="",H143="有"),"",IF(AS143="電気事業者",VLOOKUP(G143,供給事業者!$B:$D,3,FALSE),IF(AS143="熱の供給区域",VLOOKUP(G143,供給事業者!$J:$L,3,FALSE),IF(AS143="ガス供給事業者",VLOOKUP(G143,供給事業者!$F:$H,3,FALSE),""))))</f>
        <v/>
      </c>
      <c r="CE143" s="221" t="str">
        <f t="shared" si="35"/>
        <v/>
      </c>
      <c r="CF143" s="221" t="str">
        <f t="shared" si="36"/>
        <v/>
      </c>
    </row>
    <row r="144" spans="2:84" ht="18" customHeight="1">
      <c r="B144" s="40"/>
      <c r="D144" s="822"/>
      <c r="E144" s="49"/>
      <c r="F144" s="32"/>
      <c r="G144" s="32"/>
      <c r="H144" s="50"/>
      <c r="I144" s="225"/>
      <c r="J144" s="32"/>
      <c r="K144" s="752"/>
      <c r="L144" s="800"/>
      <c r="M144" s="50"/>
      <c r="N144" s="50"/>
      <c r="O144" s="51"/>
      <c r="P144" s="51"/>
      <c r="Q144" s="708"/>
      <c r="R144" s="709"/>
      <c r="S144" s="709"/>
      <c r="T144" s="709"/>
      <c r="U144" s="709"/>
      <c r="V144" s="709"/>
      <c r="W144" s="709"/>
      <c r="X144" s="709"/>
      <c r="Y144" s="709"/>
      <c r="Z144" s="709"/>
      <c r="AA144" s="709"/>
      <c r="AB144" s="710"/>
      <c r="AC144" s="742"/>
      <c r="AD144" s="743">
        <f t="shared" si="24"/>
        <v>1</v>
      </c>
      <c r="AE144" s="692">
        <f t="shared" si="32"/>
        <v>0</v>
      </c>
      <c r="AF144" s="722" t="str">
        <f t="shared" si="25"/>
        <v/>
      </c>
      <c r="AG144" s="722" t="str">
        <f t="shared" si="26"/>
        <v/>
      </c>
      <c r="AH144" s="134" t="str">
        <f>IF(F144="","",VLOOKUP(F144,係数!$E:$R,9,FALSE))</f>
        <v/>
      </c>
      <c r="AI144" s="286" t="str">
        <f>IF(F144="","",VLOOKUP(F144,係数!$E:$R,7,FALSE))</f>
        <v/>
      </c>
      <c r="AJ144" s="723">
        <f t="shared" si="27"/>
        <v>1</v>
      </c>
      <c r="AK144" s="724" t="str">
        <f t="shared" si="28"/>
        <v/>
      </c>
      <c r="AL144" s="696" t="str">
        <f t="shared" si="29"/>
        <v/>
      </c>
      <c r="AM144" s="724" t="str">
        <f t="shared" si="33"/>
        <v/>
      </c>
      <c r="AN144" s="750" t="str">
        <f>IF(AL144="","",IF(F144="都市ガス",AL144*係数!$O$36*44/12,IF(COUNTIF(F144,"自ら生成した*")&gt;0,AG144*K144,AG144*VLOOKUP(F144,係数!$E:$R,11,FALSE))))</f>
        <v/>
      </c>
      <c r="AP144" s="44"/>
      <c r="AR144" s="58" t="str">
        <f t="shared" si="30"/>
        <v/>
      </c>
      <c r="AS144" s="220" t="str">
        <f t="shared" si="34"/>
        <v/>
      </c>
      <c r="AT144" s="372" t="str">
        <f t="shared" si="31"/>
        <v/>
      </c>
      <c r="AY144" s="406"/>
      <c r="AZ144" s="401" t="str">
        <f>IF(OR(G144="",H144="有"),"",IF(AS144="電気事業者",VLOOKUP(G144,供給事業者!$B:$D,2,FALSE),IF(AS144="熱の供給区域",VLOOKUP(G144,供給事業者!$J:$L,2,FALSE),IF(AS144="ガス供給事業者",VLOOKUP(G144,供給事業者!$F:$H,2,FALSE),""))))</f>
        <v/>
      </c>
      <c r="BA144" s="406"/>
      <c r="BB144" s="401" t="str">
        <f>IF(OR(G144="",H144="有"),"",IF(AS144="電気事業者",VLOOKUP(G144,供給事業者!$B:$D,3,FALSE),IF(AS144="熱の供給区域",VLOOKUP(G144,供給事業者!$J:$L,3,FALSE),IF(AS144="ガス供給事業者",VLOOKUP(G144,供給事業者!$F:$H,3,FALSE),""))))</f>
        <v/>
      </c>
      <c r="CE144" s="221" t="str">
        <f t="shared" si="35"/>
        <v/>
      </c>
      <c r="CF144" s="221" t="str">
        <f t="shared" si="36"/>
        <v/>
      </c>
    </row>
    <row r="145" spans="2:84" ht="18" customHeight="1">
      <c r="B145" s="40"/>
      <c r="D145" s="822"/>
      <c r="E145" s="49"/>
      <c r="F145" s="32"/>
      <c r="G145" s="32"/>
      <c r="H145" s="50"/>
      <c r="I145" s="225"/>
      <c r="J145" s="32"/>
      <c r="K145" s="752"/>
      <c r="L145" s="800"/>
      <c r="M145" s="50"/>
      <c r="N145" s="50"/>
      <c r="O145" s="51"/>
      <c r="P145" s="51"/>
      <c r="Q145" s="708"/>
      <c r="R145" s="709"/>
      <c r="S145" s="709"/>
      <c r="T145" s="709"/>
      <c r="U145" s="709"/>
      <c r="V145" s="709"/>
      <c r="W145" s="709"/>
      <c r="X145" s="709"/>
      <c r="Y145" s="709"/>
      <c r="Z145" s="709"/>
      <c r="AA145" s="709"/>
      <c r="AB145" s="710"/>
      <c r="AC145" s="742"/>
      <c r="AD145" s="743">
        <f t="shared" si="24"/>
        <v>1</v>
      </c>
      <c r="AE145" s="692">
        <f t="shared" si="32"/>
        <v>0</v>
      </c>
      <c r="AF145" s="722" t="str">
        <f t="shared" si="25"/>
        <v/>
      </c>
      <c r="AG145" s="722" t="str">
        <f t="shared" si="26"/>
        <v/>
      </c>
      <c r="AH145" s="134" t="str">
        <f>IF(F145="","",VLOOKUP(F145,係数!$E:$R,9,FALSE))</f>
        <v/>
      </c>
      <c r="AI145" s="286" t="str">
        <f>IF(F145="","",VLOOKUP(F145,係数!$E:$R,7,FALSE))</f>
        <v/>
      </c>
      <c r="AJ145" s="723">
        <f t="shared" si="27"/>
        <v>1</v>
      </c>
      <c r="AK145" s="724" t="str">
        <f t="shared" si="28"/>
        <v/>
      </c>
      <c r="AL145" s="696" t="str">
        <f t="shared" si="29"/>
        <v/>
      </c>
      <c r="AM145" s="724" t="str">
        <f t="shared" si="33"/>
        <v/>
      </c>
      <c r="AN145" s="750" t="str">
        <f>IF(AL145="","",IF(F145="都市ガス",AL145*係数!$O$36*44/12,IF(COUNTIF(F145,"自ら生成した*")&gt;0,AG145*K145,AG145*VLOOKUP(F145,係数!$E:$R,11,FALSE))))</f>
        <v/>
      </c>
      <c r="AP145" s="44"/>
      <c r="AR145" s="58" t="str">
        <f t="shared" si="30"/>
        <v/>
      </c>
      <c r="AS145" s="220" t="str">
        <f t="shared" si="34"/>
        <v/>
      </c>
      <c r="AT145" s="372" t="str">
        <f t="shared" si="31"/>
        <v/>
      </c>
      <c r="AY145" s="406"/>
      <c r="AZ145" s="401" t="str">
        <f>IF(OR(G145="",H145="有"),"",IF(AS145="電気事業者",VLOOKUP(G145,供給事業者!$B:$D,2,FALSE),IF(AS145="熱の供給区域",VLOOKUP(G145,供給事業者!$J:$L,2,FALSE),IF(AS145="ガス供給事業者",VLOOKUP(G145,供給事業者!$F:$H,2,FALSE),""))))</f>
        <v/>
      </c>
      <c r="BA145" s="406"/>
      <c r="BB145" s="401" t="str">
        <f>IF(OR(G145="",H145="有"),"",IF(AS145="電気事業者",VLOOKUP(G145,供給事業者!$B:$D,3,FALSE),IF(AS145="熱の供給区域",VLOOKUP(G145,供給事業者!$J:$L,3,FALSE),IF(AS145="ガス供給事業者",VLOOKUP(G145,供給事業者!$F:$H,3,FALSE),""))))</f>
        <v/>
      </c>
      <c r="CE145" s="221" t="str">
        <f t="shared" si="35"/>
        <v/>
      </c>
      <c r="CF145" s="221" t="str">
        <f t="shared" si="36"/>
        <v/>
      </c>
    </row>
    <row r="146" spans="2:84" ht="18" customHeight="1">
      <c r="B146" s="40"/>
      <c r="D146" s="822"/>
      <c r="E146" s="49"/>
      <c r="F146" s="32"/>
      <c r="G146" s="32"/>
      <c r="H146" s="50"/>
      <c r="I146" s="225"/>
      <c r="J146" s="32"/>
      <c r="K146" s="752"/>
      <c r="L146" s="800"/>
      <c r="M146" s="50"/>
      <c r="N146" s="50"/>
      <c r="O146" s="51"/>
      <c r="P146" s="51"/>
      <c r="Q146" s="708"/>
      <c r="R146" s="709"/>
      <c r="S146" s="709"/>
      <c r="T146" s="709"/>
      <c r="U146" s="709"/>
      <c r="V146" s="709"/>
      <c r="W146" s="709"/>
      <c r="X146" s="709"/>
      <c r="Y146" s="709"/>
      <c r="Z146" s="709"/>
      <c r="AA146" s="709"/>
      <c r="AB146" s="710"/>
      <c r="AC146" s="742"/>
      <c r="AD146" s="743">
        <f t="shared" si="24"/>
        <v>1</v>
      </c>
      <c r="AE146" s="692">
        <f t="shared" si="32"/>
        <v>0</v>
      </c>
      <c r="AF146" s="722" t="str">
        <f t="shared" si="25"/>
        <v/>
      </c>
      <c r="AG146" s="722" t="str">
        <f t="shared" si="26"/>
        <v/>
      </c>
      <c r="AH146" s="134" t="str">
        <f>IF(F146="","",VLOOKUP(F146,係数!$E:$R,9,FALSE))</f>
        <v/>
      </c>
      <c r="AI146" s="286" t="str">
        <f>IF(F146="","",VLOOKUP(F146,係数!$E:$R,7,FALSE))</f>
        <v/>
      </c>
      <c r="AJ146" s="723">
        <f t="shared" si="27"/>
        <v>1</v>
      </c>
      <c r="AK146" s="724" t="str">
        <f t="shared" si="28"/>
        <v/>
      </c>
      <c r="AL146" s="696" t="str">
        <f t="shared" si="29"/>
        <v/>
      </c>
      <c r="AM146" s="724" t="str">
        <f t="shared" si="33"/>
        <v/>
      </c>
      <c r="AN146" s="750" t="str">
        <f>IF(AL146="","",IF(F146="都市ガス",AL146*係数!$O$36*44/12,IF(COUNTIF(F146,"自ら生成した*")&gt;0,AG146*K146,AG146*VLOOKUP(F146,係数!$E:$R,11,FALSE))))</f>
        <v/>
      </c>
      <c r="AP146" s="44"/>
      <c r="AR146" s="58" t="str">
        <f t="shared" si="30"/>
        <v/>
      </c>
      <c r="AS146" s="220" t="str">
        <f t="shared" si="34"/>
        <v/>
      </c>
      <c r="AT146" s="372" t="str">
        <f t="shared" si="31"/>
        <v/>
      </c>
      <c r="AY146" s="406"/>
      <c r="AZ146" s="401" t="str">
        <f>IF(OR(G146="",H146="有"),"",IF(AS146="電気事業者",VLOOKUP(G146,供給事業者!$B:$D,2,FALSE),IF(AS146="熱の供給区域",VLOOKUP(G146,供給事業者!$J:$L,2,FALSE),IF(AS146="ガス供給事業者",VLOOKUP(G146,供給事業者!$F:$H,2,FALSE),""))))</f>
        <v/>
      </c>
      <c r="BA146" s="406"/>
      <c r="BB146" s="401" t="str">
        <f>IF(OR(G146="",H146="有"),"",IF(AS146="電気事業者",VLOOKUP(G146,供給事業者!$B:$D,3,FALSE),IF(AS146="熱の供給区域",VLOOKUP(G146,供給事業者!$J:$L,3,FALSE),IF(AS146="ガス供給事業者",VLOOKUP(G146,供給事業者!$F:$H,3,FALSE),""))))</f>
        <v/>
      </c>
      <c r="CE146" s="221" t="str">
        <f t="shared" si="35"/>
        <v/>
      </c>
      <c r="CF146" s="221" t="str">
        <f t="shared" si="36"/>
        <v/>
      </c>
    </row>
    <row r="147" spans="2:84" ht="18" customHeight="1">
      <c r="B147" s="40"/>
      <c r="D147" s="822"/>
      <c r="E147" s="49"/>
      <c r="F147" s="32"/>
      <c r="G147" s="32"/>
      <c r="H147" s="50"/>
      <c r="I147" s="225"/>
      <c r="J147" s="32"/>
      <c r="K147" s="752"/>
      <c r="L147" s="800"/>
      <c r="M147" s="50"/>
      <c r="N147" s="50"/>
      <c r="O147" s="51"/>
      <c r="P147" s="51"/>
      <c r="Q147" s="708"/>
      <c r="R147" s="709"/>
      <c r="S147" s="709"/>
      <c r="T147" s="709"/>
      <c r="U147" s="709"/>
      <c r="V147" s="709"/>
      <c r="W147" s="709"/>
      <c r="X147" s="709"/>
      <c r="Y147" s="709"/>
      <c r="Z147" s="709"/>
      <c r="AA147" s="709"/>
      <c r="AB147" s="710"/>
      <c r="AC147" s="742"/>
      <c r="AD147" s="743">
        <f t="shared" si="24"/>
        <v>1</v>
      </c>
      <c r="AE147" s="692">
        <f t="shared" si="32"/>
        <v>0</v>
      </c>
      <c r="AF147" s="722" t="str">
        <f t="shared" si="25"/>
        <v/>
      </c>
      <c r="AG147" s="722" t="str">
        <f t="shared" si="26"/>
        <v/>
      </c>
      <c r="AH147" s="134" t="str">
        <f>IF(F147="","",VLOOKUP(F147,係数!$E:$R,9,FALSE))</f>
        <v/>
      </c>
      <c r="AI147" s="286" t="str">
        <f>IF(F147="","",VLOOKUP(F147,係数!$E:$R,7,FALSE))</f>
        <v/>
      </c>
      <c r="AJ147" s="723">
        <f t="shared" si="27"/>
        <v>1</v>
      </c>
      <c r="AK147" s="724" t="str">
        <f t="shared" si="28"/>
        <v/>
      </c>
      <c r="AL147" s="696" t="str">
        <f t="shared" si="29"/>
        <v/>
      </c>
      <c r="AM147" s="724" t="str">
        <f t="shared" si="33"/>
        <v/>
      </c>
      <c r="AN147" s="750" t="str">
        <f>IF(AL147="","",IF(F147="都市ガス",AL147*係数!$O$36*44/12,IF(COUNTIF(F147,"自ら生成した*")&gt;0,AG147*K147,AG147*VLOOKUP(F147,係数!$E:$R,11,FALSE))))</f>
        <v/>
      </c>
      <c r="AP147" s="44"/>
      <c r="AR147" s="58" t="str">
        <f t="shared" si="30"/>
        <v/>
      </c>
      <c r="AS147" s="220" t="str">
        <f t="shared" si="34"/>
        <v/>
      </c>
      <c r="AT147" s="372" t="str">
        <f t="shared" si="31"/>
        <v/>
      </c>
      <c r="AY147" s="406"/>
      <c r="AZ147" s="401" t="str">
        <f>IF(OR(G147="",H147="有"),"",IF(AS147="電気事業者",VLOOKUP(G147,供給事業者!$B:$D,2,FALSE),IF(AS147="熱の供給区域",VLOOKUP(G147,供給事業者!$J:$L,2,FALSE),IF(AS147="ガス供給事業者",VLOOKUP(G147,供給事業者!$F:$H,2,FALSE),""))))</f>
        <v/>
      </c>
      <c r="BA147" s="406"/>
      <c r="BB147" s="401" t="str">
        <f>IF(OR(G147="",H147="有"),"",IF(AS147="電気事業者",VLOOKUP(G147,供給事業者!$B:$D,3,FALSE),IF(AS147="熱の供給区域",VLOOKUP(G147,供給事業者!$J:$L,3,FALSE),IF(AS147="ガス供給事業者",VLOOKUP(G147,供給事業者!$F:$H,3,FALSE),""))))</f>
        <v/>
      </c>
      <c r="CE147" s="221" t="str">
        <f t="shared" si="35"/>
        <v/>
      </c>
      <c r="CF147" s="221" t="str">
        <f t="shared" si="36"/>
        <v/>
      </c>
    </row>
    <row r="148" spans="2:84" ht="18" customHeight="1">
      <c r="B148" s="40"/>
      <c r="D148" s="826"/>
      <c r="E148" s="49"/>
      <c r="F148" s="32"/>
      <c r="G148" s="32"/>
      <c r="H148" s="50"/>
      <c r="I148" s="225"/>
      <c r="J148" s="32"/>
      <c r="K148" s="752"/>
      <c r="L148" s="800"/>
      <c r="M148" s="50"/>
      <c r="N148" s="50"/>
      <c r="O148" s="51"/>
      <c r="P148" s="51"/>
      <c r="Q148" s="708"/>
      <c r="R148" s="709"/>
      <c r="S148" s="709"/>
      <c r="T148" s="709"/>
      <c r="U148" s="709"/>
      <c r="V148" s="709"/>
      <c r="W148" s="709"/>
      <c r="X148" s="709"/>
      <c r="Y148" s="709"/>
      <c r="Z148" s="709"/>
      <c r="AA148" s="709"/>
      <c r="AB148" s="710"/>
      <c r="AC148" s="742"/>
      <c r="AD148" s="743">
        <f t="shared" si="24"/>
        <v>1</v>
      </c>
      <c r="AE148" s="692">
        <f t="shared" si="32"/>
        <v>0</v>
      </c>
      <c r="AF148" s="722" t="str">
        <f t="shared" si="25"/>
        <v/>
      </c>
      <c r="AG148" s="722" t="str">
        <f t="shared" si="26"/>
        <v/>
      </c>
      <c r="AH148" s="134" t="str">
        <f>IF(F148="","",VLOOKUP(F148,係数!$E:$R,9,FALSE))</f>
        <v/>
      </c>
      <c r="AI148" s="286" t="str">
        <f>IF(F148="","",VLOOKUP(F148,係数!$E:$R,7,FALSE))</f>
        <v/>
      </c>
      <c r="AJ148" s="723">
        <f t="shared" si="27"/>
        <v>1</v>
      </c>
      <c r="AK148" s="724" t="str">
        <f t="shared" si="28"/>
        <v/>
      </c>
      <c r="AL148" s="696" t="str">
        <f t="shared" si="29"/>
        <v/>
      </c>
      <c r="AM148" s="724" t="str">
        <f t="shared" si="33"/>
        <v/>
      </c>
      <c r="AN148" s="750" t="str">
        <f>IF(AL148="","",IF(F148="都市ガス",AL148*係数!$O$36*44/12,IF(COUNTIF(F148,"自ら生成した*")&gt;0,AG148*K148,AG148*VLOOKUP(F148,係数!$E:$R,11,FALSE))))</f>
        <v/>
      </c>
      <c r="AP148" s="44"/>
      <c r="AR148" s="58" t="str">
        <f t="shared" si="30"/>
        <v/>
      </c>
      <c r="AS148" s="220" t="str">
        <f t="shared" si="34"/>
        <v/>
      </c>
      <c r="AT148" s="372" t="str">
        <f t="shared" si="31"/>
        <v/>
      </c>
      <c r="AY148" s="406"/>
      <c r="AZ148" s="401" t="str">
        <f>IF(OR(G148="",H148="有"),"",IF(AS148="電気事業者",VLOOKUP(G148,供給事業者!$B:$D,2,FALSE),IF(AS148="熱の供給区域",VLOOKUP(G148,供給事業者!$J:$L,2,FALSE),IF(AS148="ガス供給事業者",VLOOKUP(G148,供給事業者!$F:$H,2,FALSE),""))))</f>
        <v/>
      </c>
      <c r="BA148" s="406"/>
      <c r="BB148" s="401" t="str">
        <f>IF(OR(G148="",H148="有"),"",IF(AS148="電気事業者",VLOOKUP(G148,供給事業者!$B:$D,3,FALSE),IF(AS148="熱の供給区域",VLOOKUP(G148,供給事業者!$J:$L,3,FALSE),IF(AS148="ガス供給事業者",VLOOKUP(G148,供給事業者!$F:$H,3,FALSE),""))))</f>
        <v/>
      </c>
      <c r="CE148" s="221" t="str">
        <f t="shared" si="35"/>
        <v/>
      </c>
      <c r="CF148" s="221" t="str">
        <f t="shared" si="36"/>
        <v/>
      </c>
    </row>
    <row r="149" spans="2:84" ht="18" customHeight="1">
      <c r="B149" s="40"/>
      <c r="D149" s="826"/>
      <c r="E149" s="49"/>
      <c r="F149" s="32"/>
      <c r="G149" s="32"/>
      <c r="H149" s="50"/>
      <c r="I149" s="225"/>
      <c r="J149" s="32"/>
      <c r="K149" s="752"/>
      <c r="L149" s="800"/>
      <c r="M149" s="50"/>
      <c r="N149" s="50"/>
      <c r="O149" s="51"/>
      <c r="P149" s="51"/>
      <c r="Q149" s="708"/>
      <c r="R149" s="709"/>
      <c r="S149" s="709"/>
      <c r="T149" s="709"/>
      <c r="U149" s="709"/>
      <c r="V149" s="709"/>
      <c r="W149" s="709"/>
      <c r="X149" s="709"/>
      <c r="Y149" s="709"/>
      <c r="Z149" s="709"/>
      <c r="AA149" s="709"/>
      <c r="AB149" s="710"/>
      <c r="AC149" s="742"/>
      <c r="AD149" s="743">
        <f t="shared" si="24"/>
        <v>1</v>
      </c>
      <c r="AE149" s="692">
        <f t="shared" si="32"/>
        <v>0</v>
      </c>
      <c r="AF149" s="722" t="str">
        <f t="shared" si="25"/>
        <v/>
      </c>
      <c r="AG149" s="722" t="str">
        <f t="shared" si="26"/>
        <v/>
      </c>
      <c r="AH149" s="134" t="str">
        <f>IF(F149="","",VLOOKUP(F149,係数!$E:$R,9,FALSE))</f>
        <v/>
      </c>
      <c r="AI149" s="286" t="str">
        <f>IF(F149="","",VLOOKUP(F149,係数!$E:$R,7,FALSE))</f>
        <v/>
      </c>
      <c r="AJ149" s="723">
        <f t="shared" si="27"/>
        <v>1</v>
      </c>
      <c r="AK149" s="724" t="str">
        <f t="shared" si="28"/>
        <v/>
      </c>
      <c r="AL149" s="696" t="str">
        <f t="shared" si="29"/>
        <v/>
      </c>
      <c r="AM149" s="724" t="str">
        <f t="shared" si="33"/>
        <v/>
      </c>
      <c r="AN149" s="750" t="str">
        <f>IF(AL149="","",IF(F149="都市ガス",AL149*係数!$O$36*44/12,IF(COUNTIF(F149,"自ら生成した*")&gt;0,AG149*K149,AG149*VLOOKUP(F149,係数!$E:$R,11,FALSE))))</f>
        <v/>
      </c>
      <c r="AP149" s="44"/>
      <c r="AR149" s="58" t="str">
        <f t="shared" si="30"/>
        <v/>
      </c>
      <c r="AS149" s="220" t="str">
        <f t="shared" si="34"/>
        <v/>
      </c>
      <c r="AT149" s="372" t="str">
        <f t="shared" si="31"/>
        <v/>
      </c>
      <c r="AY149" s="406"/>
      <c r="AZ149" s="401" t="str">
        <f>IF(OR(G149="",H149="有"),"",IF(AS149="電気事業者",VLOOKUP(G149,供給事業者!$B:$D,2,FALSE),IF(AS149="熱の供給区域",VLOOKUP(G149,供給事業者!$J:$L,2,FALSE),IF(AS149="ガス供給事業者",VLOOKUP(G149,供給事業者!$F:$H,2,FALSE),""))))</f>
        <v/>
      </c>
      <c r="BA149" s="406"/>
      <c r="BB149" s="401" t="str">
        <f>IF(OR(G149="",H149="有"),"",IF(AS149="電気事業者",VLOOKUP(G149,供給事業者!$B:$D,3,FALSE),IF(AS149="熱の供給区域",VLOOKUP(G149,供給事業者!$J:$L,3,FALSE),IF(AS149="ガス供給事業者",VLOOKUP(G149,供給事業者!$F:$H,3,FALSE),""))))</f>
        <v/>
      </c>
      <c r="CE149" s="221" t="str">
        <f t="shared" si="35"/>
        <v/>
      </c>
      <c r="CF149" s="221" t="str">
        <f t="shared" si="36"/>
        <v/>
      </c>
    </row>
    <row r="150" spans="2:84" ht="18" customHeight="1">
      <c r="B150" s="40"/>
      <c r="D150" s="826"/>
      <c r="E150" s="49"/>
      <c r="F150" s="32"/>
      <c r="G150" s="32"/>
      <c r="H150" s="50"/>
      <c r="I150" s="225"/>
      <c r="J150" s="32"/>
      <c r="K150" s="752"/>
      <c r="L150" s="800"/>
      <c r="M150" s="50"/>
      <c r="N150" s="50"/>
      <c r="O150" s="51"/>
      <c r="P150" s="51"/>
      <c r="Q150" s="708"/>
      <c r="R150" s="709"/>
      <c r="S150" s="709"/>
      <c r="T150" s="709"/>
      <c r="U150" s="709"/>
      <c r="V150" s="709"/>
      <c r="W150" s="709"/>
      <c r="X150" s="709"/>
      <c r="Y150" s="709"/>
      <c r="Z150" s="709"/>
      <c r="AA150" s="709"/>
      <c r="AB150" s="710"/>
      <c r="AC150" s="742"/>
      <c r="AD150" s="743">
        <f t="shared" si="24"/>
        <v>1</v>
      </c>
      <c r="AE150" s="692">
        <f t="shared" si="32"/>
        <v>0</v>
      </c>
      <c r="AF150" s="722" t="str">
        <f t="shared" si="25"/>
        <v/>
      </c>
      <c r="AG150" s="722" t="str">
        <f t="shared" si="26"/>
        <v/>
      </c>
      <c r="AH150" s="134" t="str">
        <f>IF(F150="","",VLOOKUP(F150,係数!$E:$R,9,FALSE))</f>
        <v/>
      </c>
      <c r="AI150" s="286" t="str">
        <f>IF(F150="","",VLOOKUP(F150,係数!$E:$R,7,FALSE))</f>
        <v/>
      </c>
      <c r="AJ150" s="723">
        <f t="shared" si="27"/>
        <v>1</v>
      </c>
      <c r="AK150" s="724" t="str">
        <f t="shared" si="28"/>
        <v/>
      </c>
      <c r="AL150" s="696" t="str">
        <f t="shared" si="29"/>
        <v/>
      </c>
      <c r="AM150" s="724" t="str">
        <f t="shared" si="33"/>
        <v/>
      </c>
      <c r="AN150" s="750" t="str">
        <f>IF(AL150="","",IF(F150="都市ガス",AL150*係数!$O$36*44/12,IF(COUNTIF(F150,"自ら生成した*")&gt;0,AG150*K150,AG150*VLOOKUP(F150,係数!$E:$R,11,FALSE))))</f>
        <v/>
      </c>
      <c r="AP150" s="44"/>
      <c r="AR150" s="58" t="str">
        <f t="shared" si="30"/>
        <v/>
      </c>
      <c r="AS150" s="220" t="str">
        <f t="shared" si="34"/>
        <v/>
      </c>
      <c r="AT150" s="372" t="str">
        <f t="shared" si="31"/>
        <v/>
      </c>
      <c r="AY150" s="406"/>
      <c r="AZ150" s="401" t="str">
        <f>IF(OR(G150="",H150="有"),"",IF(AS150="電気事業者",VLOOKUP(G150,供給事業者!$B:$D,2,FALSE),IF(AS150="熱の供給区域",VLOOKUP(G150,供給事業者!$J:$L,2,FALSE),IF(AS150="ガス供給事業者",VLOOKUP(G150,供給事業者!$F:$H,2,FALSE),""))))</f>
        <v/>
      </c>
      <c r="BA150" s="406"/>
      <c r="BB150" s="401" t="str">
        <f>IF(OR(G150="",H150="有"),"",IF(AS150="電気事業者",VLOOKUP(G150,供給事業者!$B:$D,3,FALSE),IF(AS150="熱の供給区域",VLOOKUP(G150,供給事業者!$J:$L,3,FALSE),IF(AS150="ガス供給事業者",VLOOKUP(G150,供給事業者!$F:$H,3,FALSE),""))))</f>
        <v/>
      </c>
      <c r="CE150" s="221" t="str">
        <f t="shared" si="35"/>
        <v/>
      </c>
      <c r="CF150" s="221" t="str">
        <f t="shared" si="36"/>
        <v/>
      </c>
    </row>
    <row r="151" spans="2:84" ht="18" customHeight="1">
      <c r="B151" s="40"/>
      <c r="D151" s="826"/>
      <c r="E151" s="49"/>
      <c r="F151" s="32"/>
      <c r="G151" s="32"/>
      <c r="H151" s="50"/>
      <c r="I151" s="225"/>
      <c r="J151" s="32"/>
      <c r="K151" s="752"/>
      <c r="L151" s="800"/>
      <c r="M151" s="50"/>
      <c r="N151" s="50"/>
      <c r="O151" s="51"/>
      <c r="P151" s="51"/>
      <c r="Q151" s="708"/>
      <c r="R151" s="709"/>
      <c r="S151" s="709"/>
      <c r="T151" s="709"/>
      <c r="U151" s="709"/>
      <c r="V151" s="709"/>
      <c r="W151" s="709"/>
      <c r="X151" s="709"/>
      <c r="Y151" s="709"/>
      <c r="Z151" s="709"/>
      <c r="AA151" s="709"/>
      <c r="AB151" s="710"/>
      <c r="AC151" s="742"/>
      <c r="AD151" s="743">
        <f t="shared" si="24"/>
        <v>1</v>
      </c>
      <c r="AE151" s="692">
        <f t="shared" si="32"/>
        <v>0</v>
      </c>
      <c r="AF151" s="722" t="str">
        <f t="shared" si="25"/>
        <v/>
      </c>
      <c r="AG151" s="722" t="str">
        <f t="shared" si="26"/>
        <v/>
      </c>
      <c r="AH151" s="134" t="str">
        <f>IF(F151="","",VLOOKUP(F151,係数!$E:$R,9,FALSE))</f>
        <v/>
      </c>
      <c r="AI151" s="286" t="str">
        <f>IF(F151="","",VLOOKUP(F151,係数!$E:$R,7,FALSE))</f>
        <v/>
      </c>
      <c r="AJ151" s="723">
        <f t="shared" si="27"/>
        <v>1</v>
      </c>
      <c r="AK151" s="724" t="str">
        <f t="shared" si="28"/>
        <v/>
      </c>
      <c r="AL151" s="696" t="str">
        <f t="shared" si="29"/>
        <v/>
      </c>
      <c r="AM151" s="724" t="str">
        <f t="shared" si="33"/>
        <v/>
      </c>
      <c r="AN151" s="750" t="str">
        <f>IF(AL151="","",IF(F151="都市ガス",AL151*係数!$O$36*44/12,IF(COUNTIF(F151,"自ら生成した*")&gt;0,AG151*K151,AG151*VLOOKUP(F151,係数!$E:$R,11,FALSE))))</f>
        <v/>
      </c>
      <c r="AP151" s="44"/>
      <c r="AR151" s="58" t="str">
        <f t="shared" si="30"/>
        <v/>
      </c>
      <c r="AS151" s="220" t="str">
        <f t="shared" si="34"/>
        <v/>
      </c>
      <c r="AT151" s="372" t="str">
        <f t="shared" si="31"/>
        <v/>
      </c>
      <c r="AY151" s="406"/>
      <c r="AZ151" s="401" t="str">
        <f>IF(OR(G151="",H151="有"),"",IF(AS151="電気事業者",VLOOKUP(G151,供給事業者!$B:$D,2,FALSE),IF(AS151="熱の供給区域",VLOOKUP(G151,供給事業者!$J:$L,2,FALSE),IF(AS151="ガス供給事業者",VLOOKUP(G151,供給事業者!$F:$H,2,FALSE),""))))</f>
        <v/>
      </c>
      <c r="BA151" s="406"/>
      <c r="BB151" s="401" t="str">
        <f>IF(OR(G151="",H151="有"),"",IF(AS151="電気事業者",VLOOKUP(G151,供給事業者!$B:$D,3,FALSE),IF(AS151="熱の供給区域",VLOOKUP(G151,供給事業者!$J:$L,3,FALSE),IF(AS151="ガス供給事業者",VLOOKUP(G151,供給事業者!$F:$H,3,FALSE),""))))</f>
        <v/>
      </c>
      <c r="CE151" s="221" t="str">
        <f t="shared" si="35"/>
        <v/>
      </c>
      <c r="CF151" s="221" t="str">
        <f t="shared" si="36"/>
        <v/>
      </c>
    </row>
    <row r="152" spans="2:84" ht="18" customHeight="1">
      <c r="B152" s="40"/>
      <c r="D152" s="826"/>
      <c r="E152" s="49"/>
      <c r="F152" s="32"/>
      <c r="G152" s="32"/>
      <c r="H152" s="50"/>
      <c r="I152" s="225"/>
      <c r="J152" s="32"/>
      <c r="K152" s="752"/>
      <c r="L152" s="800"/>
      <c r="M152" s="50"/>
      <c r="N152" s="50"/>
      <c r="O152" s="51"/>
      <c r="P152" s="51"/>
      <c r="Q152" s="708"/>
      <c r="R152" s="709"/>
      <c r="S152" s="709"/>
      <c r="T152" s="709"/>
      <c r="U152" s="709"/>
      <c r="V152" s="709"/>
      <c r="W152" s="709"/>
      <c r="X152" s="709"/>
      <c r="Y152" s="709"/>
      <c r="Z152" s="709"/>
      <c r="AA152" s="709"/>
      <c r="AB152" s="710"/>
      <c r="AC152" s="742"/>
      <c r="AD152" s="743">
        <f t="shared" si="24"/>
        <v>1</v>
      </c>
      <c r="AE152" s="692">
        <f t="shared" si="32"/>
        <v>0</v>
      </c>
      <c r="AF152" s="722" t="str">
        <f t="shared" si="25"/>
        <v/>
      </c>
      <c r="AG152" s="722" t="str">
        <f t="shared" si="26"/>
        <v/>
      </c>
      <c r="AH152" s="134" t="str">
        <f>IF(F152="","",VLOOKUP(F152,係数!$E:$R,9,FALSE))</f>
        <v/>
      </c>
      <c r="AI152" s="286" t="str">
        <f>IF(F152="","",VLOOKUP(F152,係数!$E:$R,7,FALSE))</f>
        <v/>
      </c>
      <c r="AJ152" s="723">
        <f t="shared" si="27"/>
        <v>1</v>
      </c>
      <c r="AK152" s="724" t="str">
        <f t="shared" si="28"/>
        <v/>
      </c>
      <c r="AL152" s="696" t="str">
        <f t="shared" si="29"/>
        <v/>
      </c>
      <c r="AM152" s="724" t="str">
        <f t="shared" si="33"/>
        <v/>
      </c>
      <c r="AN152" s="750" t="str">
        <f>IF(AL152="","",IF(F152="都市ガス",AL152*係数!$O$36*44/12,IF(COUNTIF(F152,"自ら生成した*")&gt;0,AG152*K152,AG152*VLOOKUP(F152,係数!$E:$R,11,FALSE))))</f>
        <v/>
      </c>
      <c r="AP152" s="44"/>
      <c r="AR152" s="58" t="str">
        <f t="shared" si="30"/>
        <v/>
      </c>
      <c r="AS152" s="220" t="str">
        <f t="shared" si="34"/>
        <v/>
      </c>
      <c r="AT152" s="372" t="str">
        <f t="shared" si="31"/>
        <v/>
      </c>
      <c r="AY152" s="406"/>
      <c r="AZ152" s="401" t="str">
        <f>IF(OR(G152="",H152="有"),"",IF(AS152="電気事業者",VLOOKUP(G152,供給事業者!$B:$D,2,FALSE),IF(AS152="熱の供給区域",VLOOKUP(G152,供給事業者!$J:$L,2,FALSE),IF(AS152="ガス供給事業者",VLOOKUP(G152,供給事業者!$F:$H,2,FALSE),""))))</f>
        <v/>
      </c>
      <c r="BA152" s="406"/>
      <c r="BB152" s="401" t="str">
        <f>IF(OR(G152="",H152="有"),"",IF(AS152="電気事業者",VLOOKUP(G152,供給事業者!$B:$D,3,FALSE),IF(AS152="熱の供給区域",VLOOKUP(G152,供給事業者!$J:$L,3,FALSE),IF(AS152="ガス供給事業者",VLOOKUP(G152,供給事業者!$F:$H,3,FALSE),""))))</f>
        <v/>
      </c>
      <c r="CE152" s="221" t="str">
        <f t="shared" si="35"/>
        <v/>
      </c>
      <c r="CF152" s="221" t="str">
        <f t="shared" si="36"/>
        <v/>
      </c>
    </row>
    <row r="153" spans="2:84" ht="18" customHeight="1">
      <c r="B153" s="40"/>
      <c r="D153" s="826"/>
      <c r="E153" s="49"/>
      <c r="F153" s="32"/>
      <c r="G153" s="32"/>
      <c r="H153" s="50"/>
      <c r="I153" s="225"/>
      <c r="J153" s="32"/>
      <c r="K153" s="752"/>
      <c r="L153" s="800"/>
      <c r="M153" s="50"/>
      <c r="N153" s="50"/>
      <c r="O153" s="51"/>
      <c r="P153" s="51"/>
      <c r="Q153" s="708"/>
      <c r="R153" s="709"/>
      <c r="S153" s="709"/>
      <c r="T153" s="709"/>
      <c r="U153" s="709"/>
      <c r="V153" s="709"/>
      <c r="W153" s="709"/>
      <c r="X153" s="709"/>
      <c r="Y153" s="709"/>
      <c r="Z153" s="709"/>
      <c r="AA153" s="709"/>
      <c r="AB153" s="710"/>
      <c r="AC153" s="742"/>
      <c r="AD153" s="743">
        <f t="shared" si="24"/>
        <v>1</v>
      </c>
      <c r="AE153" s="692">
        <f t="shared" si="32"/>
        <v>0</v>
      </c>
      <c r="AF153" s="722" t="str">
        <f t="shared" si="25"/>
        <v/>
      </c>
      <c r="AG153" s="722" t="str">
        <f t="shared" si="26"/>
        <v/>
      </c>
      <c r="AH153" s="134" t="str">
        <f>IF(F153="","",VLOOKUP(F153,係数!$E:$R,9,FALSE))</f>
        <v/>
      </c>
      <c r="AI153" s="286" t="str">
        <f>IF(F153="","",VLOOKUP(F153,係数!$E:$R,7,FALSE))</f>
        <v/>
      </c>
      <c r="AJ153" s="723">
        <f t="shared" si="27"/>
        <v>1</v>
      </c>
      <c r="AK153" s="724" t="str">
        <f t="shared" si="28"/>
        <v/>
      </c>
      <c r="AL153" s="696" t="str">
        <f t="shared" si="29"/>
        <v/>
      </c>
      <c r="AM153" s="724" t="str">
        <f t="shared" si="33"/>
        <v/>
      </c>
      <c r="AN153" s="750" t="str">
        <f>IF(AL153="","",IF(F153="都市ガス",AL153*係数!$O$36*44/12,IF(COUNTIF(F153,"自ら生成した*")&gt;0,AG153*K153,AG153*VLOOKUP(F153,係数!$E:$R,11,FALSE))))</f>
        <v/>
      </c>
      <c r="AP153" s="44"/>
      <c r="AR153" s="58" t="str">
        <f t="shared" si="30"/>
        <v/>
      </c>
      <c r="AS153" s="220" t="str">
        <f t="shared" si="34"/>
        <v/>
      </c>
      <c r="AT153" s="372" t="str">
        <f t="shared" si="31"/>
        <v/>
      </c>
      <c r="AY153" s="406"/>
      <c r="AZ153" s="401" t="str">
        <f>IF(OR(G153="",H153="有"),"",IF(AS153="電気事業者",VLOOKUP(G153,供給事業者!$B:$D,2,FALSE),IF(AS153="熱の供給区域",VLOOKUP(G153,供給事業者!$J:$L,2,FALSE),IF(AS153="ガス供給事業者",VLOOKUP(G153,供給事業者!$F:$H,2,FALSE),""))))</f>
        <v/>
      </c>
      <c r="BA153" s="406"/>
      <c r="BB153" s="401" t="str">
        <f>IF(OR(G153="",H153="有"),"",IF(AS153="電気事業者",VLOOKUP(G153,供給事業者!$B:$D,3,FALSE),IF(AS153="熱の供給区域",VLOOKUP(G153,供給事業者!$J:$L,3,FALSE),IF(AS153="ガス供給事業者",VLOOKUP(G153,供給事業者!$F:$H,3,FALSE),""))))</f>
        <v/>
      </c>
      <c r="CE153" s="221" t="str">
        <f t="shared" si="35"/>
        <v/>
      </c>
      <c r="CF153" s="221" t="str">
        <f t="shared" si="36"/>
        <v/>
      </c>
    </row>
    <row r="154" spans="2:84" ht="18" customHeight="1">
      <c r="B154" s="40"/>
      <c r="D154" s="826"/>
      <c r="E154" s="49"/>
      <c r="F154" s="32"/>
      <c r="G154" s="32"/>
      <c r="H154" s="50"/>
      <c r="I154" s="225"/>
      <c r="J154" s="32"/>
      <c r="K154" s="752"/>
      <c r="L154" s="800"/>
      <c r="M154" s="50"/>
      <c r="N154" s="50"/>
      <c r="O154" s="51"/>
      <c r="P154" s="51"/>
      <c r="Q154" s="708"/>
      <c r="R154" s="709"/>
      <c r="S154" s="709"/>
      <c r="T154" s="709"/>
      <c r="U154" s="709"/>
      <c r="V154" s="709"/>
      <c r="W154" s="709"/>
      <c r="X154" s="709"/>
      <c r="Y154" s="709"/>
      <c r="Z154" s="709"/>
      <c r="AA154" s="709"/>
      <c r="AB154" s="710"/>
      <c r="AC154" s="742"/>
      <c r="AD154" s="743">
        <f t="shared" si="24"/>
        <v>1</v>
      </c>
      <c r="AE154" s="692">
        <f t="shared" si="32"/>
        <v>0</v>
      </c>
      <c r="AF154" s="722" t="str">
        <f t="shared" si="25"/>
        <v/>
      </c>
      <c r="AG154" s="722" t="str">
        <f t="shared" si="26"/>
        <v/>
      </c>
      <c r="AH154" s="134" t="str">
        <f>IF(F154="","",VLOOKUP(F154,係数!$E:$R,9,FALSE))</f>
        <v/>
      </c>
      <c r="AI154" s="286" t="str">
        <f>IF(F154="","",VLOOKUP(F154,係数!$E:$R,7,FALSE))</f>
        <v/>
      </c>
      <c r="AJ154" s="723">
        <f t="shared" si="27"/>
        <v>1</v>
      </c>
      <c r="AK154" s="724" t="str">
        <f t="shared" si="28"/>
        <v/>
      </c>
      <c r="AL154" s="696" t="str">
        <f t="shared" si="29"/>
        <v/>
      </c>
      <c r="AM154" s="724" t="str">
        <f t="shared" si="33"/>
        <v/>
      </c>
      <c r="AN154" s="750" t="str">
        <f>IF(AL154="","",IF(F154="都市ガス",AL154*係数!$O$36*44/12,IF(COUNTIF(F154,"自ら生成した*")&gt;0,AG154*K154,AG154*VLOOKUP(F154,係数!$E:$R,11,FALSE))))</f>
        <v/>
      </c>
      <c r="AP154" s="44"/>
      <c r="AR154" s="58" t="str">
        <f t="shared" si="30"/>
        <v/>
      </c>
      <c r="AS154" s="220" t="str">
        <f t="shared" si="34"/>
        <v/>
      </c>
      <c r="AT154" s="372" t="str">
        <f t="shared" si="31"/>
        <v/>
      </c>
      <c r="AY154" s="406"/>
      <c r="AZ154" s="401" t="str">
        <f>IF(OR(G154="",H154="有"),"",IF(AS154="電気事業者",VLOOKUP(G154,供給事業者!$B:$D,2,FALSE),IF(AS154="熱の供給区域",VLOOKUP(G154,供給事業者!$J:$L,2,FALSE),IF(AS154="ガス供給事業者",VLOOKUP(G154,供給事業者!$F:$H,2,FALSE),""))))</f>
        <v/>
      </c>
      <c r="BA154" s="406"/>
      <c r="BB154" s="401" t="str">
        <f>IF(OR(G154="",H154="有"),"",IF(AS154="電気事業者",VLOOKUP(G154,供給事業者!$B:$D,3,FALSE),IF(AS154="熱の供給区域",VLOOKUP(G154,供給事業者!$J:$L,3,FALSE),IF(AS154="ガス供給事業者",VLOOKUP(G154,供給事業者!$F:$H,3,FALSE),""))))</f>
        <v/>
      </c>
      <c r="CE154" s="221" t="str">
        <f t="shared" si="35"/>
        <v/>
      </c>
      <c r="CF154" s="221" t="str">
        <f t="shared" si="36"/>
        <v/>
      </c>
    </row>
    <row r="155" spans="2:84" ht="18" customHeight="1">
      <c r="B155" s="40"/>
      <c r="D155" s="826"/>
      <c r="E155" s="49"/>
      <c r="F155" s="32"/>
      <c r="G155" s="32"/>
      <c r="H155" s="50"/>
      <c r="I155" s="225"/>
      <c r="J155" s="32"/>
      <c r="K155" s="752"/>
      <c r="L155" s="800"/>
      <c r="M155" s="50"/>
      <c r="N155" s="50"/>
      <c r="O155" s="51"/>
      <c r="P155" s="51"/>
      <c r="Q155" s="708"/>
      <c r="R155" s="709"/>
      <c r="S155" s="709"/>
      <c r="T155" s="709"/>
      <c r="U155" s="709"/>
      <c r="V155" s="709"/>
      <c r="W155" s="709"/>
      <c r="X155" s="709"/>
      <c r="Y155" s="709"/>
      <c r="Z155" s="709"/>
      <c r="AA155" s="709"/>
      <c r="AB155" s="710"/>
      <c r="AC155" s="742"/>
      <c r="AD155" s="743">
        <f t="shared" si="24"/>
        <v>1</v>
      </c>
      <c r="AE155" s="692">
        <f t="shared" si="32"/>
        <v>0</v>
      </c>
      <c r="AF155" s="722" t="str">
        <f t="shared" si="25"/>
        <v/>
      </c>
      <c r="AG155" s="722" t="str">
        <f t="shared" si="26"/>
        <v/>
      </c>
      <c r="AH155" s="134" t="str">
        <f>IF(F155="","",VLOOKUP(F155,係数!$E:$R,9,FALSE))</f>
        <v/>
      </c>
      <c r="AI155" s="286" t="str">
        <f>IF(F155="","",VLOOKUP(F155,係数!$E:$R,7,FALSE))</f>
        <v/>
      </c>
      <c r="AJ155" s="723">
        <f t="shared" si="27"/>
        <v>1</v>
      </c>
      <c r="AK155" s="724" t="str">
        <f t="shared" si="28"/>
        <v/>
      </c>
      <c r="AL155" s="696" t="str">
        <f t="shared" si="29"/>
        <v/>
      </c>
      <c r="AM155" s="724" t="str">
        <f t="shared" si="33"/>
        <v/>
      </c>
      <c r="AN155" s="750" t="str">
        <f>IF(AL155="","",IF(F155="都市ガス",AL155*係数!$O$36*44/12,IF(COUNTIF(F155,"自ら生成した*")&gt;0,AG155*K155,AG155*VLOOKUP(F155,係数!$E:$R,11,FALSE))))</f>
        <v/>
      </c>
      <c r="AP155" s="44"/>
      <c r="AR155" s="58" t="str">
        <f t="shared" si="30"/>
        <v/>
      </c>
      <c r="AS155" s="220" t="str">
        <f t="shared" si="34"/>
        <v/>
      </c>
      <c r="AT155" s="372" t="str">
        <f t="shared" si="31"/>
        <v/>
      </c>
      <c r="AY155" s="406"/>
      <c r="AZ155" s="401" t="str">
        <f>IF(OR(G155="",H155="有"),"",IF(AS155="電気事業者",VLOOKUP(G155,供給事業者!$B:$D,2,FALSE),IF(AS155="熱の供給区域",VLOOKUP(G155,供給事業者!$J:$L,2,FALSE),IF(AS155="ガス供給事業者",VLOOKUP(G155,供給事業者!$F:$H,2,FALSE),""))))</f>
        <v/>
      </c>
      <c r="BA155" s="406"/>
      <c r="BB155" s="401" t="str">
        <f>IF(OR(G155="",H155="有"),"",IF(AS155="電気事業者",VLOOKUP(G155,供給事業者!$B:$D,3,FALSE),IF(AS155="熱の供給区域",VLOOKUP(G155,供給事業者!$J:$L,3,FALSE),IF(AS155="ガス供給事業者",VLOOKUP(G155,供給事業者!$F:$H,3,FALSE),""))))</f>
        <v/>
      </c>
      <c r="CE155" s="221" t="str">
        <f t="shared" si="35"/>
        <v/>
      </c>
      <c r="CF155" s="221" t="str">
        <f t="shared" si="36"/>
        <v/>
      </c>
    </row>
    <row r="156" spans="2:84" ht="18" customHeight="1">
      <c r="B156" s="40"/>
      <c r="D156" s="822"/>
      <c r="E156" s="49"/>
      <c r="F156" s="32"/>
      <c r="G156" s="32"/>
      <c r="H156" s="50"/>
      <c r="I156" s="225"/>
      <c r="J156" s="32"/>
      <c r="K156" s="752"/>
      <c r="L156" s="800"/>
      <c r="M156" s="50"/>
      <c r="N156" s="50"/>
      <c r="O156" s="51"/>
      <c r="P156" s="51"/>
      <c r="Q156" s="708"/>
      <c r="R156" s="709"/>
      <c r="S156" s="709"/>
      <c r="T156" s="709"/>
      <c r="U156" s="709"/>
      <c r="V156" s="709"/>
      <c r="W156" s="709"/>
      <c r="X156" s="709"/>
      <c r="Y156" s="709"/>
      <c r="Z156" s="709"/>
      <c r="AA156" s="709"/>
      <c r="AB156" s="710"/>
      <c r="AC156" s="742"/>
      <c r="AD156" s="743">
        <f t="shared" si="24"/>
        <v>1</v>
      </c>
      <c r="AE156" s="692">
        <f t="shared" si="32"/>
        <v>0</v>
      </c>
      <c r="AF156" s="722" t="str">
        <f t="shared" si="25"/>
        <v/>
      </c>
      <c r="AG156" s="722" t="str">
        <f t="shared" si="26"/>
        <v/>
      </c>
      <c r="AH156" s="134" t="str">
        <f>IF(F156="","",VLOOKUP(F156,係数!$E:$R,9,FALSE))</f>
        <v/>
      </c>
      <c r="AI156" s="286" t="str">
        <f>IF(F156="","",VLOOKUP(F156,係数!$E:$R,7,FALSE))</f>
        <v/>
      </c>
      <c r="AJ156" s="723">
        <f t="shared" si="27"/>
        <v>1</v>
      </c>
      <c r="AK156" s="724" t="str">
        <f t="shared" si="28"/>
        <v/>
      </c>
      <c r="AL156" s="696" t="str">
        <f t="shared" si="29"/>
        <v/>
      </c>
      <c r="AM156" s="724" t="str">
        <f t="shared" si="33"/>
        <v/>
      </c>
      <c r="AN156" s="750" t="str">
        <f>IF(AL156="","",IF(F156="都市ガス",AL156*係数!$O$36*44/12,IF(COUNTIF(F156,"自ら生成した*")&gt;0,AG156*K156,AG156*VLOOKUP(F156,係数!$E:$R,11,FALSE))))</f>
        <v/>
      </c>
      <c r="AP156" s="44"/>
      <c r="AR156" s="58" t="str">
        <f t="shared" si="30"/>
        <v/>
      </c>
      <c r="AS156" s="220" t="str">
        <f t="shared" si="34"/>
        <v/>
      </c>
      <c r="AT156" s="372" t="str">
        <f t="shared" si="31"/>
        <v/>
      </c>
      <c r="AY156" s="406"/>
      <c r="AZ156" s="401" t="str">
        <f>IF(OR(G156="",H156="有"),"",IF(AS156="電気事業者",VLOOKUP(G156,供給事業者!$B:$D,2,FALSE),IF(AS156="熱の供給区域",VLOOKUP(G156,供給事業者!$J:$L,2,FALSE),IF(AS156="ガス供給事業者",VLOOKUP(G156,供給事業者!$F:$H,2,FALSE),""))))</f>
        <v/>
      </c>
      <c r="BA156" s="406"/>
      <c r="BB156" s="401" t="str">
        <f>IF(OR(G156="",H156="有"),"",IF(AS156="電気事業者",VLOOKUP(G156,供給事業者!$B:$D,3,FALSE),IF(AS156="熱の供給区域",VLOOKUP(G156,供給事業者!$J:$L,3,FALSE),IF(AS156="ガス供給事業者",VLOOKUP(G156,供給事業者!$F:$H,3,FALSE),""))))</f>
        <v/>
      </c>
      <c r="CE156" s="221" t="str">
        <f t="shared" si="35"/>
        <v/>
      </c>
      <c r="CF156" s="221" t="str">
        <f t="shared" si="36"/>
        <v/>
      </c>
    </row>
    <row r="157" spans="2:84" ht="18" customHeight="1">
      <c r="B157" s="40"/>
      <c r="D157" s="822"/>
      <c r="E157" s="49"/>
      <c r="F157" s="32"/>
      <c r="G157" s="32"/>
      <c r="H157" s="50"/>
      <c r="I157" s="225"/>
      <c r="J157" s="32"/>
      <c r="K157" s="752"/>
      <c r="L157" s="800"/>
      <c r="M157" s="50"/>
      <c r="N157" s="50"/>
      <c r="O157" s="51"/>
      <c r="P157" s="51"/>
      <c r="Q157" s="708"/>
      <c r="R157" s="709"/>
      <c r="S157" s="709"/>
      <c r="T157" s="709"/>
      <c r="U157" s="709"/>
      <c r="V157" s="709"/>
      <c r="W157" s="709"/>
      <c r="X157" s="709"/>
      <c r="Y157" s="709"/>
      <c r="Z157" s="709"/>
      <c r="AA157" s="709"/>
      <c r="AB157" s="710"/>
      <c r="AC157" s="742"/>
      <c r="AD157" s="743">
        <f t="shared" si="24"/>
        <v>1</v>
      </c>
      <c r="AE157" s="692">
        <f t="shared" si="32"/>
        <v>0</v>
      </c>
      <c r="AF157" s="722" t="str">
        <f t="shared" si="25"/>
        <v/>
      </c>
      <c r="AG157" s="722" t="str">
        <f t="shared" si="26"/>
        <v/>
      </c>
      <c r="AH157" s="134" t="str">
        <f>IF(F157="","",VLOOKUP(F157,係数!$E:$R,9,FALSE))</f>
        <v/>
      </c>
      <c r="AI157" s="286" t="str">
        <f>IF(F157="","",VLOOKUP(F157,係数!$E:$R,7,FALSE))</f>
        <v/>
      </c>
      <c r="AJ157" s="723">
        <f t="shared" si="27"/>
        <v>1</v>
      </c>
      <c r="AK157" s="724" t="str">
        <f t="shared" si="28"/>
        <v/>
      </c>
      <c r="AL157" s="696" t="str">
        <f t="shared" si="29"/>
        <v/>
      </c>
      <c r="AM157" s="724" t="str">
        <f t="shared" si="33"/>
        <v/>
      </c>
      <c r="AN157" s="750" t="str">
        <f>IF(AL157="","",IF(F157="都市ガス",AL157*係数!$O$36*44/12,IF(COUNTIF(F157,"自ら生成した*")&gt;0,AG157*K157,AG157*VLOOKUP(F157,係数!$E:$R,11,FALSE))))</f>
        <v/>
      </c>
      <c r="AP157" s="44"/>
      <c r="AR157" s="58" t="str">
        <f t="shared" si="30"/>
        <v/>
      </c>
      <c r="AS157" s="220" t="str">
        <f t="shared" si="34"/>
        <v/>
      </c>
      <c r="AT157" s="372" t="str">
        <f t="shared" si="31"/>
        <v/>
      </c>
      <c r="AY157" s="406"/>
      <c r="AZ157" s="401" t="str">
        <f>IF(OR(G157="",H157="有"),"",IF(AS157="電気事業者",VLOOKUP(G157,供給事業者!$B:$D,2,FALSE),IF(AS157="熱の供給区域",VLOOKUP(G157,供給事業者!$J:$L,2,FALSE),IF(AS157="ガス供給事業者",VLOOKUP(G157,供給事業者!$F:$H,2,FALSE),""))))</f>
        <v/>
      </c>
      <c r="BA157" s="406"/>
      <c r="BB157" s="401" t="str">
        <f>IF(OR(G157="",H157="有"),"",IF(AS157="電気事業者",VLOOKUP(G157,供給事業者!$B:$D,3,FALSE),IF(AS157="熱の供給区域",VLOOKUP(G157,供給事業者!$J:$L,3,FALSE),IF(AS157="ガス供給事業者",VLOOKUP(G157,供給事業者!$F:$H,3,FALSE),""))))</f>
        <v/>
      </c>
      <c r="CE157" s="221" t="str">
        <f t="shared" si="35"/>
        <v/>
      </c>
      <c r="CF157" s="221" t="str">
        <f t="shared" si="36"/>
        <v/>
      </c>
    </row>
    <row r="158" spans="2:84" ht="18" customHeight="1">
      <c r="B158" s="40"/>
      <c r="D158" s="822"/>
      <c r="E158" s="49"/>
      <c r="F158" s="32"/>
      <c r="G158" s="32"/>
      <c r="H158" s="50"/>
      <c r="I158" s="225"/>
      <c r="J158" s="32"/>
      <c r="K158" s="752"/>
      <c r="L158" s="800"/>
      <c r="M158" s="50"/>
      <c r="N158" s="50"/>
      <c r="O158" s="51"/>
      <c r="P158" s="51"/>
      <c r="Q158" s="708"/>
      <c r="R158" s="709"/>
      <c r="S158" s="709"/>
      <c r="T158" s="709"/>
      <c r="U158" s="709"/>
      <c r="V158" s="709"/>
      <c r="W158" s="709"/>
      <c r="X158" s="709"/>
      <c r="Y158" s="709"/>
      <c r="Z158" s="709"/>
      <c r="AA158" s="709"/>
      <c r="AB158" s="710"/>
      <c r="AC158" s="742"/>
      <c r="AD158" s="743">
        <f t="shared" si="24"/>
        <v>1</v>
      </c>
      <c r="AE158" s="692">
        <f t="shared" si="32"/>
        <v>0</v>
      </c>
      <c r="AF158" s="722" t="str">
        <f t="shared" si="25"/>
        <v/>
      </c>
      <c r="AG158" s="722" t="str">
        <f t="shared" si="26"/>
        <v/>
      </c>
      <c r="AH158" s="134" t="str">
        <f>IF(F158="","",VLOOKUP(F158,係数!$E:$R,9,FALSE))</f>
        <v/>
      </c>
      <c r="AI158" s="286" t="str">
        <f>IF(F158="","",VLOOKUP(F158,係数!$E:$R,7,FALSE))</f>
        <v/>
      </c>
      <c r="AJ158" s="723">
        <f t="shared" si="27"/>
        <v>1</v>
      </c>
      <c r="AK158" s="724" t="str">
        <f t="shared" si="28"/>
        <v/>
      </c>
      <c r="AL158" s="696" t="str">
        <f t="shared" si="29"/>
        <v/>
      </c>
      <c r="AM158" s="724" t="str">
        <f t="shared" si="33"/>
        <v/>
      </c>
      <c r="AN158" s="750" t="str">
        <f>IF(AL158="","",IF(F158="都市ガス",AL158*係数!$O$36*44/12,IF(COUNTIF(F158,"自ら生成した*")&gt;0,AG158*K158,AG158*VLOOKUP(F158,係数!$E:$R,11,FALSE))))</f>
        <v/>
      </c>
      <c r="AP158" s="44"/>
      <c r="AR158" s="58" t="str">
        <f t="shared" si="30"/>
        <v/>
      </c>
      <c r="AS158" s="220" t="str">
        <f t="shared" si="34"/>
        <v/>
      </c>
      <c r="AT158" s="372" t="str">
        <f t="shared" si="31"/>
        <v/>
      </c>
      <c r="AY158" s="406"/>
      <c r="AZ158" s="401" t="str">
        <f>IF(OR(G158="",H158="有"),"",IF(AS158="電気事業者",VLOOKUP(G158,供給事業者!$B:$D,2,FALSE),IF(AS158="熱の供給区域",VLOOKUP(G158,供給事業者!$J:$L,2,FALSE),IF(AS158="ガス供給事業者",VLOOKUP(G158,供給事業者!$F:$H,2,FALSE),""))))</f>
        <v/>
      </c>
      <c r="BA158" s="406"/>
      <c r="BB158" s="401" t="str">
        <f>IF(OR(G158="",H158="有"),"",IF(AS158="電気事業者",VLOOKUP(G158,供給事業者!$B:$D,3,FALSE),IF(AS158="熱の供給区域",VLOOKUP(G158,供給事業者!$J:$L,3,FALSE),IF(AS158="ガス供給事業者",VLOOKUP(G158,供給事業者!$F:$H,3,FALSE),""))))</f>
        <v/>
      </c>
      <c r="CE158" s="221" t="str">
        <f t="shared" si="35"/>
        <v/>
      </c>
      <c r="CF158" s="221" t="str">
        <f t="shared" si="36"/>
        <v/>
      </c>
    </row>
    <row r="159" spans="2:84" ht="18" customHeight="1">
      <c r="B159" s="40"/>
      <c r="D159" s="822"/>
      <c r="E159" s="49"/>
      <c r="F159" s="32"/>
      <c r="G159" s="32"/>
      <c r="H159" s="50"/>
      <c r="I159" s="225"/>
      <c r="J159" s="32"/>
      <c r="K159" s="752"/>
      <c r="L159" s="800"/>
      <c r="M159" s="50"/>
      <c r="N159" s="50"/>
      <c r="O159" s="51"/>
      <c r="P159" s="51"/>
      <c r="Q159" s="708"/>
      <c r="R159" s="709"/>
      <c r="S159" s="709"/>
      <c r="T159" s="709"/>
      <c r="U159" s="709"/>
      <c r="V159" s="709"/>
      <c r="W159" s="709"/>
      <c r="X159" s="709"/>
      <c r="Y159" s="709"/>
      <c r="Z159" s="709"/>
      <c r="AA159" s="709"/>
      <c r="AB159" s="710"/>
      <c r="AC159" s="742"/>
      <c r="AD159" s="743">
        <f t="shared" si="24"/>
        <v>1</v>
      </c>
      <c r="AE159" s="692">
        <f t="shared" si="32"/>
        <v>0</v>
      </c>
      <c r="AF159" s="722" t="str">
        <f t="shared" si="25"/>
        <v/>
      </c>
      <c r="AG159" s="722" t="str">
        <f t="shared" si="26"/>
        <v/>
      </c>
      <c r="AH159" s="134" t="str">
        <f>IF(F159="","",VLOOKUP(F159,係数!$E:$R,9,FALSE))</f>
        <v/>
      </c>
      <c r="AI159" s="286" t="str">
        <f>IF(F159="","",VLOOKUP(F159,係数!$E:$R,7,FALSE))</f>
        <v/>
      </c>
      <c r="AJ159" s="723">
        <f t="shared" si="27"/>
        <v>1</v>
      </c>
      <c r="AK159" s="724" t="str">
        <f t="shared" si="28"/>
        <v/>
      </c>
      <c r="AL159" s="696" t="str">
        <f t="shared" si="29"/>
        <v/>
      </c>
      <c r="AM159" s="724" t="str">
        <f t="shared" si="33"/>
        <v/>
      </c>
      <c r="AN159" s="750" t="str">
        <f>IF(AL159="","",IF(F159="都市ガス",AL159*係数!$O$36*44/12,IF(COUNTIF(F159,"自ら生成した*")&gt;0,AG159*K159,AG159*VLOOKUP(F159,係数!$E:$R,11,FALSE))))</f>
        <v/>
      </c>
      <c r="AP159" s="44"/>
      <c r="AR159" s="58" t="str">
        <f t="shared" si="30"/>
        <v/>
      </c>
      <c r="AS159" s="220" t="str">
        <f t="shared" si="34"/>
        <v/>
      </c>
      <c r="AT159" s="372" t="str">
        <f t="shared" si="31"/>
        <v/>
      </c>
      <c r="AY159" s="406"/>
      <c r="AZ159" s="401" t="str">
        <f>IF(OR(G159="",H159="有"),"",IF(AS159="電気事業者",VLOOKUP(G159,供給事業者!$B:$D,2,FALSE),IF(AS159="熱の供給区域",VLOOKUP(G159,供給事業者!$J:$L,2,FALSE),IF(AS159="ガス供給事業者",VLOOKUP(G159,供給事業者!$F:$H,2,FALSE),""))))</f>
        <v/>
      </c>
      <c r="BA159" s="406"/>
      <c r="BB159" s="401" t="str">
        <f>IF(OR(G159="",H159="有"),"",IF(AS159="電気事業者",VLOOKUP(G159,供給事業者!$B:$D,3,FALSE),IF(AS159="熱の供給区域",VLOOKUP(G159,供給事業者!$J:$L,3,FALSE),IF(AS159="ガス供給事業者",VLOOKUP(G159,供給事業者!$F:$H,3,FALSE),""))))</f>
        <v/>
      </c>
      <c r="CE159" s="221" t="str">
        <f t="shared" si="35"/>
        <v/>
      </c>
      <c r="CF159" s="221" t="str">
        <f t="shared" si="36"/>
        <v/>
      </c>
    </row>
    <row r="160" spans="2:84" ht="18" customHeight="1">
      <c r="B160" s="40"/>
      <c r="D160" s="822"/>
      <c r="E160" s="49"/>
      <c r="F160" s="32"/>
      <c r="G160" s="32"/>
      <c r="H160" s="50"/>
      <c r="I160" s="225"/>
      <c r="J160" s="32"/>
      <c r="K160" s="752"/>
      <c r="L160" s="800"/>
      <c r="M160" s="50"/>
      <c r="N160" s="50"/>
      <c r="O160" s="51"/>
      <c r="P160" s="51"/>
      <c r="Q160" s="708"/>
      <c r="R160" s="709"/>
      <c r="S160" s="709"/>
      <c r="T160" s="709"/>
      <c r="U160" s="709"/>
      <c r="V160" s="709"/>
      <c r="W160" s="709"/>
      <c r="X160" s="709"/>
      <c r="Y160" s="709"/>
      <c r="Z160" s="709"/>
      <c r="AA160" s="709"/>
      <c r="AB160" s="710"/>
      <c r="AC160" s="742"/>
      <c r="AD160" s="743">
        <f t="shared" si="24"/>
        <v>1</v>
      </c>
      <c r="AE160" s="692">
        <f t="shared" si="32"/>
        <v>0</v>
      </c>
      <c r="AF160" s="722" t="str">
        <f t="shared" si="25"/>
        <v/>
      </c>
      <c r="AG160" s="722" t="str">
        <f t="shared" si="26"/>
        <v/>
      </c>
      <c r="AH160" s="134" t="str">
        <f>IF(F160="","",VLOOKUP(F160,係数!$E:$R,9,FALSE))</f>
        <v/>
      </c>
      <c r="AI160" s="286" t="str">
        <f>IF(F160="","",VLOOKUP(F160,係数!$E:$R,7,FALSE))</f>
        <v/>
      </c>
      <c r="AJ160" s="723">
        <f t="shared" si="27"/>
        <v>1</v>
      </c>
      <c r="AK160" s="724" t="str">
        <f t="shared" si="28"/>
        <v/>
      </c>
      <c r="AL160" s="696" t="str">
        <f t="shared" si="29"/>
        <v/>
      </c>
      <c r="AM160" s="724" t="str">
        <f t="shared" si="33"/>
        <v/>
      </c>
      <c r="AN160" s="750" t="str">
        <f>IF(AL160="","",IF(F160="都市ガス",AL160*係数!$O$36*44/12,IF(COUNTIF(F160,"自ら生成した*")&gt;0,AG160*K160,AG160*VLOOKUP(F160,係数!$E:$R,11,FALSE))))</f>
        <v/>
      </c>
      <c r="AP160" s="44"/>
      <c r="AR160" s="58" t="str">
        <f t="shared" si="30"/>
        <v/>
      </c>
      <c r="AS160" s="220" t="str">
        <f t="shared" si="34"/>
        <v/>
      </c>
      <c r="AT160" s="372" t="str">
        <f t="shared" si="31"/>
        <v/>
      </c>
      <c r="AY160" s="406"/>
      <c r="AZ160" s="401" t="str">
        <f>IF(OR(G160="",H160="有"),"",IF(AS160="電気事業者",VLOOKUP(G160,供給事業者!$B:$D,2,FALSE),IF(AS160="熱の供給区域",VLOOKUP(G160,供給事業者!$J:$L,2,FALSE),IF(AS160="ガス供給事業者",VLOOKUP(G160,供給事業者!$F:$H,2,FALSE),""))))</f>
        <v/>
      </c>
      <c r="BA160" s="406"/>
      <c r="BB160" s="401" t="str">
        <f>IF(OR(G160="",H160="有"),"",IF(AS160="電気事業者",VLOOKUP(G160,供給事業者!$B:$D,3,FALSE),IF(AS160="熱の供給区域",VLOOKUP(G160,供給事業者!$J:$L,3,FALSE),IF(AS160="ガス供給事業者",VLOOKUP(G160,供給事業者!$F:$H,3,FALSE),""))))</f>
        <v/>
      </c>
      <c r="CE160" s="221" t="str">
        <f t="shared" si="35"/>
        <v/>
      </c>
      <c r="CF160" s="221" t="str">
        <f t="shared" si="36"/>
        <v/>
      </c>
    </row>
    <row r="161" spans="2:84" ht="18" customHeight="1">
      <c r="B161" s="40"/>
      <c r="D161" s="822"/>
      <c r="E161" s="49"/>
      <c r="F161" s="32"/>
      <c r="G161" s="32"/>
      <c r="H161" s="50"/>
      <c r="I161" s="225"/>
      <c r="J161" s="32"/>
      <c r="K161" s="752"/>
      <c r="L161" s="800"/>
      <c r="M161" s="50"/>
      <c r="N161" s="50"/>
      <c r="O161" s="51"/>
      <c r="P161" s="51"/>
      <c r="Q161" s="708"/>
      <c r="R161" s="709"/>
      <c r="S161" s="709"/>
      <c r="T161" s="709"/>
      <c r="U161" s="709"/>
      <c r="V161" s="709"/>
      <c r="W161" s="709"/>
      <c r="X161" s="709"/>
      <c r="Y161" s="709"/>
      <c r="Z161" s="709"/>
      <c r="AA161" s="709"/>
      <c r="AB161" s="710"/>
      <c r="AC161" s="742"/>
      <c r="AD161" s="743">
        <f t="shared" si="24"/>
        <v>1</v>
      </c>
      <c r="AE161" s="692">
        <f t="shared" si="32"/>
        <v>0</v>
      </c>
      <c r="AF161" s="722" t="str">
        <f t="shared" si="25"/>
        <v/>
      </c>
      <c r="AG161" s="722" t="str">
        <f t="shared" si="26"/>
        <v/>
      </c>
      <c r="AH161" s="134" t="str">
        <f>IF(F161="","",VLOOKUP(F161,係数!$E:$R,9,FALSE))</f>
        <v/>
      </c>
      <c r="AI161" s="286" t="str">
        <f>IF(F161="","",VLOOKUP(F161,係数!$E:$R,7,FALSE))</f>
        <v/>
      </c>
      <c r="AJ161" s="723">
        <f t="shared" si="27"/>
        <v>1</v>
      </c>
      <c r="AK161" s="724" t="str">
        <f t="shared" si="28"/>
        <v/>
      </c>
      <c r="AL161" s="696" t="str">
        <f t="shared" si="29"/>
        <v/>
      </c>
      <c r="AM161" s="724" t="str">
        <f t="shared" si="33"/>
        <v/>
      </c>
      <c r="AN161" s="750" t="str">
        <f>IF(AL161="","",IF(F161="都市ガス",AL161*係数!$O$36*44/12,IF(COUNTIF(F161,"自ら生成した*")&gt;0,AG161*K161,AG161*VLOOKUP(F161,係数!$E:$R,11,FALSE))))</f>
        <v/>
      </c>
      <c r="AP161" s="44"/>
      <c r="AR161" s="58" t="str">
        <f t="shared" si="30"/>
        <v/>
      </c>
      <c r="AS161" s="220" t="str">
        <f t="shared" si="34"/>
        <v/>
      </c>
      <c r="AT161" s="372" t="str">
        <f t="shared" si="31"/>
        <v/>
      </c>
      <c r="AY161" s="406"/>
      <c r="AZ161" s="401" t="str">
        <f>IF(OR(G161="",H161="有"),"",IF(AS161="電気事業者",VLOOKUP(G161,供給事業者!$B:$D,2,FALSE),IF(AS161="熱の供給区域",VLOOKUP(G161,供給事業者!$J:$L,2,FALSE),IF(AS161="ガス供給事業者",VLOOKUP(G161,供給事業者!$F:$H,2,FALSE),""))))</f>
        <v/>
      </c>
      <c r="BA161" s="406"/>
      <c r="BB161" s="401" t="str">
        <f>IF(OR(G161="",H161="有"),"",IF(AS161="電気事業者",VLOOKUP(G161,供給事業者!$B:$D,3,FALSE),IF(AS161="熱の供給区域",VLOOKUP(G161,供給事業者!$J:$L,3,FALSE),IF(AS161="ガス供給事業者",VLOOKUP(G161,供給事業者!$F:$H,3,FALSE),""))))</f>
        <v/>
      </c>
      <c r="CE161" s="221" t="str">
        <f t="shared" si="35"/>
        <v/>
      </c>
      <c r="CF161" s="221" t="str">
        <f t="shared" si="36"/>
        <v/>
      </c>
    </row>
    <row r="162" spans="2:84" ht="18" customHeight="1">
      <c r="B162" s="40"/>
      <c r="D162" s="822"/>
      <c r="E162" s="49"/>
      <c r="F162" s="32"/>
      <c r="G162" s="32"/>
      <c r="H162" s="50"/>
      <c r="I162" s="225"/>
      <c r="J162" s="32"/>
      <c r="K162" s="752"/>
      <c r="L162" s="800"/>
      <c r="M162" s="50"/>
      <c r="N162" s="50"/>
      <c r="O162" s="51"/>
      <c r="P162" s="51"/>
      <c r="Q162" s="708"/>
      <c r="R162" s="709"/>
      <c r="S162" s="709"/>
      <c r="T162" s="709"/>
      <c r="U162" s="709"/>
      <c r="V162" s="709"/>
      <c r="W162" s="709"/>
      <c r="X162" s="709"/>
      <c r="Y162" s="709"/>
      <c r="Z162" s="709"/>
      <c r="AA162" s="709"/>
      <c r="AB162" s="710"/>
      <c r="AC162" s="742"/>
      <c r="AD162" s="743">
        <f t="shared" si="24"/>
        <v>1</v>
      </c>
      <c r="AE162" s="692">
        <f t="shared" si="32"/>
        <v>0</v>
      </c>
      <c r="AF162" s="722" t="str">
        <f t="shared" si="25"/>
        <v/>
      </c>
      <c r="AG162" s="722" t="str">
        <f t="shared" si="26"/>
        <v/>
      </c>
      <c r="AH162" s="134" t="str">
        <f>IF(F162="","",VLOOKUP(F162,係数!$E:$R,9,FALSE))</f>
        <v/>
      </c>
      <c r="AI162" s="286" t="str">
        <f>IF(F162="","",VLOOKUP(F162,係数!$E:$R,7,FALSE))</f>
        <v/>
      </c>
      <c r="AJ162" s="723">
        <f t="shared" si="27"/>
        <v>1</v>
      </c>
      <c r="AK162" s="724" t="str">
        <f t="shared" si="28"/>
        <v/>
      </c>
      <c r="AL162" s="696" t="str">
        <f t="shared" si="29"/>
        <v/>
      </c>
      <c r="AM162" s="724" t="str">
        <f t="shared" si="33"/>
        <v/>
      </c>
      <c r="AN162" s="750" t="str">
        <f>IF(AL162="","",IF(F162="都市ガス",AL162*係数!$O$36*44/12,IF(COUNTIF(F162,"自ら生成した*")&gt;0,AG162*K162,AG162*VLOOKUP(F162,係数!$E:$R,11,FALSE))))</f>
        <v/>
      </c>
      <c r="AP162" s="44"/>
      <c r="AR162" s="58" t="str">
        <f t="shared" si="30"/>
        <v/>
      </c>
      <c r="AS162" s="220" t="str">
        <f t="shared" si="34"/>
        <v/>
      </c>
      <c r="AT162" s="372" t="str">
        <f t="shared" si="31"/>
        <v/>
      </c>
      <c r="AY162" s="406"/>
      <c r="AZ162" s="401" t="str">
        <f>IF(OR(G162="",H162="有"),"",IF(AS162="電気事業者",VLOOKUP(G162,供給事業者!$B:$D,2,FALSE),IF(AS162="熱の供給区域",VLOOKUP(G162,供給事業者!$J:$L,2,FALSE),IF(AS162="ガス供給事業者",VLOOKUP(G162,供給事業者!$F:$H,2,FALSE),""))))</f>
        <v/>
      </c>
      <c r="BA162" s="406"/>
      <c r="BB162" s="401" t="str">
        <f>IF(OR(G162="",H162="有"),"",IF(AS162="電気事業者",VLOOKUP(G162,供給事業者!$B:$D,3,FALSE),IF(AS162="熱の供給区域",VLOOKUP(G162,供給事業者!$J:$L,3,FALSE),IF(AS162="ガス供給事業者",VLOOKUP(G162,供給事業者!$F:$H,3,FALSE),""))))</f>
        <v/>
      </c>
      <c r="CE162" s="221" t="str">
        <f t="shared" si="35"/>
        <v/>
      </c>
      <c r="CF162" s="221" t="str">
        <f t="shared" si="36"/>
        <v/>
      </c>
    </row>
    <row r="163" spans="2:84" ht="18" customHeight="1">
      <c r="B163" s="40"/>
      <c r="D163" s="822"/>
      <c r="E163" s="49"/>
      <c r="F163" s="32"/>
      <c r="G163" s="32"/>
      <c r="H163" s="50"/>
      <c r="I163" s="225"/>
      <c r="J163" s="32"/>
      <c r="K163" s="752"/>
      <c r="L163" s="800"/>
      <c r="M163" s="50"/>
      <c r="N163" s="50"/>
      <c r="O163" s="51"/>
      <c r="P163" s="51"/>
      <c r="Q163" s="708"/>
      <c r="R163" s="709"/>
      <c r="S163" s="709"/>
      <c r="T163" s="709"/>
      <c r="U163" s="709"/>
      <c r="V163" s="709"/>
      <c r="W163" s="709"/>
      <c r="X163" s="709"/>
      <c r="Y163" s="709"/>
      <c r="Z163" s="709"/>
      <c r="AA163" s="709"/>
      <c r="AB163" s="710"/>
      <c r="AC163" s="742"/>
      <c r="AD163" s="743">
        <f t="shared" si="24"/>
        <v>1</v>
      </c>
      <c r="AE163" s="692">
        <f t="shared" si="32"/>
        <v>0</v>
      </c>
      <c r="AF163" s="722" t="str">
        <f t="shared" si="25"/>
        <v/>
      </c>
      <c r="AG163" s="722" t="str">
        <f t="shared" si="26"/>
        <v/>
      </c>
      <c r="AH163" s="134" t="str">
        <f>IF(F163="","",VLOOKUP(F163,係数!$E:$R,9,FALSE))</f>
        <v/>
      </c>
      <c r="AI163" s="286" t="str">
        <f>IF(F163="","",VLOOKUP(F163,係数!$E:$R,7,FALSE))</f>
        <v/>
      </c>
      <c r="AJ163" s="723">
        <f t="shared" si="27"/>
        <v>1</v>
      </c>
      <c r="AK163" s="724" t="str">
        <f t="shared" si="28"/>
        <v/>
      </c>
      <c r="AL163" s="696" t="str">
        <f t="shared" si="29"/>
        <v/>
      </c>
      <c r="AM163" s="724" t="str">
        <f t="shared" si="33"/>
        <v/>
      </c>
      <c r="AN163" s="750" t="str">
        <f>IF(AL163="","",IF(F163="都市ガス",AL163*係数!$O$36*44/12,IF(COUNTIF(F163,"自ら生成した*")&gt;0,AG163*K163,AG163*VLOOKUP(F163,係数!$E:$R,11,FALSE))))</f>
        <v/>
      </c>
      <c r="AP163" s="44"/>
      <c r="AR163" s="58" t="str">
        <f t="shared" si="30"/>
        <v/>
      </c>
      <c r="AS163" s="220" t="str">
        <f t="shared" si="34"/>
        <v/>
      </c>
      <c r="AT163" s="372" t="str">
        <f t="shared" si="31"/>
        <v/>
      </c>
      <c r="AY163" s="406"/>
      <c r="AZ163" s="401" t="str">
        <f>IF(OR(G163="",H163="有"),"",IF(AS163="電気事業者",VLOOKUP(G163,供給事業者!$B:$D,2,FALSE),IF(AS163="熱の供給区域",VLOOKUP(G163,供給事業者!$J:$L,2,FALSE),IF(AS163="ガス供給事業者",VLOOKUP(G163,供給事業者!$F:$H,2,FALSE),""))))</f>
        <v/>
      </c>
      <c r="BA163" s="406"/>
      <c r="BB163" s="401" t="str">
        <f>IF(OR(G163="",H163="有"),"",IF(AS163="電気事業者",VLOOKUP(G163,供給事業者!$B:$D,3,FALSE),IF(AS163="熱の供給区域",VLOOKUP(G163,供給事業者!$J:$L,3,FALSE),IF(AS163="ガス供給事業者",VLOOKUP(G163,供給事業者!$F:$H,3,FALSE),""))))</f>
        <v/>
      </c>
      <c r="CE163" s="221" t="str">
        <f t="shared" si="35"/>
        <v/>
      </c>
      <c r="CF163" s="221" t="str">
        <f t="shared" si="36"/>
        <v/>
      </c>
    </row>
    <row r="164" spans="2:84" ht="18" customHeight="1">
      <c r="B164" s="40"/>
      <c r="D164" s="822"/>
      <c r="E164" s="49"/>
      <c r="F164" s="32"/>
      <c r="G164" s="32"/>
      <c r="H164" s="50"/>
      <c r="I164" s="225"/>
      <c r="J164" s="32"/>
      <c r="K164" s="752"/>
      <c r="L164" s="800"/>
      <c r="M164" s="50"/>
      <c r="N164" s="50"/>
      <c r="O164" s="51"/>
      <c r="P164" s="51"/>
      <c r="Q164" s="708"/>
      <c r="R164" s="709"/>
      <c r="S164" s="709"/>
      <c r="T164" s="709"/>
      <c r="U164" s="709"/>
      <c r="V164" s="709"/>
      <c r="W164" s="709"/>
      <c r="X164" s="709"/>
      <c r="Y164" s="709"/>
      <c r="Z164" s="709"/>
      <c r="AA164" s="709"/>
      <c r="AB164" s="710"/>
      <c r="AC164" s="742"/>
      <c r="AD164" s="743">
        <f t="shared" si="24"/>
        <v>1</v>
      </c>
      <c r="AE164" s="692">
        <f t="shared" si="32"/>
        <v>0</v>
      </c>
      <c r="AF164" s="722" t="str">
        <f t="shared" si="25"/>
        <v/>
      </c>
      <c r="AG164" s="722" t="str">
        <f t="shared" si="26"/>
        <v/>
      </c>
      <c r="AH164" s="134" t="str">
        <f>IF(F164="","",VLOOKUP(F164,係数!$E:$R,9,FALSE))</f>
        <v/>
      </c>
      <c r="AI164" s="286" t="str">
        <f>IF(F164="","",VLOOKUP(F164,係数!$E:$R,7,FALSE))</f>
        <v/>
      </c>
      <c r="AJ164" s="723">
        <f t="shared" si="27"/>
        <v>1</v>
      </c>
      <c r="AK164" s="724" t="str">
        <f t="shared" si="28"/>
        <v/>
      </c>
      <c r="AL164" s="696" t="str">
        <f t="shared" si="29"/>
        <v/>
      </c>
      <c r="AM164" s="724" t="str">
        <f t="shared" si="33"/>
        <v/>
      </c>
      <c r="AN164" s="750" t="str">
        <f>IF(AL164="","",IF(F164="都市ガス",AL164*係数!$O$36*44/12,IF(COUNTIF(F164,"自ら生成した*")&gt;0,AG164*K164,AG164*VLOOKUP(F164,係数!$E:$R,11,FALSE))))</f>
        <v/>
      </c>
      <c r="AP164" s="44"/>
      <c r="AR164" s="58" t="str">
        <f t="shared" si="30"/>
        <v/>
      </c>
      <c r="AS164" s="220" t="str">
        <f t="shared" si="34"/>
        <v/>
      </c>
      <c r="AT164" s="372" t="str">
        <f t="shared" si="31"/>
        <v/>
      </c>
      <c r="AY164" s="406"/>
      <c r="AZ164" s="401" t="str">
        <f>IF(OR(G164="",H164="有"),"",IF(AS164="電気事業者",VLOOKUP(G164,供給事業者!$B:$D,2,FALSE),IF(AS164="熱の供給区域",VLOOKUP(G164,供給事業者!$J:$L,2,FALSE),IF(AS164="ガス供給事業者",VLOOKUP(G164,供給事業者!$F:$H,2,FALSE),""))))</f>
        <v/>
      </c>
      <c r="BA164" s="406"/>
      <c r="BB164" s="401" t="str">
        <f>IF(OR(G164="",H164="有"),"",IF(AS164="電気事業者",VLOOKUP(G164,供給事業者!$B:$D,3,FALSE),IF(AS164="熱の供給区域",VLOOKUP(G164,供給事業者!$J:$L,3,FALSE),IF(AS164="ガス供給事業者",VLOOKUP(G164,供給事業者!$F:$H,3,FALSE),""))))</f>
        <v/>
      </c>
      <c r="CE164" s="221" t="str">
        <f t="shared" si="35"/>
        <v/>
      </c>
      <c r="CF164" s="221" t="str">
        <f t="shared" si="36"/>
        <v/>
      </c>
    </row>
    <row r="165" spans="2:84" ht="18" customHeight="1">
      <c r="B165" s="40"/>
      <c r="D165" s="826"/>
      <c r="E165" s="49"/>
      <c r="F165" s="32"/>
      <c r="G165" s="32"/>
      <c r="H165" s="50"/>
      <c r="I165" s="225"/>
      <c r="J165" s="32"/>
      <c r="K165" s="752"/>
      <c r="L165" s="800"/>
      <c r="M165" s="50"/>
      <c r="N165" s="50"/>
      <c r="O165" s="51"/>
      <c r="P165" s="51"/>
      <c r="Q165" s="708"/>
      <c r="R165" s="709"/>
      <c r="S165" s="709"/>
      <c r="T165" s="709"/>
      <c r="U165" s="709"/>
      <c r="V165" s="709"/>
      <c r="W165" s="709"/>
      <c r="X165" s="709"/>
      <c r="Y165" s="709"/>
      <c r="Z165" s="709"/>
      <c r="AA165" s="709"/>
      <c r="AB165" s="710"/>
      <c r="AC165" s="742"/>
      <c r="AD165" s="743">
        <f t="shared" si="24"/>
        <v>1</v>
      </c>
      <c r="AE165" s="692">
        <f t="shared" si="32"/>
        <v>0</v>
      </c>
      <c r="AF165" s="722" t="str">
        <f t="shared" si="25"/>
        <v/>
      </c>
      <c r="AG165" s="722" t="str">
        <f t="shared" si="26"/>
        <v/>
      </c>
      <c r="AH165" s="134" t="str">
        <f>IF(F165="","",VLOOKUP(F165,係数!$E:$R,9,FALSE))</f>
        <v/>
      </c>
      <c r="AI165" s="286" t="str">
        <f>IF(F165="","",VLOOKUP(F165,係数!$E:$R,7,FALSE))</f>
        <v/>
      </c>
      <c r="AJ165" s="723">
        <f t="shared" si="27"/>
        <v>1</v>
      </c>
      <c r="AK165" s="724" t="str">
        <f t="shared" si="28"/>
        <v/>
      </c>
      <c r="AL165" s="696" t="str">
        <f t="shared" si="29"/>
        <v/>
      </c>
      <c r="AM165" s="724" t="str">
        <f t="shared" si="33"/>
        <v/>
      </c>
      <c r="AN165" s="750" t="str">
        <f>IF(AL165="","",IF(F165="都市ガス",AL165*係数!$O$36*44/12,IF(COUNTIF(F165,"自ら生成した*")&gt;0,AG165*K165,AG165*VLOOKUP(F165,係数!$E:$R,11,FALSE))))</f>
        <v/>
      </c>
      <c r="AP165" s="44"/>
      <c r="AR165" s="58" t="str">
        <f t="shared" si="30"/>
        <v/>
      </c>
      <c r="AS165" s="220" t="str">
        <f t="shared" si="34"/>
        <v/>
      </c>
      <c r="AT165" s="372" t="str">
        <f t="shared" si="31"/>
        <v/>
      </c>
      <c r="AY165" s="406"/>
      <c r="AZ165" s="401" t="str">
        <f>IF(OR(G165="",H165="有"),"",IF(AS165="電気事業者",VLOOKUP(G165,供給事業者!$B:$D,2,FALSE),IF(AS165="熱の供給区域",VLOOKUP(G165,供給事業者!$J:$L,2,FALSE),IF(AS165="ガス供給事業者",VLOOKUP(G165,供給事業者!$F:$H,2,FALSE),""))))</f>
        <v/>
      </c>
      <c r="BA165" s="406"/>
      <c r="BB165" s="401" t="str">
        <f>IF(OR(G165="",H165="有"),"",IF(AS165="電気事業者",VLOOKUP(G165,供給事業者!$B:$D,3,FALSE),IF(AS165="熱の供給区域",VLOOKUP(G165,供給事業者!$J:$L,3,FALSE),IF(AS165="ガス供給事業者",VLOOKUP(G165,供給事業者!$F:$H,3,FALSE),""))))</f>
        <v/>
      </c>
      <c r="CE165" s="221" t="str">
        <f t="shared" si="35"/>
        <v/>
      </c>
      <c r="CF165" s="221" t="str">
        <f t="shared" si="36"/>
        <v/>
      </c>
    </row>
    <row r="166" spans="2:84" ht="18" customHeight="1">
      <c r="B166" s="40"/>
      <c r="D166" s="826"/>
      <c r="E166" s="49"/>
      <c r="F166" s="32"/>
      <c r="G166" s="32"/>
      <c r="H166" s="50"/>
      <c r="I166" s="225"/>
      <c r="J166" s="32"/>
      <c r="K166" s="752"/>
      <c r="L166" s="800"/>
      <c r="M166" s="50"/>
      <c r="N166" s="50"/>
      <c r="O166" s="51"/>
      <c r="P166" s="51"/>
      <c r="Q166" s="708"/>
      <c r="R166" s="709"/>
      <c r="S166" s="709"/>
      <c r="T166" s="709"/>
      <c r="U166" s="709"/>
      <c r="V166" s="709"/>
      <c r="W166" s="709"/>
      <c r="X166" s="709"/>
      <c r="Y166" s="709"/>
      <c r="Z166" s="709"/>
      <c r="AA166" s="709"/>
      <c r="AB166" s="710"/>
      <c r="AC166" s="742"/>
      <c r="AD166" s="743">
        <f t="shared" si="24"/>
        <v>1</v>
      </c>
      <c r="AE166" s="692">
        <f t="shared" si="32"/>
        <v>0</v>
      </c>
      <c r="AF166" s="722" t="str">
        <f t="shared" si="25"/>
        <v/>
      </c>
      <c r="AG166" s="722" t="str">
        <f t="shared" si="26"/>
        <v/>
      </c>
      <c r="AH166" s="134" t="str">
        <f>IF(F166="","",VLOOKUP(F166,係数!$E:$R,9,FALSE))</f>
        <v/>
      </c>
      <c r="AI166" s="286" t="str">
        <f>IF(F166="","",VLOOKUP(F166,係数!$E:$R,7,FALSE))</f>
        <v/>
      </c>
      <c r="AJ166" s="723">
        <f t="shared" si="27"/>
        <v>1</v>
      </c>
      <c r="AK166" s="724" t="str">
        <f t="shared" si="28"/>
        <v/>
      </c>
      <c r="AL166" s="696" t="str">
        <f t="shared" si="29"/>
        <v/>
      </c>
      <c r="AM166" s="724" t="str">
        <f t="shared" si="33"/>
        <v/>
      </c>
      <c r="AN166" s="750" t="str">
        <f>IF(AL166="","",IF(F166="都市ガス",AL166*係数!$O$36*44/12,IF(COUNTIF(F166,"自ら生成した*")&gt;0,AG166*K166,AG166*VLOOKUP(F166,係数!$E:$R,11,FALSE))))</f>
        <v/>
      </c>
      <c r="AP166" s="44"/>
      <c r="AR166" s="58" t="str">
        <f t="shared" si="30"/>
        <v/>
      </c>
      <c r="AS166" s="220" t="str">
        <f t="shared" si="34"/>
        <v/>
      </c>
      <c r="AT166" s="372" t="str">
        <f t="shared" si="31"/>
        <v/>
      </c>
      <c r="AY166" s="406"/>
      <c r="AZ166" s="401" t="str">
        <f>IF(OR(G166="",H166="有"),"",IF(AS166="電気事業者",VLOOKUP(G166,供給事業者!$B:$D,2,FALSE),IF(AS166="熱の供給区域",VLOOKUP(G166,供給事業者!$J:$L,2,FALSE),IF(AS166="ガス供給事業者",VLOOKUP(G166,供給事業者!$F:$H,2,FALSE),""))))</f>
        <v/>
      </c>
      <c r="BA166" s="406"/>
      <c r="BB166" s="401" t="str">
        <f>IF(OR(G166="",H166="有"),"",IF(AS166="電気事業者",VLOOKUP(G166,供給事業者!$B:$D,3,FALSE),IF(AS166="熱の供給区域",VLOOKUP(G166,供給事業者!$J:$L,3,FALSE),IF(AS166="ガス供給事業者",VLOOKUP(G166,供給事業者!$F:$H,3,FALSE),""))))</f>
        <v/>
      </c>
      <c r="CE166" s="221" t="str">
        <f t="shared" si="35"/>
        <v/>
      </c>
      <c r="CF166" s="221" t="str">
        <f t="shared" si="36"/>
        <v/>
      </c>
    </row>
    <row r="167" spans="2:84" ht="18" customHeight="1">
      <c r="B167" s="40"/>
      <c r="D167" s="826"/>
      <c r="E167" s="49"/>
      <c r="F167" s="32"/>
      <c r="G167" s="32"/>
      <c r="H167" s="50"/>
      <c r="I167" s="225"/>
      <c r="J167" s="32"/>
      <c r="K167" s="752"/>
      <c r="L167" s="800"/>
      <c r="M167" s="50"/>
      <c r="N167" s="50"/>
      <c r="O167" s="51"/>
      <c r="P167" s="51"/>
      <c r="Q167" s="708"/>
      <c r="R167" s="709"/>
      <c r="S167" s="709"/>
      <c r="T167" s="709"/>
      <c r="U167" s="709"/>
      <c r="V167" s="709"/>
      <c r="W167" s="709"/>
      <c r="X167" s="709"/>
      <c r="Y167" s="709"/>
      <c r="Z167" s="709"/>
      <c r="AA167" s="709"/>
      <c r="AB167" s="710"/>
      <c r="AC167" s="742"/>
      <c r="AD167" s="743">
        <f t="shared" si="24"/>
        <v>1</v>
      </c>
      <c r="AE167" s="692">
        <f t="shared" si="32"/>
        <v>0</v>
      </c>
      <c r="AF167" s="722" t="str">
        <f t="shared" si="25"/>
        <v/>
      </c>
      <c r="AG167" s="722" t="str">
        <f t="shared" si="26"/>
        <v/>
      </c>
      <c r="AH167" s="134" t="str">
        <f>IF(F167="","",VLOOKUP(F167,係数!$E:$R,9,FALSE))</f>
        <v/>
      </c>
      <c r="AI167" s="286" t="str">
        <f>IF(F167="","",VLOOKUP(F167,係数!$E:$R,7,FALSE))</f>
        <v/>
      </c>
      <c r="AJ167" s="723">
        <f t="shared" si="27"/>
        <v>1</v>
      </c>
      <c r="AK167" s="724" t="str">
        <f t="shared" si="28"/>
        <v/>
      </c>
      <c r="AL167" s="696" t="str">
        <f t="shared" si="29"/>
        <v/>
      </c>
      <c r="AM167" s="724" t="str">
        <f t="shared" si="33"/>
        <v/>
      </c>
      <c r="AN167" s="750" t="str">
        <f>IF(AL167="","",IF(F167="都市ガス",AL167*係数!$O$36*44/12,IF(COUNTIF(F167,"自ら生成した*")&gt;0,AG167*K167,AG167*VLOOKUP(F167,係数!$E:$R,11,FALSE))))</f>
        <v/>
      </c>
      <c r="AP167" s="44"/>
      <c r="AR167" s="58" t="str">
        <f t="shared" si="30"/>
        <v/>
      </c>
      <c r="AS167" s="220" t="str">
        <f t="shared" si="34"/>
        <v/>
      </c>
      <c r="AT167" s="372" t="str">
        <f t="shared" si="31"/>
        <v/>
      </c>
      <c r="AY167" s="406"/>
      <c r="AZ167" s="401" t="str">
        <f>IF(OR(G167="",H167="有"),"",IF(AS167="電気事業者",VLOOKUP(G167,供給事業者!$B:$D,2,FALSE),IF(AS167="熱の供給区域",VLOOKUP(G167,供給事業者!$J:$L,2,FALSE),IF(AS167="ガス供給事業者",VLOOKUP(G167,供給事業者!$F:$H,2,FALSE),""))))</f>
        <v/>
      </c>
      <c r="BA167" s="406"/>
      <c r="BB167" s="401" t="str">
        <f>IF(OR(G167="",H167="有"),"",IF(AS167="電気事業者",VLOOKUP(G167,供給事業者!$B:$D,3,FALSE),IF(AS167="熱の供給区域",VLOOKUP(G167,供給事業者!$J:$L,3,FALSE),IF(AS167="ガス供給事業者",VLOOKUP(G167,供給事業者!$F:$H,3,FALSE),""))))</f>
        <v/>
      </c>
      <c r="CE167" s="221" t="str">
        <f t="shared" si="35"/>
        <v/>
      </c>
      <c r="CF167" s="221" t="str">
        <f t="shared" si="36"/>
        <v/>
      </c>
    </row>
    <row r="168" spans="2:84" ht="18" customHeight="1">
      <c r="B168" s="40"/>
      <c r="D168" s="826"/>
      <c r="E168" s="49"/>
      <c r="F168" s="32"/>
      <c r="G168" s="32"/>
      <c r="H168" s="50"/>
      <c r="I168" s="225"/>
      <c r="J168" s="32"/>
      <c r="K168" s="752"/>
      <c r="L168" s="800"/>
      <c r="M168" s="50"/>
      <c r="N168" s="50"/>
      <c r="O168" s="51"/>
      <c r="P168" s="51"/>
      <c r="Q168" s="708"/>
      <c r="R168" s="709"/>
      <c r="S168" s="709"/>
      <c r="T168" s="709"/>
      <c r="U168" s="709"/>
      <c r="V168" s="709"/>
      <c r="W168" s="709"/>
      <c r="X168" s="709"/>
      <c r="Y168" s="709"/>
      <c r="Z168" s="709"/>
      <c r="AA168" s="709"/>
      <c r="AB168" s="710"/>
      <c r="AC168" s="742"/>
      <c r="AD168" s="743">
        <f t="shared" si="24"/>
        <v>1</v>
      </c>
      <c r="AE168" s="692">
        <f t="shared" si="32"/>
        <v>0</v>
      </c>
      <c r="AF168" s="722" t="str">
        <f t="shared" si="25"/>
        <v/>
      </c>
      <c r="AG168" s="722" t="str">
        <f t="shared" si="26"/>
        <v/>
      </c>
      <c r="AH168" s="134" t="str">
        <f>IF(F168="","",VLOOKUP(F168,係数!$E:$R,9,FALSE))</f>
        <v/>
      </c>
      <c r="AI168" s="286" t="str">
        <f>IF(F168="","",VLOOKUP(F168,係数!$E:$R,7,FALSE))</f>
        <v/>
      </c>
      <c r="AJ168" s="723">
        <f t="shared" si="27"/>
        <v>1</v>
      </c>
      <c r="AK168" s="724" t="str">
        <f t="shared" si="28"/>
        <v/>
      </c>
      <c r="AL168" s="696" t="str">
        <f t="shared" si="29"/>
        <v/>
      </c>
      <c r="AM168" s="724" t="str">
        <f t="shared" si="33"/>
        <v/>
      </c>
      <c r="AN168" s="750" t="str">
        <f>IF(AL168="","",IF(F168="都市ガス",AL168*係数!$O$36*44/12,IF(COUNTIF(F168,"自ら生成した*")&gt;0,AG168*K168,AG168*VLOOKUP(F168,係数!$E:$R,11,FALSE))))</f>
        <v/>
      </c>
      <c r="AP168" s="44"/>
      <c r="AR168" s="58" t="str">
        <f t="shared" si="30"/>
        <v/>
      </c>
      <c r="AS168" s="220" t="str">
        <f t="shared" si="34"/>
        <v/>
      </c>
      <c r="AT168" s="372" t="str">
        <f t="shared" si="31"/>
        <v/>
      </c>
      <c r="AY168" s="406"/>
      <c r="AZ168" s="401" t="str">
        <f>IF(OR(G168="",H168="有"),"",IF(AS168="電気事業者",VLOOKUP(G168,供給事業者!$B:$D,2,FALSE),IF(AS168="熱の供給区域",VLOOKUP(G168,供給事業者!$J:$L,2,FALSE),IF(AS168="ガス供給事業者",VLOOKUP(G168,供給事業者!$F:$H,2,FALSE),""))))</f>
        <v/>
      </c>
      <c r="BA168" s="406"/>
      <c r="BB168" s="401" t="str">
        <f>IF(OR(G168="",H168="有"),"",IF(AS168="電気事業者",VLOOKUP(G168,供給事業者!$B:$D,3,FALSE),IF(AS168="熱の供給区域",VLOOKUP(G168,供給事業者!$J:$L,3,FALSE),IF(AS168="ガス供給事業者",VLOOKUP(G168,供給事業者!$F:$H,3,FALSE),""))))</f>
        <v/>
      </c>
      <c r="CE168" s="221" t="str">
        <f t="shared" si="35"/>
        <v/>
      </c>
      <c r="CF168" s="221" t="str">
        <f t="shared" si="36"/>
        <v/>
      </c>
    </row>
    <row r="169" spans="2:84" ht="18" customHeight="1">
      <c r="B169" s="40"/>
      <c r="D169" s="826"/>
      <c r="E169" s="49"/>
      <c r="F169" s="32"/>
      <c r="G169" s="32"/>
      <c r="H169" s="50"/>
      <c r="I169" s="225"/>
      <c r="J169" s="32"/>
      <c r="K169" s="752"/>
      <c r="L169" s="800"/>
      <c r="M169" s="50"/>
      <c r="N169" s="50"/>
      <c r="O169" s="51"/>
      <c r="P169" s="51"/>
      <c r="Q169" s="708"/>
      <c r="R169" s="709"/>
      <c r="S169" s="709"/>
      <c r="T169" s="709"/>
      <c r="U169" s="709"/>
      <c r="V169" s="709"/>
      <c r="W169" s="709"/>
      <c r="X169" s="709"/>
      <c r="Y169" s="709"/>
      <c r="Z169" s="709"/>
      <c r="AA169" s="709"/>
      <c r="AB169" s="710"/>
      <c r="AC169" s="742"/>
      <c r="AD169" s="743">
        <f t="shared" si="24"/>
        <v>1</v>
      </c>
      <c r="AE169" s="692">
        <f t="shared" si="32"/>
        <v>0</v>
      </c>
      <c r="AF169" s="722" t="str">
        <f t="shared" si="25"/>
        <v/>
      </c>
      <c r="AG169" s="722" t="str">
        <f t="shared" si="26"/>
        <v/>
      </c>
      <c r="AH169" s="134" t="str">
        <f>IF(F169="","",VLOOKUP(F169,係数!$E:$R,9,FALSE))</f>
        <v/>
      </c>
      <c r="AI169" s="286" t="str">
        <f>IF(F169="","",VLOOKUP(F169,係数!$E:$R,7,FALSE))</f>
        <v/>
      </c>
      <c r="AJ169" s="723">
        <f t="shared" si="27"/>
        <v>1</v>
      </c>
      <c r="AK169" s="724" t="str">
        <f t="shared" si="28"/>
        <v/>
      </c>
      <c r="AL169" s="696" t="str">
        <f t="shared" si="29"/>
        <v/>
      </c>
      <c r="AM169" s="724" t="str">
        <f t="shared" si="33"/>
        <v/>
      </c>
      <c r="AN169" s="750" t="str">
        <f>IF(AL169="","",IF(F169="都市ガス",AL169*係数!$O$36*44/12,IF(COUNTIF(F169,"自ら生成した*")&gt;0,AG169*K169,AG169*VLOOKUP(F169,係数!$E:$R,11,FALSE))))</f>
        <v/>
      </c>
      <c r="AP169" s="44"/>
      <c r="AR169" s="58" t="str">
        <f t="shared" si="30"/>
        <v/>
      </c>
      <c r="AS169" s="220" t="str">
        <f t="shared" si="34"/>
        <v/>
      </c>
      <c r="AT169" s="372" t="str">
        <f t="shared" si="31"/>
        <v/>
      </c>
      <c r="AY169" s="406"/>
      <c r="AZ169" s="401" t="str">
        <f>IF(OR(G169="",H169="有"),"",IF(AS169="電気事業者",VLOOKUP(G169,供給事業者!$B:$D,2,FALSE),IF(AS169="熱の供給区域",VLOOKUP(G169,供給事業者!$J:$L,2,FALSE),IF(AS169="ガス供給事業者",VLOOKUP(G169,供給事業者!$F:$H,2,FALSE),""))))</f>
        <v/>
      </c>
      <c r="BA169" s="406"/>
      <c r="BB169" s="401" t="str">
        <f>IF(OR(G169="",H169="有"),"",IF(AS169="電気事業者",VLOOKUP(G169,供給事業者!$B:$D,3,FALSE),IF(AS169="熱の供給区域",VLOOKUP(G169,供給事業者!$J:$L,3,FALSE),IF(AS169="ガス供給事業者",VLOOKUP(G169,供給事業者!$F:$H,3,FALSE),""))))</f>
        <v/>
      </c>
      <c r="CE169" s="221" t="str">
        <f t="shared" si="35"/>
        <v/>
      </c>
      <c r="CF169" s="221" t="str">
        <f t="shared" si="36"/>
        <v/>
      </c>
    </row>
    <row r="170" spans="2:84" ht="18" customHeight="1">
      <c r="B170" s="40"/>
      <c r="D170" s="826"/>
      <c r="E170" s="49"/>
      <c r="F170" s="32"/>
      <c r="G170" s="32"/>
      <c r="H170" s="50"/>
      <c r="I170" s="225"/>
      <c r="J170" s="32"/>
      <c r="K170" s="752"/>
      <c r="L170" s="800"/>
      <c r="M170" s="50"/>
      <c r="N170" s="50"/>
      <c r="O170" s="51"/>
      <c r="P170" s="51"/>
      <c r="Q170" s="708"/>
      <c r="R170" s="709"/>
      <c r="S170" s="709"/>
      <c r="T170" s="709"/>
      <c r="U170" s="709"/>
      <c r="V170" s="709"/>
      <c r="W170" s="709"/>
      <c r="X170" s="709"/>
      <c r="Y170" s="709"/>
      <c r="Z170" s="709"/>
      <c r="AA170" s="709"/>
      <c r="AB170" s="710"/>
      <c r="AC170" s="742"/>
      <c r="AD170" s="743">
        <f t="shared" si="24"/>
        <v>1</v>
      </c>
      <c r="AE170" s="692">
        <f t="shared" si="32"/>
        <v>0</v>
      </c>
      <c r="AF170" s="722" t="str">
        <f t="shared" si="25"/>
        <v/>
      </c>
      <c r="AG170" s="722" t="str">
        <f t="shared" si="26"/>
        <v/>
      </c>
      <c r="AH170" s="134" t="str">
        <f>IF(F170="","",VLOOKUP(F170,係数!$E:$R,9,FALSE))</f>
        <v/>
      </c>
      <c r="AI170" s="286" t="str">
        <f>IF(F170="","",VLOOKUP(F170,係数!$E:$R,7,FALSE))</f>
        <v/>
      </c>
      <c r="AJ170" s="723">
        <f t="shared" si="27"/>
        <v>1</v>
      </c>
      <c r="AK170" s="724" t="str">
        <f t="shared" si="28"/>
        <v/>
      </c>
      <c r="AL170" s="696" t="str">
        <f t="shared" si="29"/>
        <v/>
      </c>
      <c r="AM170" s="724" t="str">
        <f t="shared" si="33"/>
        <v/>
      </c>
      <c r="AN170" s="750" t="str">
        <f>IF(AL170="","",IF(F170="都市ガス",AL170*係数!$O$36*44/12,IF(COUNTIF(F170,"自ら生成した*")&gt;0,AG170*K170,AG170*VLOOKUP(F170,係数!$E:$R,11,FALSE))))</f>
        <v/>
      </c>
      <c r="AP170" s="44"/>
      <c r="AR170" s="58" t="str">
        <f t="shared" si="30"/>
        <v/>
      </c>
      <c r="AS170" s="220" t="str">
        <f t="shared" si="34"/>
        <v/>
      </c>
      <c r="AT170" s="372" t="str">
        <f t="shared" si="31"/>
        <v/>
      </c>
      <c r="AY170" s="406"/>
      <c r="AZ170" s="401" t="str">
        <f>IF(OR(G170="",H170="有"),"",IF(AS170="電気事業者",VLOOKUP(G170,供給事業者!$B:$D,2,FALSE),IF(AS170="熱の供給区域",VLOOKUP(G170,供給事業者!$J:$L,2,FALSE),IF(AS170="ガス供給事業者",VLOOKUP(G170,供給事業者!$F:$H,2,FALSE),""))))</f>
        <v/>
      </c>
      <c r="BA170" s="406"/>
      <c r="BB170" s="401" t="str">
        <f>IF(OR(G170="",H170="有"),"",IF(AS170="電気事業者",VLOOKUP(G170,供給事業者!$B:$D,3,FALSE),IF(AS170="熱の供給区域",VLOOKUP(G170,供給事業者!$J:$L,3,FALSE),IF(AS170="ガス供給事業者",VLOOKUP(G170,供給事業者!$F:$H,3,FALSE),""))))</f>
        <v/>
      </c>
      <c r="CE170" s="221" t="str">
        <f t="shared" si="35"/>
        <v/>
      </c>
      <c r="CF170" s="221" t="str">
        <f t="shared" si="36"/>
        <v/>
      </c>
    </row>
    <row r="171" spans="2:84" ht="18" customHeight="1">
      <c r="B171" s="40"/>
      <c r="D171" s="826"/>
      <c r="E171" s="49"/>
      <c r="F171" s="32"/>
      <c r="G171" s="32"/>
      <c r="H171" s="50"/>
      <c r="I171" s="225"/>
      <c r="J171" s="32"/>
      <c r="K171" s="752"/>
      <c r="L171" s="800"/>
      <c r="M171" s="50"/>
      <c r="N171" s="50"/>
      <c r="O171" s="51"/>
      <c r="P171" s="51"/>
      <c r="Q171" s="708"/>
      <c r="R171" s="709"/>
      <c r="S171" s="709"/>
      <c r="T171" s="709"/>
      <c r="U171" s="709"/>
      <c r="V171" s="709"/>
      <c r="W171" s="709"/>
      <c r="X171" s="709"/>
      <c r="Y171" s="709"/>
      <c r="Z171" s="709"/>
      <c r="AA171" s="709"/>
      <c r="AB171" s="710"/>
      <c r="AC171" s="742"/>
      <c r="AD171" s="743">
        <f t="shared" si="24"/>
        <v>1</v>
      </c>
      <c r="AE171" s="692">
        <f t="shared" si="32"/>
        <v>0</v>
      </c>
      <c r="AF171" s="722" t="str">
        <f t="shared" si="25"/>
        <v/>
      </c>
      <c r="AG171" s="722" t="str">
        <f t="shared" si="26"/>
        <v/>
      </c>
      <c r="AH171" s="134" t="str">
        <f>IF(F171="","",VLOOKUP(F171,係数!$E:$R,9,FALSE))</f>
        <v/>
      </c>
      <c r="AI171" s="286" t="str">
        <f>IF(F171="","",VLOOKUP(F171,係数!$E:$R,7,FALSE))</f>
        <v/>
      </c>
      <c r="AJ171" s="723">
        <f t="shared" si="27"/>
        <v>1</v>
      </c>
      <c r="AK171" s="724" t="str">
        <f t="shared" si="28"/>
        <v/>
      </c>
      <c r="AL171" s="696" t="str">
        <f t="shared" si="29"/>
        <v/>
      </c>
      <c r="AM171" s="724" t="str">
        <f t="shared" si="33"/>
        <v/>
      </c>
      <c r="AN171" s="750" t="str">
        <f>IF(AL171="","",IF(F171="都市ガス",AL171*係数!$O$36*44/12,IF(COUNTIF(F171,"自ら生成した*")&gt;0,AG171*K171,AG171*VLOOKUP(F171,係数!$E:$R,11,FALSE))))</f>
        <v/>
      </c>
      <c r="AP171" s="44"/>
      <c r="AR171" s="58" t="str">
        <f t="shared" si="30"/>
        <v/>
      </c>
      <c r="AS171" s="220" t="str">
        <f t="shared" si="34"/>
        <v/>
      </c>
      <c r="AT171" s="372" t="str">
        <f t="shared" si="31"/>
        <v/>
      </c>
      <c r="AY171" s="406"/>
      <c r="AZ171" s="401" t="str">
        <f>IF(OR(G171="",H171="有"),"",IF(AS171="電気事業者",VLOOKUP(G171,供給事業者!$B:$D,2,FALSE),IF(AS171="熱の供給区域",VLOOKUP(G171,供給事業者!$J:$L,2,FALSE),IF(AS171="ガス供給事業者",VLOOKUP(G171,供給事業者!$F:$H,2,FALSE),""))))</f>
        <v/>
      </c>
      <c r="BA171" s="406"/>
      <c r="BB171" s="401" t="str">
        <f>IF(OR(G171="",H171="有"),"",IF(AS171="電気事業者",VLOOKUP(G171,供給事業者!$B:$D,3,FALSE),IF(AS171="熱の供給区域",VLOOKUP(G171,供給事業者!$J:$L,3,FALSE),IF(AS171="ガス供給事業者",VLOOKUP(G171,供給事業者!$F:$H,3,FALSE),""))))</f>
        <v/>
      </c>
      <c r="CE171" s="221" t="str">
        <f t="shared" si="35"/>
        <v/>
      </c>
      <c r="CF171" s="221" t="str">
        <f t="shared" si="36"/>
        <v/>
      </c>
    </row>
    <row r="172" spans="2:84" ht="18" customHeight="1">
      <c r="B172" s="40"/>
      <c r="D172" s="826"/>
      <c r="E172" s="49"/>
      <c r="F172" s="32"/>
      <c r="G172" s="32"/>
      <c r="H172" s="50"/>
      <c r="I172" s="225"/>
      <c r="J172" s="32"/>
      <c r="K172" s="752"/>
      <c r="L172" s="800"/>
      <c r="M172" s="50"/>
      <c r="N172" s="50"/>
      <c r="O172" s="51"/>
      <c r="P172" s="51"/>
      <c r="Q172" s="708"/>
      <c r="R172" s="709"/>
      <c r="S172" s="709"/>
      <c r="T172" s="709"/>
      <c r="U172" s="709"/>
      <c r="V172" s="709"/>
      <c r="W172" s="709"/>
      <c r="X172" s="709"/>
      <c r="Y172" s="709"/>
      <c r="Z172" s="709"/>
      <c r="AA172" s="709"/>
      <c r="AB172" s="710"/>
      <c r="AC172" s="742"/>
      <c r="AD172" s="743">
        <f t="shared" si="24"/>
        <v>1</v>
      </c>
      <c r="AE172" s="692">
        <f t="shared" si="32"/>
        <v>0</v>
      </c>
      <c r="AF172" s="722" t="str">
        <f t="shared" si="25"/>
        <v/>
      </c>
      <c r="AG172" s="722" t="str">
        <f t="shared" si="26"/>
        <v/>
      </c>
      <c r="AH172" s="134" t="str">
        <f>IF(F172="","",VLOOKUP(F172,係数!$E:$R,9,FALSE))</f>
        <v/>
      </c>
      <c r="AI172" s="286" t="str">
        <f>IF(F172="","",VLOOKUP(F172,係数!$E:$R,7,FALSE))</f>
        <v/>
      </c>
      <c r="AJ172" s="723">
        <f t="shared" si="27"/>
        <v>1</v>
      </c>
      <c r="AK172" s="724" t="str">
        <f t="shared" si="28"/>
        <v/>
      </c>
      <c r="AL172" s="696" t="str">
        <f t="shared" si="29"/>
        <v/>
      </c>
      <c r="AM172" s="724" t="str">
        <f t="shared" si="33"/>
        <v/>
      </c>
      <c r="AN172" s="750" t="str">
        <f>IF(AL172="","",IF(F172="都市ガス",AL172*係数!$O$36*44/12,IF(COUNTIF(F172,"自ら生成した*")&gt;0,AG172*K172,AG172*VLOOKUP(F172,係数!$E:$R,11,FALSE))))</f>
        <v/>
      </c>
      <c r="AP172" s="44"/>
      <c r="AR172" s="58" t="str">
        <f t="shared" si="30"/>
        <v/>
      </c>
      <c r="AS172" s="220" t="str">
        <f t="shared" si="34"/>
        <v/>
      </c>
      <c r="AT172" s="372" t="str">
        <f t="shared" si="31"/>
        <v/>
      </c>
      <c r="AY172" s="406"/>
      <c r="AZ172" s="401" t="str">
        <f>IF(OR(G172="",H172="有"),"",IF(AS172="電気事業者",VLOOKUP(G172,供給事業者!$B:$D,2,FALSE),IF(AS172="熱の供給区域",VLOOKUP(G172,供給事業者!$J:$L,2,FALSE),IF(AS172="ガス供給事業者",VLOOKUP(G172,供給事業者!$F:$H,2,FALSE),""))))</f>
        <v/>
      </c>
      <c r="BA172" s="406"/>
      <c r="BB172" s="401" t="str">
        <f>IF(OR(G172="",H172="有"),"",IF(AS172="電気事業者",VLOOKUP(G172,供給事業者!$B:$D,3,FALSE),IF(AS172="熱の供給区域",VLOOKUP(G172,供給事業者!$J:$L,3,FALSE),IF(AS172="ガス供給事業者",VLOOKUP(G172,供給事業者!$F:$H,3,FALSE),""))))</f>
        <v/>
      </c>
      <c r="CE172" s="221" t="str">
        <f t="shared" si="35"/>
        <v/>
      </c>
      <c r="CF172" s="221" t="str">
        <f t="shared" si="36"/>
        <v/>
      </c>
    </row>
    <row r="173" spans="2:84" ht="18" customHeight="1">
      <c r="B173" s="40"/>
      <c r="D173" s="822"/>
      <c r="E173" s="49"/>
      <c r="F173" s="32"/>
      <c r="G173" s="32"/>
      <c r="H173" s="50"/>
      <c r="I173" s="225"/>
      <c r="J173" s="32"/>
      <c r="K173" s="752"/>
      <c r="L173" s="800"/>
      <c r="M173" s="50"/>
      <c r="N173" s="50"/>
      <c r="O173" s="51"/>
      <c r="P173" s="51"/>
      <c r="Q173" s="708"/>
      <c r="R173" s="709"/>
      <c r="S173" s="709"/>
      <c r="T173" s="709"/>
      <c r="U173" s="709"/>
      <c r="V173" s="709"/>
      <c r="W173" s="709"/>
      <c r="X173" s="709"/>
      <c r="Y173" s="709"/>
      <c r="Z173" s="709"/>
      <c r="AA173" s="709"/>
      <c r="AB173" s="710"/>
      <c r="AC173" s="742"/>
      <c r="AD173" s="743">
        <f t="shared" si="24"/>
        <v>1</v>
      </c>
      <c r="AE173" s="692">
        <f t="shared" si="32"/>
        <v>0</v>
      </c>
      <c r="AF173" s="722" t="str">
        <f t="shared" si="25"/>
        <v/>
      </c>
      <c r="AG173" s="722" t="str">
        <f t="shared" si="26"/>
        <v/>
      </c>
      <c r="AH173" s="134" t="str">
        <f>IF(F173="","",VLOOKUP(F173,係数!$E:$R,9,FALSE))</f>
        <v/>
      </c>
      <c r="AI173" s="286" t="str">
        <f>IF(F173="","",VLOOKUP(F173,係数!$E:$R,7,FALSE))</f>
        <v/>
      </c>
      <c r="AJ173" s="723">
        <f t="shared" si="27"/>
        <v>1</v>
      </c>
      <c r="AK173" s="724" t="str">
        <f t="shared" si="28"/>
        <v/>
      </c>
      <c r="AL173" s="696" t="str">
        <f t="shared" si="29"/>
        <v/>
      </c>
      <c r="AM173" s="724" t="str">
        <f t="shared" si="33"/>
        <v/>
      </c>
      <c r="AN173" s="750" t="str">
        <f>IF(AL173="","",IF(F173="都市ガス",AL173*係数!$O$36*44/12,IF(COUNTIF(F173,"自ら生成した*")&gt;0,AG173*K173,AG173*VLOOKUP(F173,係数!$E:$R,11,FALSE))))</f>
        <v/>
      </c>
      <c r="AP173" s="44"/>
      <c r="AR173" s="58" t="str">
        <f t="shared" si="30"/>
        <v/>
      </c>
      <c r="AS173" s="220" t="str">
        <f t="shared" si="34"/>
        <v/>
      </c>
      <c r="AT173" s="372" t="str">
        <f t="shared" si="31"/>
        <v/>
      </c>
      <c r="AY173" s="406"/>
      <c r="AZ173" s="401" t="str">
        <f>IF(OR(G173="",H173="有"),"",IF(AS173="電気事業者",VLOOKUP(G173,供給事業者!$B:$D,2,FALSE),IF(AS173="熱の供給区域",VLOOKUP(G173,供給事業者!$J:$L,2,FALSE),IF(AS173="ガス供給事業者",VLOOKUP(G173,供給事業者!$F:$H,2,FALSE),""))))</f>
        <v/>
      </c>
      <c r="BA173" s="406"/>
      <c r="BB173" s="401" t="str">
        <f>IF(OR(G173="",H173="有"),"",IF(AS173="電気事業者",VLOOKUP(G173,供給事業者!$B:$D,3,FALSE),IF(AS173="熱の供給区域",VLOOKUP(G173,供給事業者!$J:$L,3,FALSE),IF(AS173="ガス供給事業者",VLOOKUP(G173,供給事業者!$F:$H,3,FALSE),""))))</f>
        <v/>
      </c>
      <c r="CE173" s="221" t="str">
        <f t="shared" si="35"/>
        <v/>
      </c>
      <c r="CF173" s="221" t="str">
        <f t="shared" si="36"/>
        <v/>
      </c>
    </row>
    <row r="174" spans="2:84" ht="18" customHeight="1">
      <c r="B174" s="40"/>
      <c r="D174" s="822"/>
      <c r="E174" s="49"/>
      <c r="F174" s="32"/>
      <c r="G174" s="32"/>
      <c r="H174" s="50"/>
      <c r="I174" s="225"/>
      <c r="J174" s="32"/>
      <c r="K174" s="752"/>
      <c r="L174" s="800"/>
      <c r="M174" s="50"/>
      <c r="N174" s="50"/>
      <c r="O174" s="51"/>
      <c r="P174" s="51"/>
      <c r="Q174" s="708"/>
      <c r="R174" s="709"/>
      <c r="S174" s="709"/>
      <c r="T174" s="709"/>
      <c r="U174" s="709"/>
      <c r="V174" s="709"/>
      <c r="W174" s="709"/>
      <c r="X174" s="709"/>
      <c r="Y174" s="709"/>
      <c r="Z174" s="709"/>
      <c r="AA174" s="709"/>
      <c r="AB174" s="710"/>
      <c r="AC174" s="742"/>
      <c r="AD174" s="743">
        <f t="shared" si="24"/>
        <v>1</v>
      </c>
      <c r="AE174" s="692">
        <f t="shared" si="32"/>
        <v>0</v>
      </c>
      <c r="AF174" s="722" t="str">
        <f t="shared" si="25"/>
        <v/>
      </c>
      <c r="AG174" s="722" t="str">
        <f t="shared" si="26"/>
        <v/>
      </c>
      <c r="AH174" s="134" t="str">
        <f>IF(F174="","",VLOOKUP(F174,係数!$E:$R,9,FALSE))</f>
        <v/>
      </c>
      <c r="AI174" s="286" t="str">
        <f>IF(F174="","",VLOOKUP(F174,係数!$E:$R,7,FALSE))</f>
        <v/>
      </c>
      <c r="AJ174" s="723">
        <f t="shared" si="27"/>
        <v>1</v>
      </c>
      <c r="AK174" s="724" t="str">
        <f t="shared" si="28"/>
        <v/>
      </c>
      <c r="AL174" s="696" t="str">
        <f t="shared" si="29"/>
        <v/>
      </c>
      <c r="AM174" s="724" t="str">
        <f t="shared" si="33"/>
        <v/>
      </c>
      <c r="AN174" s="750" t="str">
        <f>IF(AL174="","",IF(F174="都市ガス",AL174*係数!$O$36*44/12,IF(COUNTIF(F174,"自ら生成した*")&gt;0,AG174*K174,AG174*VLOOKUP(F174,係数!$E:$R,11,FALSE))))</f>
        <v/>
      </c>
      <c r="AP174" s="44"/>
      <c r="AR174" s="58" t="str">
        <f t="shared" si="30"/>
        <v/>
      </c>
      <c r="AS174" s="220" t="str">
        <f t="shared" si="34"/>
        <v/>
      </c>
      <c r="AT174" s="372" t="str">
        <f t="shared" si="31"/>
        <v/>
      </c>
      <c r="AY174" s="406"/>
      <c r="AZ174" s="401" t="str">
        <f>IF(OR(G174="",H174="有"),"",IF(AS174="電気事業者",VLOOKUP(G174,供給事業者!$B:$D,2,FALSE),IF(AS174="熱の供給区域",VLOOKUP(G174,供給事業者!$J:$L,2,FALSE),IF(AS174="ガス供給事業者",VLOOKUP(G174,供給事業者!$F:$H,2,FALSE),""))))</f>
        <v/>
      </c>
      <c r="BA174" s="406"/>
      <c r="BB174" s="401" t="str">
        <f>IF(OR(G174="",H174="有"),"",IF(AS174="電気事業者",VLOOKUP(G174,供給事業者!$B:$D,3,FALSE),IF(AS174="熱の供給区域",VLOOKUP(G174,供給事業者!$J:$L,3,FALSE),IF(AS174="ガス供給事業者",VLOOKUP(G174,供給事業者!$F:$H,3,FALSE),""))))</f>
        <v/>
      </c>
      <c r="CE174" s="221" t="str">
        <f t="shared" si="35"/>
        <v/>
      </c>
      <c r="CF174" s="221" t="str">
        <f t="shared" si="36"/>
        <v/>
      </c>
    </row>
    <row r="175" spans="2:84" ht="18" customHeight="1">
      <c r="B175" s="40"/>
      <c r="D175" s="822"/>
      <c r="E175" s="49"/>
      <c r="F175" s="32"/>
      <c r="G175" s="32"/>
      <c r="H175" s="50"/>
      <c r="I175" s="225"/>
      <c r="J175" s="32"/>
      <c r="K175" s="752"/>
      <c r="L175" s="800"/>
      <c r="M175" s="50"/>
      <c r="N175" s="50"/>
      <c r="O175" s="51"/>
      <c r="P175" s="51"/>
      <c r="Q175" s="708"/>
      <c r="R175" s="709"/>
      <c r="S175" s="709"/>
      <c r="T175" s="709"/>
      <c r="U175" s="709"/>
      <c r="V175" s="709"/>
      <c r="W175" s="709"/>
      <c r="X175" s="709"/>
      <c r="Y175" s="709"/>
      <c r="Z175" s="709"/>
      <c r="AA175" s="709"/>
      <c r="AB175" s="710"/>
      <c r="AC175" s="742"/>
      <c r="AD175" s="743">
        <f t="shared" si="24"/>
        <v>1</v>
      </c>
      <c r="AE175" s="692">
        <f t="shared" si="32"/>
        <v>0</v>
      </c>
      <c r="AF175" s="722" t="str">
        <f t="shared" si="25"/>
        <v/>
      </c>
      <c r="AG175" s="722" t="str">
        <f t="shared" si="26"/>
        <v/>
      </c>
      <c r="AH175" s="134" t="str">
        <f>IF(F175="","",VLOOKUP(F175,係数!$E:$R,9,FALSE))</f>
        <v/>
      </c>
      <c r="AI175" s="286" t="str">
        <f>IF(F175="","",VLOOKUP(F175,係数!$E:$R,7,FALSE))</f>
        <v/>
      </c>
      <c r="AJ175" s="723">
        <f t="shared" si="27"/>
        <v>1</v>
      </c>
      <c r="AK175" s="724" t="str">
        <f t="shared" si="28"/>
        <v/>
      </c>
      <c r="AL175" s="696" t="str">
        <f t="shared" si="29"/>
        <v/>
      </c>
      <c r="AM175" s="724" t="str">
        <f t="shared" si="33"/>
        <v/>
      </c>
      <c r="AN175" s="750" t="str">
        <f>IF(AL175="","",IF(F175="都市ガス",AL175*係数!$O$36*44/12,IF(COUNTIF(F175,"自ら生成した*")&gt;0,AG175*K175,AG175*VLOOKUP(F175,係数!$E:$R,11,FALSE))))</f>
        <v/>
      </c>
      <c r="AP175" s="44"/>
      <c r="AR175" s="58" t="str">
        <f t="shared" si="30"/>
        <v/>
      </c>
      <c r="AS175" s="220" t="str">
        <f t="shared" si="34"/>
        <v/>
      </c>
      <c r="AT175" s="372" t="str">
        <f t="shared" si="31"/>
        <v/>
      </c>
      <c r="AY175" s="406"/>
      <c r="AZ175" s="401" t="str">
        <f>IF(OR(G175="",H175="有"),"",IF(AS175="電気事業者",VLOOKUP(G175,供給事業者!$B:$D,2,FALSE),IF(AS175="熱の供給区域",VLOOKUP(G175,供給事業者!$J:$L,2,FALSE),IF(AS175="ガス供給事業者",VLOOKUP(G175,供給事業者!$F:$H,2,FALSE),""))))</f>
        <v/>
      </c>
      <c r="BA175" s="406"/>
      <c r="BB175" s="401" t="str">
        <f>IF(OR(G175="",H175="有"),"",IF(AS175="電気事業者",VLOOKUP(G175,供給事業者!$B:$D,3,FALSE),IF(AS175="熱の供給区域",VLOOKUP(G175,供給事業者!$J:$L,3,FALSE),IF(AS175="ガス供給事業者",VLOOKUP(G175,供給事業者!$F:$H,3,FALSE),""))))</f>
        <v/>
      </c>
      <c r="CE175" s="221" t="str">
        <f t="shared" si="35"/>
        <v/>
      </c>
      <c r="CF175" s="221" t="str">
        <f t="shared" si="36"/>
        <v/>
      </c>
    </row>
    <row r="176" spans="2:84" ht="18" customHeight="1">
      <c r="B176" s="40"/>
      <c r="D176" s="822"/>
      <c r="E176" s="49"/>
      <c r="F176" s="32"/>
      <c r="G176" s="32"/>
      <c r="H176" s="50"/>
      <c r="I176" s="225"/>
      <c r="J176" s="32"/>
      <c r="K176" s="752"/>
      <c r="L176" s="800"/>
      <c r="M176" s="50"/>
      <c r="N176" s="50"/>
      <c r="O176" s="51"/>
      <c r="P176" s="51"/>
      <c r="Q176" s="708"/>
      <c r="R176" s="709"/>
      <c r="S176" s="709"/>
      <c r="T176" s="709"/>
      <c r="U176" s="709"/>
      <c r="V176" s="709"/>
      <c r="W176" s="709"/>
      <c r="X176" s="709"/>
      <c r="Y176" s="709"/>
      <c r="Z176" s="709"/>
      <c r="AA176" s="709"/>
      <c r="AB176" s="710"/>
      <c r="AC176" s="742"/>
      <c r="AD176" s="743">
        <f t="shared" si="24"/>
        <v>1</v>
      </c>
      <c r="AE176" s="692">
        <f t="shared" si="32"/>
        <v>0</v>
      </c>
      <c r="AF176" s="722" t="str">
        <f t="shared" si="25"/>
        <v/>
      </c>
      <c r="AG176" s="722" t="str">
        <f t="shared" si="26"/>
        <v/>
      </c>
      <c r="AH176" s="134" t="str">
        <f>IF(F176="","",VLOOKUP(F176,係数!$E:$R,9,FALSE))</f>
        <v/>
      </c>
      <c r="AI176" s="286" t="str">
        <f>IF(F176="","",VLOOKUP(F176,係数!$E:$R,7,FALSE))</f>
        <v/>
      </c>
      <c r="AJ176" s="723">
        <f t="shared" si="27"/>
        <v>1</v>
      </c>
      <c r="AK176" s="724" t="str">
        <f t="shared" si="28"/>
        <v/>
      </c>
      <c r="AL176" s="696" t="str">
        <f t="shared" si="29"/>
        <v/>
      </c>
      <c r="AM176" s="724" t="str">
        <f t="shared" si="33"/>
        <v/>
      </c>
      <c r="AN176" s="750" t="str">
        <f>IF(AL176="","",IF(F176="都市ガス",AL176*係数!$O$36*44/12,IF(COUNTIF(F176,"自ら生成した*")&gt;0,AG176*K176,AG176*VLOOKUP(F176,係数!$E:$R,11,FALSE))))</f>
        <v/>
      </c>
      <c r="AP176" s="44"/>
      <c r="AR176" s="58" t="str">
        <f t="shared" si="30"/>
        <v/>
      </c>
      <c r="AS176" s="220" t="str">
        <f t="shared" si="34"/>
        <v/>
      </c>
      <c r="AT176" s="372" t="str">
        <f t="shared" si="31"/>
        <v/>
      </c>
      <c r="AY176" s="406"/>
      <c r="AZ176" s="401" t="str">
        <f>IF(OR(G176="",H176="有"),"",IF(AS176="電気事業者",VLOOKUP(G176,供給事業者!$B:$D,2,FALSE),IF(AS176="熱の供給区域",VLOOKUP(G176,供給事業者!$J:$L,2,FALSE),IF(AS176="ガス供給事業者",VLOOKUP(G176,供給事業者!$F:$H,2,FALSE),""))))</f>
        <v/>
      </c>
      <c r="BA176" s="406"/>
      <c r="BB176" s="401" t="str">
        <f>IF(OR(G176="",H176="有"),"",IF(AS176="電気事業者",VLOOKUP(G176,供給事業者!$B:$D,3,FALSE),IF(AS176="熱の供給区域",VLOOKUP(G176,供給事業者!$J:$L,3,FALSE),IF(AS176="ガス供給事業者",VLOOKUP(G176,供給事業者!$F:$H,3,FALSE),""))))</f>
        <v/>
      </c>
      <c r="CE176" s="221" t="str">
        <f t="shared" si="35"/>
        <v/>
      </c>
      <c r="CF176" s="221" t="str">
        <f t="shared" si="36"/>
        <v/>
      </c>
    </row>
    <row r="177" spans="2:84" ht="18" customHeight="1">
      <c r="B177" s="40"/>
      <c r="D177" s="822"/>
      <c r="E177" s="49"/>
      <c r="F177" s="32"/>
      <c r="G177" s="32"/>
      <c r="H177" s="50"/>
      <c r="I177" s="225"/>
      <c r="J177" s="32"/>
      <c r="K177" s="752"/>
      <c r="L177" s="800"/>
      <c r="M177" s="50"/>
      <c r="N177" s="50"/>
      <c r="O177" s="51"/>
      <c r="P177" s="51"/>
      <c r="Q177" s="708"/>
      <c r="R177" s="709"/>
      <c r="S177" s="709"/>
      <c r="T177" s="709"/>
      <c r="U177" s="709"/>
      <c r="V177" s="709"/>
      <c r="W177" s="709"/>
      <c r="X177" s="709"/>
      <c r="Y177" s="709"/>
      <c r="Z177" s="709"/>
      <c r="AA177" s="709"/>
      <c r="AB177" s="710"/>
      <c r="AC177" s="742"/>
      <c r="AD177" s="743">
        <f t="shared" si="24"/>
        <v>1</v>
      </c>
      <c r="AE177" s="692">
        <f t="shared" si="32"/>
        <v>0</v>
      </c>
      <c r="AF177" s="722" t="str">
        <f t="shared" si="25"/>
        <v/>
      </c>
      <c r="AG177" s="722" t="str">
        <f t="shared" si="26"/>
        <v/>
      </c>
      <c r="AH177" s="134" t="str">
        <f>IF(F177="","",VLOOKUP(F177,係数!$E:$R,9,FALSE))</f>
        <v/>
      </c>
      <c r="AI177" s="286" t="str">
        <f>IF(F177="","",VLOOKUP(F177,係数!$E:$R,7,FALSE))</f>
        <v/>
      </c>
      <c r="AJ177" s="723">
        <f t="shared" si="27"/>
        <v>1</v>
      </c>
      <c r="AK177" s="724" t="str">
        <f t="shared" si="28"/>
        <v/>
      </c>
      <c r="AL177" s="696" t="str">
        <f t="shared" si="29"/>
        <v/>
      </c>
      <c r="AM177" s="724" t="str">
        <f t="shared" si="33"/>
        <v/>
      </c>
      <c r="AN177" s="750" t="str">
        <f>IF(AL177="","",IF(F177="都市ガス",AL177*係数!$O$36*44/12,IF(COUNTIF(F177,"自ら生成した*")&gt;0,AG177*K177,AG177*VLOOKUP(F177,係数!$E:$R,11,FALSE))))</f>
        <v/>
      </c>
      <c r="AP177" s="44"/>
      <c r="AR177" s="58" t="str">
        <f t="shared" si="30"/>
        <v/>
      </c>
      <c r="AS177" s="220" t="str">
        <f t="shared" si="34"/>
        <v/>
      </c>
      <c r="AT177" s="372" t="str">
        <f t="shared" si="31"/>
        <v/>
      </c>
      <c r="AY177" s="406"/>
      <c r="AZ177" s="401" t="str">
        <f>IF(OR(G177="",H177="有"),"",IF(AS177="電気事業者",VLOOKUP(G177,供給事業者!$B:$D,2,FALSE),IF(AS177="熱の供給区域",VLOOKUP(G177,供給事業者!$J:$L,2,FALSE),IF(AS177="ガス供給事業者",VLOOKUP(G177,供給事業者!$F:$H,2,FALSE),""))))</f>
        <v/>
      </c>
      <c r="BA177" s="406"/>
      <c r="BB177" s="401" t="str">
        <f>IF(OR(G177="",H177="有"),"",IF(AS177="電気事業者",VLOOKUP(G177,供給事業者!$B:$D,3,FALSE),IF(AS177="熱の供給区域",VLOOKUP(G177,供給事業者!$J:$L,3,FALSE),IF(AS177="ガス供給事業者",VLOOKUP(G177,供給事業者!$F:$H,3,FALSE),""))))</f>
        <v/>
      </c>
      <c r="CE177" s="221" t="str">
        <f t="shared" si="35"/>
        <v/>
      </c>
      <c r="CF177" s="221" t="str">
        <f t="shared" si="36"/>
        <v/>
      </c>
    </row>
    <row r="178" spans="2:84" ht="18" customHeight="1">
      <c r="B178" s="40"/>
      <c r="D178" s="822"/>
      <c r="E178" s="49"/>
      <c r="F178" s="32"/>
      <c r="G178" s="32"/>
      <c r="H178" s="50"/>
      <c r="I178" s="225"/>
      <c r="J178" s="32"/>
      <c r="K178" s="752"/>
      <c r="L178" s="800"/>
      <c r="M178" s="50"/>
      <c r="N178" s="50"/>
      <c r="O178" s="51"/>
      <c r="P178" s="51"/>
      <c r="Q178" s="708"/>
      <c r="R178" s="709"/>
      <c r="S178" s="709"/>
      <c r="T178" s="709"/>
      <c r="U178" s="709"/>
      <c r="V178" s="709"/>
      <c r="W178" s="709"/>
      <c r="X178" s="709"/>
      <c r="Y178" s="709"/>
      <c r="Z178" s="709"/>
      <c r="AA178" s="709"/>
      <c r="AB178" s="710"/>
      <c r="AC178" s="742"/>
      <c r="AD178" s="743">
        <f t="shared" si="24"/>
        <v>1</v>
      </c>
      <c r="AE178" s="692">
        <f t="shared" si="32"/>
        <v>0</v>
      </c>
      <c r="AF178" s="722" t="str">
        <f t="shared" si="25"/>
        <v/>
      </c>
      <c r="AG178" s="722" t="str">
        <f t="shared" si="26"/>
        <v/>
      </c>
      <c r="AH178" s="134" t="str">
        <f>IF(F178="","",VLOOKUP(F178,係数!$E:$R,9,FALSE))</f>
        <v/>
      </c>
      <c r="AI178" s="286" t="str">
        <f>IF(F178="","",VLOOKUP(F178,係数!$E:$R,7,FALSE))</f>
        <v/>
      </c>
      <c r="AJ178" s="723">
        <f t="shared" si="27"/>
        <v>1</v>
      </c>
      <c r="AK178" s="724" t="str">
        <f t="shared" si="28"/>
        <v/>
      </c>
      <c r="AL178" s="696" t="str">
        <f t="shared" si="29"/>
        <v/>
      </c>
      <c r="AM178" s="724" t="str">
        <f t="shared" si="33"/>
        <v/>
      </c>
      <c r="AN178" s="750" t="str">
        <f>IF(AL178="","",IF(F178="都市ガス",AL178*係数!$O$36*44/12,IF(COUNTIF(F178,"自ら生成した*")&gt;0,AG178*K178,AG178*VLOOKUP(F178,係数!$E:$R,11,FALSE))))</f>
        <v/>
      </c>
      <c r="AP178" s="44"/>
      <c r="AR178" s="58" t="str">
        <f t="shared" si="30"/>
        <v/>
      </c>
      <c r="AS178" s="220" t="str">
        <f t="shared" si="34"/>
        <v/>
      </c>
      <c r="AT178" s="372" t="str">
        <f t="shared" si="31"/>
        <v/>
      </c>
      <c r="AY178" s="406"/>
      <c r="AZ178" s="401" t="str">
        <f>IF(OR(G178="",H178="有"),"",IF(AS178="電気事業者",VLOOKUP(G178,供給事業者!$B:$D,2,FALSE),IF(AS178="熱の供給区域",VLOOKUP(G178,供給事業者!$J:$L,2,FALSE),IF(AS178="ガス供給事業者",VLOOKUP(G178,供給事業者!$F:$H,2,FALSE),""))))</f>
        <v/>
      </c>
      <c r="BA178" s="406"/>
      <c r="BB178" s="401" t="str">
        <f>IF(OR(G178="",H178="有"),"",IF(AS178="電気事業者",VLOOKUP(G178,供給事業者!$B:$D,3,FALSE),IF(AS178="熱の供給区域",VLOOKUP(G178,供給事業者!$J:$L,3,FALSE),IF(AS178="ガス供給事業者",VLOOKUP(G178,供給事業者!$F:$H,3,FALSE),""))))</f>
        <v/>
      </c>
      <c r="CE178" s="221" t="str">
        <f t="shared" si="35"/>
        <v/>
      </c>
      <c r="CF178" s="221" t="str">
        <f t="shared" si="36"/>
        <v/>
      </c>
    </row>
    <row r="179" spans="2:84" ht="18" customHeight="1">
      <c r="B179" s="40"/>
      <c r="D179" s="822"/>
      <c r="E179" s="49"/>
      <c r="F179" s="32"/>
      <c r="G179" s="32"/>
      <c r="H179" s="50"/>
      <c r="I179" s="225"/>
      <c r="J179" s="32"/>
      <c r="K179" s="752"/>
      <c r="L179" s="800"/>
      <c r="M179" s="50"/>
      <c r="N179" s="50"/>
      <c r="O179" s="51"/>
      <c r="P179" s="51"/>
      <c r="Q179" s="708"/>
      <c r="R179" s="709"/>
      <c r="S179" s="709"/>
      <c r="T179" s="709"/>
      <c r="U179" s="709"/>
      <c r="V179" s="709"/>
      <c r="W179" s="709"/>
      <c r="X179" s="709"/>
      <c r="Y179" s="709"/>
      <c r="Z179" s="709"/>
      <c r="AA179" s="709"/>
      <c r="AB179" s="710"/>
      <c r="AC179" s="742"/>
      <c r="AD179" s="743">
        <f t="shared" si="24"/>
        <v>1</v>
      </c>
      <c r="AE179" s="692">
        <f t="shared" si="32"/>
        <v>0</v>
      </c>
      <c r="AF179" s="722" t="str">
        <f t="shared" si="25"/>
        <v/>
      </c>
      <c r="AG179" s="722" t="str">
        <f t="shared" si="26"/>
        <v/>
      </c>
      <c r="AH179" s="134" t="str">
        <f>IF(F179="","",VLOOKUP(F179,係数!$E:$R,9,FALSE))</f>
        <v/>
      </c>
      <c r="AI179" s="286" t="str">
        <f>IF(F179="","",VLOOKUP(F179,係数!$E:$R,7,FALSE))</f>
        <v/>
      </c>
      <c r="AJ179" s="723">
        <f t="shared" si="27"/>
        <v>1</v>
      </c>
      <c r="AK179" s="724" t="str">
        <f t="shared" si="28"/>
        <v/>
      </c>
      <c r="AL179" s="696" t="str">
        <f t="shared" si="29"/>
        <v/>
      </c>
      <c r="AM179" s="724" t="str">
        <f t="shared" si="33"/>
        <v/>
      </c>
      <c r="AN179" s="750" t="str">
        <f>IF(AL179="","",IF(F179="都市ガス",AL179*係数!$O$36*44/12,IF(COUNTIF(F179,"自ら生成した*")&gt;0,AG179*K179,AG179*VLOOKUP(F179,係数!$E:$R,11,FALSE))))</f>
        <v/>
      </c>
      <c r="AP179" s="44"/>
      <c r="AR179" s="58" t="str">
        <f t="shared" si="30"/>
        <v/>
      </c>
      <c r="AS179" s="220" t="str">
        <f t="shared" si="34"/>
        <v/>
      </c>
      <c r="AT179" s="372" t="str">
        <f t="shared" si="31"/>
        <v/>
      </c>
      <c r="AY179" s="406"/>
      <c r="AZ179" s="401" t="str">
        <f>IF(OR(G179="",H179="有"),"",IF(AS179="電気事業者",VLOOKUP(G179,供給事業者!$B:$D,2,FALSE),IF(AS179="熱の供給区域",VLOOKUP(G179,供給事業者!$J:$L,2,FALSE),IF(AS179="ガス供給事業者",VLOOKUP(G179,供給事業者!$F:$H,2,FALSE),""))))</f>
        <v/>
      </c>
      <c r="BA179" s="406"/>
      <c r="BB179" s="401" t="str">
        <f>IF(OR(G179="",H179="有"),"",IF(AS179="電気事業者",VLOOKUP(G179,供給事業者!$B:$D,3,FALSE),IF(AS179="熱の供給区域",VLOOKUP(G179,供給事業者!$J:$L,3,FALSE),IF(AS179="ガス供給事業者",VLOOKUP(G179,供給事業者!$F:$H,3,FALSE),""))))</f>
        <v/>
      </c>
      <c r="CE179" s="221" t="str">
        <f t="shared" si="35"/>
        <v/>
      </c>
      <c r="CF179" s="221" t="str">
        <f t="shared" si="36"/>
        <v/>
      </c>
    </row>
    <row r="180" spans="2:84" ht="18" customHeight="1">
      <c r="B180" s="40"/>
      <c r="D180" s="822"/>
      <c r="E180" s="49"/>
      <c r="F180" s="32"/>
      <c r="G180" s="32"/>
      <c r="H180" s="50"/>
      <c r="I180" s="225"/>
      <c r="J180" s="32"/>
      <c r="K180" s="752"/>
      <c r="L180" s="800"/>
      <c r="M180" s="50"/>
      <c r="N180" s="50"/>
      <c r="O180" s="51"/>
      <c r="P180" s="51"/>
      <c r="Q180" s="708"/>
      <c r="R180" s="709"/>
      <c r="S180" s="709"/>
      <c r="T180" s="709"/>
      <c r="U180" s="709"/>
      <c r="V180" s="709"/>
      <c r="W180" s="709"/>
      <c r="X180" s="709"/>
      <c r="Y180" s="709"/>
      <c r="Z180" s="709"/>
      <c r="AA180" s="709"/>
      <c r="AB180" s="710"/>
      <c r="AC180" s="742"/>
      <c r="AD180" s="743">
        <f t="shared" si="24"/>
        <v>1</v>
      </c>
      <c r="AE180" s="692">
        <f t="shared" si="32"/>
        <v>0</v>
      </c>
      <c r="AF180" s="722" t="str">
        <f t="shared" si="25"/>
        <v/>
      </c>
      <c r="AG180" s="722" t="str">
        <f t="shared" si="26"/>
        <v/>
      </c>
      <c r="AH180" s="134" t="str">
        <f>IF(F180="","",VLOOKUP(F180,係数!$E:$R,9,FALSE))</f>
        <v/>
      </c>
      <c r="AI180" s="286" t="str">
        <f>IF(F180="","",VLOOKUP(F180,係数!$E:$R,7,FALSE))</f>
        <v/>
      </c>
      <c r="AJ180" s="723">
        <f t="shared" si="27"/>
        <v>1</v>
      </c>
      <c r="AK180" s="724" t="str">
        <f t="shared" si="28"/>
        <v/>
      </c>
      <c r="AL180" s="696" t="str">
        <f t="shared" si="29"/>
        <v/>
      </c>
      <c r="AM180" s="724" t="str">
        <f t="shared" si="33"/>
        <v/>
      </c>
      <c r="AN180" s="750" t="str">
        <f>IF(AL180="","",IF(F180="都市ガス",AL180*係数!$O$36*44/12,IF(COUNTIF(F180,"自ら生成した*")&gt;0,AG180*K180,AG180*VLOOKUP(F180,係数!$E:$R,11,FALSE))))</f>
        <v/>
      </c>
      <c r="AP180" s="44"/>
      <c r="AR180" s="58" t="str">
        <f t="shared" si="30"/>
        <v/>
      </c>
      <c r="AS180" s="220" t="str">
        <f t="shared" si="34"/>
        <v/>
      </c>
      <c r="AT180" s="372" t="str">
        <f t="shared" si="31"/>
        <v/>
      </c>
      <c r="AY180" s="406"/>
      <c r="AZ180" s="401" t="str">
        <f>IF(OR(G180="",H180="有"),"",IF(AS180="電気事業者",VLOOKUP(G180,供給事業者!$B:$D,2,FALSE),IF(AS180="熱の供給区域",VLOOKUP(G180,供給事業者!$J:$L,2,FALSE),IF(AS180="ガス供給事業者",VLOOKUP(G180,供給事業者!$F:$H,2,FALSE),""))))</f>
        <v/>
      </c>
      <c r="BA180" s="406"/>
      <c r="BB180" s="401" t="str">
        <f>IF(OR(G180="",H180="有"),"",IF(AS180="電気事業者",VLOOKUP(G180,供給事業者!$B:$D,3,FALSE),IF(AS180="熱の供給区域",VLOOKUP(G180,供給事業者!$J:$L,3,FALSE),IF(AS180="ガス供給事業者",VLOOKUP(G180,供給事業者!$F:$H,3,FALSE),""))))</f>
        <v/>
      </c>
      <c r="CE180" s="221" t="str">
        <f t="shared" si="35"/>
        <v/>
      </c>
      <c r="CF180" s="221" t="str">
        <f t="shared" si="36"/>
        <v/>
      </c>
    </row>
    <row r="181" spans="2:84" ht="18" customHeight="1">
      <c r="B181" s="40"/>
      <c r="D181" s="822"/>
      <c r="E181" s="49"/>
      <c r="F181" s="32"/>
      <c r="G181" s="32"/>
      <c r="H181" s="50"/>
      <c r="I181" s="225"/>
      <c r="J181" s="32"/>
      <c r="K181" s="752"/>
      <c r="L181" s="800"/>
      <c r="M181" s="50"/>
      <c r="N181" s="50"/>
      <c r="O181" s="51"/>
      <c r="P181" s="51"/>
      <c r="Q181" s="708"/>
      <c r="R181" s="709"/>
      <c r="S181" s="709"/>
      <c r="T181" s="709"/>
      <c r="U181" s="709"/>
      <c r="V181" s="709"/>
      <c r="W181" s="709"/>
      <c r="X181" s="709"/>
      <c r="Y181" s="709"/>
      <c r="Z181" s="709"/>
      <c r="AA181" s="709"/>
      <c r="AB181" s="710"/>
      <c r="AC181" s="742"/>
      <c r="AD181" s="743">
        <f t="shared" si="24"/>
        <v>1</v>
      </c>
      <c r="AE181" s="692">
        <f t="shared" si="32"/>
        <v>0</v>
      </c>
      <c r="AF181" s="722" t="str">
        <f t="shared" si="25"/>
        <v/>
      </c>
      <c r="AG181" s="722" t="str">
        <f t="shared" si="26"/>
        <v/>
      </c>
      <c r="AH181" s="134" t="str">
        <f>IF(F181="","",VLOOKUP(F181,係数!$E:$R,9,FALSE))</f>
        <v/>
      </c>
      <c r="AI181" s="286" t="str">
        <f>IF(F181="","",VLOOKUP(F181,係数!$E:$R,7,FALSE))</f>
        <v/>
      </c>
      <c r="AJ181" s="723">
        <f t="shared" si="27"/>
        <v>1</v>
      </c>
      <c r="AK181" s="724" t="str">
        <f t="shared" si="28"/>
        <v/>
      </c>
      <c r="AL181" s="696" t="str">
        <f t="shared" si="29"/>
        <v/>
      </c>
      <c r="AM181" s="724" t="str">
        <f t="shared" si="33"/>
        <v/>
      </c>
      <c r="AN181" s="750" t="str">
        <f>IF(AL181="","",IF(F181="都市ガス",AL181*係数!$O$36*44/12,IF(COUNTIF(F181,"自ら生成した*")&gt;0,AG181*K181,AG181*VLOOKUP(F181,係数!$E:$R,11,FALSE))))</f>
        <v/>
      </c>
      <c r="AP181" s="44"/>
      <c r="AR181" s="58" t="str">
        <f t="shared" si="30"/>
        <v/>
      </c>
      <c r="AS181" s="220" t="str">
        <f t="shared" si="34"/>
        <v/>
      </c>
      <c r="AT181" s="372" t="str">
        <f t="shared" si="31"/>
        <v/>
      </c>
      <c r="AY181" s="406"/>
      <c r="AZ181" s="401" t="str">
        <f>IF(OR(G181="",H181="有"),"",IF(AS181="電気事業者",VLOOKUP(G181,供給事業者!$B:$D,2,FALSE),IF(AS181="熱の供給区域",VLOOKUP(G181,供給事業者!$J:$L,2,FALSE),IF(AS181="ガス供給事業者",VLOOKUP(G181,供給事業者!$F:$H,2,FALSE),""))))</f>
        <v/>
      </c>
      <c r="BA181" s="406"/>
      <c r="BB181" s="401" t="str">
        <f>IF(OR(G181="",H181="有"),"",IF(AS181="電気事業者",VLOOKUP(G181,供給事業者!$B:$D,3,FALSE),IF(AS181="熱の供給区域",VLOOKUP(G181,供給事業者!$J:$L,3,FALSE),IF(AS181="ガス供給事業者",VLOOKUP(G181,供給事業者!$F:$H,3,FALSE),""))))</f>
        <v/>
      </c>
      <c r="CE181" s="221" t="str">
        <f t="shared" si="35"/>
        <v/>
      </c>
      <c r="CF181" s="221" t="str">
        <f t="shared" si="36"/>
        <v/>
      </c>
    </row>
    <row r="182" spans="2:84" ht="18" customHeight="1">
      <c r="B182" s="40"/>
      <c r="D182" s="826"/>
      <c r="E182" s="49"/>
      <c r="F182" s="32"/>
      <c r="G182" s="32"/>
      <c r="H182" s="50"/>
      <c r="I182" s="225"/>
      <c r="J182" s="32"/>
      <c r="K182" s="752"/>
      <c r="L182" s="800"/>
      <c r="M182" s="50"/>
      <c r="N182" s="50"/>
      <c r="O182" s="51"/>
      <c r="P182" s="51"/>
      <c r="Q182" s="708"/>
      <c r="R182" s="709"/>
      <c r="S182" s="709"/>
      <c r="T182" s="709"/>
      <c r="U182" s="709"/>
      <c r="V182" s="709"/>
      <c r="W182" s="709"/>
      <c r="X182" s="709"/>
      <c r="Y182" s="709"/>
      <c r="Z182" s="709"/>
      <c r="AA182" s="709"/>
      <c r="AB182" s="710"/>
      <c r="AC182" s="742"/>
      <c r="AD182" s="743">
        <f t="shared" ref="AD182:AD245" si="37">IF(COUNTIF(E182,"事業所外*")+COUNTIF(E182,"工事*")+COUNTIF(E182,"住宅*")+COUNTIF(E182,"他事業所*")&gt;0,-1,1)</f>
        <v>1</v>
      </c>
      <c r="AE182" s="692">
        <f t="shared" si="32"/>
        <v>0</v>
      </c>
      <c r="AF182" s="722" t="str">
        <f t="shared" ref="AF182:AF245" si="38">IF(P182="","",AE182/VLOOKUP(P182,$AV$8:$AW$17,2,FALSE))</f>
        <v/>
      </c>
      <c r="AG182" s="722" t="str">
        <f t="shared" ref="AG182:AG245" si="39">IF(P182="","",AE182/VLOOKUP(P182,$AV$8:$AW$17,2,FALSE)*AJ182)</f>
        <v/>
      </c>
      <c r="AH182" s="134" t="str">
        <f>IF(F182="","",VLOOKUP(F182,係数!$E:$R,9,FALSE))</f>
        <v/>
      </c>
      <c r="AI182" s="286" t="str">
        <f>IF(F182="","",VLOOKUP(F182,係数!$E:$R,7,FALSE))</f>
        <v/>
      </c>
      <c r="AJ182" s="723">
        <f t="shared" ref="AJ182:AJ245" si="40">IF(COUNTIF(F182,"都市ガス*")=0,1,(101.325+VLOOKUP(O182,$AV$21:$AW$22,2,FALSE))/101.325*273.15/288.15)</f>
        <v>1</v>
      </c>
      <c r="AK182" s="724" t="str">
        <f t="shared" ref="AK182:AK245" si="41">IF(P182="","",IF(OR(COUNTIF(F182,"自ら生成した*"),COUNTIF(F182,"再生可能エネルギーを自家消費した電気")),"－",AF182*AH182))</f>
        <v/>
      </c>
      <c r="AL182" s="696" t="str">
        <f t="shared" ref="AL182:AL245" si="42">IF(P182="","",IF(OR(COUNTIF(F182,"自ら生成した*"),COUNTIF(F182,"再生可能エネルギーを自家消費した電気")),"－",AG182*AI182))</f>
        <v/>
      </c>
      <c r="AM182" s="724" t="str">
        <f t="shared" si="33"/>
        <v/>
      </c>
      <c r="AN182" s="750" t="str">
        <f>IF(AL182="","",IF(F182="都市ガス",AL182*係数!$O$36*44/12,IF(COUNTIF(F182,"自ら生成した*")&gt;0,AG182*K182,AG182*VLOOKUP(F182,係数!$E:$R,11,FALSE))))</f>
        <v/>
      </c>
      <c r="AP182" s="44"/>
      <c r="AR182" s="58" t="str">
        <f t="shared" ref="AR182:AR245" si="43">IF(E182="","",IF(OR(E182="電気の使用",E182="熱の使用",E182="他事業所への熱や電気の供給",E182="再生可能エネルギーの電気"),E182,E182&amp;"②"))</f>
        <v/>
      </c>
      <c r="AS182" s="220" t="str">
        <f t="shared" si="34"/>
        <v/>
      </c>
      <c r="AT182" s="372" t="str">
        <f t="shared" ref="AT182:AT245" si="44">IF(AG182="","",AG182*(L182/100))</f>
        <v/>
      </c>
      <c r="AY182" s="406"/>
      <c r="AZ182" s="401" t="str">
        <f>IF(OR(G182="",H182="有"),"",IF(AS182="電気事業者",VLOOKUP(G182,供給事業者!$B:$D,2,FALSE),IF(AS182="熱の供給区域",VLOOKUP(G182,供給事業者!$J:$L,2,FALSE),IF(AS182="ガス供給事業者",VLOOKUP(G182,供給事業者!$F:$H,2,FALSE),""))))</f>
        <v/>
      </c>
      <c r="BA182" s="406"/>
      <c r="BB182" s="401" t="str">
        <f>IF(OR(G182="",H182="有"),"",IF(AS182="電気事業者",VLOOKUP(G182,供給事業者!$B:$D,3,FALSE),IF(AS182="熱の供給区域",VLOOKUP(G182,供給事業者!$J:$L,3,FALSE),IF(AS182="ガス供給事業者",VLOOKUP(G182,供給事業者!$F:$H,3,FALSE),""))))</f>
        <v/>
      </c>
      <c r="CE182" s="221" t="str">
        <f t="shared" si="35"/>
        <v/>
      </c>
      <c r="CF182" s="221" t="str">
        <f t="shared" si="36"/>
        <v/>
      </c>
    </row>
    <row r="183" spans="2:84" ht="18" customHeight="1">
      <c r="B183" s="40"/>
      <c r="D183" s="826"/>
      <c r="E183" s="49"/>
      <c r="F183" s="32"/>
      <c r="G183" s="32"/>
      <c r="H183" s="50"/>
      <c r="I183" s="225"/>
      <c r="J183" s="32"/>
      <c r="K183" s="752"/>
      <c r="L183" s="800"/>
      <c r="M183" s="50"/>
      <c r="N183" s="50"/>
      <c r="O183" s="51"/>
      <c r="P183" s="51"/>
      <c r="Q183" s="708"/>
      <c r="R183" s="709"/>
      <c r="S183" s="709"/>
      <c r="T183" s="709"/>
      <c r="U183" s="709"/>
      <c r="V183" s="709"/>
      <c r="W183" s="709"/>
      <c r="X183" s="709"/>
      <c r="Y183" s="709"/>
      <c r="Z183" s="709"/>
      <c r="AA183" s="709"/>
      <c r="AB183" s="710"/>
      <c r="AC183" s="742"/>
      <c r="AD183" s="743">
        <f t="shared" si="37"/>
        <v>1</v>
      </c>
      <c r="AE183" s="692">
        <f t="shared" ref="AE183:AE246" si="45">IF(AC183="",SUM(Q183:AB183)*AD183,SUM(Q183:AB183)*AC183*AD183)</f>
        <v>0</v>
      </c>
      <c r="AF183" s="722" t="str">
        <f t="shared" si="38"/>
        <v/>
      </c>
      <c r="AG183" s="722" t="str">
        <f t="shared" si="39"/>
        <v/>
      </c>
      <c r="AH183" s="134" t="str">
        <f>IF(F183="","",VLOOKUP(F183,係数!$E:$R,9,FALSE))</f>
        <v/>
      </c>
      <c r="AI183" s="286" t="str">
        <f>IF(F183="","",VLOOKUP(F183,係数!$E:$R,7,FALSE))</f>
        <v/>
      </c>
      <c r="AJ183" s="723">
        <f t="shared" si="40"/>
        <v>1</v>
      </c>
      <c r="AK183" s="724" t="str">
        <f t="shared" si="41"/>
        <v/>
      </c>
      <c r="AL183" s="696" t="str">
        <f t="shared" si="42"/>
        <v/>
      </c>
      <c r="AM183" s="724" t="str">
        <f t="shared" ref="AM183:AM246" si="46">IF(AK183="","",IF(F183="産業用蒸気",AF183*0.0654,AF183*K183))</f>
        <v/>
      </c>
      <c r="AN183" s="750" t="str">
        <f>IF(AL183="","",IF(F183="都市ガス",AL183*係数!$O$36*44/12,IF(COUNTIF(F183,"自ら生成した*")&gt;0,AG183*K183,AG183*VLOOKUP(F183,係数!$E:$R,11,FALSE))))</f>
        <v/>
      </c>
      <c r="AP183" s="44"/>
      <c r="AR183" s="58" t="str">
        <f t="shared" si="43"/>
        <v/>
      </c>
      <c r="AS183" s="220" t="str">
        <f t="shared" ref="AS183:AS246" si="47">IF(F183="","",IF(E183="電気の使用","電気事業者",IF(F183="都市ガス","ガス供給事業者",IF(E183="再生可能エネルギーの電気","-","熱の供給区域"))))</f>
        <v/>
      </c>
      <c r="AT183" s="372" t="str">
        <f t="shared" si="44"/>
        <v/>
      </c>
      <c r="AY183" s="406"/>
      <c r="AZ183" s="401" t="str">
        <f>IF(OR(G183="",H183="有"),"",IF(AS183="電気事業者",VLOOKUP(G183,供給事業者!$B:$D,2,FALSE),IF(AS183="熱の供給区域",VLOOKUP(G183,供給事業者!$J:$L,2,FALSE),IF(AS183="ガス供給事業者",VLOOKUP(G183,供給事業者!$F:$H,2,FALSE),""))))</f>
        <v/>
      </c>
      <c r="BA183" s="406"/>
      <c r="BB183" s="401" t="str">
        <f>IF(OR(G183="",H183="有"),"",IF(AS183="電気事業者",VLOOKUP(G183,供給事業者!$B:$D,3,FALSE),IF(AS183="熱の供給区域",VLOOKUP(G183,供給事業者!$J:$L,3,FALSE),IF(AS183="ガス供給事業者",VLOOKUP(G183,供給事業者!$F:$H,3,FALSE),""))))</f>
        <v/>
      </c>
      <c r="CE183" s="221" t="str">
        <f t="shared" si="35"/>
        <v/>
      </c>
      <c r="CF183" s="221" t="str">
        <f t="shared" si="36"/>
        <v/>
      </c>
    </row>
    <row r="184" spans="2:84" ht="18" customHeight="1">
      <c r="B184" s="40"/>
      <c r="D184" s="826"/>
      <c r="E184" s="49"/>
      <c r="F184" s="32"/>
      <c r="G184" s="32"/>
      <c r="H184" s="50"/>
      <c r="I184" s="225"/>
      <c r="J184" s="32"/>
      <c r="K184" s="752"/>
      <c r="L184" s="800"/>
      <c r="M184" s="50"/>
      <c r="N184" s="50"/>
      <c r="O184" s="51"/>
      <c r="P184" s="51"/>
      <c r="Q184" s="708"/>
      <c r="R184" s="709"/>
      <c r="S184" s="709"/>
      <c r="T184" s="709"/>
      <c r="U184" s="709"/>
      <c r="V184" s="709"/>
      <c r="W184" s="709"/>
      <c r="X184" s="709"/>
      <c r="Y184" s="709"/>
      <c r="Z184" s="709"/>
      <c r="AA184" s="709"/>
      <c r="AB184" s="710"/>
      <c r="AC184" s="742"/>
      <c r="AD184" s="743">
        <f t="shared" si="37"/>
        <v>1</v>
      </c>
      <c r="AE184" s="692">
        <f t="shared" si="45"/>
        <v>0</v>
      </c>
      <c r="AF184" s="722" t="str">
        <f t="shared" si="38"/>
        <v/>
      </c>
      <c r="AG184" s="722" t="str">
        <f t="shared" si="39"/>
        <v/>
      </c>
      <c r="AH184" s="134" t="str">
        <f>IF(F184="","",VLOOKUP(F184,係数!$E:$R,9,FALSE))</f>
        <v/>
      </c>
      <c r="AI184" s="286" t="str">
        <f>IF(F184="","",VLOOKUP(F184,係数!$E:$R,7,FALSE))</f>
        <v/>
      </c>
      <c r="AJ184" s="723">
        <f t="shared" si="40"/>
        <v>1</v>
      </c>
      <c r="AK184" s="724" t="str">
        <f t="shared" si="41"/>
        <v/>
      </c>
      <c r="AL184" s="696" t="str">
        <f t="shared" si="42"/>
        <v/>
      </c>
      <c r="AM184" s="724" t="str">
        <f t="shared" si="46"/>
        <v/>
      </c>
      <c r="AN184" s="750" t="str">
        <f>IF(AL184="","",IF(F184="都市ガス",AL184*係数!$O$36*44/12,IF(COUNTIF(F184,"自ら生成した*")&gt;0,AG184*K184,AG184*VLOOKUP(F184,係数!$E:$R,11,FALSE))))</f>
        <v/>
      </c>
      <c r="AP184" s="44"/>
      <c r="AR184" s="58" t="str">
        <f t="shared" si="43"/>
        <v/>
      </c>
      <c r="AS184" s="220" t="str">
        <f t="shared" si="47"/>
        <v/>
      </c>
      <c r="AT184" s="372" t="str">
        <f t="shared" si="44"/>
        <v/>
      </c>
      <c r="AY184" s="406"/>
      <c r="AZ184" s="401" t="str">
        <f>IF(OR(G184="",H184="有"),"",IF(AS184="電気事業者",VLOOKUP(G184,供給事業者!$B:$D,2,FALSE),IF(AS184="熱の供給区域",VLOOKUP(G184,供給事業者!$J:$L,2,FALSE),IF(AS184="ガス供給事業者",VLOOKUP(G184,供給事業者!$F:$H,2,FALSE),""))))</f>
        <v/>
      </c>
      <c r="BA184" s="406"/>
      <c r="BB184" s="401" t="str">
        <f>IF(OR(G184="",H184="有"),"",IF(AS184="電気事業者",VLOOKUP(G184,供給事業者!$B:$D,3,FALSE),IF(AS184="熱の供給区域",VLOOKUP(G184,供給事業者!$J:$L,3,FALSE),IF(AS184="ガス供給事業者",VLOOKUP(G184,供給事業者!$F:$H,3,FALSE),""))))</f>
        <v/>
      </c>
      <c r="CE184" s="221" t="str">
        <f t="shared" si="35"/>
        <v/>
      </c>
      <c r="CF184" s="221" t="str">
        <f t="shared" si="36"/>
        <v/>
      </c>
    </row>
    <row r="185" spans="2:84" ht="18" customHeight="1">
      <c r="B185" s="40"/>
      <c r="D185" s="826"/>
      <c r="E185" s="49"/>
      <c r="F185" s="32"/>
      <c r="G185" s="32"/>
      <c r="H185" s="50"/>
      <c r="I185" s="225"/>
      <c r="J185" s="32"/>
      <c r="K185" s="752"/>
      <c r="L185" s="800"/>
      <c r="M185" s="50"/>
      <c r="N185" s="50"/>
      <c r="O185" s="51"/>
      <c r="P185" s="51"/>
      <c r="Q185" s="708"/>
      <c r="R185" s="709"/>
      <c r="S185" s="709"/>
      <c r="T185" s="709"/>
      <c r="U185" s="709"/>
      <c r="V185" s="709"/>
      <c r="W185" s="709"/>
      <c r="X185" s="709"/>
      <c r="Y185" s="709"/>
      <c r="Z185" s="709"/>
      <c r="AA185" s="709"/>
      <c r="AB185" s="710"/>
      <c r="AC185" s="742"/>
      <c r="AD185" s="743">
        <f t="shared" si="37"/>
        <v>1</v>
      </c>
      <c r="AE185" s="692">
        <f t="shared" si="45"/>
        <v>0</v>
      </c>
      <c r="AF185" s="722" t="str">
        <f t="shared" si="38"/>
        <v/>
      </c>
      <c r="AG185" s="722" t="str">
        <f t="shared" si="39"/>
        <v/>
      </c>
      <c r="AH185" s="134" t="str">
        <f>IF(F185="","",VLOOKUP(F185,係数!$E:$R,9,FALSE))</f>
        <v/>
      </c>
      <c r="AI185" s="286" t="str">
        <f>IF(F185="","",VLOOKUP(F185,係数!$E:$R,7,FALSE))</f>
        <v/>
      </c>
      <c r="AJ185" s="723">
        <f t="shared" si="40"/>
        <v>1</v>
      </c>
      <c r="AK185" s="724" t="str">
        <f t="shared" si="41"/>
        <v/>
      </c>
      <c r="AL185" s="696" t="str">
        <f t="shared" si="42"/>
        <v/>
      </c>
      <c r="AM185" s="724" t="str">
        <f t="shared" si="46"/>
        <v/>
      </c>
      <c r="AN185" s="750" t="str">
        <f>IF(AL185="","",IF(F185="都市ガス",AL185*係数!$O$36*44/12,IF(COUNTIF(F185,"自ら生成した*")&gt;0,AG185*K185,AG185*VLOOKUP(F185,係数!$E:$R,11,FALSE))))</f>
        <v/>
      </c>
      <c r="AP185" s="44"/>
      <c r="AR185" s="58" t="str">
        <f t="shared" si="43"/>
        <v/>
      </c>
      <c r="AS185" s="220" t="str">
        <f t="shared" si="47"/>
        <v/>
      </c>
      <c r="AT185" s="372" t="str">
        <f t="shared" si="44"/>
        <v/>
      </c>
      <c r="AY185" s="406"/>
      <c r="AZ185" s="401" t="str">
        <f>IF(OR(G185="",H185="有"),"",IF(AS185="電気事業者",VLOOKUP(G185,供給事業者!$B:$D,2,FALSE),IF(AS185="熱の供給区域",VLOOKUP(G185,供給事業者!$J:$L,2,FALSE),IF(AS185="ガス供給事業者",VLOOKUP(G185,供給事業者!$F:$H,2,FALSE),""))))</f>
        <v/>
      </c>
      <c r="BA185" s="406"/>
      <c r="BB185" s="401" t="str">
        <f>IF(OR(G185="",H185="有"),"",IF(AS185="電気事業者",VLOOKUP(G185,供給事業者!$B:$D,3,FALSE),IF(AS185="熱の供給区域",VLOOKUP(G185,供給事業者!$J:$L,3,FALSE),IF(AS185="ガス供給事業者",VLOOKUP(G185,供給事業者!$F:$H,3,FALSE),""))))</f>
        <v/>
      </c>
      <c r="CE185" s="221" t="str">
        <f t="shared" si="35"/>
        <v/>
      </c>
      <c r="CF185" s="221" t="str">
        <f t="shared" si="36"/>
        <v/>
      </c>
    </row>
    <row r="186" spans="2:84" ht="18" customHeight="1">
      <c r="B186" s="40"/>
      <c r="D186" s="826"/>
      <c r="E186" s="49"/>
      <c r="F186" s="32"/>
      <c r="G186" s="32"/>
      <c r="H186" s="50"/>
      <c r="I186" s="225"/>
      <c r="J186" s="32"/>
      <c r="K186" s="752"/>
      <c r="L186" s="800"/>
      <c r="M186" s="50"/>
      <c r="N186" s="50"/>
      <c r="O186" s="51"/>
      <c r="P186" s="51"/>
      <c r="Q186" s="708"/>
      <c r="R186" s="709"/>
      <c r="S186" s="709"/>
      <c r="T186" s="709"/>
      <c r="U186" s="709"/>
      <c r="V186" s="709"/>
      <c r="W186" s="709"/>
      <c r="X186" s="709"/>
      <c r="Y186" s="709"/>
      <c r="Z186" s="709"/>
      <c r="AA186" s="709"/>
      <c r="AB186" s="710"/>
      <c r="AC186" s="742"/>
      <c r="AD186" s="743">
        <f t="shared" si="37"/>
        <v>1</v>
      </c>
      <c r="AE186" s="692">
        <f t="shared" si="45"/>
        <v>0</v>
      </c>
      <c r="AF186" s="722" t="str">
        <f t="shared" si="38"/>
        <v/>
      </c>
      <c r="AG186" s="722" t="str">
        <f t="shared" si="39"/>
        <v/>
      </c>
      <c r="AH186" s="134" t="str">
        <f>IF(F186="","",VLOOKUP(F186,係数!$E:$R,9,FALSE))</f>
        <v/>
      </c>
      <c r="AI186" s="286" t="str">
        <f>IF(F186="","",VLOOKUP(F186,係数!$E:$R,7,FALSE))</f>
        <v/>
      </c>
      <c r="AJ186" s="723">
        <f t="shared" si="40"/>
        <v>1</v>
      </c>
      <c r="AK186" s="724" t="str">
        <f t="shared" si="41"/>
        <v/>
      </c>
      <c r="AL186" s="696" t="str">
        <f t="shared" si="42"/>
        <v/>
      </c>
      <c r="AM186" s="724" t="str">
        <f t="shared" si="46"/>
        <v/>
      </c>
      <c r="AN186" s="750" t="str">
        <f>IF(AL186="","",IF(F186="都市ガス",AL186*係数!$O$36*44/12,IF(COUNTIF(F186,"自ら生成した*")&gt;0,AG186*K186,AG186*VLOOKUP(F186,係数!$E:$R,11,FALSE))))</f>
        <v/>
      </c>
      <c r="AP186" s="44"/>
      <c r="AR186" s="58" t="str">
        <f t="shared" si="43"/>
        <v/>
      </c>
      <c r="AS186" s="220" t="str">
        <f t="shared" si="47"/>
        <v/>
      </c>
      <c r="AT186" s="372" t="str">
        <f t="shared" si="44"/>
        <v/>
      </c>
      <c r="AY186" s="406"/>
      <c r="AZ186" s="401" t="str">
        <f>IF(OR(G186="",H186="有"),"",IF(AS186="電気事業者",VLOOKUP(G186,供給事業者!$B:$D,2,FALSE),IF(AS186="熱の供給区域",VLOOKUP(G186,供給事業者!$J:$L,2,FALSE),IF(AS186="ガス供給事業者",VLOOKUP(G186,供給事業者!$F:$H,2,FALSE),""))))</f>
        <v/>
      </c>
      <c r="BA186" s="406"/>
      <c r="BB186" s="401" t="str">
        <f>IF(OR(G186="",H186="有"),"",IF(AS186="電気事業者",VLOOKUP(G186,供給事業者!$B:$D,3,FALSE),IF(AS186="熱の供給区域",VLOOKUP(G186,供給事業者!$J:$L,3,FALSE),IF(AS186="ガス供給事業者",VLOOKUP(G186,供給事業者!$F:$H,3,FALSE),""))))</f>
        <v/>
      </c>
      <c r="CE186" s="221" t="str">
        <f t="shared" si="35"/>
        <v/>
      </c>
      <c r="CF186" s="221" t="str">
        <f t="shared" si="36"/>
        <v/>
      </c>
    </row>
    <row r="187" spans="2:84" ht="18" customHeight="1">
      <c r="B187" s="40"/>
      <c r="D187" s="826"/>
      <c r="E187" s="49"/>
      <c r="F187" s="32"/>
      <c r="G187" s="32"/>
      <c r="H187" s="50"/>
      <c r="I187" s="225"/>
      <c r="J187" s="32"/>
      <c r="K187" s="752"/>
      <c r="L187" s="800"/>
      <c r="M187" s="50"/>
      <c r="N187" s="50"/>
      <c r="O187" s="51"/>
      <c r="P187" s="51"/>
      <c r="Q187" s="708"/>
      <c r="R187" s="709"/>
      <c r="S187" s="709"/>
      <c r="T187" s="709"/>
      <c r="U187" s="709"/>
      <c r="V187" s="709"/>
      <c r="W187" s="709"/>
      <c r="X187" s="709"/>
      <c r="Y187" s="709"/>
      <c r="Z187" s="709"/>
      <c r="AA187" s="709"/>
      <c r="AB187" s="710"/>
      <c r="AC187" s="742"/>
      <c r="AD187" s="743">
        <f t="shared" si="37"/>
        <v>1</v>
      </c>
      <c r="AE187" s="692">
        <f t="shared" si="45"/>
        <v>0</v>
      </c>
      <c r="AF187" s="722" t="str">
        <f t="shared" si="38"/>
        <v/>
      </c>
      <c r="AG187" s="722" t="str">
        <f t="shared" si="39"/>
        <v/>
      </c>
      <c r="AH187" s="134" t="str">
        <f>IF(F187="","",VLOOKUP(F187,係数!$E:$R,9,FALSE))</f>
        <v/>
      </c>
      <c r="AI187" s="286" t="str">
        <f>IF(F187="","",VLOOKUP(F187,係数!$E:$R,7,FALSE))</f>
        <v/>
      </c>
      <c r="AJ187" s="723">
        <f t="shared" si="40"/>
        <v>1</v>
      </c>
      <c r="AK187" s="724" t="str">
        <f t="shared" si="41"/>
        <v/>
      </c>
      <c r="AL187" s="696" t="str">
        <f t="shared" si="42"/>
        <v/>
      </c>
      <c r="AM187" s="724" t="str">
        <f t="shared" si="46"/>
        <v/>
      </c>
      <c r="AN187" s="750" t="str">
        <f>IF(AL187="","",IF(F187="都市ガス",AL187*係数!$O$36*44/12,IF(COUNTIF(F187,"自ら生成した*")&gt;0,AG187*K187,AG187*VLOOKUP(F187,係数!$E:$R,11,FALSE))))</f>
        <v/>
      </c>
      <c r="AP187" s="44"/>
      <c r="AR187" s="58" t="str">
        <f t="shared" si="43"/>
        <v/>
      </c>
      <c r="AS187" s="220" t="str">
        <f t="shared" si="47"/>
        <v/>
      </c>
      <c r="AT187" s="372" t="str">
        <f t="shared" si="44"/>
        <v/>
      </c>
      <c r="AY187" s="406"/>
      <c r="AZ187" s="401" t="str">
        <f>IF(OR(G187="",H187="有"),"",IF(AS187="電気事業者",VLOOKUP(G187,供給事業者!$B:$D,2,FALSE),IF(AS187="熱の供給区域",VLOOKUP(G187,供給事業者!$J:$L,2,FALSE),IF(AS187="ガス供給事業者",VLOOKUP(G187,供給事業者!$F:$H,2,FALSE),""))))</f>
        <v/>
      </c>
      <c r="BA187" s="406"/>
      <c r="BB187" s="401" t="str">
        <f>IF(OR(G187="",H187="有"),"",IF(AS187="電気事業者",VLOOKUP(G187,供給事業者!$B:$D,3,FALSE),IF(AS187="熱の供給区域",VLOOKUP(G187,供給事業者!$J:$L,3,FALSE),IF(AS187="ガス供給事業者",VLOOKUP(G187,供給事業者!$F:$H,3,FALSE),""))))</f>
        <v/>
      </c>
      <c r="CE187" s="221" t="str">
        <f t="shared" si="35"/>
        <v/>
      </c>
      <c r="CF187" s="221" t="str">
        <f t="shared" si="36"/>
        <v/>
      </c>
    </row>
    <row r="188" spans="2:84" ht="18" customHeight="1">
      <c r="B188" s="40"/>
      <c r="D188" s="826"/>
      <c r="E188" s="49"/>
      <c r="F188" s="32"/>
      <c r="G188" s="32"/>
      <c r="H188" s="50"/>
      <c r="I188" s="225"/>
      <c r="J188" s="32"/>
      <c r="K188" s="752"/>
      <c r="L188" s="800"/>
      <c r="M188" s="50"/>
      <c r="N188" s="50"/>
      <c r="O188" s="51"/>
      <c r="P188" s="51"/>
      <c r="Q188" s="708"/>
      <c r="R188" s="709"/>
      <c r="S188" s="709"/>
      <c r="T188" s="709"/>
      <c r="U188" s="709"/>
      <c r="V188" s="709"/>
      <c r="W188" s="709"/>
      <c r="X188" s="709"/>
      <c r="Y188" s="709"/>
      <c r="Z188" s="709"/>
      <c r="AA188" s="709"/>
      <c r="AB188" s="710"/>
      <c r="AC188" s="742"/>
      <c r="AD188" s="743">
        <f t="shared" si="37"/>
        <v>1</v>
      </c>
      <c r="AE188" s="692">
        <f t="shared" si="45"/>
        <v>0</v>
      </c>
      <c r="AF188" s="722" t="str">
        <f t="shared" si="38"/>
        <v/>
      </c>
      <c r="AG188" s="722" t="str">
        <f t="shared" si="39"/>
        <v/>
      </c>
      <c r="AH188" s="134" t="str">
        <f>IF(F188="","",VLOOKUP(F188,係数!$E:$R,9,FALSE))</f>
        <v/>
      </c>
      <c r="AI188" s="286" t="str">
        <f>IF(F188="","",VLOOKUP(F188,係数!$E:$R,7,FALSE))</f>
        <v/>
      </c>
      <c r="AJ188" s="723">
        <f t="shared" si="40"/>
        <v>1</v>
      </c>
      <c r="AK188" s="724" t="str">
        <f t="shared" si="41"/>
        <v/>
      </c>
      <c r="AL188" s="696" t="str">
        <f t="shared" si="42"/>
        <v/>
      </c>
      <c r="AM188" s="724" t="str">
        <f t="shared" si="46"/>
        <v/>
      </c>
      <c r="AN188" s="750" t="str">
        <f>IF(AL188="","",IF(F188="都市ガス",AL188*係数!$O$36*44/12,IF(COUNTIF(F188,"自ら生成した*")&gt;0,AG188*K188,AG188*VLOOKUP(F188,係数!$E:$R,11,FALSE))))</f>
        <v/>
      </c>
      <c r="AP188" s="44"/>
      <c r="AR188" s="58" t="str">
        <f t="shared" si="43"/>
        <v/>
      </c>
      <c r="AS188" s="220" t="str">
        <f t="shared" si="47"/>
        <v/>
      </c>
      <c r="AT188" s="372" t="str">
        <f t="shared" si="44"/>
        <v/>
      </c>
      <c r="AY188" s="406"/>
      <c r="AZ188" s="401" t="str">
        <f>IF(OR(G188="",H188="有"),"",IF(AS188="電気事業者",VLOOKUP(G188,供給事業者!$B:$D,2,FALSE),IF(AS188="熱の供給区域",VLOOKUP(G188,供給事業者!$J:$L,2,FALSE),IF(AS188="ガス供給事業者",VLOOKUP(G188,供給事業者!$F:$H,2,FALSE),""))))</f>
        <v/>
      </c>
      <c r="BA188" s="406"/>
      <c r="BB188" s="401" t="str">
        <f>IF(OR(G188="",H188="有"),"",IF(AS188="電気事業者",VLOOKUP(G188,供給事業者!$B:$D,3,FALSE),IF(AS188="熱の供給区域",VLOOKUP(G188,供給事業者!$J:$L,3,FALSE),IF(AS188="ガス供給事業者",VLOOKUP(G188,供給事業者!$F:$H,3,FALSE),""))))</f>
        <v/>
      </c>
      <c r="CE188" s="221" t="str">
        <f t="shared" si="35"/>
        <v/>
      </c>
      <c r="CF188" s="221" t="str">
        <f t="shared" si="36"/>
        <v/>
      </c>
    </row>
    <row r="189" spans="2:84" ht="18" customHeight="1">
      <c r="B189" s="40"/>
      <c r="D189" s="826"/>
      <c r="E189" s="49"/>
      <c r="F189" s="32"/>
      <c r="G189" s="32"/>
      <c r="H189" s="50"/>
      <c r="I189" s="225"/>
      <c r="J189" s="32"/>
      <c r="K189" s="752"/>
      <c r="L189" s="800"/>
      <c r="M189" s="50"/>
      <c r="N189" s="50"/>
      <c r="O189" s="51"/>
      <c r="P189" s="51"/>
      <c r="Q189" s="708"/>
      <c r="R189" s="709"/>
      <c r="S189" s="709"/>
      <c r="T189" s="709"/>
      <c r="U189" s="709"/>
      <c r="V189" s="709"/>
      <c r="W189" s="709"/>
      <c r="X189" s="709"/>
      <c r="Y189" s="709"/>
      <c r="Z189" s="709"/>
      <c r="AA189" s="709"/>
      <c r="AB189" s="710"/>
      <c r="AC189" s="742"/>
      <c r="AD189" s="743">
        <f t="shared" si="37"/>
        <v>1</v>
      </c>
      <c r="AE189" s="692">
        <f t="shared" si="45"/>
        <v>0</v>
      </c>
      <c r="AF189" s="722" t="str">
        <f t="shared" si="38"/>
        <v/>
      </c>
      <c r="AG189" s="722" t="str">
        <f t="shared" si="39"/>
        <v/>
      </c>
      <c r="AH189" s="134" t="str">
        <f>IF(F189="","",VLOOKUP(F189,係数!$E:$R,9,FALSE))</f>
        <v/>
      </c>
      <c r="AI189" s="286" t="str">
        <f>IF(F189="","",VLOOKUP(F189,係数!$E:$R,7,FALSE))</f>
        <v/>
      </c>
      <c r="AJ189" s="723">
        <f t="shared" si="40"/>
        <v>1</v>
      </c>
      <c r="AK189" s="724" t="str">
        <f t="shared" si="41"/>
        <v/>
      </c>
      <c r="AL189" s="696" t="str">
        <f t="shared" si="42"/>
        <v/>
      </c>
      <c r="AM189" s="724" t="str">
        <f t="shared" si="46"/>
        <v/>
      </c>
      <c r="AN189" s="750" t="str">
        <f>IF(AL189="","",IF(F189="都市ガス",AL189*係数!$O$36*44/12,IF(COUNTIF(F189,"自ら生成した*")&gt;0,AG189*K189,AG189*VLOOKUP(F189,係数!$E:$R,11,FALSE))))</f>
        <v/>
      </c>
      <c r="AP189" s="44"/>
      <c r="AR189" s="58" t="str">
        <f t="shared" si="43"/>
        <v/>
      </c>
      <c r="AS189" s="220" t="str">
        <f t="shared" si="47"/>
        <v/>
      </c>
      <c r="AT189" s="372" t="str">
        <f t="shared" si="44"/>
        <v/>
      </c>
      <c r="AY189" s="406"/>
      <c r="AZ189" s="401" t="str">
        <f>IF(OR(G189="",H189="有"),"",IF(AS189="電気事業者",VLOOKUP(G189,供給事業者!$B:$D,2,FALSE),IF(AS189="熱の供給区域",VLOOKUP(G189,供給事業者!$J:$L,2,FALSE),IF(AS189="ガス供給事業者",VLOOKUP(G189,供給事業者!$F:$H,2,FALSE),""))))</f>
        <v/>
      </c>
      <c r="BA189" s="406"/>
      <c r="BB189" s="401" t="str">
        <f>IF(OR(G189="",H189="有"),"",IF(AS189="電気事業者",VLOOKUP(G189,供給事業者!$B:$D,3,FALSE),IF(AS189="熱の供給区域",VLOOKUP(G189,供給事業者!$J:$L,3,FALSE),IF(AS189="ガス供給事業者",VLOOKUP(G189,供給事業者!$F:$H,3,FALSE),""))))</f>
        <v/>
      </c>
      <c r="CE189" s="221" t="str">
        <f t="shared" ref="CE189:CE252" si="48">IF(AND(N182="無",AC182=1),1,IF(AND(N182="無",AC182=""),1,""))</f>
        <v/>
      </c>
      <c r="CF189" s="221" t="str">
        <f t="shared" ref="CF189:CF252" si="49">IF(AND(F182="再生可能エネルギーを自家消費した電気",N182="無"),1,"")</f>
        <v/>
      </c>
    </row>
    <row r="190" spans="2:84" ht="18" customHeight="1">
      <c r="B190" s="40"/>
      <c r="D190" s="822"/>
      <c r="E190" s="49"/>
      <c r="F190" s="32"/>
      <c r="G190" s="32"/>
      <c r="H190" s="50"/>
      <c r="I190" s="225"/>
      <c r="J190" s="32"/>
      <c r="K190" s="752"/>
      <c r="L190" s="800"/>
      <c r="M190" s="50"/>
      <c r="N190" s="50"/>
      <c r="O190" s="51"/>
      <c r="P190" s="51"/>
      <c r="Q190" s="708"/>
      <c r="R190" s="709"/>
      <c r="S190" s="709"/>
      <c r="T190" s="709"/>
      <c r="U190" s="709"/>
      <c r="V190" s="709"/>
      <c r="W190" s="709"/>
      <c r="X190" s="709"/>
      <c r="Y190" s="709"/>
      <c r="Z190" s="709"/>
      <c r="AA190" s="709"/>
      <c r="AB190" s="710"/>
      <c r="AC190" s="742"/>
      <c r="AD190" s="743">
        <f t="shared" si="37"/>
        <v>1</v>
      </c>
      <c r="AE190" s="692">
        <f t="shared" si="45"/>
        <v>0</v>
      </c>
      <c r="AF190" s="722" t="str">
        <f t="shared" si="38"/>
        <v/>
      </c>
      <c r="AG190" s="722" t="str">
        <f t="shared" si="39"/>
        <v/>
      </c>
      <c r="AH190" s="134" t="str">
        <f>IF(F190="","",VLOOKUP(F190,係数!$E:$R,9,FALSE))</f>
        <v/>
      </c>
      <c r="AI190" s="286" t="str">
        <f>IF(F190="","",VLOOKUP(F190,係数!$E:$R,7,FALSE))</f>
        <v/>
      </c>
      <c r="AJ190" s="723">
        <f t="shared" si="40"/>
        <v>1</v>
      </c>
      <c r="AK190" s="724" t="str">
        <f t="shared" si="41"/>
        <v/>
      </c>
      <c r="AL190" s="696" t="str">
        <f t="shared" si="42"/>
        <v/>
      </c>
      <c r="AM190" s="724" t="str">
        <f t="shared" si="46"/>
        <v/>
      </c>
      <c r="AN190" s="750" t="str">
        <f>IF(AL190="","",IF(F190="都市ガス",AL190*係数!$O$36*44/12,IF(COUNTIF(F190,"自ら生成した*")&gt;0,AG190*K190,AG190*VLOOKUP(F190,係数!$E:$R,11,FALSE))))</f>
        <v/>
      </c>
      <c r="AP190" s="44"/>
      <c r="AR190" s="58" t="str">
        <f t="shared" si="43"/>
        <v/>
      </c>
      <c r="AS190" s="220" t="str">
        <f t="shared" si="47"/>
        <v/>
      </c>
      <c r="AT190" s="372" t="str">
        <f t="shared" si="44"/>
        <v/>
      </c>
      <c r="AY190" s="406"/>
      <c r="AZ190" s="401" t="str">
        <f>IF(OR(G190="",H190="有"),"",IF(AS190="電気事業者",VLOOKUP(G190,供給事業者!$B:$D,2,FALSE),IF(AS190="熱の供給区域",VLOOKUP(G190,供給事業者!$J:$L,2,FALSE),IF(AS190="ガス供給事業者",VLOOKUP(G190,供給事業者!$F:$H,2,FALSE),""))))</f>
        <v/>
      </c>
      <c r="BA190" s="406"/>
      <c r="BB190" s="401" t="str">
        <f>IF(OR(G190="",H190="有"),"",IF(AS190="電気事業者",VLOOKUP(G190,供給事業者!$B:$D,3,FALSE),IF(AS190="熱の供給区域",VLOOKUP(G190,供給事業者!$J:$L,3,FALSE),IF(AS190="ガス供給事業者",VLOOKUP(G190,供給事業者!$F:$H,3,FALSE),""))))</f>
        <v/>
      </c>
      <c r="CE190" s="221" t="str">
        <f t="shared" si="48"/>
        <v/>
      </c>
      <c r="CF190" s="221" t="str">
        <f t="shared" si="49"/>
        <v/>
      </c>
    </row>
    <row r="191" spans="2:84" ht="18" customHeight="1">
      <c r="B191" s="40"/>
      <c r="D191" s="822"/>
      <c r="E191" s="49"/>
      <c r="F191" s="32"/>
      <c r="G191" s="32"/>
      <c r="H191" s="50"/>
      <c r="I191" s="225"/>
      <c r="J191" s="32"/>
      <c r="K191" s="752"/>
      <c r="L191" s="800"/>
      <c r="M191" s="50"/>
      <c r="N191" s="50"/>
      <c r="O191" s="51"/>
      <c r="P191" s="51"/>
      <c r="Q191" s="708"/>
      <c r="R191" s="709"/>
      <c r="S191" s="709"/>
      <c r="T191" s="709"/>
      <c r="U191" s="709"/>
      <c r="V191" s="709"/>
      <c r="W191" s="709"/>
      <c r="X191" s="709"/>
      <c r="Y191" s="709"/>
      <c r="Z191" s="709"/>
      <c r="AA191" s="709"/>
      <c r="AB191" s="710"/>
      <c r="AC191" s="742"/>
      <c r="AD191" s="743">
        <f t="shared" si="37"/>
        <v>1</v>
      </c>
      <c r="AE191" s="692">
        <f t="shared" si="45"/>
        <v>0</v>
      </c>
      <c r="AF191" s="722" t="str">
        <f t="shared" si="38"/>
        <v/>
      </c>
      <c r="AG191" s="722" t="str">
        <f t="shared" si="39"/>
        <v/>
      </c>
      <c r="AH191" s="134" t="str">
        <f>IF(F191="","",VLOOKUP(F191,係数!$E:$R,9,FALSE))</f>
        <v/>
      </c>
      <c r="AI191" s="286" t="str">
        <f>IF(F191="","",VLOOKUP(F191,係数!$E:$R,7,FALSE))</f>
        <v/>
      </c>
      <c r="AJ191" s="723">
        <f t="shared" si="40"/>
        <v>1</v>
      </c>
      <c r="AK191" s="724" t="str">
        <f t="shared" si="41"/>
        <v/>
      </c>
      <c r="AL191" s="696" t="str">
        <f t="shared" si="42"/>
        <v/>
      </c>
      <c r="AM191" s="724" t="str">
        <f t="shared" si="46"/>
        <v/>
      </c>
      <c r="AN191" s="750" t="str">
        <f>IF(AL191="","",IF(F191="都市ガス",AL191*係数!$O$36*44/12,IF(COUNTIF(F191,"自ら生成した*")&gt;0,AG191*K191,AG191*VLOOKUP(F191,係数!$E:$R,11,FALSE))))</f>
        <v/>
      </c>
      <c r="AP191" s="44"/>
      <c r="AR191" s="58" t="str">
        <f t="shared" si="43"/>
        <v/>
      </c>
      <c r="AS191" s="220" t="str">
        <f t="shared" si="47"/>
        <v/>
      </c>
      <c r="AT191" s="372" t="str">
        <f t="shared" si="44"/>
        <v/>
      </c>
      <c r="AY191" s="406"/>
      <c r="AZ191" s="401" t="str">
        <f>IF(OR(G191="",H191="有"),"",IF(AS191="電気事業者",VLOOKUP(G191,供給事業者!$B:$D,2,FALSE),IF(AS191="熱の供給区域",VLOOKUP(G191,供給事業者!$J:$L,2,FALSE),IF(AS191="ガス供給事業者",VLOOKUP(G191,供給事業者!$F:$H,2,FALSE),""))))</f>
        <v/>
      </c>
      <c r="BA191" s="406"/>
      <c r="BB191" s="401" t="str">
        <f>IF(OR(G191="",H191="有"),"",IF(AS191="電気事業者",VLOOKUP(G191,供給事業者!$B:$D,3,FALSE),IF(AS191="熱の供給区域",VLOOKUP(G191,供給事業者!$J:$L,3,FALSE),IF(AS191="ガス供給事業者",VLOOKUP(G191,供給事業者!$F:$H,3,FALSE),""))))</f>
        <v/>
      </c>
      <c r="CE191" s="221" t="str">
        <f t="shared" si="48"/>
        <v/>
      </c>
      <c r="CF191" s="221" t="str">
        <f t="shared" si="49"/>
        <v/>
      </c>
    </row>
    <row r="192" spans="2:84" ht="18" customHeight="1">
      <c r="B192" s="40"/>
      <c r="D192" s="822"/>
      <c r="E192" s="49"/>
      <c r="F192" s="32"/>
      <c r="G192" s="32"/>
      <c r="H192" s="50"/>
      <c r="I192" s="225"/>
      <c r="J192" s="32"/>
      <c r="K192" s="752"/>
      <c r="L192" s="800"/>
      <c r="M192" s="50"/>
      <c r="N192" s="50"/>
      <c r="O192" s="51"/>
      <c r="P192" s="51"/>
      <c r="Q192" s="708"/>
      <c r="R192" s="709"/>
      <c r="S192" s="709"/>
      <c r="T192" s="709"/>
      <c r="U192" s="709"/>
      <c r="V192" s="709"/>
      <c r="W192" s="709"/>
      <c r="X192" s="709"/>
      <c r="Y192" s="709"/>
      <c r="Z192" s="709"/>
      <c r="AA192" s="709"/>
      <c r="AB192" s="710"/>
      <c r="AC192" s="742"/>
      <c r="AD192" s="743">
        <f t="shared" si="37"/>
        <v>1</v>
      </c>
      <c r="AE192" s="692">
        <f t="shared" si="45"/>
        <v>0</v>
      </c>
      <c r="AF192" s="722" t="str">
        <f t="shared" si="38"/>
        <v/>
      </c>
      <c r="AG192" s="722" t="str">
        <f t="shared" si="39"/>
        <v/>
      </c>
      <c r="AH192" s="134" t="str">
        <f>IF(F192="","",VLOOKUP(F192,係数!$E:$R,9,FALSE))</f>
        <v/>
      </c>
      <c r="AI192" s="286" t="str">
        <f>IF(F192="","",VLOOKUP(F192,係数!$E:$R,7,FALSE))</f>
        <v/>
      </c>
      <c r="AJ192" s="723">
        <f t="shared" si="40"/>
        <v>1</v>
      </c>
      <c r="AK192" s="724" t="str">
        <f t="shared" si="41"/>
        <v/>
      </c>
      <c r="AL192" s="696" t="str">
        <f t="shared" si="42"/>
        <v/>
      </c>
      <c r="AM192" s="724" t="str">
        <f t="shared" si="46"/>
        <v/>
      </c>
      <c r="AN192" s="750" t="str">
        <f>IF(AL192="","",IF(F192="都市ガス",AL192*係数!$O$36*44/12,IF(COUNTIF(F192,"自ら生成した*")&gt;0,AG192*K192,AG192*VLOOKUP(F192,係数!$E:$R,11,FALSE))))</f>
        <v/>
      </c>
      <c r="AP192" s="44"/>
      <c r="AR192" s="58" t="str">
        <f t="shared" si="43"/>
        <v/>
      </c>
      <c r="AS192" s="220" t="str">
        <f t="shared" si="47"/>
        <v/>
      </c>
      <c r="AT192" s="372" t="str">
        <f t="shared" si="44"/>
        <v/>
      </c>
      <c r="AY192" s="406"/>
      <c r="AZ192" s="401" t="str">
        <f>IF(OR(G192="",H192="有"),"",IF(AS192="電気事業者",VLOOKUP(G192,供給事業者!$B:$D,2,FALSE),IF(AS192="熱の供給区域",VLOOKUP(G192,供給事業者!$J:$L,2,FALSE),IF(AS192="ガス供給事業者",VLOOKUP(G192,供給事業者!$F:$H,2,FALSE),""))))</f>
        <v/>
      </c>
      <c r="BA192" s="406"/>
      <c r="BB192" s="401" t="str">
        <f>IF(OR(G192="",H192="有"),"",IF(AS192="電気事業者",VLOOKUP(G192,供給事業者!$B:$D,3,FALSE),IF(AS192="熱の供給区域",VLOOKUP(G192,供給事業者!$J:$L,3,FALSE),IF(AS192="ガス供給事業者",VLOOKUP(G192,供給事業者!$F:$H,3,FALSE),""))))</f>
        <v/>
      </c>
      <c r="CE192" s="221" t="str">
        <f t="shared" si="48"/>
        <v/>
      </c>
      <c r="CF192" s="221" t="str">
        <f t="shared" si="49"/>
        <v/>
      </c>
    </row>
    <row r="193" spans="2:84" ht="18" customHeight="1">
      <c r="B193" s="40"/>
      <c r="D193" s="822"/>
      <c r="E193" s="49"/>
      <c r="F193" s="32"/>
      <c r="G193" s="32"/>
      <c r="H193" s="50"/>
      <c r="I193" s="225"/>
      <c r="J193" s="32"/>
      <c r="K193" s="752"/>
      <c r="L193" s="800"/>
      <c r="M193" s="50"/>
      <c r="N193" s="50"/>
      <c r="O193" s="51"/>
      <c r="P193" s="51"/>
      <c r="Q193" s="708"/>
      <c r="R193" s="709"/>
      <c r="S193" s="709"/>
      <c r="T193" s="709"/>
      <c r="U193" s="709"/>
      <c r="V193" s="709"/>
      <c r="W193" s="709"/>
      <c r="X193" s="709"/>
      <c r="Y193" s="709"/>
      <c r="Z193" s="709"/>
      <c r="AA193" s="709"/>
      <c r="AB193" s="710"/>
      <c r="AC193" s="742"/>
      <c r="AD193" s="743">
        <f t="shared" si="37"/>
        <v>1</v>
      </c>
      <c r="AE193" s="692">
        <f t="shared" si="45"/>
        <v>0</v>
      </c>
      <c r="AF193" s="722" t="str">
        <f t="shared" si="38"/>
        <v/>
      </c>
      <c r="AG193" s="722" t="str">
        <f t="shared" si="39"/>
        <v/>
      </c>
      <c r="AH193" s="134" t="str">
        <f>IF(F193="","",VLOOKUP(F193,係数!$E:$R,9,FALSE))</f>
        <v/>
      </c>
      <c r="AI193" s="286" t="str">
        <f>IF(F193="","",VLOOKUP(F193,係数!$E:$R,7,FALSE))</f>
        <v/>
      </c>
      <c r="AJ193" s="723">
        <f t="shared" si="40"/>
        <v>1</v>
      </c>
      <c r="AK193" s="724" t="str">
        <f t="shared" si="41"/>
        <v/>
      </c>
      <c r="AL193" s="696" t="str">
        <f t="shared" si="42"/>
        <v/>
      </c>
      <c r="AM193" s="724" t="str">
        <f t="shared" si="46"/>
        <v/>
      </c>
      <c r="AN193" s="750" t="str">
        <f>IF(AL193="","",IF(F193="都市ガス",AL193*係数!$O$36*44/12,IF(COUNTIF(F193,"自ら生成した*")&gt;0,AG193*K193,AG193*VLOOKUP(F193,係数!$E:$R,11,FALSE))))</f>
        <v/>
      </c>
      <c r="AP193" s="44"/>
      <c r="AR193" s="58" t="str">
        <f t="shared" si="43"/>
        <v/>
      </c>
      <c r="AS193" s="220" t="str">
        <f t="shared" si="47"/>
        <v/>
      </c>
      <c r="AT193" s="372" t="str">
        <f t="shared" si="44"/>
        <v/>
      </c>
      <c r="AY193" s="406"/>
      <c r="AZ193" s="401" t="str">
        <f>IF(OR(G193="",H193="有"),"",IF(AS193="電気事業者",VLOOKUP(G193,供給事業者!$B:$D,2,FALSE),IF(AS193="熱の供給区域",VLOOKUP(G193,供給事業者!$J:$L,2,FALSE),IF(AS193="ガス供給事業者",VLOOKUP(G193,供給事業者!$F:$H,2,FALSE),""))))</f>
        <v/>
      </c>
      <c r="BA193" s="406"/>
      <c r="BB193" s="401" t="str">
        <f>IF(OR(G193="",H193="有"),"",IF(AS193="電気事業者",VLOOKUP(G193,供給事業者!$B:$D,3,FALSE),IF(AS193="熱の供給区域",VLOOKUP(G193,供給事業者!$J:$L,3,FALSE),IF(AS193="ガス供給事業者",VLOOKUP(G193,供給事業者!$F:$H,3,FALSE),""))))</f>
        <v/>
      </c>
      <c r="CE193" s="221" t="str">
        <f t="shared" si="48"/>
        <v/>
      </c>
      <c r="CF193" s="221" t="str">
        <f t="shared" si="49"/>
        <v/>
      </c>
    </row>
    <row r="194" spans="2:84" ht="18" customHeight="1">
      <c r="B194" s="40"/>
      <c r="D194" s="822"/>
      <c r="E194" s="49"/>
      <c r="F194" s="32"/>
      <c r="G194" s="32"/>
      <c r="H194" s="50"/>
      <c r="I194" s="225"/>
      <c r="J194" s="32"/>
      <c r="K194" s="752"/>
      <c r="L194" s="800"/>
      <c r="M194" s="50"/>
      <c r="N194" s="50"/>
      <c r="O194" s="51"/>
      <c r="P194" s="51"/>
      <c r="Q194" s="708"/>
      <c r="R194" s="709"/>
      <c r="S194" s="709"/>
      <c r="T194" s="709"/>
      <c r="U194" s="709"/>
      <c r="V194" s="709"/>
      <c r="W194" s="709"/>
      <c r="X194" s="709"/>
      <c r="Y194" s="709"/>
      <c r="Z194" s="709"/>
      <c r="AA194" s="709"/>
      <c r="AB194" s="710"/>
      <c r="AC194" s="742"/>
      <c r="AD194" s="743">
        <f t="shared" si="37"/>
        <v>1</v>
      </c>
      <c r="AE194" s="692">
        <f t="shared" si="45"/>
        <v>0</v>
      </c>
      <c r="AF194" s="722" t="str">
        <f t="shared" si="38"/>
        <v/>
      </c>
      <c r="AG194" s="722" t="str">
        <f t="shared" si="39"/>
        <v/>
      </c>
      <c r="AH194" s="134" t="str">
        <f>IF(F194="","",VLOOKUP(F194,係数!$E:$R,9,FALSE))</f>
        <v/>
      </c>
      <c r="AI194" s="286" t="str">
        <f>IF(F194="","",VLOOKUP(F194,係数!$E:$R,7,FALSE))</f>
        <v/>
      </c>
      <c r="AJ194" s="723">
        <f t="shared" si="40"/>
        <v>1</v>
      </c>
      <c r="AK194" s="724" t="str">
        <f t="shared" si="41"/>
        <v/>
      </c>
      <c r="AL194" s="696" t="str">
        <f t="shared" si="42"/>
        <v/>
      </c>
      <c r="AM194" s="724" t="str">
        <f t="shared" si="46"/>
        <v/>
      </c>
      <c r="AN194" s="750" t="str">
        <f>IF(AL194="","",IF(F194="都市ガス",AL194*係数!$O$36*44/12,IF(COUNTIF(F194,"自ら生成した*")&gt;0,AG194*K194,AG194*VLOOKUP(F194,係数!$E:$R,11,FALSE))))</f>
        <v/>
      </c>
      <c r="AP194" s="44"/>
      <c r="AR194" s="58" t="str">
        <f t="shared" si="43"/>
        <v/>
      </c>
      <c r="AS194" s="220" t="str">
        <f t="shared" si="47"/>
        <v/>
      </c>
      <c r="AT194" s="372" t="str">
        <f t="shared" si="44"/>
        <v/>
      </c>
      <c r="AY194" s="406"/>
      <c r="AZ194" s="401" t="str">
        <f>IF(OR(G194="",H194="有"),"",IF(AS194="電気事業者",VLOOKUP(G194,供給事業者!$B:$D,2,FALSE),IF(AS194="熱の供給区域",VLOOKUP(G194,供給事業者!$J:$L,2,FALSE),IF(AS194="ガス供給事業者",VLOOKUP(G194,供給事業者!$F:$H,2,FALSE),""))))</f>
        <v/>
      </c>
      <c r="BA194" s="406"/>
      <c r="BB194" s="401" t="str">
        <f>IF(OR(G194="",H194="有"),"",IF(AS194="電気事業者",VLOOKUP(G194,供給事業者!$B:$D,3,FALSE),IF(AS194="熱の供給区域",VLOOKUP(G194,供給事業者!$J:$L,3,FALSE),IF(AS194="ガス供給事業者",VLOOKUP(G194,供給事業者!$F:$H,3,FALSE),""))))</f>
        <v/>
      </c>
      <c r="CE194" s="221" t="str">
        <f t="shared" si="48"/>
        <v/>
      </c>
      <c r="CF194" s="221" t="str">
        <f t="shared" si="49"/>
        <v/>
      </c>
    </row>
    <row r="195" spans="2:84" ht="18" customHeight="1">
      <c r="B195" s="40"/>
      <c r="D195" s="822"/>
      <c r="E195" s="49"/>
      <c r="F195" s="32"/>
      <c r="G195" s="32"/>
      <c r="H195" s="50"/>
      <c r="I195" s="225"/>
      <c r="J195" s="32"/>
      <c r="K195" s="752"/>
      <c r="L195" s="800"/>
      <c r="M195" s="50"/>
      <c r="N195" s="50"/>
      <c r="O195" s="51"/>
      <c r="P195" s="51"/>
      <c r="Q195" s="708"/>
      <c r="R195" s="709"/>
      <c r="S195" s="709"/>
      <c r="T195" s="709"/>
      <c r="U195" s="709"/>
      <c r="V195" s="709"/>
      <c r="W195" s="709"/>
      <c r="X195" s="709"/>
      <c r="Y195" s="709"/>
      <c r="Z195" s="709"/>
      <c r="AA195" s="709"/>
      <c r="AB195" s="710"/>
      <c r="AC195" s="742"/>
      <c r="AD195" s="743">
        <f t="shared" si="37"/>
        <v>1</v>
      </c>
      <c r="AE195" s="692">
        <f t="shared" si="45"/>
        <v>0</v>
      </c>
      <c r="AF195" s="722" t="str">
        <f t="shared" si="38"/>
        <v/>
      </c>
      <c r="AG195" s="722" t="str">
        <f t="shared" si="39"/>
        <v/>
      </c>
      <c r="AH195" s="134" t="str">
        <f>IF(F195="","",VLOOKUP(F195,係数!$E:$R,9,FALSE))</f>
        <v/>
      </c>
      <c r="AI195" s="286" t="str">
        <f>IF(F195="","",VLOOKUP(F195,係数!$E:$R,7,FALSE))</f>
        <v/>
      </c>
      <c r="AJ195" s="723">
        <f t="shared" si="40"/>
        <v>1</v>
      </c>
      <c r="AK195" s="724" t="str">
        <f t="shared" si="41"/>
        <v/>
      </c>
      <c r="AL195" s="696" t="str">
        <f t="shared" si="42"/>
        <v/>
      </c>
      <c r="AM195" s="724" t="str">
        <f t="shared" si="46"/>
        <v/>
      </c>
      <c r="AN195" s="750" t="str">
        <f>IF(AL195="","",IF(F195="都市ガス",AL195*係数!$O$36*44/12,IF(COUNTIF(F195,"自ら生成した*")&gt;0,AG195*K195,AG195*VLOOKUP(F195,係数!$E:$R,11,FALSE))))</f>
        <v/>
      </c>
      <c r="AP195" s="44"/>
      <c r="AR195" s="58" t="str">
        <f t="shared" si="43"/>
        <v/>
      </c>
      <c r="AS195" s="220" t="str">
        <f t="shared" si="47"/>
        <v/>
      </c>
      <c r="AT195" s="372" t="str">
        <f t="shared" si="44"/>
        <v/>
      </c>
      <c r="AY195" s="406"/>
      <c r="AZ195" s="401" t="str">
        <f>IF(OR(G195="",H195="有"),"",IF(AS195="電気事業者",VLOOKUP(G195,供給事業者!$B:$D,2,FALSE),IF(AS195="熱の供給区域",VLOOKUP(G195,供給事業者!$J:$L,2,FALSE),IF(AS195="ガス供給事業者",VLOOKUP(G195,供給事業者!$F:$H,2,FALSE),""))))</f>
        <v/>
      </c>
      <c r="BA195" s="406"/>
      <c r="BB195" s="401" t="str">
        <f>IF(OR(G195="",H195="有"),"",IF(AS195="電気事業者",VLOOKUP(G195,供給事業者!$B:$D,3,FALSE),IF(AS195="熱の供給区域",VLOOKUP(G195,供給事業者!$J:$L,3,FALSE),IF(AS195="ガス供給事業者",VLOOKUP(G195,供給事業者!$F:$H,3,FALSE),""))))</f>
        <v/>
      </c>
      <c r="CE195" s="221" t="str">
        <f t="shared" si="48"/>
        <v/>
      </c>
      <c r="CF195" s="221" t="str">
        <f t="shared" si="49"/>
        <v/>
      </c>
    </row>
    <row r="196" spans="2:84" ht="18" customHeight="1">
      <c r="B196" s="40"/>
      <c r="D196" s="822"/>
      <c r="E196" s="49"/>
      <c r="F196" s="32"/>
      <c r="G196" s="32"/>
      <c r="H196" s="50"/>
      <c r="I196" s="225"/>
      <c r="J196" s="32"/>
      <c r="K196" s="752"/>
      <c r="L196" s="800"/>
      <c r="M196" s="50"/>
      <c r="N196" s="50"/>
      <c r="O196" s="51"/>
      <c r="P196" s="51"/>
      <c r="Q196" s="708"/>
      <c r="R196" s="709"/>
      <c r="S196" s="709"/>
      <c r="T196" s="709"/>
      <c r="U196" s="709"/>
      <c r="V196" s="709"/>
      <c r="W196" s="709"/>
      <c r="X196" s="709"/>
      <c r="Y196" s="709"/>
      <c r="Z196" s="709"/>
      <c r="AA196" s="709"/>
      <c r="AB196" s="710"/>
      <c r="AC196" s="742"/>
      <c r="AD196" s="743">
        <f t="shared" si="37"/>
        <v>1</v>
      </c>
      <c r="AE196" s="692">
        <f t="shared" si="45"/>
        <v>0</v>
      </c>
      <c r="AF196" s="722" t="str">
        <f t="shared" si="38"/>
        <v/>
      </c>
      <c r="AG196" s="722" t="str">
        <f t="shared" si="39"/>
        <v/>
      </c>
      <c r="AH196" s="134" t="str">
        <f>IF(F196="","",VLOOKUP(F196,係数!$E:$R,9,FALSE))</f>
        <v/>
      </c>
      <c r="AI196" s="286" t="str">
        <f>IF(F196="","",VLOOKUP(F196,係数!$E:$R,7,FALSE))</f>
        <v/>
      </c>
      <c r="AJ196" s="723">
        <f t="shared" si="40"/>
        <v>1</v>
      </c>
      <c r="AK196" s="724" t="str">
        <f t="shared" si="41"/>
        <v/>
      </c>
      <c r="AL196" s="696" t="str">
        <f t="shared" si="42"/>
        <v/>
      </c>
      <c r="AM196" s="724" t="str">
        <f t="shared" si="46"/>
        <v/>
      </c>
      <c r="AN196" s="750" t="str">
        <f>IF(AL196="","",IF(F196="都市ガス",AL196*係数!$O$36*44/12,IF(COUNTIF(F196,"自ら生成した*")&gt;0,AG196*K196,AG196*VLOOKUP(F196,係数!$E:$R,11,FALSE))))</f>
        <v/>
      </c>
      <c r="AP196" s="44"/>
      <c r="AR196" s="58" t="str">
        <f t="shared" si="43"/>
        <v/>
      </c>
      <c r="AS196" s="220" t="str">
        <f t="shared" si="47"/>
        <v/>
      </c>
      <c r="AT196" s="372" t="str">
        <f t="shared" si="44"/>
        <v/>
      </c>
      <c r="AY196" s="406"/>
      <c r="AZ196" s="401" t="str">
        <f>IF(OR(G196="",H196="有"),"",IF(AS196="電気事業者",VLOOKUP(G196,供給事業者!$B:$D,2,FALSE),IF(AS196="熱の供給区域",VLOOKUP(G196,供給事業者!$J:$L,2,FALSE),IF(AS196="ガス供給事業者",VLOOKUP(G196,供給事業者!$F:$H,2,FALSE),""))))</f>
        <v/>
      </c>
      <c r="BA196" s="406"/>
      <c r="BB196" s="401" t="str">
        <f>IF(OR(G196="",H196="有"),"",IF(AS196="電気事業者",VLOOKUP(G196,供給事業者!$B:$D,3,FALSE),IF(AS196="熱の供給区域",VLOOKUP(G196,供給事業者!$J:$L,3,FALSE),IF(AS196="ガス供給事業者",VLOOKUP(G196,供給事業者!$F:$H,3,FALSE),""))))</f>
        <v/>
      </c>
      <c r="CE196" s="221" t="str">
        <f t="shared" si="48"/>
        <v/>
      </c>
      <c r="CF196" s="221" t="str">
        <f t="shared" si="49"/>
        <v/>
      </c>
    </row>
    <row r="197" spans="2:84" ht="18" customHeight="1">
      <c r="B197" s="40"/>
      <c r="D197" s="822"/>
      <c r="E197" s="49"/>
      <c r="F197" s="32"/>
      <c r="G197" s="32"/>
      <c r="H197" s="50"/>
      <c r="I197" s="225"/>
      <c r="J197" s="32"/>
      <c r="K197" s="752"/>
      <c r="L197" s="800"/>
      <c r="M197" s="50"/>
      <c r="N197" s="50"/>
      <c r="O197" s="51"/>
      <c r="P197" s="51"/>
      <c r="Q197" s="708"/>
      <c r="R197" s="709"/>
      <c r="S197" s="709"/>
      <c r="T197" s="709"/>
      <c r="U197" s="709"/>
      <c r="V197" s="709"/>
      <c r="W197" s="709"/>
      <c r="X197" s="709"/>
      <c r="Y197" s="709"/>
      <c r="Z197" s="709"/>
      <c r="AA197" s="709"/>
      <c r="AB197" s="710"/>
      <c r="AC197" s="742"/>
      <c r="AD197" s="743">
        <f t="shared" si="37"/>
        <v>1</v>
      </c>
      <c r="AE197" s="692">
        <f t="shared" si="45"/>
        <v>0</v>
      </c>
      <c r="AF197" s="722" t="str">
        <f t="shared" si="38"/>
        <v/>
      </c>
      <c r="AG197" s="722" t="str">
        <f t="shared" si="39"/>
        <v/>
      </c>
      <c r="AH197" s="134" t="str">
        <f>IF(F197="","",VLOOKUP(F197,係数!$E:$R,9,FALSE))</f>
        <v/>
      </c>
      <c r="AI197" s="286" t="str">
        <f>IF(F197="","",VLOOKUP(F197,係数!$E:$R,7,FALSE))</f>
        <v/>
      </c>
      <c r="AJ197" s="723">
        <f t="shared" si="40"/>
        <v>1</v>
      </c>
      <c r="AK197" s="724" t="str">
        <f t="shared" si="41"/>
        <v/>
      </c>
      <c r="AL197" s="696" t="str">
        <f t="shared" si="42"/>
        <v/>
      </c>
      <c r="AM197" s="724" t="str">
        <f t="shared" si="46"/>
        <v/>
      </c>
      <c r="AN197" s="750" t="str">
        <f>IF(AL197="","",IF(F197="都市ガス",AL197*係数!$O$36*44/12,IF(COUNTIF(F197,"自ら生成した*")&gt;0,AG197*K197,AG197*VLOOKUP(F197,係数!$E:$R,11,FALSE))))</f>
        <v/>
      </c>
      <c r="AP197" s="44"/>
      <c r="AR197" s="58" t="str">
        <f t="shared" si="43"/>
        <v/>
      </c>
      <c r="AS197" s="220" t="str">
        <f t="shared" si="47"/>
        <v/>
      </c>
      <c r="AT197" s="372" t="str">
        <f t="shared" si="44"/>
        <v/>
      </c>
      <c r="AY197" s="406"/>
      <c r="AZ197" s="401" t="str">
        <f>IF(OR(G197="",H197="有"),"",IF(AS197="電気事業者",VLOOKUP(G197,供給事業者!$B:$D,2,FALSE),IF(AS197="熱の供給区域",VLOOKUP(G197,供給事業者!$J:$L,2,FALSE),IF(AS197="ガス供給事業者",VLOOKUP(G197,供給事業者!$F:$H,2,FALSE),""))))</f>
        <v/>
      </c>
      <c r="BA197" s="406"/>
      <c r="BB197" s="401" t="str">
        <f>IF(OR(G197="",H197="有"),"",IF(AS197="電気事業者",VLOOKUP(G197,供給事業者!$B:$D,3,FALSE),IF(AS197="熱の供給区域",VLOOKUP(G197,供給事業者!$J:$L,3,FALSE),IF(AS197="ガス供給事業者",VLOOKUP(G197,供給事業者!$F:$H,3,FALSE),""))))</f>
        <v/>
      </c>
      <c r="CE197" s="221" t="str">
        <f t="shared" si="48"/>
        <v/>
      </c>
      <c r="CF197" s="221" t="str">
        <f t="shared" si="49"/>
        <v/>
      </c>
    </row>
    <row r="198" spans="2:84" ht="18" customHeight="1">
      <c r="B198" s="40"/>
      <c r="D198" s="822"/>
      <c r="E198" s="49"/>
      <c r="F198" s="32"/>
      <c r="G198" s="32"/>
      <c r="H198" s="50"/>
      <c r="I198" s="225"/>
      <c r="J198" s="32"/>
      <c r="K198" s="752"/>
      <c r="L198" s="800"/>
      <c r="M198" s="50"/>
      <c r="N198" s="50"/>
      <c r="O198" s="51"/>
      <c r="P198" s="51"/>
      <c r="Q198" s="708"/>
      <c r="R198" s="709"/>
      <c r="S198" s="709"/>
      <c r="T198" s="709"/>
      <c r="U198" s="709"/>
      <c r="V198" s="709"/>
      <c r="W198" s="709"/>
      <c r="X198" s="709"/>
      <c r="Y198" s="709"/>
      <c r="Z198" s="709"/>
      <c r="AA198" s="709"/>
      <c r="AB198" s="710"/>
      <c r="AC198" s="742"/>
      <c r="AD198" s="743">
        <f t="shared" si="37"/>
        <v>1</v>
      </c>
      <c r="AE198" s="692">
        <f t="shared" si="45"/>
        <v>0</v>
      </c>
      <c r="AF198" s="722" t="str">
        <f t="shared" si="38"/>
        <v/>
      </c>
      <c r="AG198" s="722" t="str">
        <f t="shared" si="39"/>
        <v/>
      </c>
      <c r="AH198" s="134" t="str">
        <f>IF(F198="","",VLOOKUP(F198,係数!$E:$R,9,FALSE))</f>
        <v/>
      </c>
      <c r="AI198" s="286" t="str">
        <f>IF(F198="","",VLOOKUP(F198,係数!$E:$R,7,FALSE))</f>
        <v/>
      </c>
      <c r="AJ198" s="723">
        <f t="shared" si="40"/>
        <v>1</v>
      </c>
      <c r="AK198" s="724" t="str">
        <f t="shared" si="41"/>
        <v/>
      </c>
      <c r="AL198" s="696" t="str">
        <f t="shared" si="42"/>
        <v/>
      </c>
      <c r="AM198" s="724" t="str">
        <f t="shared" si="46"/>
        <v/>
      </c>
      <c r="AN198" s="750" t="str">
        <f>IF(AL198="","",IF(F198="都市ガス",AL198*係数!$O$36*44/12,IF(COUNTIF(F198,"自ら生成した*")&gt;0,AG198*K198,AG198*VLOOKUP(F198,係数!$E:$R,11,FALSE))))</f>
        <v/>
      </c>
      <c r="AP198" s="44"/>
      <c r="AR198" s="58" t="str">
        <f t="shared" si="43"/>
        <v/>
      </c>
      <c r="AS198" s="220" t="str">
        <f t="shared" si="47"/>
        <v/>
      </c>
      <c r="AT198" s="372" t="str">
        <f t="shared" si="44"/>
        <v/>
      </c>
      <c r="AY198" s="406"/>
      <c r="AZ198" s="401" t="str">
        <f>IF(OR(G198="",H198="有"),"",IF(AS198="電気事業者",VLOOKUP(G198,供給事業者!$B:$D,2,FALSE),IF(AS198="熱の供給区域",VLOOKUP(G198,供給事業者!$J:$L,2,FALSE),IF(AS198="ガス供給事業者",VLOOKUP(G198,供給事業者!$F:$H,2,FALSE),""))))</f>
        <v/>
      </c>
      <c r="BA198" s="406"/>
      <c r="BB198" s="401" t="str">
        <f>IF(OR(G198="",H198="有"),"",IF(AS198="電気事業者",VLOOKUP(G198,供給事業者!$B:$D,3,FALSE),IF(AS198="熱の供給区域",VLOOKUP(G198,供給事業者!$J:$L,3,FALSE),IF(AS198="ガス供給事業者",VLOOKUP(G198,供給事業者!$F:$H,3,FALSE),""))))</f>
        <v/>
      </c>
      <c r="CE198" s="221" t="str">
        <f t="shared" si="48"/>
        <v/>
      </c>
      <c r="CF198" s="221" t="str">
        <f t="shared" si="49"/>
        <v/>
      </c>
    </row>
    <row r="199" spans="2:84" ht="18" customHeight="1">
      <c r="B199" s="40"/>
      <c r="D199" s="826"/>
      <c r="E199" s="49"/>
      <c r="F199" s="32"/>
      <c r="G199" s="32"/>
      <c r="H199" s="50"/>
      <c r="I199" s="225"/>
      <c r="J199" s="32"/>
      <c r="K199" s="752"/>
      <c r="L199" s="800"/>
      <c r="M199" s="50"/>
      <c r="N199" s="50"/>
      <c r="O199" s="51"/>
      <c r="P199" s="51"/>
      <c r="Q199" s="708"/>
      <c r="R199" s="709"/>
      <c r="S199" s="709"/>
      <c r="T199" s="709"/>
      <c r="U199" s="709"/>
      <c r="V199" s="709"/>
      <c r="W199" s="709"/>
      <c r="X199" s="709"/>
      <c r="Y199" s="709"/>
      <c r="Z199" s="709"/>
      <c r="AA199" s="709"/>
      <c r="AB199" s="710"/>
      <c r="AC199" s="742"/>
      <c r="AD199" s="743">
        <f t="shared" si="37"/>
        <v>1</v>
      </c>
      <c r="AE199" s="692">
        <f t="shared" si="45"/>
        <v>0</v>
      </c>
      <c r="AF199" s="722" t="str">
        <f t="shared" si="38"/>
        <v/>
      </c>
      <c r="AG199" s="722" t="str">
        <f t="shared" si="39"/>
        <v/>
      </c>
      <c r="AH199" s="134" t="str">
        <f>IF(F199="","",VLOOKUP(F199,係数!$E:$R,9,FALSE))</f>
        <v/>
      </c>
      <c r="AI199" s="286" t="str">
        <f>IF(F199="","",VLOOKUP(F199,係数!$E:$R,7,FALSE))</f>
        <v/>
      </c>
      <c r="AJ199" s="723">
        <f t="shared" si="40"/>
        <v>1</v>
      </c>
      <c r="AK199" s="724" t="str">
        <f t="shared" si="41"/>
        <v/>
      </c>
      <c r="AL199" s="696" t="str">
        <f t="shared" si="42"/>
        <v/>
      </c>
      <c r="AM199" s="724" t="str">
        <f t="shared" si="46"/>
        <v/>
      </c>
      <c r="AN199" s="750" t="str">
        <f>IF(AL199="","",IF(F199="都市ガス",AL199*係数!$O$36*44/12,IF(COUNTIF(F199,"自ら生成した*")&gt;0,AG199*K199,AG199*VLOOKUP(F199,係数!$E:$R,11,FALSE))))</f>
        <v/>
      </c>
      <c r="AP199" s="44"/>
      <c r="AR199" s="58" t="str">
        <f t="shared" si="43"/>
        <v/>
      </c>
      <c r="AS199" s="220" t="str">
        <f t="shared" si="47"/>
        <v/>
      </c>
      <c r="AT199" s="372" t="str">
        <f t="shared" si="44"/>
        <v/>
      </c>
      <c r="AY199" s="406"/>
      <c r="AZ199" s="401" t="str">
        <f>IF(OR(G199="",H199="有"),"",IF(AS199="電気事業者",VLOOKUP(G199,供給事業者!$B:$D,2,FALSE),IF(AS199="熱の供給区域",VLOOKUP(G199,供給事業者!$J:$L,2,FALSE),IF(AS199="ガス供給事業者",VLOOKUP(G199,供給事業者!$F:$H,2,FALSE),""))))</f>
        <v/>
      </c>
      <c r="BA199" s="406"/>
      <c r="BB199" s="401" t="str">
        <f>IF(OR(G199="",H199="有"),"",IF(AS199="電気事業者",VLOOKUP(G199,供給事業者!$B:$D,3,FALSE),IF(AS199="熱の供給区域",VLOOKUP(G199,供給事業者!$J:$L,3,FALSE),IF(AS199="ガス供給事業者",VLOOKUP(G199,供給事業者!$F:$H,3,FALSE),""))))</f>
        <v/>
      </c>
      <c r="CE199" s="221" t="str">
        <f t="shared" si="48"/>
        <v/>
      </c>
      <c r="CF199" s="221" t="str">
        <f t="shared" si="49"/>
        <v/>
      </c>
    </row>
    <row r="200" spans="2:84" ht="18" customHeight="1">
      <c r="B200" s="40"/>
      <c r="D200" s="826"/>
      <c r="E200" s="49"/>
      <c r="F200" s="32"/>
      <c r="G200" s="32"/>
      <c r="H200" s="50"/>
      <c r="I200" s="225"/>
      <c r="J200" s="32"/>
      <c r="K200" s="752"/>
      <c r="L200" s="800"/>
      <c r="M200" s="50"/>
      <c r="N200" s="50"/>
      <c r="O200" s="51"/>
      <c r="P200" s="51"/>
      <c r="Q200" s="708"/>
      <c r="R200" s="709"/>
      <c r="S200" s="709"/>
      <c r="T200" s="709"/>
      <c r="U200" s="709"/>
      <c r="V200" s="709"/>
      <c r="W200" s="709"/>
      <c r="X200" s="709"/>
      <c r="Y200" s="709"/>
      <c r="Z200" s="709"/>
      <c r="AA200" s="709"/>
      <c r="AB200" s="710"/>
      <c r="AC200" s="742"/>
      <c r="AD200" s="743">
        <f t="shared" si="37"/>
        <v>1</v>
      </c>
      <c r="AE200" s="692">
        <f t="shared" si="45"/>
        <v>0</v>
      </c>
      <c r="AF200" s="722" t="str">
        <f t="shared" si="38"/>
        <v/>
      </c>
      <c r="AG200" s="722" t="str">
        <f t="shared" si="39"/>
        <v/>
      </c>
      <c r="AH200" s="134" t="str">
        <f>IF(F200="","",VLOOKUP(F200,係数!$E:$R,9,FALSE))</f>
        <v/>
      </c>
      <c r="AI200" s="286" t="str">
        <f>IF(F200="","",VLOOKUP(F200,係数!$E:$R,7,FALSE))</f>
        <v/>
      </c>
      <c r="AJ200" s="723">
        <f t="shared" si="40"/>
        <v>1</v>
      </c>
      <c r="AK200" s="724" t="str">
        <f t="shared" si="41"/>
        <v/>
      </c>
      <c r="AL200" s="696" t="str">
        <f t="shared" si="42"/>
        <v/>
      </c>
      <c r="AM200" s="724" t="str">
        <f t="shared" si="46"/>
        <v/>
      </c>
      <c r="AN200" s="750" t="str">
        <f>IF(AL200="","",IF(F200="都市ガス",AL200*係数!$O$36*44/12,IF(COUNTIF(F200,"自ら生成した*")&gt;0,AG200*K200,AG200*VLOOKUP(F200,係数!$E:$R,11,FALSE))))</f>
        <v/>
      </c>
      <c r="AP200" s="44"/>
      <c r="AR200" s="58" t="str">
        <f t="shared" si="43"/>
        <v/>
      </c>
      <c r="AS200" s="220" t="str">
        <f t="shared" si="47"/>
        <v/>
      </c>
      <c r="AT200" s="372" t="str">
        <f t="shared" si="44"/>
        <v/>
      </c>
      <c r="AY200" s="406"/>
      <c r="AZ200" s="401" t="str">
        <f>IF(OR(G200="",H200="有"),"",IF(AS200="電気事業者",VLOOKUP(G200,供給事業者!$B:$D,2,FALSE),IF(AS200="熱の供給区域",VLOOKUP(G200,供給事業者!$J:$L,2,FALSE),IF(AS200="ガス供給事業者",VLOOKUP(G200,供給事業者!$F:$H,2,FALSE),""))))</f>
        <v/>
      </c>
      <c r="BA200" s="406"/>
      <c r="BB200" s="401" t="str">
        <f>IF(OR(G200="",H200="有"),"",IF(AS200="電気事業者",VLOOKUP(G200,供給事業者!$B:$D,3,FALSE),IF(AS200="熱の供給区域",VLOOKUP(G200,供給事業者!$J:$L,3,FALSE),IF(AS200="ガス供給事業者",VLOOKUP(G200,供給事業者!$F:$H,3,FALSE),""))))</f>
        <v/>
      </c>
      <c r="CE200" s="221" t="str">
        <f t="shared" si="48"/>
        <v/>
      </c>
      <c r="CF200" s="221" t="str">
        <f t="shared" si="49"/>
        <v/>
      </c>
    </row>
    <row r="201" spans="2:84" ht="18" customHeight="1">
      <c r="B201" s="40"/>
      <c r="D201" s="826"/>
      <c r="E201" s="49"/>
      <c r="F201" s="32"/>
      <c r="G201" s="32"/>
      <c r="H201" s="50"/>
      <c r="I201" s="225"/>
      <c r="J201" s="32"/>
      <c r="K201" s="752"/>
      <c r="L201" s="800"/>
      <c r="M201" s="50"/>
      <c r="N201" s="50"/>
      <c r="O201" s="51"/>
      <c r="P201" s="51"/>
      <c r="Q201" s="708"/>
      <c r="R201" s="709"/>
      <c r="S201" s="709"/>
      <c r="T201" s="709"/>
      <c r="U201" s="709"/>
      <c r="V201" s="709"/>
      <c r="W201" s="709"/>
      <c r="X201" s="709"/>
      <c r="Y201" s="709"/>
      <c r="Z201" s="709"/>
      <c r="AA201" s="709"/>
      <c r="AB201" s="710"/>
      <c r="AC201" s="742"/>
      <c r="AD201" s="743">
        <f t="shared" si="37"/>
        <v>1</v>
      </c>
      <c r="AE201" s="692">
        <f t="shared" si="45"/>
        <v>0</v>
      </c>
      <c r="AF201" s="722" t="str">
        <f t="shared" si="38"/>
        <v/>
      </c>
      <c r="AG201" s="722" t="str">
        <f t="shared" si="39"/>
        <v/>
      </c>
      <c r="AH201" s="134" t="str">
        <f>IF(F201="","",VLOOKUP(F201,係数!$E:$R,9,FALSE))</f>
        <v/>
      </c>
      <c r="AI201" s="286" t="str">
        <f>IF(F201="","",VLOOKUP(F201,係数!$E:$R,7,FALSE))</f>
        <v/>
      </c>
      <c r="AJ201" s="723">
        <f t="shared" si="40"/>
        <v>1</v>
      </c>
      <c r="AK201" s="724" t="str">
        <f t="shared" si="41"/>
        <v/>
      </c>
      <c r="AL201" s="696" t="str">
        <f t="shared" si="42"/>
        <v/>
      </c>
      <c r="AM201" s="724" t="str">
        <f t="shared" si="46"/>
        <v/>
      </c>
      <c r="AN201" s="750" t="str">
        <f>IF(AL201="","",IF(F201="都市ガス",AL201*係数!$O$36*44/12,IF(COUNTIF(F201,"自ら生成した*")&gt;0,AG201*K201,AG201*VLOOKUP(F201,係数!$E:$R,11,FALSE))))</f>
        <v/>
      </c>
      <c r="AP201" s="44"/>
      <c r="AR201" s="58" t="str">
        <f t="shared" si="43"/>
        <v/>
      </c>
      <c r="AS201" s="220" t="str">
        <f t="shared" si="47"/>
        <v/>
      </c>
      <c r="AT201" s="372" t="str">
        <f t="shared" si="44"/>
        <v/>
      </c>
      <c r="AY201" s="406"/>
      <c r="AZ201" s="401" t="str">
        <f>IF(OR(G201="",H201="有"),"",IF(AS201="電気事業者",VLOOKUP(G201,供給事業者!$B:$D,2,FALSE),IF(AS201="熱の供給区域",VLOOKUP(G201,供給事業者!$J:$L,2,FALSE),IF(AS201="ガス供給事業者",VLOOKUP(G201,供給事業者!$F:$H,2,FALSE),""))))</f>
        <v/>
      </c>
      <c r="BA201" s="406"/>
      <c r="BB201" s="401" t="str">
        <f>IF(OR(G201="",H201="有"),"",IF(AS201="電気事業者",VLOOKUP(G201,供給事業者!$B:$D,3,FALSE),IF(AS201="熱の供給区域",VLOOKUP(G201,供給事業者!$J:$L,3,FALSE),IF(AS201="ガス供給事業者",VLOOKUP(G201,供給事業者!$F:$H,3,FALSE),""))))</f>
        <v/>
      </c>
      <c r="CE201" s="221" t="str">
        <f t="shared" si="48"/>
        <v/>
      </c>
      <c r="CF201" s="221" t="str">
        <f t="shared" si="49"/>
        <v/>
      </c>
    </row>
    <row r="202" spans="2:84" ht="18" customHeight="1">
      <c r="B202" s="40"/>
      <c r="D202" s="826"/>
      <c r="E202" s="49"/>
      <c r="F202" s="32"/>
      <c r="G202" s="32"/>
      <c r="H202" s="50"/>
      <c r="I202" s="225"/>
      <c r="J202" s="32"/>
      <c r="K202" s="752"/>
      <c r="L202" s="800"/>
      <c r="M202" s="50"/>
      <c r="N202" s="50"/>
      <c r="O202" s="51"/>
      <c r="P202" s="51"/>
      <c r="Q202" s="708"/>
      <c r="R202" s="709"/>
      <c r="S202" s="709"/>
      <c r="T202" s="709"/>
      <c r="U202" s="709"/>
      <c r="V202" s="709"/>
      <c r="W202" s="709"/>
      <c r="X202" s="709"/>
      <c r="Y202" s="709"/>
      <c r="Z202" s="709"/>
      <c r="AA202" s="709"/>
      <c r="AB202" s="710"/>
      <c r="AC202" s="742"/>
      <c r="AD202" s="743">
        <f t="shared" si="37"/>
        <v>1</v>
      </c>
      <c r="AE202" s="692">
        <f t="shared" si="45"/>
        <v>0</v>
      </c>
      <c r="AF202" s="722" t="str">
        <f t="shared" si="38"/>
        <v/>
      </c>
      <c r="AG202" s="722" t="str">
        <f t="shared" si="39"/>
        <v/>
      </c>
      <c r="AH202" s="134" t="str">
        <f>IF(F202="","",VLOOKUP(F202,係数!$E:$R,9,FALSE))</f>
        <v/>
      </c>
      <c r="AI202" s="286" t="str">
        <f>IF(F202="","",VLOOKUP(F202,係数!$E:$R,7,FALSE))</f>
        <v/>
      </c>
      <c r="AJ202" s="723">
        <f t="shared" si="40"/>
        <v>1</v>
      </c>
      <c r="AK202" s="724" t="str">
        <f t="shared" si="41"/>
        <v/>
      </c>
      <c r="AL202" s="696" t="str">
        <f t="shared" si="42"/>
        <v/>
      </c>
      <c r="AM202" s="724" t="str">
        <f t="shared" si="46"/>
        <v/>
      </c>
      <c r="AN202" s="750" t="str">
        <f>IF(AL202="","",IF(F202="都市ガス",AL202*係数!$O$36*44/12,IF(COUNTIF(F202,"自ら生成した*")&gt;0,AG202*K202,AG202*VLOOKUP(F202,係数!$E:$R,11,FALSE))))</f>
        <v/>
      </c>
      <c r="AP202" s="44"/>
      <c r="AR202" s="58" t="str">
        <f t="shared" si="43"/>
        <v/>
      </c>
      <c r="AS202" s="220" t="str">
        <f t="shared" si="47"/>
        <v/>
      </c>
      <c r="AT202" s="372" t="str">
        <f t="shared" si="44"/>
        <v/>
      </c>
      <c r="AY202" s="406"/>
      <c r="AZ202" s="401" t="str">
        <f>IF(OR(G202="",H202="有"),"",IF(AS202="電気事業者",VLOOKUP(G202,供給事業者!$B:$D,2,FALSE),IF(AS202="熱の供給区域",VLOOKUP(G202,供給事業者!$J:$L,2,FALSE),IF(AS202="ガス供給事業者",VLOOKUP(G202,供給事業者!$F:$H,2,FALSE),""))))</f>
        <v/>
      </c>
      <c r="BA202" s="406"/>
      <c r="BB202" s="401" t="str">
        <f>IF(OR(G202="",H202="有"),"",IF(AS202="電気事業者",VLOOKUP(G202,供給事業者!$B:$D,3,FALSE),IF(AS202="熱の供給区域",VLOOKUP(G202,供給事業者!$J:$L,3,FALSE),IF(AS202="ガス供給事業者",VLOOKUP(G202,供給事業者!$F:$H,3,FALSE),""))))</f>
        <v/>
      </c>
      <c r="CE202" s="221" t="str">
        <f t="shared" si="48"/>
        <v/>
      </c>
      <c r="CF202" s="221" t="str">
        <f t="shared" si="49"/>
        <v/>
      </c>
    </row>
    <row r="203" spans="2:84" ht="18" customHeight="1">
      <c r="B203" s="40"/>
      <c r="D203" s="826"/>
      <c r="E203" s="49"/>
      <c r="F203" s="32"/>
      <c r="G203" s="32"/>
      <c r="H203" s="50"/>
      <c r="I203" s="225"/>
      <c r="J203" s="32"/>
      <c r="K203" s="752"/>
      <c r="L203" s="800"/>
      <c r="M203" s="50"/>
      <c r="N203" s="50"/>
      <c r="O203" s="51"/>
      <c r="P203" s="51"/>
      <c r="Q203" s="708"/>
      <c r="R203" s="709"/>
      <c r="S203" s="709"/>
      <c r="T203" s="709"/>
      <c r="U203" s="709"/>
      <c r="V203" s="709"/>
      <c r="W203" s="709"/>
      <c r="X203" s="709"/>
      <c r="Y203" s="709"/>
      <c r="Z203" s="709"/>
      <c r="AA203" s="709"/>
      <c r="AB203" s="710"/>
      <c r="AC203" s="742"/>
      <c r="AD203" s="743">
        <f t="shared" si="37"/>
        <v>1</v>
      </c>
      <c r="AE203" s="692">
        <f t="shared" si="45"/>
        <v>0</v>
      </c>
      <c r="AF203" s="722" t="str">
        <f t="shared" si="38"/>
        <v/>
      </c>
      <c r="AG203" s="722" t="str">
        <f t="shared" si="39"/>
        <v/>
      </c>
      <c r="AH203" s="134" t="str">
        <f>IF(F203="","",VLOOKUP(F203,係数!$E:$R,9,FALSE))</f>
        <v/>
      </c>
      <c r="AI203" s="286" t="str">
        <f>IF(F203="","",VLOOKUP(F203,係数!$E:$R,7,FALSE))</f>
        <v/>
      </c>
      <c r="AJ203" s="723">
        <f t="shared" si="40"/>
        <v>1</v>
      </c>
      <c r="AK203" s="724" t="str">
        <f t="shared" si="41"/>
        <v/>
      </c>
      <c r="AL203" s="696" t="str">
        <f t="shared" si="42"/>
        <v/>
      </c>
      <c r="AM203" s="724" t="str">
        <f t="shared" si="46"/>
        <v/>
      </c>
      <c r="AN203" s="750" t="str">
        <f>IF(AL203="","",IF(F203="都市ガス",AL203*係数!$O$36*44/12,IF(COUNTIF(F203,"自ら生成した*")&gt;0,AG203*K203,AG203*VLOOKUP(F203,係数!$E:$R,11,FALSE))))</f>
        <v/>
      </c>
      <c r="AP203" s="44"/>
      <c r="AR203" s="58" t="str">
        <f t="shared" si="43"/>
        <v/>
      </c>
      <c r="AS203" s="220" t="str">
        <f t="shared" si="47"/>
        <v/>
      </c>
      <c r="AT203" s="372" t="str">
        <f t="shared" si="44"/>
        <v/>
      </c>
      <c r="AY203" s="406"/>
      <c r="AZ203" s="401" t="str">
        <f>IF(OR(G203="",H203="有"),"",IF(AS203="電気事業者",VLOOKUP(G203,供給事業者!$B:$D,2,FALSE),IF(AS203="熱の供給区域",VLOOKUP(G203,供給事業者!$J:$L,2,FALSE),IF(AS203="ガス供給事業者",VLOOKUP(G203,供給事業者!$F:$H,2,FALSE),""))))</f>
        <v/>
      </c>
      <c r="BA203" s="406"/>
      <c r="BB203" s="401" t="str">
        <f>IF(OR(G203="",H203="有"),"",IF(AS203="電気事業者",VLOOKUP(G203,供給事業者!$B:$D,3,FALSE),IF(AS203="熱の供給区域",VLOOKUP(G203,供給事業者!$J:$L,3,FALSE),IF(AS203="ガス供給事業者",VLOOKUP(G203,供給事業者!$F:$H,3,FALSE),""))))</f>
        <v/>
      </c>
      <c r="CE203" s="221" t="str">
        <f t="shared" si="48"/>
        <v/>
      </c>
      <c r="CF203" s="221" t="str">
        <f t="shared" si="49"/>
        <v/>
      </c>
    </row>
    <row r="204" spans="2:84" ht="18" customHeight="1">
      <c r="B204" s="40"/>
      <c r="D204" s="826"/>
      <c r="E204" s="49"/>
      <c r="F204" s="32"/>
      <c r="G204" s="32"/>
      <c r="H204" s="50"/>
      <c r="I204" s="225"/>
      <c r="J204" s="32"/>
      <c r="K204" s="752"/>
      <c r="L204" s="800"/>
      <c r="M204" s="50"/>
      <c r="N204" s="50"/>
      <c r="O204" s="51"/>
      <c r="P204" s="51"/>
      <c r="Q204" s="708"/>
      <c r="R204" s="709"/>
      <c r="S204" s="709"/>
      <c r="T204" s="709"/>
      <c r="U204" s="709"/>
      <c r="V204" s="709"/>
      <c r="W204" s="709"/>
      <c r="X204" s="709"/>
      <c r="Y204" s="709"/>
      <c r="Z204" s="709"/>
      <c r="AA204" s="709"/>
      <c r="AB204" s="710"/>
      <c r="AC204" s="742"/>
      <c r="AD204" s="743">
        <f t="shared" si="37"/>
        <v>1</v>
      </c>
      <c r="AE204" s="692">
        <f t="shared" si="45"/>
        <v>0</v>
      </c>
      <c r="AF204" s="722" t="str">
        <f t="shared" si="38"/>
        <v/>
      </c>
      <c r="AG204" s="722" t="str">
        <f t="shared" si="39"/>
        <v/>
      </c>
      <c r="AH204" s="134" t="str">
        <f>IF(F204="","",VLOOKUP(F204,係数!$E:$R,9,FALSE))</f>
        <v/>
      </c>
      <c r="AI204" s="286" t="str">
        <f>IF(F204="","",VLOOKUP(F204,係数!$E:$R,7,FALSE))</f>
        <v/>
      </c>
      <c r="AJ204" s="723">
        <f t="shared" si="40"/>
        <v>1</v>
      </c>
      <c r="AK204" s="724" t="str">
        <f t="shared" si="41"/>
        <v/>
      </c>
      <c r="AL204" s="696" t="str">
        <f t="shared" si="42"/>
        <v/>
      </c>
      <c r="AM204" s="724" t="str">
        <f t="shared" si="46"/>
        <v/>
      </c>
      <c r="AN204" s="750" t="str">
        <f>IF(AL204="","",IF(F204="都市ガス",AL204*係数!$O$36*44/12,IF(COUNTIF(F204,"自ら生成した*")&gt;0,AG204*K204,AG204*VLOOKUP(F204,係数!$E:$R,11,FALSE))))</f>
        <v/>
      </c>
      <c r="AP204" s="44"/>
      <c r="AR204" s="58" t="str">
        <f t="shared" si="43"/>
        <v/>
      </c>
      <c r="AS204" s="220" t="str">
        <f t="shared" si="47"/>
        <v/>
      </c>
      <c r="AT204" s="372" t="str">
        <f t="shared" si="44"/>
        <v/>
      </c>
      <c r="AY204" s="406"/>
      <c r="AZ204" s="401" t="str">
        <f>IF(OR(G204="",H204="有"),"",IF(AS204="電気事業者",VLOOKUP(G204,供給事業者!$B:$D,2,FALSE),IF(AS204="熱の供給区域",VLOOKUP(G204,供給事業者!$J:$L,2,FALSE),IF(AS204="ガス供給事業者",VLOOKUP(G204,供給事業者!$F:$H,2,FALSE),""))))</f>
        <v/>
      </c>
      <c r="BA204" s="406"/>
      <c r="BB204" s="401" t="str">
        <f>IF(OR(G204="",H204="有"),"",IF(AS204="電気事業者",VLOOKUP(G204,供給事業者!$B:$D,3,FALSE),IF(AS204="熱の供給区域",VLOOKUP(G204,供給事業者!$J:$L,3,FALSE),IF(AS204="ガス供給事業者",VLOOKUP(G204,供給事業者!$F:$H,3,FALSE),""))))</f>
        <v/>
      </c>
      <c r="CE204" s="221" t="str">
        <f t="shared" si="48"/>
        <v/>
      </c>
      <c r="CF204" s="221" t="str">
        <f t="shared" si="49"/>
        <v/>
      </c>
    </row>
    <row r="205" spans="2:84" ht="18" customHeight="1">
      <c r="B205" s="40"/>
      <c r="D205" s="826"/>
      <c r="E205" s="49"/>
      <c r="F205" s="32"/>
      <c r="G205" s="32"/>
      <c r="H205" s="50"/>
      <c r="I205" s="225"/>
      <c r="J205" s="32"/>
      <c r="K205" s="752"/>
      <c r="L205" s="800"/>
      <c r="M205" s="50"/>
      <c r="N205" s="50"/>
      <c r="O205" s="51"/>
      <c r="P205" s="51"/>
      <c r="Q205" s="708"/>
      <c r="R205" s="709"/>
      <c r="S205" s="709"/>
      <c r="T205" s="709"/>
      <c r="U205" s="709"/>
      <c r="V205" s="709"/>
      <c r="W205" s="709"/>
      <c r="X205" s="709"/>
      <c r="Y205" s="709"/>
      <c r="Z205" s="709"/>
      <c r="AA205" s="709"/>
      <c r="AB205" s="710"/>
      <c r="AC205" s="742"/>
      <c r="AD205" s="743">
        <f t="shared" si="37"/>
        <v>1</v>
      </c>
      <c r="AE205" s="692">
        <f t="shared" si="45"/>
        <v>0</v>
      </c>
      <c r="AF205" s="722" t="str">
        <f t="shared" si="38"/>
        <v/>
      </c>
      <c r="AG205" s="722" t="str">
        <f t="shared" si="39"/>
        <v/>
      </c>
      <c r="AH205" s="134" t="str">
        <f>IF(F205="","",VLOOKUP(F205,係数!$E:$R,9,FALSE))</f>
        <v/>
      </c>
      <c r="AI205" s="286" t="str">
        <f>IF(F205="","",VLOOKUP(F205,係数!$E:$R,7,FALSE))</f>
        <v/>
      </c>
      <c r="AJ205" s="723">
        <f t="shared" si="40"/>
        <v>1</v>
      </c>
      <c r="AK205" s="724" t="str">
        <f t="shared" si="41"/>
        <v/>
      </c>
      <c r="AL205" s="696" t="str">
        <f t="shared" si="42"/>
        <v/>
      </c>
      <c r="AM205" s="724" t="str">
        <f t="shared" si="46"/>
        <v/>
      </c>
      <c r="AN205" s="750" t="str">
        <f>IF(AL205="","",IF(F205="都市ガス",AL205*係数!$O$36*44/12,IF(COUNTIF(F205,"自ら生成した*")&gt;0,AG205*K205,AG205*VLOOKUP(F205,係数!$E:$R,11,FALSE))))</f>
        <v/>
      </c>
      <c r="AP205" s="44"/>
      <c r="AR205" s="58" t="str">
        <f t="shared" si="43"/>
        <v/>
      </c>
      <c r="AS205" s="220" t="str">
        <f t="shared" si="47"/>
        <v/>
      </c>
      <c r="AT205" s="372" t="str">
        <f t="shared" si="44"/>
        <v/>
      </c>
      <c r="AY205" s="406"/>
      <c r="AZ205" s="401" t="str">
        <f>IF(OR(G205="",H205="有"),"",IF(AS205="電気事業者",VLOOKUP(G205,供給事業者!$B:$D,2,FALSE),IF(AS205="熱の供給区域",VLOOKUP(G205,供給事業者!$J:$L,2,FALSE),IF(AS205="ガス供給事業者",VLOOKUP(G205,供給事業者!$F:$H,2,FALSE),""))))</f>
        <v/>
      </c>
      <c r="BA205" s="406"/>
      <c r="BB205" s="401" t="str">
        <f>IF(OR(G205="",H205="有"),"",IF(AS205="電気事業者",VLOOKUP(G205,供給事業者!$B:$D,3,FALSE),IF(AS205="熱の供給区域",VLOOKUP(G205,供給事業者!$J:$L,3,FALSE),IF(AS205="ガス供給事業者",VLOOKUP(G205,供給事業者!$F:$H,3,FALSE),""))))</f>
        <v/>
      </c>
      <c r="CE205" s="221" t="str">
        <f t="shared" si="48"/>
        <v/>
      </c>
      <c r="CF205" s="221" t="str">
        <f t="shared" si="49"/>
        <v/>
      </c>
    </row>
    <row r="206" spans="2:84" ht="18" customHeight="1">
      <c r="B206" s="40"/>
      <c r="D206" s="826"/>
      <c r="E206" s="49"/>
      <c r="F206" s="32"/>
      <c r="G206" s="32"/>
      <c r="H206" s="50"/>
      <c r="I206" s="225"/>
      <c r="J206" s="32"/>
      <c r="K206" s="752"/>
      <c r="L206" s="800"/>
      <c r="M206" s="50"/>
      <c r="N206" s="50"/>
      <c r="O206" s="51"/>
      <c r="P206" s="51"/>
      <c r="Q206" s="708"/>
      <c r="R206" s="709"/>
      <c r="S206" s="709"/>
      <c r="T206" s="709"/>
      <c r="U206" s="709"/>
      <c r="V206" s="709"/>
      <c r="W206" s="709"/>
      <c r="X206" s="709"/>
      <c r="Y206" s="709"/>
      <c r="Z206" s="709"/>
      <c r="AA206" s="709"/>
      <c r="AB206" s="710"/>
      <c r="AC206" s="742"/>
      <c r="AD206" s="743">
        <f t="shared" si="37"/>
        <v>1</v>
      </c>
      <c r="AE206" s="692">
        <f t="shared" si="45"/>
        <v>0</v>
      </c>
      <c r="AF206" s="722" t="str">
        <f t="shared" si="38"/>
        <v/>
      </c>
      <c r="AG206" s="722" t="str">
        <f t="shared" si="39"/>
        <v/>
      </c>
      <c r="AH206" s="134" t="str">
        <f>IF(F206="","",VLOOKUP(F206,係数!$E:$R,9,FALSE))</f>
        <v/>
      </c>
      <c r="AI206" s="286" t="str">
        <f>IF(F206="","",VLOOKUP(F206,係数!$E:$R,7,FALSE))</f>
        <v/>
      </c>
      <c r="AJ206" s="723">
        <f t="shared" si="40"/>
        <v>1</v>
      </c>
      <c r="AK206" s="724" t="str">
        <f t="shared" si="41"/>
        <v/>
      </c>
      <c r="AL206" s="696" t="str">
        <f t="shared" si="42"/>
        <v/>
      </c>
      <c r="AM206" s="724" t="str">
        <f t="shared" si="46"/>
        <v/>
      </c>
      <c r="AN206" s="750" t="str">
        <f>IF(AL206="","",IF(F206="都市ガス",AL206*係数!$O$36*44/12,IF(COUNTIF(F206,"自ら生成した*")&gt;0,AG206*K206,AG206*VLOOKUP(F206,係数!$E:$R,11,FALSE))))</f>
        <v/>
      </c>
      <c r="AP206" s="44"/>
      <c r="AR206" s="58" t="str">
        <f t="shared" si="43"/>
        <v/>
      </c>
      <c r="AS206" s="220" t="str">
        <f t="shared" si="47"/>
        <v/>
      </c>
      <c r="AT206" s="372" t="str">
        <f t="shared" si="44"/>
        <v/>
      </c>
      <c r="AY206" s="406"/>
      <c r="AZ206" s="401" t="str">
        <f>IF(OR(G206="",H206="有"),"",IF(AS206="電気事業者",VLOOKUP(G206,供給事業者!$B:$D,2,FALSE),IF(AS206="熱の供給区域",VLOOKUP(G206,供給事業者!$J:$L,2,FALSE),IF(AS206="ガス供給事業者",VLOOKUP(G206,供給事業者!$F:$H,2,FALSE),""))))</f>
        <v/>
      </c>
      <c r="BA206" s="406"/>
      <c r="BB206" s="401" t="str">
        <f>IF(OR(G206="",H206="有"),"",IF(AS206="電気事業者",VLOOKUP(G206,供給事業者!$B:$D,3,FALSE),IF(AS206="熱の供給区域",VLOOKUP(G206,供給事業者!$J:$L,3,FALSE),IF(AS206="ガス供給事業者",VLOOKUP(G206,供給事業者!$F:$H,3,FALSE),""))))</f>
        <v/>
      </c>
      <c r="CE206" s="221" t="str">
        <f t="shared" si="48"/>
        <v/>
      </c>
      <c r="CF206" s="221" t="str">
        <f t="shared" si="49"/>
        <v/>
      </c>
    </row>
    <row r="207" spans="2:84" ht="18" customHeight="1">
      <c r="B207" s="40"/>
      <c r="D207" s="822"/>
      <c r="E207" s="49"/>
      <c r="F207" s="32"/>
      <c r="G207" s="32"/>
      <c r="H207" s="50"/>
      <c r="I207" s="225"/>
      <c r="J207" s="32"/>
      <c r="K207" s="752"/>
      <c r="L207" s="800"/>
      <c r="M207" s="50"/>
      <c r="N207" s="50"/>
      <c r="O207" s="51"/>
      <c r="P207" s="51"/>
      <c r="Q207" s="708"/>
      <c r="R207" s="709"/>
      <c r="S207" s="709"/>
      <c r="T207" s="709"/>
      <c r="U207" s="709"/>
      <c r="V207" s="709"/>
      <c r="W207" s="709"/>
      <c r="X207" s="709"/>
      <c r="Y207" s="709"/>
      <c r="Z207" s="709"/>
      <c r="AA207" s="709"/>
      <c r="AB207" s="710"/>
      <c r="AC207" s="742"/>
      <c r="AD207" s="743">
        <f t="shared" si="37"/>
        <v>1</v>
      </c>
      <c r="AE207" s="692">
        <f t="shared" si="45"/>
        <v>0</v>
      </c>
      <c r="AF207" s="722" t="str">
        <f t="shared" si="38"/>
        <v/>
      </c>
      <c r="AG207" s="722" t="str">
        <f t="shared" si="39"/>
        <v/>
      </c>
      <c r="AH207" s="134" t="str">
        <f>IF(F207="","",VLOOKUP(F207,係数!$E:$R,9,FALSE))</f>
        <v/>
      </c>
      <c r="AI207" s="286" t="str">
        <f>IF(F207="","",VLOOKUP(F207,係数!$E:$R,7,FALSE))</f>
        <v/>
      </c>
      <c r="AJ207" s="723">
        <f t="shared" si="40"/>
        <v>1</v>
      </c>
      <c r="AK207" s="724" t="str">
        <f t="shared" si="41"/>
        <v/>
      </c>
      <c r="AL207" s="696" t="str">
        <f t="shared" si="42"/>
        <v/>
      </c>
      <c r="AM207" s="724" t="str">
        <f t="shared" si="46"/>
        <v/>
      </c>
      <c r="AN207" s="750" t="str">
        <f>IF(AL207="","",IF(F207="都市ガス",AL207*係数!$O$36*44/12,IF(COUNTIF(F207,"自ら生成した*")&gt;0,AG207*K207,AG207*VLOOKUP(F207,係数!$E:$R,11,FALSE))))</f>
        <v/>
      </c>
      <c r="AP207" s="44"/>
      <c r="AR207" s="58" t="str">
        <f t="shared" si="43"/>
        <v/>
      </c>
      <c r="AS207" s="220" t="str">
        <f t="shared" si="47"/>
        <v/>
      </c>
      <c r="AT207" s="372" t="str">
        <f t="shared" si="44"/>
        <v/>
      </c>
      <c r="AY207" s="406"/>
      <c r="AZ207" s="401" t="str">
        <f>IF(OR(G207="",H207="有"),"",IF(AS207="電気事業者",VLOOKUP(G207,供給事業者!$B:$D,2,FALSE),IF(AS207="熱の供給区域",VLOOKUP(G207,供給事業者!$J:$L,2,FALSE),IF(AS207="ガス供給事業者",VLOOKUP(G207,供給事業者!$F:$H,2,FALSE),""))))</f>
        <v/>
      </c>
      <c r="BA207" s="406"/>
      <c r="BB207" s="401" t="str">
        <f>IF(OR(G207="",H207="有"),"",IF(AS207="電気事業者",VLOOKUP(G207,供給事業者!$B:$D,3,FALSE),IF(AS207="熱の供給区域",VLOOKUP(G207,供給事業者!$J:$L,3,FALSE),IF(AS207="ガス供給事業者",VLOOKUP(G207,供給事業者!$F:$H,3,FALSE),""))))</f>
        <v/>
      </c>
      <c r="CE207" s="221" t="str">
        <f t="shared" si="48"/>
        <v/>
      </c>
      <c r="CF207" s="221" t="str">
        <f t="shared" si="49"/>
        <v/>
      </c>
    </row>
    <row r="208" spans="2:84" ht="18" customHeight="1">
      <c r="B208" s="40"/>
      <c r="D208" s="822"/>
      <c r="E208" s="49"/>
      <c r="F208" s="32"/>
      <c r="G208" s="32"/>
      <c r="H208" s="50"/>
      <c r="I208" s="225"/>
      <c r="J208" s="32"/>
      <c r="K208" s="752"/>
      <c r="L208" s="800"/>
      <c r="M208" s="50"/>
      <c r="N208" s="50"/>
      <c r="O208" s="51"/>
      <c r="P208" s="51"/>
      <c r="Q208" s="708"/>
      <c r="R208" s="709"/>
      <c r="S208" s="709"/>
      <c r="T208" s="709"/>
      <c r="U208" s="709"/>
      <c r="V208" s="709"/>
      <c r="W208" s="709"/>
      <c r="X208" s="709"/>
      <c r="Y208" s="709"/>
      <c r="Z208" s="709"/>
      <c r="AA208" s="709"/>
      <c r="AB208" s="710"/>
      <c r="AC208" s="742"/>
      <c r="AD208" s="743">
        <f t="shared" si="37"/>
        <v>1</v>
      </c>
      <c r="AE208" s="692">
        <f t="shared" si="45"/>
        <v>0</v>
      </c>
      <c r="AF208" s="722" t="str">
        <f t="shared" si="38"/>
        <v/>
      </c>
      <c r="AG208" s="722" t="str">
        <f t="shared" si="39"/>
        <v/>
      </c>
      <c r="AH208" s="134" t="str">
        <f>IF(F208="","",VLOOKUP(F208,係数!$E:$R,9,FALSE))</f>
        <v/>
      </c>
      <c r="AI208" s="286" t="str">
        <f>IF(F208="","",VLOOKUP(F208,係数!$E:$R,7,FALSE))</f>
        <v/>
      </c>
      <c r="AJ208" s="723">
        <f t="shared" si="40"/>
        <v>1</v>
      </c>
      <c r="AK208" s="724" t="str">
        <f t="shared" si="41"/>
        <v/>
      </c>
      <c r="AL208" s="696" t="str">
        <f t="shared" si="42"/>
        <v/>
      </c>
      <c r="AM208" s="724" t="str">
        <f t="shared" si="46"/>
        <v/>
      </c>
      <c r="AN208" s="750" t="str">
        <f>IF(AL208="","",IF(F208="都市ガス",AL208*係数!$O$36*44/12,IF(COUNTIF(F208,"自ら生成した*")&gt;0,AG208*K208,AG208*VLOOKUP(F208,係数!$E:$R,11,FALSE))))</f>
        <v/>
      </c>
      <c r="AP208" s="44"/>
      <c r="AR208" s="58" t="str">
        <f t="shared" si="43"/>
        <v/>
      </c>
      <c r="AS208" s="220" t="str">
        <f t="shared" si="47"/>
        <v/>
      </c>
      <c r="AT208" s="372" t="str">
        <f t="shared" si="44"/>
        <v/>
      </c>
      <c r="AY208" s="406"/>
      <c r="AZ208" s="401" t="str">
        <f>IF(OR(G208="",H208="有"),"",IF(AS208="電気事業者",VLOOKUP(G208,供給事業者!$B:$D,2,FALSE),IF(AS208="熱の供給区域",VLOOKUP(G208,供給事業者!$J:$L,2,FALSE),IF(AS208="ガス供給事業者",VLOOKUP(G208,供給事業者!$F:$H,2,FALSE),""))))</f>
        <v/>
      </c>
      <c r="BA208" s="406"/>
      <c r="BB208" s="401" t="str">
        <f>IF(OR(G208="",H208="有"),"",IF(AS208="電気事業者",VLOOKUP(G208,供給事業者!$B:$D,3,FALSE),IF(AS208="熱の供給区域",VLOOKUP(G208,供給事業者!$J:$L,3,FALSE),IF(AS208="ガス供給事業者",VLOOKUP(G208,供給事業者!$F:$H,3,FALSE),""))))</f>
        <v/>
      </c>
      <c r="CE208" s="221" t="str">
        <f t="shared" si="48"/>
        <v/>
      </c>
      <c r="CF208" s="221" t="str">
        <f t="shared" si="49"/>
        <v/>
      </c>
    </row>
    <row r="209" spans="2:84" ht="18" customHeight="1">
      <c r="B209" s="40"/>
      <c r="D209" s="822"/>
      <c r="E209" s="49"/>
      <c r="F209" s="32"/>
      <c r="G209" s="32"/>
      <c r="H209" s="50"/>
      <c r="I209" s="225"/>
      <c r="J209" s="32"/>
      <c r="K209" s="752"/>
      <c r="L209" s="800"/>
      <c r="M209" s="50"/>
      <c r="N209" s="50"/>
      <c r="O209" s="51"/>
      <c r="P209" s="51"/>
      <c r="Q209" s="708"/>
      <c r="R209" s="709"/>
      <c r="S209" s="709"/>
      <c r="T209" s="709"/>
      <c r="U209" s="709"/>
      <c r="V209" s="709"/>
      <c r="W209" s="709"/>
      <c r="X209" s="709"/>
      <c r="Y209" s="709"/>
      <c r="Z209" s="709"/>
      <c r="AA209" s="709"/>
      <c r="AB209" s="710"/>
      <c r="AC209" s="742"/>
      <c r="AD209" s="743">
        <f t="shared" si="37"/>
        <v>1</v>
      </c>
      <c r="AE209" s="692">
        <f t="shared" si="45"/>
        <v>0</v>
      </c>
      <c r="AF209" s="722" t="str">
        <f t="shared" si="38"/>
        <v/>
      </c>
      <c r="AG209" s="722" t="str">
        <f t="shared" si="39"/>
        <v/>
      </c>
      <c r="AH209" s="134" t="str">
        <f>IF(F209="","",VLOOKUP(F209,係数!$E:$R,9,FALSE))</f>
        <v/>
      </c>
      <c r="AI209" s="286" t="str">
        <f>IF(F209="","",VLOOKUP(F209,係数!$E:$R,7,FALSE))</f>
        <v/>
      </c>
      <c r="AJ209" s="723">
        <f t="shared" si="40"/>
        <v>1</v>
      </c>
      <c r="AK209" s="724" t="str">
        <f t="shared" si="41"/>
        <v/>
      </c>
      <c r="AL209" s="696" t="str">
        <f t="shared" si="42"/>
        <v/>
      </c>
      <c r="AM209" s="724" t="str">
        <f t="shared" si="46"/>
        <v/>
      </c>
      <c r="AN209" s="750" t="str">
        <f>IF(AL209="","",IF(F209="都市ガス",AL209*係数!$O$36*44/12,IF(COUNTIF(F209,"自ら生成した*")&gt;0,AG209*K209,AG209*VLOOKUP(F209,係数!$E:$R,11,FALSE))))</f>
        <v/>
      </c>
      <c r="AP209" s="44"/>
      <c r="AR209" s="58" t="str">
        <f t="shared" si="43"/>
        <v/>
      </c>
      <c r="AS209" s="220" t="str">
        <f t="shared" si="47"/>
        <v/>
      </c>
      <c r="AT209" s="372" t="str">
        <f t="shared" si="44"/>
        <v/>
      </c>
      <c r="AY209" s="406"/>
      <c r="AZ209" s="401" t="str">
        <f>IF(OR(G209="",H209="有"),"",IF(AS209="電気事業者",VLOOKUP(G209,供給事業者!$B:$D,2,FALSE),IF(AS209="熱の供給区域",VLOOKUP(G209,供給事業者!$J:$L,2,FALSE),IF(AS209="ガス供給事業者",VLOOKUP(G209,供給事業者!$F:$H,2,FALSE),""))))</f>
        <v/>
      </c>
      <c r="BA209" s="406"/>
      <c r="BB209" s="401" t="str">
        <f>IF(OR(G209="",H209="有"),"",IF(AS209="電気事業者",VLOOKUP(G209,供給事業者!$B:$D,3,FALSE),IF(AS209="熱の供給区域",VLOOKUP(G209,供給事業者!$J:$L,3,FALSE),IF(AS209="ガス供給事業者",VLOOKUP(G209,供給事業者!$F:$H,3,FALSE),""))))</f>
        <v/>
      </c>
      <c r="CE209" s="221" t="str">
        <f t="shared" si="48"/>
        <v/>
      </c>
      <c r="CF209" s="221" t="str">
        <f t="shared" si="49"/>
        <v/>
      </c>
    </row>
    <row r="210" spans="2:84" ht="18" customHeight="1">
      <c r="B210" s="40"/>
      <c r="D210" s="822"/>
      <c r="E210" s="49"/>
      <c r="F210" s="32"/>
      <c r="G210" s="32"/>
      <c r="H210" s="50"/>
      <c r="I210" s="225"/>
      <c r="J210" s="32"/>
      <c r="K210" s="752"/>
      <c r="L210" s="800"/>
      <c r="M210" s="50"/>
      <c r="N210" s="50"/>
      <c r="O210" s="51"/>
      <c r="P210" s="51"/>
      <c r="Q210" s="708"/>
      <c r="R210" s="709"/>
      <c r="S210" s="709"/>
      <c r="T210" s="709"/>
      <c r="U210" s="709"/>
      <c r="V210" s="709"/>
      <c r="W210" s="709"/>
      <c r="X210" s="709"/>
      <c r="Y210" s="709"/>
      <c r="Z210" s="709"/>
      <c r="AA210" s="709"/>
      <c r="AB210" s="710"/>
      <c r="AC210" s="742"/>
      <c r="AD210" s="743">
        <f t="shared" si="37"/>
        <v>1</v>
      </c>
      <c r="AE210" s="692">
        <f t="shared" si="45"/>
        <v>0</v>
      </c>
      <c r="AF210" s="722" t="str">
        <f t="shared" si="38"/>
        <v/>
      </c>
      <c r="AG210" s="722" t="str">
        <f t="shared" si="39"/>
        <v/>
      </c>
      <c r="AH210" s="134" t="str">
        <f>IF(F210="","",VLOOKUP(F210,係数!$E:$R,9,FALSE))</f>
        <v/>
      </c>
      <c r="AI210" s="286" t="str">
        <f>IF(F210="","",VLOOKUP(F210,係数!$E:$R,7,FALSE))</f>
        <v/>
      </c>
      <c r="AJ210" s="723">
        <f t="shared" si="40"/>
        <v>1</v>
      </c>
      <c r="AK210" s="724" t="str">
        <f t="shared" si="41"/>
        <v/>
      </c>
      <c r="AL210" s="696" t="str">
        <f t="shared" si="42"/>
        <v/>
      </c>
      <c r="AM210" s="724" t="str">
        <f t="shared" si="46"/>
        <v/>
      </c>
      <c r="AN210" s="750" t="str">
        <f>IF(AL210="","",IF(F210="都市ガス",AL210*係数!$O$36*44/12,IF(COUNTIF(F210,"自ら生成した*")&gt;0,AG210*K210,AG210*VLOOKUP(F210,係数!$E:$R,11,FALSE))))</f>
        <v/>
      </c>
      <c r="AP210" s="44"/>
      <c r="AR210" s="58" t="str">
        <f t="shared" si="43"/>
        <v/>
      </c>
      <c r="AS210" s="220" t="str">
        <f t="shared" si="47"/>
        <v/>
      </c>
      <c r="AT210" s="372" t="str">
        <f t="shared" si="44"/>
        <v/>
      </c>
      <c r="AY210" s="406"/>
      <c r="AZ210" s="401" t="str">
        <f>IF(OR(G210="",H210="有"),"",IF(AS210="電気事業者",VLOOKUP(G210,供給事業者!$B:$D,2,FALSE),IF(AS210="熱の供給区域",VLOOKUP(G210,供給事業者!$J:$L,2,FALSE),IF(AS210="ガス供給事業者",VLOOKUP(G210,供給事業者!$F:$H,2,FALSE),""))))</f>
        <v/>
      </c>
      <c r="BA210" s="406"/>
      <c r="BB210" s="401" t="str">
        <f>IF(OR(G210="",H210="有"),"",IF(AS210="電気事業者",VLOOKUP(G210,供給事業者!$B:$D,3,FALSE),IF(AS210="熱の供給区域",VLOOKUP(G210,供給事業者!$J:$L,3,FALSE),IF(AS210="ガス供給事業者",VLOOKUP(G210,供給事業者!$F:$H,3,FALSE),""))))</f>
        <v/>
      </c>
      <c r="CE210" s="221" t="str">
        <f t="shared" si="48"/>
        <v/>
      </c>
      <c r="CF210" s="221" t="str">
        <f t="shared" si="49"/>
        <v/>
      </c>
    </row>
    <row r="211" spans="2:84" ht="18" customHeight="1">
      <c r="B211" s="40"/>
      <c r="D211" s="822"/>
      <c r="E211" s="49"/>
      <c r="F211" s="32"/>
      <c r="G211" s="32"/>
      <c r="H211" s="50"/>
      <c r="I211" s="225"/>
      <c r="J211" s="32"/>
      <c r="K211" s="752"/>
      <c r="L211" s="800"/>
      <c r="M211" s="50"/>
      <c r="N211" s="50"/>
      <c r="O211" s="51"/>
      <c r="P211" s="51"/>
      <c r="Q211" s="708"/>
      <c r="R211" s="709"/>
      <c r="S211" s="709"/>
      <c r="T211" s="709"/>
      <c r="U211" s="709"/>
      <c r="V211" s="709"/>
      <c r="W211" s="709"/>
      <c r="X211" s="709"/>
      <c r="Y211" s="709"/>
      <c r="Z211" s="709"/>
      <c r="AA211" s="709"/>
      <c r="AB211" s="710"/>
      <c r="AC211" s="742"/>
      <c r="AD211" s="743">
        <f t="shared" si="37"/>
        <v>1</v>
      </c>
      <c r="AE211" s="692">
        <f t="shared" si="45"/>
        <v>0</v>
      </c>
      <c r="AF211" s="722" t="str">
        <f t="shared" si="38"/>
        <v/>
      </c>
      <c r="AG211" s="722" t="str">
        <f t="shared" si="39"/>
        <v/>
      </c>
      <c r="AH211" s="134" t="str">
        <f>IF(F211="","",VLOOKUP(F211,係数!$E:$R,9,FALSE))</f>
        <v/>
      </c>
      <c r="AI211" s="286" t="str">
        <f>IF(F211="","",VLOOKUP(F211,係数!$E:$R,7,FALSE))</f>
        <v/>
      </c>
      <c r="AJ211" s="723">
        <f t="shared" si="40"/>
        <v>1</v>
      </c>
      <c r="AK211" s="724" t="str">
        <f t="shared" si="41"/>
        <v/>
      </c>
      <c r="AL211" s="696" t="str">
        <f t="shared" si="42"/>
        <v/>
      </c>
      <c r="AM211" s="724" t="str">
        <f t="shared" si="46"/>
        <v/>
      </c>
      <c r="AN211" s="750" t="str">
        <f>IF(AL211="","",IF(F211="都市ガス",AL211*係数!$O$36*44/12,IF(COUNTIF(F211,"自ら生成した*")&gt;0,AG211*K211,AG211*VLOOKUP(F211,係数!$E:$R,11,FALSE))))</f>
        <v/>
      </c>
      <c r="AP211" s="44"/>
      <c r="AR211" s="58" t="str">
        <f t="shared" si="43"/>
        <v/>
      </c>
      <c r="AS211" s="220" t="str">
        <f t="shared" si="47"/>
        <v/>
      </c>
      <c r="AT211" s="372" t="str">
        <f t="shared" si="44"/>
        <v/>
      </c>
      <c r="AY211" s="406"/>
      <c r="AZ211" s="401" t="str">
        <f>IF(OR(G211="",H211="有"),"",IF(AS211="電気事業者",VLOOKUP(G211,供給事業者!$B:$D,2,FALSE),IF(AS211="熱の供給区域",VLOOKUP(G211,供給事業者!$J:$L,2,FALSE),IF(AS211="ガス供給事業者",VLOOKUP(G211,供給事業者!$F:$H,2,FALSE),""))))</f>
        <v/>
      </c>
      <c r="BA211" s="406"/>
      <c r="BB211" s="401" t="str">
        <f>IF(OR(G211="",H211="有"),"",IF(AS211="電気事業者",VLOOKUP(G211,供給事業者!$B:$D,3,FALSE),IF(AS211="熱の供給区域",VLOOKUP(G211,供給事業者!$J:$L,3,FALSE),IF(AS211="ガス供給事業者",VLOOKUP(G211,供給事業者!$F:$H,3,FALSE),""))))</f>
        <v/>
      </c>
      <c r="CE211" s="221" t="str">
        <f t="shared" si="48"/>
        <v/>
      </c>
      <c r="CF211" s="221" t="str">
        <f t="shared" si="49"/>
        <v/>
      </c>
    </row>
    <row r="212" spans="2:84" ht="18" customHeight="1">
      <c r="B212" s="40"/>
      <c r="D212" s="822"/>
      <c r="E212" s="49"/>
      <c r="F212" s="32"/>
      <c r="G212" s="32"/>
      <c r="H212" s="50"/>
      <c r="I212" s="225"/>
      <c r="J212" s="32"/>
      <c r="K212" s="752"/>
      <c r="L212" s="800"/>
      <c r="M212" s="50"/>
      <c r="N212" s="50"/>
      <c r="O212" s="51"/>
      <c r="P212" s="51"/>
      <c r="Q212" s="708"/>
      <c r="R212" s="709"/>
      <c r="S212" s="709"/>
      <c r="T212" s="709"/>
      <c r="U212" s="709"/>
      <c r="V212" s="709"/>
      <c r="W212" s="709"/>
      <c r="X212" s="709"/>
      <c r="Y212" s="709"/>
      <c r="Z212" s="709"/>
      <c r="AA212" s="709"/>
      <c r="AB212" s="710"/>
      <c r="AC212" s="742"/>
      <c r="AD212" s="743">
        <f t="shared" si="37"/>
        <v>1</v>
      </c>
      <c r="AE212" s="692">
        <f t="shared" si="45"/>
        <v>0</v>
      </c>
      <c r="AF212" s="722" t="str">
        <f t="shared" si="38"/>
        <v/>
      </c>
      <c r="AG212" s="722" t="str">
        <f t="shared" si="39"/>
        <v/>
      </c>
      <c r="AH212" s="134" t="str">
        <f>IF(F212="","",VLOOKUP(F212,係数!$E:$R,9,FALSE))</f>
        <v/>
      </c>
      <c r="AI212" s="286" t="str">
        <f>IF(F212="","",VLOOKUP(F212,係数!$E:$R,7,FALSE))</f>
        <v/>
      </c>
      <c r="AJ212" s="723">
        <f t="shared" si="40"/>
        <v>1</v>
      </c>
      <c r="AK212" s="724" t="str">
        <f t="shared" si="41"/>
        <v/>
      </c>
      <c r="AL212" s="696" t="str">
        <f t="shared" si="42"/>
        <v/>
      </c>
      <c r="AM212" s="724" t="str">
        <f t="shared" si="46"/>
        <v/>
      </c>
      <c r="AN212" s="750" t="str">
        <f>IF(AL212="","",IF(F212="都市ガス",AL212*係数!$O$36*44/12,IF(COUNTIF(F212,"自ら生成した*")&gt;0,AG212*K212,AG212*VLOOKUP(F212,係数!$E:$R,11,FALSE))))</f>
        <v/>
      </c>
      <c r="AP212" s="44"/>
      <c r="AR212" s="58" t="str">
        <f t="shared" si="43"/>
        <v/>
      </c>
      <c r="AS212" s="220" t="str">
        <f t="shared" si="47"/>
        <v/>
      </c>
      <c r="AT212" s="372" t="str">
        <f t="shared" si="44"/>
        <v/>
      </c>
      <c r="AY212" s="406"/>
      <c r="AZ212" s="401" t="str">
        <f>IF(OR(G212="",H212="有"),"",IF(AS212="電気事業者",VLOOKUP(G212,供給事業者!$B:$D,2,FALSE),IF(AS212="熱の供給区域",VLOOKUP(G212,供給事業者!$J:$L,2,FALSE),IF(AS212="ガス供給事業者",VLOOKUP(G212,供給事業者!$F:$H,2,FALSE),""))))</f>
        <v/>
      </c>
      <c r="BA212" s="406"/>
      <c r="BB212" s="401" t="str">
        <f>IF(OR(G212="",H212="有"),"",IF(AS212="電気事業者",VLOOKUP(G212,供給事業者!$B:$D,3,FALSE),IF(AS212="熱の供給区域",VLOOKUP(G212,供給事業者!$J:$L,3,FALSE),IF(AS212="ガス供給事業者",VLOOKUP(G212,供給事業者!$F:$H,3,FALSE),""))))</f>
        <v/>
      </c>
      <c r="CE212" s="221" t="str">
        <f t="shared" si="48"/>
        <v/>
      </c>
      <c r="CF212" s="221" t="str">
        <f t="shared" si="49"/>
        <v/>
      </c>
    </row>
    <row r="213" spans="2:84" ht="18" customHeight="1">
      <c r="B213" s="40"/>
      <c r="D213" s="822"/>
      <c r="E213" s="49"/>
      <c r="F213" s="32"/>
      <c r="G213" s="32"/>
      <c r="H213" s="50"/>
      <c r="I213" s="225"/>
      <c r="J213" s="32"/>
      <c r="K213" s="752"/>
      <c r="L213" s="800"/>
      <c r="M213" s="50"/>
      <c r="N213" s="50"/>
      <c r="O213" s="51"/>
      <c r="P213" s="51"/>
      <c r="Q213" s="708"/>
      <c r="R213" s="709"/>
      <c r="S213" s="709"/>
      <c r="T213" s="709"/>
      <c r="U213" s="709"/>
      <c r="V213" s="709"/>
      <c r="W213" s="709"/>
      <c r="X213" s="709"/>
      <c r="Y213" s="709"/>
      <c r="Z213" s="709"/>
      <c r="AA213" s="709"/>
      <c r="AB213" s="710"/>
      <c r="AC213" s="742"/>
      <c r="AD213" s="743">
        <f t="shared" si="37"/>
        <v>1</v>
      </c>
      <c r="AE213" s="692">
        <f t="shared" si="45"/>
        <v>0</v>
      </c>
      <c r="AF213" s="722" t="str">
        <f t="shared" si="38"/>
        <v/>
      </c>
      <c r="AG213" s="722" t="str">
        <f t="shared" si="39"/>
        <v/>
      </c>
      <c r="AH213" s="134" t="str">
        <f>IF(F213="","",VLOOKUP(F213,係数!$E:$R,9,FALSE))</f>
        <v/>
      </c>
      <c r="AI213" s="286" t="str">
        <f>IF(F213="","",VLOOKUP(F213,係数!$E:$R,7,FALSE))</f>
        <v/>
      </c>
      <c r="AJ213" s="723">
        <f t="shared" si="40"/>
        <v>1</v>
      </c>
      <c r="AK213" s="724" t="str">
        <f t="shared" si="41"/>
        <v/>
      </c>
      <c r="AL213" s="696" t="str">
        <f t="shared" si="42"/>
        <v/>
      </c>
      <c r="AM213" s="724" t="str">
        <f t="shared" si="46"/>
        <v/>
      </c>
      <c r="AN213" s="750" t="str">
        <f>IF(AL213="","",IF(F213="都市ガス",AL213*係数!$O$36*44/12,IF(COUNTIF(F213,"自ら生成した*")&gt;0,AG213*K213,AG213*VLOOKUP(F213,係数!$E:$R,11,FALSE))))</f>
        <v/>
      </c>
      <c r="AP213" s="44"/>
      <c r="AR213" s="58" t="str">
        <f t="shared" si="43"/>
        <v/>
      </c>
      <c r="AS213" s="220" t="str">
        <f t="shared" si="47"/>
        <v/>
      </c>
      <c r="AT213" s="372" t="str">
        <f t="shared" si="44"/>
        <v/>
      </c>
      <c r="AY213" s="406"/>
      <c r="AZ213" s="401" t="str">
        <f>IF(OR(G213="",H213="有"),"",IF(AS213="電気事業者",VLOOKUP(G213,供給事業者!$B:$D,2,FALSE),IF(AS213="熱の供給区域",VLOOKUP(G213,供給事業者!$J:$L,2,FALSE),IF(AS213="ガス供給事業者",VLOOKUP(G213,供給事業者!$F:$H,2,FALSE),""))))</f>
        <v/>
      </c>
      <c r="BA213" s="406"/>
      <c r="BB213" s="401" t="str">
        <f>IF(OR(G213="",H213="有"),"",IF(AS213="電気事業者",VLOOKUP(G213,供給事業者!$B:$D,3,FALSE),IF(AS213="熱の供給区域",VLOOKUP(G213,供給事業者!$J:$L,3,FALSE),IF(AS213="ガス供給事業者",VLOOKUP(G213,供給事業者!$F:$H,3,FALSE),""))))</f>
        <v/>
      </c>
      <c r="CE213" s="221" t="str">
        <f t="shared" si="48"/>
        <v/>
      </c>
      <c r="CF213" s="221" t="str">
        <f t="shared" si="49"/>
        <v/>
      </c>
    </row>
    <row r="214" spans="2:84" ht="18" customHeight="1">
      <c r="B214" s="40"/>
      <c r="D214" s="822"/>
      <c r="E214" s="49"/>
      <c r="F214" s="32"/>
      <c r="G214" s="32"/>
      <c r="H214" s="50"/>
      <c r="I214" s="225"/>
      <c r="J214" s="32"/>
      <c r="K214" s="752"/>
      <c r="L214" s="800"/>
      <c r="M214" s="50"/>
      <c r="N214" s="50"/>
      <c r="O214" s="51"/>
      <c r="P214" s="51"/>
      <c r="Q214" s="708"/>
      <c r="R214" s="709"/>
      <c r="S214" s="709"/>
      <c r="T214" s="709"/>
      <c r="U214" s="709"/>
      <c r="V214" s="709"/>
      <c r="W214" s="709"/>
      <c r="X214" s="709"/>
      <c r="Y214" s="709"/>
      <c r="Z214" s="709"/>
      <c r="AA214" s="709"/>
      <c r="AB214" s="710"/>
      <c r="AC214" s="742"/>
      <c r="AD214" s="743">
        <f t="shared" si="37"/>
        <v>1</v>
      </c>
      <c r="AE214" s="692">
        <f t="shared" si="45"/>
        <v>0</v>
      </c>
      <c r="AF214" s="722" t="str">
        <f t="shared" si="38"/>
        <v/>
      </c>
      <c r="AG214" s="722" t="str">
        <f t="shared" si="39"/>
        <v/>
      </c>
      <c r="AH214" s="134" t="str">
        <f>IF(F214="","",VLOOKUP(F214,係数!$E:$R,9,FALSE))</f>
        <v/>
      </c>
      <c r="AI214" s="286" t="str">
        <f>IF(F214="","",VLOOKUP(F214,係数!$E:$R,7,FALSE))</f>
        <v/>
      </c>
      <c r="AJ214" s="723">
        <f t="shared" si="40"/>
        <v>1</v>
      </c>
      <c r="AK214" s="724" t="str">
        <f t="shared" si="41"/>
        <v/>
      </c>
      <c r="AL214" s="696" t="str">
        <f t="shared" si="42"/>
        <v/>
      </c>
      <c r="AM214" s="724" t="str">
        <f t="shared" si="46"/>
        <v/>
      </c>
      <c r="AN214" s="750" t="str">
        <f>IF(AL214="","",IF(F214="都市ガス",AL214*係数!$O$36*44/12,IF(COUNTIF(F214,"自ら生成した*")&gt;0,AG214*K214,AG214*VLOOKUP(F214,係数!$E:$R,11,FALSE))))</f>
        <v/>
      </c>
      <c r="AP214" s="44"/>
      <c r="AR214" s="58" t="str">
        <f t="shared" si="43"/>
        <v/>
      </c>
      <c r="AS214" s="220" t="str">
        <f t="shared" si="47"/>
        <v/>
      </c>
      <c r="AT214" s="372" t="str">
        <f t="shared" si="44"/>
        <v/>
      </c>
      <c r="AY214" s="406"/>
      <c r="AZ214" s="401" t="str">
        <f>IF(OR(G214="",H214="有"),"",IF(AS214="電気事業者",VLOOKUP(G214,供給事業者!$B:$D,2,FALSE),IF(AS214="熱の供給区域",VLOOKUP(G214,供給事業者!$J:$L,2,FALSE),IF(AS214="ガス供給事業者",VLOOKUP(G214,供給事業者!$F:$H,2,FALSE),""))))</f>
        <v/>
      </c>
      <c r="BA214" s="406"/>
      <c r="BB214" s="401" t="str">
        <f>IF(OR(G214="",H214="有"),"",IF(AS214="電気事業者",VLOOKUP(G214,供給事業者!$B:$D,3,FALSE),IF(AS214="熱の供給区域",VLOOKUP(G214,供給事業者!$J:$L,3,FALSE),IF(AS214="ガス供給事業者",VLOOKUP(G214,供給事業者!$F:$H,3,FALSE),""))))</f>
        <v/>
      </c>
      <c r="CE214" s="221" t="str">
        <f t="shared" si="48"/>
        <v/>
      </c>
      <c r="CF214" s="221" t="str">
        <f t="shared" si="49"/>
        <v/>
      </c>
    </row>
    <row r="215" spans="2:84" ht="18" customHeight="1">
      <c r="B215" s="40"/>
      <c r="D215" s="822"/>
      <c r="E215" s="49"/>
      <c r="F215" s="32"/>
      <c r="G215" s="32"/>
      <c r="H215" s="50"/>
      <c r="I215" s="225"/>
      <c r="J215" s="32"/>
      <c r="K215" s="752"/>
      <c r="L215" s="800"/>
      <c r="M215" s="50"/>
      <c r="N215" s="50"/>
      <c r="O215" s="51"/>
      <c r="P215" s="51"/>
      <c r="Q215" s="708"/>
      <c r="R215" s="709"/>
      <c r="S215" s="709"/>
      <c r="T215" s="709"/>
      <c r="U215" s="709"/>
      <c r="V215" s="709"/>
      <c r="W215" s="709"/>
      <c r="X215" s="709"/>
      <c r="Y215" s="709"/>
      <c r="Z215" s="709"/>
      <c r="AA215" s="709"/>
      <c r="AB215" s="710"/>
      <c r="AC215" s="742"/>
      <c r="AD215" s="743">
        <f t="shared" si="37"/>
        <v>1</v>
      </c>
      <c r="AE215" s="692">
        <f t="shared" si="45"/>
        <v>0</v>
      </c>
      <c r="AF215" s="722" t="str">
        <f t="shared" si="38"/>
        <v/>
      </c>
      <c r="AG215" s="722" t="str">
        <f t="shared" si="39"/>
        <v/>
      </c>
      <c r="AH215" s="134" t="str">
        <f>IF(F215="","",VLOOKUP(F215,係数!$E:$R,9,FALSE))</f>
        <v/>
      </c>
      <c r="AI215" s="286" t="str">
        <f>IF(F215="","",VLOOKUP(F215,係数!$E:$R,7,FALSE))</f>
        <v/>
      </c>
      <c r="AJ215" s="723">
        <f t="shared" si="40"/>
        <v>1</v>
      </c>
      <c r="AK215" s="724" t="str">
        <f t="shared" si="41"/>
        <v/>
      </c>
      <c r="AL215" s="696" t="str">
        <f t="shared" si="42"/>
        <v/>
      </c>
      <c r="AM215" s="724" t="str">
        <f t="shared" si="46"/>
        <v/>
      </c>
      <c r="AN215" s="750" t="str">
        <f>IF(AL215="","",IF(F215="都市ガス",AL215*係数!$O$36*44/12,IF(COUNTIF(F215,"自ら生成した*")&gt;0,AG215*K215,AG215*VLOOKUP(F215,係数!$E:$R,11,FALSE))))</f>
        <v/>
      </c>
      <c r="AP215" s="44"/>
      <c r="AR215" s="58" t="str">
        <f t="shared" si="43"/>
        <v/>
      </c>
      <c r="AS215" s="220" t="str">
        <f t="shared" si="47"/>
        <v/>
      </c>
      <c r="AT215" s="372" t="str">
        <f t="shared" si="44"/>
        <v/>
      </c>
      <c r="AY215" s="406"/>
      <c r="AZ215" s="401" t="str">
        <f>IF(OR(G215="",H215="有"),"",IF(AS215="電気事業者",VLOOKUP(G215,供給事業者!$B:$D,2,FALSE),IF(AS215="熱の供給区域",VLOOKUP(G215,供給事業者!$J:$L,2,FALSE),IF(AS215="ガス供給事業者",VLOOKUP(G215,供給事業者!$F:$H,2,FALSE),""))))</f>
        <v/>
      </c>
      <c r="BA215" s="406"/>
      <c r="BB215" s="401" t="str">
        <f>IF(OR(G215="",H215="有"),"",IF(AS215="電気事業者",VLOOKUP(G215,供給事業者!$B:$D,3,FALSE),IF(AS215="熱の供給区域",VLOOKUP(G215,供給事業者!$J:$L,3,FALSE),IF(AS215="ガス供給事業者",VLOOKUP(G215,供給事業者!$F:$H,3,FALSE),""))))</f>
        <v/>
      </c>
      <c r="CE215" s="221" t="str">
        <f t="shared" si="48"/>
        <v/>
      </c>
      <c r="CF215" s="221" t="str">
        <f t="shared" si="49"/>
        <v/>
      </c>
    </row>
    <row r="216" spans="2:84" ht="18" customHeight="1">
      <c r="B216" s="40"/>
      <c r="D216" s="826"/>
      <c r="E216" s="49"/>
      <c r="F216" s="32"/>
      <c r="G216" s="32"/>
      <c r="H216" s="50"/>
      <c r="I216" s="225"/>
      <c r="J216" s="32"/>
      <c r="K216" s="752"/>
      <c r="L216" s="800"/>
      <c r="M216" s="50"/>
      <c r="N216" s="50"/>
      <c r="O216" s="51"/>
      <c r="P216" s="51"/>
      <c r="Q216" s="708"/>
      <c r="R216" s="709"/>
      <c r="S216" s="709"/>
      <c r="T216" s="709"/>
      <c r="U216" s="709"/>
      <c r="V216" s="709"/>
      <c r="W216" s="709"/>
      <c r="X216" s="709"/>
      <c r="Y216" s="709"/>
      <c r="Z216" s="709"/>
      <c r="AA216" s="709"/>
      <c r="AB216" s="710"/>
      <c r="AC216" s="742"/>
      <c r="AD216" s="743">
        <f t="shared" si="37"/>
        <v>1</v>
      </c>
      <c r="AE216" s="692">
        <f t="shared" si="45"/>
        <v>0</v>
      </c>
      <c r="AF216" s="722" t="str">
        <f t="shared" si="38"/>
        <v/>
      </c>
      <c r="AG216" s="722" t="str">
        <f t="shared" si="39"/>
        <v/>
      </c>
      <c r="AH216" s="134" t="str">
        <f>IF(F216="","",VLOOKUP(F216,係数!$E:$R,9,FALSE))</f>
        <v/>
      </c>
      <c r="AI216" s="286" t="str">
        <f>IF(F216="","",VLOOKUP(F216,係数!$E:$R,7,FALSE))</f>
        <v/>
      </c>
      <c r="AJ216" s="723">
        <f t="shared" si="40"/>
        <v>1</v>
      </c>
      <c r="AK216" s="724" t="str">
        <f t="shared" si="41"/>
        <v/>
      </c>
      <c r="AL216" s="696" t="str">
        <f t="shared" si="42"/>
        <v/>
      </c>
      <c r="AM216" s="724" t="str">
        <f t="shared" si="46"/>
        <v/>
      </c>
      <c r="AN216" s="750" t="str">
        <f>IF(AL216="","",IF(F216="都市ガス",AL216*係数!$O$36*44/12,IF(COUNTIF(F216,"自ら生成した*")&gt;0,AG216*K216,AG216*VLOOKUP(F216,係数!$E:$R,11,FALSE))))</f>
        <v/>
      </c>
      <c r="AP216" s="44"/>
      <c r="AR216" s="58" t="str">
        <f t="shared" si="43"/>
        <v/>
      </c>
      <c r="AS216" s="220" t="str">
        <f t="shared" si="47"/>
        <v/>
      </c>
      <c r="AT216" s="372" t="str">
        <f t="shared" si="44"/>
        <v/>
      </c>
      <c r="AY216" s="406"/>
      <c r="AZ216" s="401" t="str">
        <f>IF(OR(G216="",H216="有"),"",IF(AS216="電気事業者",VLOOKUP(G216,供給事業者!$B:$D,2,FALSE),IF(AS216="熱の供給区域",VLOOKUP(G216,供給事業者!$J:$L,2,FALSE),IF(AS216="ガス供給事業者",VLOOKUP(G216,供給事業者!$F:$H,2,FALSE),""))))</f>
        <v/>
      </c>
      <c r="BA216" s="406"/>
      <c r="BB216" s="401" t="str">
        <f>IF(OR(G216="",H216="有"),"",IF(AS216="電気事業者",VLOOKUP(G216,供給事業者!$B:$D,3,FALSE),IF(AS216="熱の供給区域",VLOOKUP(G216,供給事業者!$J:$L,3,FALSE),IF(AS216="ガス供給事業者",VLOOKUP(G216,供給事業者!$F:$H,3,FALSE),""))))</f>
        <v/>
      </c>
      <c r="CE216" s="221" t="str">
        <f t="shared" si="48"/>
        <v/>
      </c>
      <c r="CF216" s="221" t="str">
        <f t="shared" si="49"/>
        <v/>
      </c>
    </row>
    <row r="217" spans="2:84" ht="18" customHeight="1">
      <c r="B217" s="40"/>
      <c r="D217" s="826"/>
      <c r="E217" s="49"/>
      <c r="F217" s="32"/>
      <c r="G217" s="32"/>
      <c r="H217" s="50"/>
      <c r="I217" s="225"/>
      <c r="J217" s="32"/>
      <c r="K217" s="752"/>
      <c r="L217" s="800"/>
      <c r="M217" s="50"/>
      <c r="N217" s="50"/>
      <c r="O217" s="51"/>
      <c r="P217" s="51"/>
      <c r="Q217" s="708"/>
      <c r="R217" s="709"/>
      <c r="S217" s="709"/>
      <c r="T217" s="709"/>
      <c r="U217" s="709"/>
      <c r="V217" s="709"/>
      <c r="W217" s="709"/>
      <c r="X217" s="709"/>
      <c r="Y217" s="709"/>
      <c r="Z217" s="709"/>
      <c r="AA217" s="709"/>
      <c r="AB217" s="710"/>
      <c r="AC217" s="742"/>
      <c r="AD217" s="743">
        <f t="shared" si="37"/>
        <v>1</v>
      </c>
      <c r="AE217" s="692">
        <f t="shared" si="45"/>
        <v>0</v>
      </c>
      <c r="AF217" s="722" t="str">
        <f t="shared" si="38"/>
        <v/>
      </c>
      <c r="AG217" s="722" t="str">
        <f t="shared" si="39"/>
        <v/>
      </c>
      <c r="AH217" s="134" t="str">
        <f>IF(F217="","",VLOOKUP(F217,係数!$E:$R,9,FALSE))</f>
        <v/>
      </c>
      <c r="AI217" s="286" t="str">
        <f>IF(F217="","",VLOOKUP(F217,係数!$E:$R,7,FALSE))</f>
        <v/>
      </c>
      <c r="AJ217" s="723">
        <f t="shared" si="40"/>
        <v>1</v>
      </c>
      <c r="AK217" s="724" t="str">
        <f t="shared" si="41"/>
        <v/>
      </c>
      <c r="AL217" s="696" t="str">
        <f t="shared" si="42"/>
        <v/>
      </c>
      <c r="AM217" s="724" t="str">
        <f t="shared" si="46"/>
        <v/>
      </c>
      <c r="AN217" s="750" t="str">
        <f>IF(AL217="","",IF(F217="都市ガス",AL217*係数!$O$36*44/12,IF(COUNTIF(F217,"自ら生成した*")&gt;0,AG217*K217,AG217*VLOOKUP(F217,係数!$E:$R,11,FALSE))))</f>
        <v/>
      </c>
      <c r="AP217" s="44"/>
      <c r="AR217" s="58" t="str">
        <f t="shared" si="43"/>
        <v/>
      </c>
      <c r="AS217" s="220" t="str">
        <f t="shared" si="47"/>
        <v/>
      </c>
      <c r="AT217" s="372" t="str">
        <f t="shared" si="44"/>
        <v/>
      </c>
      <c r="AY217" s="406"/>
      <c r="AZ217" s="401" t="str">
        <f>IF(OR(G217="",H217="有"),"",IF(AS217="電気事業者",VLOOKUP(G217,供給事業者!$B:$D,2,FALSE),IF(AS217="熱の供給区域",VLOOKUP(G217,供給事業者!$J:$L,2,FALSE),IF(AS217="ガス供給事業者",VLOOKUP(G217,供給事業者!$F:$H,2,FALSE),""))))</f>
        <v/>
      </c>
      <c r="BA217" s="406"/>
      <c r="BB217" s="401" t="str">
        <f>IF(OR(G217="",H217="有"),"",IF(AS217="電気事業者",VLOOKUP(G217,供給事業者!$B:$D,3,FALSE),IF(AS217="熱の供給区域",VLOOKUP(G217,供給事業者!$J:$L,3,FALSE),IF(AS217="ガス供給事業者",VLOOKUP(G217,供給事業者!$F:$H,3,FALSE),""))))</f>
        <v/>
      </c>
      <c r="CE217" s="221" t="str">
        <f t="shared" si="48"/>
        <v/>
      </c>
      <c r="CF217" s="221" t="str">
        <f t="shared" si="49"/>
        <v/>
      </c>
    </row>
    <row r="218" spans="2:84" ht="18" customHeight="1">
      <c r="B218" s="40"/>
      <c r="D218" s="826"/>
      <c r="E218" s="49"/>
      <c r="F218" s="32"/>
      <c r="G218" s="32"/>
      <c r="H218" s="50"/>
      <c r="I218" s="225"/>
      <c r="J218" s="32"/>
      <c r="K218" s="752"/>
      <c r="L218" s="800"/>
      <c r="M218" s="50"/>
      <c r="N218" s="50"/>
      <c r="O218" s="51"/>
      <c r="P218" s="51"/>
      <c r="Q218" s="708"/>
      <c r="R218" s="709"/>
      <c r="S218" s="709"/>
      <c r="T218" s="709"/>
      <c r="U218" s="709"/>
      <c r="V218" s="709"/>
      <c r="W218" s="709"/>
      <c r="X218" s="709"/>
      <c r="Y218" s="709"/>
      <c r="Z218" s="709"/>
      <c r="AA218" s="709"/>
      <c r="AB218" s="710"/>
      <c r="AC218" s="742"/>
      <c r="AD218" s="743">
        <f t="shared" si="37"/>
        <v>1</v>
      </c>
      <c r="AE218" s="692">
        <f t="shared" si="45"/>
        <v>0</v>
      </c>
      <c r="AF218" s="722" t="str">
        <f t="shared" si="38"/>
        <v/>
      </c>
      <c r="AG218" s="722" t="str">
        <f t="shared" si="39"/>
        <v/>
      </c>
      <c r="AH218" s="134" t="str">
        <f>IF(F218="","",VLOOKUP(F218,係数!$E:$R,9,FALSE))</f>
        <v/>
      </c>
      <c r="AI218" s="286" t="str">
        <f>IF(F218="","",VLOOKUP(F218,係数!$E:$R,7,FALSE))</f>
        <v/>
      </c>
      <c r="AJ218" s="723">
        <f t="shared" si="40"/>
        <v>1</v>
      </c>
      <c r="AK218" s="724" t="str">
        <f t="shared" si="41"/>
        <v/>
      </c>
      <c r="AL218" s="696" t="str">
        <f t="shared" si="42"/>
        <v/>
      </c>
      <c r="AM218" s="724" t="str">
        <f t="shared" si="46"/>
        <v/>
      </c>
      <c r="AN218" s="750" t="str">
        <f>IF(AL218="","",IF(F218="都市ガス",AL218*係数!$O$36*44/12,IF(COUNTIF(F218,"自ら生成した*")&gt;0,AG218*K218,AG218*VLOOKUP(F218,係数!$E:$R,11,FALSE))))</f>
        <v/>
      </c>
      <c r="AP218" s="44"/>
      <c r="AR218" s="58" t="str">
        <f t="shared" si="43"/>
        <v/>
      </c>
      <c r="AS218" s="220" t="str">
        <f t="shared" si="47"/>
        <v/>
      </c>
      <c r="AT218" s="372" t="str">
        <f t="shared" si="44"/>
        <v/>
      </c>
      <c r="AY218" s="406"/>
      <c r="AZ218" s="401" t="str">
        <f>IF(OR(G218="",H218="有"),"",IF(AS218="電気事業者",VLOOKUP(G218,供給事業者!$B:$D,2,FALSE),IF(AS218="熱の供給区域",VLOOKUP(G218,供給事業者!$J:$L,2,FALSE),IF(AS218="ガス供給事業者",VLOOKUP(G218,供給事業者!$F:$H,2,FALSE),""))))</f>
        <v/>
      </c>
      <c r="BA218" s="406"/>
      <c r="BB218" s="401" t="str">
        <f>IF(OR(G218="",H218="有"),"",IF(AS218="電気事業者",VLOOKUP(G218,供給事業者!$B:$D,3,FALSE),IF(AS218="熱の供給区域",VLOOKUP(G218,供給事業者!$J:$L,3,FALSE),IF(AS218="ガス供給事業者",VLOOKUP(G218,供給事業者!$F:$H,3,FALSE),""))))</f>
        <v/>
      </c>
      <c r="CE218" s="221" t="str">
        <f t="shared" si="48"/>
        <v/>
      </c>
      <c r="CF218" s="221" t="str">
        <f t="shared" si="49"/>
        <v/>
      </c>
    </row>
    <row r="219" spans="2:84" ht="18" customHeight="1">
      <c r="B219" s="40"/>
      <c r="D219" s="826"/>
      <c r="E219" s="49"/>
      <c r="F219" s="32"/>
      <c r="G219" s="32"/>
      <c r="H219" s="50"/>
      <c r="I219" s="225"/>
      <c r="J219" s="32"/>
      <c r="K219" s="752"/>
      <c r="L219" s="800"/>
      <c r="M219" s="50"/>
      <c r="N219" s="50"/>
      <c r="O219" s="51"/>
      <c r="P219" s="51"/>
      <c r="Q219" s="708"/>
      <c r="R219" s="709"/>
      <c r="S219" s="709"/>
      <c r="T219" s="709"/>
      <c r="U219" s="709"/>
      <c r="V219" s="709"/>
      <c r="W219" s="709"/>
      <c r="X219" s="709"/>
      <c r="Y219" s="709"/>
      <c r="Z219" s="709"/>
      <c r="AA219" s="709"/>
      <c r="AB219" s="710"/>
      <c r="AC219" s="742"/>
      <c r="AD219" s="743">
        <f t="shared" si="37"/>
        <v>1</v>
      </c>
      <c r="AE219" s="692">
        <f t="shared" si="45"/>
        <v>0</v>
      </c>
      <c r="AF219" s="722" t="str">
        <f t="shared" si="38"/>
        <v/>
      </c>
      <c r="AG219" s="722" t="str">
        <f t="shared" si="39"/>
        <v/>
      </c>
      <c r="AH219" s="134" t="str">
        <f>IF(F219="","",VLOOKUP(F219,係数!$E:$R,9,FALSE))</f>
        <v/>
      </c>
      <c r="AI219" s="286" t="str">
        <f>IF(F219="","",VLOOKUP(F219,係数!$E:$R,7,FALSE))</f>
        <v/>
      </c>
      <c r="AJ219" s="723">
        <f t="shared" si="40"/>
        <v>1</v>
      </c>
      <c r="AK219" s="724" t="str">
        <f t="shared" si="41"/>
        <v/>
      </c>
      <c r="AL219" s="696" t="str">
        <f t="shared" si="42"/>
        <v/>
      </c>
      <c r="AM219" s="724" t="str">
        <f t="shared" si="46"/>
        <v/>
      </c>
      <c r="AN219" s="750" t="str">
        <f>IF(AL219="","",IF(F219="都市ガス",AL219*係数!$O$36*44/12,IF(COUNTIF(F219,"自ら生成した*")&gt;0,AG219*K219,AG219*VLOOKUP(F219,係数!$E:$R,11,FALSE))))</f>
        <v/>
      </c>
      <c r="AP219" s="44"/>
      <c r="AR219" s="58" t="str">
        <f t="shared" si="43"/>
        <v/>
      </c>
      <c r="AS219" s="220" t="str">
        <f t="shared" si="47"/>
        <v/>
      </c>
      <c r="AT219" s="372" t="str">
        <f t="shared" si="44"/>
        <v/>
      </c>
      <c r="AY219" s="406"/>
      <c r="AZ219" s="401" t="str">
        <f>IF(OR(G219="",H219="有"),"",IF(AS219="電気事業者",VLOOKUP(G219,供給事業者!$B:$D,2,FALSE),IF(AS219="熱の供給区域",VLOOKUP(G219,供給事業者!$J:$L,2,FALSE),IF(AS219="ガス供給事業者",VLOOKUP(G219,供給事業者!$F:$H,2,FALSE),""))))</f>
        <v/>
      </c>
      <c r="BA219" s="406"/>
      <c r="BB219" s="401" t="str">
        <f>IF(OR(G219="",H219="有"),"",IF(AS219="電気事業者",VLOOKUP(G219,供給事業者!$B:$D,3,FALSE),IF(AS219="熱の供給区域",VLOOKUP(G219,供給事業者!$J:$L,3,FALSE),IF(AS219="ガス供給事業者",VLOOKUP(G219,供給事業者!$F:$H,3,FALSE),""))))</f>
        <v/>
      </c>
      <c r="CE219" s="221" t="str">
        <f t="shared" si="48"/>
        <v/>
      </c>
      <c r="CF219" s="221" t="str">
        <f t="shared" si="49"/>
        <v/>
      </c>
    </row>
    <row r="220" spans="2:84" ht="18" customHeight="1">
      <c r="B220" s="40"/>
      <c r="D220" s="826"/>
      <c r="E220" s="49"/>
      <c r="F220" s="32"/>
      <c r="G220" s="32"/>
      <c r="H220" s="50"/>
      <c r="I220" s="225"/>
      <c r="J220" s="32"/>
      <c r="K220" s="752"/>
      <c r="L220" s="800"/>
      <c r="M220" s="50"/>
      <c r="N220" s="50"/>
      <c r="O220" s="51"/>
      <c r="P220" s="51"/>
      <c r="Q220" s="708"/>
      <c r="R220" s="709"/>
      <c r="S220" s="709"/>
      <c r="T220" s="709"/>
      <c r="U220" s="709"/>
      <c r="V220" s="709"/>
      <c r="W220" s="709"/>
      <c r="X220" s="709"/>
      <c r="Y220" s="709"/>
      <c r="Z220" s="709"/>
      <c r="AA220" s="709"/>
      <c r="AB220" s="710"/>
      <c r="AC220" s="742"/>
      <c r="AD220" s="743">
        <f t="shared" si="37"/>
        <v>1</v>
      </c>
      <c r="AE220" s="692">
        <f t="shared" si="45"/>
        <v>0</v>
      </c>
      <c r="AF220" s="722" t="str">
        <f t="shared" si="38"/>
        <v/>
      </c>
      <c r="AG220" s="722" t="str">
        <f t="shared" si="39"/>
        <v/>
      </c>
      <c r="AH220" s="134" t="str">
        <f>IF(F220="","",VLOOKUP(F220,係数!$E:$R,9,FALSE))</f>
        <v/>
      </c>
      <c r="AI220" s="286" t="str">
        <f>IF(F220="","",VLOOKUP(F220,係数!$E:$R,7,FALSE))</f>
        <v/>
      </c>
      <c r="AJ220" s="723">
        <f t="shared" si="40"/>
        <v>1</v>
      </c>
      <c r="AK220" s="724" t="str">
        <f t="shared" si="41"/>
        <v/>
      </c>
      <c r="AL220" s="696" t="str">
        <f t="shared" si="42"/>
        <v/>
      </c>
      <c r="AM220" s="724" t="str">
        <f t="shared" si="46"/>
        <v/>
      </c>
      <c r="AN220" s="750" t="str">
        <f>IF(AL220="","",IF(F220="都市ガス",AL220*係数!$O$36*44/12,IF(COUNTIF(F220,"自ら生成した*")&gt;0,AG220*K220,AG220*VLOOKUP(F220,係数!$E:$R,11,FALSE))))</f>
        <v/>
      </c>
      <c r="AP220" s="44"/>
      <c r="AR220" s="58" t="str">
        <f t="shared" si="43"/>
        <v/>
      </c>
      <c r="AS220" s="220" t="str">
        <f t="shared" si="47"/>
        <v/>
      </c>
      <c r="AT220" s="372" t="str">
        <f t="shared" si="44"/>
        <v/>
      </c>
      <c r="AY220" s="406"/>
      <c r="AZ220" s="401" t="str">
        <f>IF(OR(G220="",H220="有"),"",IF(AS220="電気事業者",VLOOKUP(G220,供給事業者!$B:$D,2,FALSE),IF(AS220="熱の供給区域",VLOOKUP(G220,供給事業者!$J:$L,2,FALSE),IF(AS220="ガス供給事業者",VLOOKUP(G220,供給事業者!$F:$H,2,FALSE),""))))</f>
        <v/>
      </c>
      <c r="BA220" s="406"/>
      <c r="BB220" s="401" t="str">
        <f>IF(OR(G220="",H220="有"),"",IF(AS220="電気事業者",VLOOKUP(G220,供給事業者!$B:$D,3,FALSE),IF(AS220="熱の供給区域",VLOOKUP(G220,供給事業者!$J:$L,3,FALSE),IF(AS220="ガス供給事業者",VLOOKUP(G220,供給事業者!$F:$H,3,FALSE),""))))</f>
        <v/>
      </c>
      <c r="CE220" s="221" t="str">
        <f t="shared" si="48"/>
        <v/>
      </c>
      <c r="CF220" s="221" t="str">
        <f t="shared" si="49"/>
        <v/>
      </c>
    </row>
    <row r="221" spans="2:84" ht="18" customHeight="1">
      <c r="B221" s="40"/>
      <c r="D221" s="826"/>
      <c r="E221" s="49"/>
      <c r="F221" s="32"/>
      <c r="G221" s="32"/>
      <c r="H221" s="50"/>
      <c r="I221" s="225"/>
      <c r="J221" s="32"/>
      <c r="K221" s="752"/>
      <c r="L221" s="800"/>
      <c r="M221" s="50"/>
      <c r="N221" s="50"/>
      <c r="O221" s="51"/>
      <c r="P221" s="51"/>
      <c r="Q221" s="708"/>
      <c r="R221" s="709"/>
      <c r="S221" s="709"/>
      <c r="T221" s="709"/>
      <c r="U221" s="709"/>
      <c r="V221" s="709"/>
      <c r="W221" s="709"/>
      <c r="X221" s="709"/>
      <c r="Y221" s="709"/>
      <c r="Z221" s="709"/>
      <c r="AA221" s="709"/>
      <c r="AB221" s="710"/>
      <c r="AC221" s="742"/>
      <c r="AD221" s="743">
        <f t="shared" si="37"/>
        <v>1</v>
      </c>
      <c r="AE221" s="692">
        <f t="shared" si="45"/>
        <v>0</v>
      </c>
      <c r="AF221" s="722" t="str">
        <f t="shared" si="38"/>
        <v/>
      </c>
      <c r="AG221" s="722" t="str">
        <f t="shared" si="39"/>
        <v/>
      </c>
      <c r="AH221" s="134" t="str">
        <f>IF(F221="","",VLOOKUP(F221,係数!$E:$R,9,FALSE))</f>
        <v/>
      </c>
      <c r="AI221" s="286" t="str">
        <f>IF(F221="","",VLOOKUP(F221,係数!$E:$R,7,FALSE))</f>
        <v/>
      </c>
      <c r="AJ221" s="723">
        <f t="shared" si="40"/>
        <v>1</v>
      </c>
      <c r="AK221" s="724" t="str">
        <f t="shared" si="41"/>
        <v/>
      </c>
      <c r="AL221" s="696" t="str">
        <f t="shared" si="42"/>
        <v/>
      </c>
      <c r="AM221" s="724" t="str">
        <f t="shared" si="46"/>
        <v/>
      </c>
      <c r="AN221" s="750" t="str">
        <f>IF(AL221="","",IF(F221="都市ガス",AL221*係数!$O$36*44/12,IF(COUNTIF(F221,"自ら生成した*")&gt;0,AG221*K221,AG221*VLOOKUP(F221,係数!$E:$R,11,FALSE))))</f>
        <v/>
      </c>
      <c r="AP221" s="44"/>
      <c r="AR221" s="58" t="str">
        <f t="shared" si="43"/>
        <v/>
      </c>
      <c r="AS221" s="220" t="str">
        <f t="shared" si="47"/>
        <v/>
      </c>
      <c r="AT221" s="372" t="str">
        <f t="shared" si="44"/>
        <v/>
      </c>
      <c r="AY221" s="406"/>
      <c r="AZ221" s="401" t="str">
        <f>IF(OR(G221="",H221="有"),"",IF(AS221="電気事業者",VLOOKUP(G221,供給事業者!$B:$D,2,FALSE),IF(AS221="熱の供給区域",VLOOKUP(G221,供給事業者!$J:$L,2,FALSE),IF(AS221="ガス供給事業者",VLOOKUP(G221,供給事業者!$F:$H,2,FALSE),""))))</f>
        <v/>
      </c>
      <c r="BA221" s="406"/>
      <c r="BB221" s="401" t="str">
        <f>IF(OR(G221="",H221="有"),"",IF(AS221="電気事業者",VLOOKUP(G221,供給事業者!$B:$D,3,FALSE),IF(AS221="熱の供給区域",VLOOKUP(G221,供給事業者!$J:$L,3,FALSE),IF(AS221="ガス供給事業者",VLOOKUP(G221,供給事業者!$F:$H,3,FALSE),""))))</f>
        <v/>
      </c>
      <c r="CE221" s="221" t="str">
        <f t="shared" si="48"/>
        <v/>
      </c>
      <c r="CF221" s="221" t="str">
        <f t="shared" si="49"/>
        <v/>
      </c>
    </row>
    <row r="222" spans="2:84" ht="18" customHeight="1">
      <c r="B222" s="40"/>
      <c r="D222" s="826"/>
      <c r="E222" s="49"/>
      <c r="F222" s="32"/>
      <c r="G222" s="32"/>
      <c r="H222" s="50"/>
      <c r="I222" s="225"/>
      <c r="J222" s="32"/>
      <c r="K222" s="752"/>
      <c r="L222" s="800"/>
      <c r="M222" s="50"/>
      <c r="N222" s="50"/>
      <c r="O222" s="51"/>
      <c r="P222" s="51"/>
      <c r="Q222" s="708"/>
      <c r="R222" s="709"/>
      <c r="S222" s="709"/>
      <c r="T222" s="709"/>
      <c r="U222" s="709"/>
      <c r="V222" s="709"/>
      <c r="W222" s="709"/>
      <c r="X222" s="709"/>
      <c r="Y222" s="709"/>
      <c r="Z222" s="709"/>
      <c r="AA222" s="709"/>
      <c r="AB222" s="710"/>
      <c r="AC222" s="742"/>
      <c r="AD222" s="743">
        <f t="shared" si="37"/>
        <v>1</v>
      </c>
      <c r="AE222" s="692">
        <f t="shared" si="45"/>
        <v>0</v>
      </c>
      <c r="AF222" s="722" t="str">
        <f t="shared" si="38"/>
        <v/>
      </c>
      <c r="AG222" s="722" t="str">
        <f t="shared" si="39"/>
        <v/>
      </c>
      <c r="AH222" s="134" t="str">
        <f>IF(F222="","",VLOOKUP(F222,係数!$E:$R,9,FALSE))</f>
        <v/>
      </c>
      <c r="AI222" s="286" t="str">
        <f>IF(F222="","",VLOOKUP(F222,係数!$E:$R,7,FALSE))</f>
        <v/>
      </c>
      <c r="AJ222" s="723">
        <f t="shared" si="40"/>
        <v>1</v>
      </c>
      <c r="AK222" s="724" t="str">
        <f t="shared" si="41"/>
        <v/>
      </c>
      <c r="AL222" s="696" t="str">
        <f t="shared" si="42"/>
        <v/>
      </c>
      <c r="AM222" s="724" t="str">
        <f t="shared" si="46"/>
        <v/>
      </c>
      <c r="AN222" s="750" t="str">
        <f>IF(AL222="","",IF(F222="都市ガス",AL222*係数!$O$36*44/12,IF(COUNTIF(F222,"自ら生成した*")&gt;0,AG222*K222,AG222*VLOOKUP(F222,係数!$E:$R,11,FALSE))))</f>
        <v/>
      </c>
      <c r="AP222" s="44"/>
      <c r="AR222" s="58" t="str">
        <f t="shared" si="43"/>
        <v/>
      </c>
      <c r="AS222" s="220" t="str">
        <f t="shared" si="47"/>
        <v/>
      </c>
      <c r="AT222" s="372" t="str">
        <f t="shared" si="44"/>
        <v/>
      </c>
      <c r="AY222" s="406"/>
      <c r="AZ222" s="401" t="str">
        <f>IF(OR(G222="",H222="有"),"",IF(AS222="電気事業者",VLOOKUP(G222,供給事業者!$B:$D,2,FALSE),IF(AS222="熱の供給区域",VLOOKUP(G222,供給事業者!$J:$L,2,FALSE),IF(AS222="ガス供給事業者",VLOOKUP(G222,供給事業者!$F:$H,2,FALSE),""))))</f>
        <v/>
      </c>
      <c r="BA222" s="406"/>
      <c r="BB222" s="401" t="str">
        <f>IF(OR(G222="",H222="有"),"",IF(AS222="電気事業者",VLOOKUP(G222,供給事業者!$B:$D,3,FALSE),IF(AS222="熱の供給区域",VLOOKUP(G222,供給事業者!$J:$L,3,FALSE),IF(AS222="ガス供給事業者",VLOOKUP(G222,供給事業者!$F:$H,3,FALSE),""))))</f>
        <v/>
      </c>
      <c r="CE222" s="221" t="str">
        <f t="shared" si="48"/>
        <v/>
      </c>
      <c r="CF222" s="221" t="str">
        <f t="shared" si="49"/>
        <v/>
      </c>
    </row>
    <row r="223" spans="2:84" ht="18" customHeight="1">
      <c r="B223" s="40"/>
      <c r="D223" s="826"/>
      <c r="E223" s="49"/>
      <c r="F223" s="32"/>
      <c r="G223" s="32"/>
      <c r="H223" s="50"/>
      <c r="I223" s="225"/>
      <c r="J223" s="32"/>
      <c r="K223" s="752"/>
      <c r="L223" s="800"/>
      <c r="M223" s="50"/>
      <c r="N223" s="50"/>
      <c r="O223" s="51"/>
      <c r="P223" s="51"/>
      <c r="Q223" s="708"/>
      <c r="R223" s="709"/>
      <c r="S223" s="709"/>
      <c r="T223" s="709"/>
      <c r="U223" s="709"/>
      <c r="V223" s="709"/>
      <c r="W223" s="709"/>
      <c r="X223" s="709"/>
      <c r="Y223" s="709"/>
      <c r="Z223" s="709"/>
      <c r="AA223" s="709"/>
      <c r="AB223" s="710"/>
      <c r="AC223" s="742"/>
      <c r="AD223" s="743">
        <f t="shared" si="37"/>
        <v>1</v>
      </c>
      <c r="AE223" s="692">
        <f t="shared" si="45"/>
        <v>0</v>
      </c>
      <c r="AF223" s="722" t="str">
        <f t="shared" si="38"/>
        <v/>
      </c>
      <c r="AG223" s="722" t="str">
        <f t="shared" si="39"/>
        <v/>
      </c>
      <c r="AH223" s="134" t="str">
        <f>IF(F223="","",VLOOKUP(F223,係数!$E:$R,9,FALSE))</f>
        <v/>
      </c>
      <c r="AI223" s="286" t="str">
        <f>IF(F223="","",VLOOKUP(F223,係数!$E:$R,7,FALSE))</f>
        <v/>
      </c>
      <c r="AJ223" s="723">
        <f t="shared" si="40"/>
        <v>1</v>
      </c>
      <c r="AK223" s="724" t="str">
        <f t="shared" si="41"/>
        <v/>
      </c>
      <c r="AL223" s="696" t="str">
        <f t="shared" si="42"/>
        <v/>
      </c>
      <c r="AM223" s="724" t="str">
        <f t="shared" si="46"/>
        <v/>
      </c>
      <c r="AN223" s="750" t="str">
        <f>IF(AL223="","",IF(F223="都市ガス",AL223*係数!$O$36*44/12,IF(COUNTIF(F223,"自ら生成した*")&gt;0,AG223*K223,AG223*VLOOKUP(F223,係数!$E:$R,11,FALSE))))</f>
        <v/>
      </c>
      <c r="AP223" s="44"/>
      <c r="AR223" s="58" t="str">
        <f t="shared" si="43"/>
        <v/>
      </c>
      <c r="AS223" s="220" t="str">
        <f t="shared" si="47"/>
        <v/>
      </c>
      <c r="AT223" s="372" t="str">
        <f t="shared" si="44"/>
        <v/>
      </c>
      <c r="AY223" s="406"/>
      <c r="AZ223" s="401" t="str">
        <f>IF(OR(G223="",H223="有"),"",IF(AS223="電気事業者",VLOOKUP(G223,供給事業者!$B:$D,2,FALSE),IF(AS223="熱の供給区域",VLOOKUP(G223,供給事業者!$J:$L,2,FALSE),IF(AS223="ガス供給事業者",VLOOKUP(G223,供給事業者!$F:$H,2,FALSE),""))))</f>
        <v/>
      </c>
      <c r="BA223" s="406"/>
      <c r="BB223" s="401" t="str">
        <f>IF(OR(G223="",H223="有"),"",IF(AS223="電気事業者",VLOOKUP(G223,供給事業者!$B:$D,3,FALSE),IF(AS223="熱の供給区域",VLOOKUP(G223,供給事業者!$J:$L,3,FALSE),IF(AS223="ガス供給事業者",VLOOKUP(G223,供給事業者!$F:$H,3,FALSE),""))))</f>
        <v/>
      </c>
      <c r="CE223" s="221" t="str">
        <f t="shared" si="48"/>
        <v/>
      </c>
      <c r="CF223" s="221" t="str">
        <f t="shared" si="49"/>
        <v/>
      </c>
    </row>
    <row r="224" spans="2:84" ht="18" customHeight="1">
      <c r="B224" s="40"/>
      <c r="D224" s="822"/>
      <c r="E224" s="49"/>
      <c r="F224" s="32"/>
      <c r="G224" s="32"/>
      <c r="H224" s="50"/>
      <c r="I224" s="225"/>
      <c r="J224" s="32"/>
      <c r="K224" s="752"/>
      <c r="L224" s="800"/>
      <c r="M224" s="50"/>
      <c r="N224" s="50"/>
      <c r="O224" s="51"/>
      <c r="P224" s="51"/>
      <c r="Q224" s="708"/>
      <c r="R224" s="709"/>
      <c r="S224" s="709"/>
      <c r="T224" s="709"/>
      <c r="U224" s="709"/>
      <c r="V224" s="709"/>
      <c r="W224" s="709"/>
      <c r="X224" s="709"/>
      <c r="Y224" s="709"/>
      <c r="Z224" s="709"/>
      <c r="AA224" s="709"/>
      <c r="AB224" s="710"/>
      <c r="AC224" s="742"/>
      <c r="AD224" s="743">
        <f t="shared" si="37"/>
        <v>1</v>
      </c>
      <c r="AE224" s="692">
        <f t="shared" si="45"/>
        <v>0</v>
      </c>
      <c r="AF224" s="722" t="str">
        <f t="shared" si="38"/>
        <v/>
      </c>
      <c r="AG224" s="722" t="str">
        <f t="shared" si="39"/>
        <v/>
      </c>
      <c r="AH224" s="134" t="str">
        <f>IF(F224="","",VLOOKUP(F224,係数!$E:$R,9,FALSE))</f>
        <v/>
      </c>
      <c r="AI224" s="286" t="str">
        <f>IF(F224="","",VLOOKUP(F224,係数!$E:$R,7,FALSE))</f>
        <v/>
      </c>
      <c r="AJ224" s="723">
        <f t="shared" si="40"/>
        <v>1</v>
      </c>
      <c r="AK224" s="724" t="str">
        <f t="shared" si="41"/>
        <v/>
      </c>
      <c r="AL224" s="696" t="str">
        <f t="shared" si="42"/>
        <v/>
      </c>
      <c r="AM224" s="724" t="str">
        <f t="shared" si="46"/>
        <v/>
      </c>
      <c r="AN224" s="750" t="str">
        <f>IF(AL224="","",IF(F224="都市ガス",AL224*係数!$O$36*44/12,IF(COUNTIF(F224,"自ら生成した*")&gt;0,AG224*K224,AG224*VLOOKUP(F224,係数!$E:$R,11,FALSE))))</f>
        <v/>
      </c>
      <c r="AP224" s="44"/>
      <c r="AR224" s="58" t="str">
        <f t="shared" si="43"/>
        <v/>
      </c>
      <c r="AS224" s="220" t="str">
        <f t="shared" si="47"/>
        <v/>
      </c>
      <c r="AT224" s="372" t="str">
        <f t="shared" si="44"/>
        <v/>
      </c>
      <c r="AY224" s="406"/>
      <c r="AZ224" s="401" t="str">
        <f>IF(OR(G224="",H224="有"),"",IF(AS224="電気事業者",VLOOKUP(G224,供給事業者!$B:$D,2,FALSE),IF(AS224="熱の供給区域",VLOOKUP(G224,供給事業者!$J:$L,2,FALSE),IF(AS224="ガス供給事業者",VLOOKUP(G224,供給事業者!$F:$H,2,FALSE),""))))</f>
        <v/>
      </c>
      <c r="BA224" s="406"/>
      <c r="BB224" s="401" t="str">
        <f>IF(OR(G224="",H224="有"),"",IF(AS224="電気事業者",VLOOKUP(G224,供給事業者!$B:$D,3,FALSE),IF(AS224="熱の供給区域",VLOOKUP(G224,供給事業者!$J:$L,3,FALSE),IF(AS224="ガス供給事業者",VLOOKUP(G224,供給事業者!$F:$H,3,FALSE),""))))</f>
        <v/>
      </c>
      <c r="CE224" s="221" t="str">
        <f t="shared" si="48"/>
        <v/>
      </c>
      <c r="CF224" s="221" t="str">
        <f t="shared" si="49"/>
        <v/>
      </c>
    </row>
    <row r="225" spans="2:84" ht="18" customHeight="1">
      <c r="B225" s="40"/>
      <c r="D225" s="822"/>
      <c r="E225" s="49"/>
      <c r="F225" s="32"/>
      <c r="G225" s="32"/>
      <c r="H225" s="50"/>
      <c r="I225" s="225"/>
      <c r="J225" s="32"/>
      <c r="K225" s="752"/>
      <c r="L225" s="800"/>
      <c r="M225" s="50"/>
      <c r="N225" s="50"/>
      <c r="O225" s="51"/>
      <c r="P225" s="51"/>
      <c r="Q225" s="708"/>
      <c r="R225" s="709"/>
      <c r="S225" s="709"/>
      <c r="T225" s="709"/>
      <c r="U225" s="709"/>
      <c r="V225" s="709"/>
      <c r="W225" s="709"/>
      <c r="X225" s="709"/>
      <c r="Y225" s="709"/>
      <c r="Z225" s="709"/>
      <c r="AA225" s="709"/>
      <c r="AB225" s="710"/>
      <c r="AC225" s="742"/>
      <c r="AD225" s="743">
        <f t="shared" si="37"/>
        <v>1</v>
      </c>
      <c r="AE225" s="692">
        <f t="shared" si="45"/>
        <v>0</v>
      </c>
      <c r="AF225" s="722" t="str">
        <f t="shared" si="38"/>
        <v/>
      </c>
      <c r="AG225" s="722" t="str">
        <f t="shared" si="39"/>
        <v/>
      </c>
      <c r="AH225" s="134" t="str">
        <f>IF(F225="","",VLOOKUP(F225,係数!$E:$R,9,FALSE))</f>
        <v/>
      </c>
      <c r="AI225" s="286" t="str">
        <f>IF(F225="","",VLOOKUP(F225,係数!$E:$R,7,FALSE))</f>
        <v/>
      </c>
      <c r="AJ225" s="723">
        <f t="shared" si="40"/>
        <v>1</v>
      </c>
      <c r="AK225" s="724" t="str">
        <f t="shared" si="41"/>
        <v/>
      </c>
      <c r="AL225" s="696" t="str">
        <f t="shared" si="42"/>
        <v/>
      </c>
      <c r="AM225" s="724" t="str">
        <f t="shared" si="46"/>
        <v/>
      </c>
      <c r="AN225" s="750" t="str">
        <f>IF(AL225="","",IF(F225="都市ガス",AL225*係数!$O$36*44/12,IF(COUNTIF(F225,"自ら生成した*")&gt;0,AG225*K225,AG225*VLOOKUP(F225,係数!$E:$R,11,FALSE))))</f>
        <v/>
      </c>
      <c r="AP225" s="44"/>
      <c r="AR225" s="58" t="str">
        <f t="shared" si="43"/>
        <v/>
      </c>
      <c r="AS225" s="220" t="str">
        <f t="shared" si="47"/>
        <v/>
      </c>
      <c r="AT225" s="372" t="str">
        <f t="shared" si="44"/>
        <v/>
      </c>
      <c r="AY225" s="406"/>
      <c r="AZ225" s="401" t="str">
        <f>IF(OR(G225="",H225="有"),"",IF(AS225="電気事業者",VLOOKUP(G225,供給事業者!$B:$D,2,FALSE),IF(AS225="熱の供給区域",VLOOKUP(G225,供給事業者!$J:$L,2,FALSE),IF(AS225="ガス供給事業者",VLOOKUP(G225,供給事業者!$F:$H,2,FALSE),""))))</f>
        <v/>
      </c>
      <c r="BA225" s="406"/>
      <c r="BB225" s="401" t="str">
        <f>IF(OR(G225="",H225="有"),"",IF(AS225="電気事業者",VLOOKUP(G225,供給事業者!$B:$D,3,FALSE),IF(AS225="熱の供給区域",VLOOKUP(G225,供給事業者!$J:$L,3,FALSE),IF(AS225="ガス供給事業者",VLOOKUP(G225,供給事業者!$F:$H,3,FALSE),""))))</f>
        <v/>
      </c>
      <c r="CE225" s="221" t="str">
        <f t="shared" si="48"/>
        <v/>
      </c>
      <c r="CF225" s="221" t="str">
        <f t="shared" si="49"/>
        <v/>
      </c>
    </row>
    <row r="226" spans="2:84" ht="18" customHeight="1">
      <c r="B226" s="40"/>
      <c r="D226" s="822"/>
      <c r="E226" s="49"/>
      <c r="F226" s="32"/>
      <c r="G226" s="32"/>
      <c r="H226" s="50"/>
      <c r="I226" s="225"/>
      <c r="J226" s="32"/>
      <c r="K226" s="752"/>
      <c r="L226" s="800"/>
      <c r="M226" s="50"/>
      <c r="N226" s="50"/>
      <c r="O226" s="51"/>
      <c r="P226" s="51"/>
      <c r="Q226" s="708"/>
      <c r="R226" s="709"/>
      <c r="S226" s="709"/>
      <c r="T226" s="709"/>
      <c r="U226" s="709"/>
      <c r="V226" s="709"/>
      <c r="W226" s="709"/>
      <c r="X226" s="709"/>
      <c r="Y226" s="709"/>
      <c r="Z226" s="709"/>
      <c r="AA226" s="709"/>
      <c r="AB226" s="710"/>
      <c r="AC226" s="742"/>
      <c r="AD226" s="743">
        <f t="shared" si="37"/>
        <v>1</v>
      </c>
      <c r="AE226" s="692">
        <f t="shared" si="45"/>
        <v>0</v>
      </c>
      <c r="AF226" s="722" t="str">
        <f t="shared" si="38"/>
        <v/>
      </c>
      <c r="AG226" s="722" t="str">
        <f t="shared" si="39"/>
        <v/>
      </c>
      <c r="AH226" s="134" t="str">
        <f>IF(F226="","",VLOOKUP(F226,係数!$E:$R,9,FALSE))</f>
        <v/>
      </c>
      <c r="AI226" s="286" t="str">
        <f>IF(F226="","",VLOOKUP(F226,係数!$E:$R,7,FALSE))</f>
        <v/>
      </c>
      <c r="AJ226" s="723">
        <f t="shared" si="40"/>
        <v>1</v>
      </c>
      <c r="AK226" s="724" t="str">
        <f t="shared" si="41"/>
        <v/>
      </c>
      <c r="AL226" s="696" t="str">
        <f t="shared" si="42"/>
        <v/>
      </c>
      <c r="AM226" s="724" t="str">
        <f t="shared" si="46"/>
        <v/>
      </c>
      <c r="AN226" s="750" t="str">
        <f>IF(AL226="","",IF(F226="都市ガス",AL226*係数!$O$36*44/12,IF(COUNTIF(F226,"自ら生成した*")&gt;0,AG226*K226,AG226*VLOOKUP(F226,係数!$E:$R,11,FALSE))))</f>
        <v/>
      </c>
      <c r="AP226" s="44"/>
      <c r="AR226" s="58" t="str">
        <f t="shared" si="43"/>
        <v/>
      </c>
      <c r="AS226" s="220" t="str">
        <f t="shared" si="47"/>
        <v/>
      </c>
      <c r="AT226" s="372" t="str">
        <f t="shared" si="44"/>
        <v/>
      </c>
      <c r="AY226" s="406"/>
      <c r="AZ226" s="401" t="str">
        <f>IF(OR(G226="",H226="有"),"",IF(AS226="電気事業者",VLOOKUP(G226,供給事業者!$B:$D,2,FALSE),IF(AS226="熱の供給区域",VLOOKUP(G226,供給事業者!$J:$L,2,FALSE),IF(AS226="ガス供給事業者",VLOOKUP(G226,供給事業者!$F:$H,2,FALSE),""))))</f>
        <v/>
      </c>
      <c r="BA226" s="406"/>
      <c r="BB226" s="401" t="str">
        <f>IF(OR(G226="",H226="有"),"",IF(AS226="電気事業者",VLOOKUP(G226,供給事業者!$B:$D,3,FALSE),IF(AS226="熱の供給区域",VLOOKUP(G226,供給事業者!$J:$L,3,FALSE),IF(AS226="ガス供給事業者",VLOOKUP(G226,供給事業者!$F:$H,3,FALSE),""))))</f>
        <v/>
      </c>
      <c r="CE226" s="221" t="str">
        <f t="shared" si="48"/>
        <v/>
      </c>
      <c r="CF226" s="221" t="str">
        <f t="shared" si="49"/>
        <v/>
      </c>
    </row>
    <row r="227" spans="2:84" ht="18" customHeight="1">
      <c r="B227" s="40"/>
      <c r="D227" s="822"/>
      <c r="E227" s="49"/>
      <c r="F227" s="32"/>
      <c r="G227" s="32"/>
      <c r="H227" s="50"/>
      <c r="I227" s="225"/>
      <c r="J227" s="32"/>
      <c r="K227" s="752"/>
      <c r="L227" s="800"/>
      <c r="M227" s="50"/>
      <c r="N227" s="50"/>
      <c r="O227" s="51"/>
      <c r="P227" s="51"/>
      <c r="Q227" s="708"/>
      <c r="R227" s="709"/>
      <c r="S227" s="709"/>
      <c r="T227" s="709"/>
      <c r="U227" s="709"/>
      <c r="V227" s="709"/>
      <c r="W227" s="709"/>
      <c r="X227" s="709"/>
      <c r="Y227" s="709"/>
      <c r="Z227" s="709"/>
      <c r="AA227" s="709"/>
      <c r="AB227" s="710"/>
      <c r="AC227" s="742"/>
      <c r="AD227" s="743">
        <f t="shared" si="37"/>
        <v>1</v>
      </c>
      <c r="AE227" s="692">
        <f t="shared" si="45"/>
        <v>0</v>
      </c>
      <c r="AF227" s="722" t="str">
        <f t="shared" si="38"/>
        <v/>
      </c>
      <c r="AG227" s="722" t="str">
        <f t="shared" si="39"/>
        <v/>
      </c>
      <c r="AH227" s="134" t="str">
        <f>IF(F227="","",VLOOKUP(F227,係数!$E:$R,9,FALSE))</f>
        <v/>
      </c>
      <c r="AI227" s="286" t="str">
        <f>IF(F227="","",VLOOKUP(F227,係数!$E:$R,7,FALSE))</f>
        <v/>
      </c>
      <c r="AJ227" s="723">
        <f t="shared" si="40"/>
        <v>1</v>
      </c>
      <c r="AK227" s="724" t="str">
        <f t="shared" si="41"/>
        <v/>
      </c>
      <c r="AL227" s="696" t="str">
        <f t="shared" si="42"/>
        <v/>
      </c>
      <c r="AM227" s="724" t="str">
        <f t="shared" si="46"/>
        <v/>
      </c>
      <c r="AN227" s="750" t="str">
        <f>IF(AL227="","",IF(F227="都市ガス",AL227*係数!$O$36*44/12,IF(COUNTIF(F227,"自ら生成した*")&gt;0,AG227*K227,AG227*VLOOKUP(F227,係数!$E:$R,11,FALSE))))</f>
        <v/>
      </c>
      <c r="AP227" s="44"/>
      <c r="AR227" s="58" t="str">
        <f t="shared" si="43"/>
        <v/>
      </c>
      <c r="AS227" s="220" t="str">
        <f t="shared" si="47"/>
        <v/>
      </c>
      <c r="AT227" s="372" t="str">
        <f t="shared" si="44"/>
        <v/>
      </c>
      <c r="AY227" s="406"/>
      <c r="AZ227" s="401" t="str">
        <f>IF(OR(G227="",H227="有"),"",IF(AS227="電気事業者",VLOOKUP(G227,供給事業者!$B:$D,2,FALSE),IF(AS227="熱の供給区域",VLOOKUP(G227,供給事業者!$J:$L,2,FALSE),IF(AS227="ガス供給事業者",VLOOKUP(G227,供給事業者!$F:$H,2,FALSE),""))))</f>
        <v/>
      </c>
      <c r="BA227" s="406"/>
      <c r="BB227" s="401" t="str">
        <f>IF(OR(G227="",H227="有"),"",IF(AS227="電気事業者",VLOOKUP(G227,供給事業者!$B:$D,3,FALSE),IF(AS227="熱の供給区域",VLOOKUP(G227,供給事業者!$J:$L,3,FALSE),IF(AS227="ガス供給事業者",VLOOKUP(G227,供給事業者!$F:$H,3,FALSE),""))))</f>
        <v/>
      </c>
      <c r="CE227" s="221" t="str">
        <f t="shared" si="48"/>
        <v/>
      </c>
      <c r="CF227" s="221" t="str">
        <f t="shared" si="49"/>
        <v/>
      </c>
    </row>
    <row r="228" spans="2:84" ht="18" customHeight="1">
      <c r="B228" s="40"/>
      <c r="D228" s="822"/>
      <c r="E228" s="49"/>
      <c r="F228" s="32"/>
      <c r="G228" s="32"/>
      <c r="H228" s="50"/>
      <c r="I228" s="225"/>
      <c r="J228" s="32"/>
      <c r="K228" s="752"/>
      <c r="L228" s="800"/>
      <c r="M228" s="50"/>
      <c r="N228" s="50"/>
      <c r="O228" s="51"/>
      <c r="P228" s="51"/>
      <c r="Q228" s="708"/>
      <c r="R228" s="709"/>
      <c r="S228" s="709"/>
      <c r="T228" s="709"/>
      <c r="U228" s="709"/>
      <c r="V228" s="709"/>
      <c r="W228" s="709"/>
      <c r="X228" s="709"/>
      <c r="Y228" s="709"/>
      <c r="Z228" s="709"/>
      <c r="AA228" s="709"/>
      <c r="AB228" s="710"/>
      <c r="AC228" s="742"/>
      <c r="AD228" s="743">
        <f t="shared" si="37"/>
        <v>1</v>
      </c>
      <c r="AE228" s="692">
        <f t="shared" si="45"/>
        <v>0</v>
      </c>
      <c r="AF228" s="722" t="str">
        <f t="shared" si="38"/>
        <v/>
      </c>
      <c r="AG228" s="722" t="str">
        <f t="shared" si="39"/>
        <v/>
      </c>
      <c r="AH228" s="134" t="str">
        <f>IF(F228="","",VLOOKUP(F228,係数!$E:$R,9,FALSE))</f>
        <v/>
      </c>
      <c r="AI228" s="286" t="str">
        <f>IF(F228="","",VLOOKUP(F228,係数!$E:$R,7,FALSE))</f>
        <v/>
      </c>
      <c r="AJ228" s="723">
        <f t="shared" si="40"/>
        <v>1</v>
      </c>
      <c r="AK228" s="724" t="str">
        <f t="shared" si="41"/>
        <v/>
      </c>
      <c r="AL228" s="696" t="str">
        <f t="shared" si="42"/>
        <v/>
      </c>
      <c r="AM228" s="724" t="str">
        <f t="shared" si="46"/>
        <v/>
      </c>
      <c r="AN228" s="750" t="str">
        <f>IF(AL228="","",IF(F228="都市ガス",AL228*係数!$O$36*44/12,IF(COUNTIF(F228,"自ら生成した*")&gt;0,AG228*K228,AG228*VLOOKUP(F228,係数!$E:$R,11,FALSE))))</f>
        <v/>
      </c>
      <c r="AP228" s="44"/>
      <c r="AR228" s="58" t="str">
        <f t="shared" si="43"/>
        <v/>
      </c>
      <c r="AS228" s="220" t="str">
        <f t="shared" si="47"/>
        <v/>
      </c>
      <c r="AT228" s="372" t="str">
        <f t="shared" si="44"/>
        <v/>
      </c>
      <c r="AY228" s="406"/>
      <c r="AZ228" s="401" t="str">
        <f>IF(OR(G228="",H228="有"),"",IF(AS228="電気事業者",VLOOKUP(G228,供給事業者!$B:$D,2,FALSE),IF(AS228="熱の供給区域",VLOOKUP(G228,供給事業者!$J:$L,2,FALSE),IF(AS228="ガス供給事業者",VLOOKUP(G228,供給事業者!$F:$H,2,FALSE),""))))</f>
        <v/>
      </c>
      <c r="BA228" s="406"/>
      <c r="BB228" s="401" t="str">
        <f>IF(OR(G228="",H228="有"),"",IF(AS228="電気事業者",VLOOKUP(G228,供給事業者!$B:$D,3,FALSE),IF(AS228="熱の供給区域",VLOOKUP(G228,供給事業者!$J:$L,3,FALSE),IF(AS228="ガス供給事業者",VLOOKUP(G228,供給事業者!$F:$H,3,FALSE),""))))</f>
        <v/>
      </c>
      <c r="CE228" s="221" t="str">
        <f t="shared" si="48"/>
        <v/>
      </c>
      <c r="CF228" s="221" t="str">
        <f t="shared" si="49"/>
        <v/>
      </c>
    </row>
    <row r="229" spans="2:84" ht="18" customHeight="1">
      <c r="B229" s="40"/>
      <c r="D229" s="822"/>
      <c r="E229" s="49"/>
      <c r="F229" s="32"/>
      <c r="G229" s="32"/>
      <c r="H229" s="50"/>
      <c r="I229" s="225"/>
      <c r="J229" s="32"/>
      <c r="K229" s="752"/>
      <c r="L229" s="800"/>
      <c r="M229" s="50"/>
      <c r="N229" s="50"/>
      <c r="O229" s="51"/>
      <c r="P229" s="51"/>
      <c r="Q229" s="708"/>
      <c r="R229" s="709"/>
      <c r="S229" s="709"/>
      <c r="T229" s="709"/>
      <c r="U229" s="709"/>
      <c r="V229" s="709"/>
      <c r="W229" s="709"/>
      <c r="X229" s="709"/>
      <c r="Y229" s="709"/>
      <c r="Z229" s="709"/>
      <c r="AA229" s="709"/>
      <c r="AB229" s="710"/>
      <c r="AC229" s="742"/>
      <c r="AD229" s="743">
        <f t="shared" si="37"/>
        <v>1</v>
      </c>
      <c r="AE229" s="692">
        <f t="shared" si="45"/>
        <v>0</v>
      </c>
      <c r="AF229" s="722" t="str">
        <f t="shared" si="38"/>
        <v/>
      </c>
      <c r="AG229" s="722" t="str">
        <f t="shared" si="39"/>
        <v/>
      </c>
      <c r="AH229" s="134" t="str">
        <f>IF(F229="","",VLOOKUP(F229,係数!$E:$R,9,FALSE))</f>
        <v/>
      </c>
      <c r="AI229" s="286" t="str">
        <f>IF(F229="","",VLOOKUP(F229,係数!$E:$R,7,FALSE))</f>
        <v/>
      </c>
      <c r="AJ229" s="723">
        <f t="shared" si="40"/>
        <v>1</v>
      </c>
      <c r="AK229" s="724" t="str">
        <f t="shared" si="41"/>
        <v/>
      </c>
      <c r="AL229" s="696" t="str">
        <f t="shared" si="42"/>
        <v/>
      </c>
      <c r="AM229" s="724" t="str">
        <f t="shared" si="46"/>
        <v/>
      </c>
      <c r="AN229" s="750" t="str">
        <f>IF(AL229="","",IF(F229="都市ガス",AL229*係数!$O$36*44/12,IF(COUNTIF(F229,"自ら生成した*")&gt;0,AG229*K229,AG229*VLOOKUP(F229,係数!$E:$R,11,FALSE))))</f>
        <v/>
      </c>
      <c r="AP229" s="44"/>
      <c r="AR229" s="58" t="str">
        <f t="shared" si="43"/>
        <v/>
      </c>
      <c r="AS229" s="220" t="str">
        <f t="shared" si="47"/>
        <v/>
      </c>
      <c r="AT229" s="372" t="str">
        <f t="shared" si="44"/>
        <v/>
      </c>
      <c r="AY229" s="406"/>
      <c r="AZ229" s="401" t="str">
        <f>IF(OR(G229="",H229="有"),"",IF(AS229="電気事業者",VLOOKUP(G229,供給事業者!$B:$D,2,FALSE),IF(AS229="熱の供給区域",VLOOKUP(G229,供給事業者!$J:$L,2,FALSE),IF(AS229="ガス供給事業者",VLOOKUP(G229,供給事業者!$F:$H,2,FALSE),""))))</f>
        <v/>
      </c>
      <c r="BA229" s="406"/>
      <c r="BB229" s="401" t="str">
        <f>IF(OR(G229="",H229="有"),"",IF(AS229="電気事業者",VLOOKUP(G229,供給事業者!$B:$D,3,FALSE),IF(AS229="熱の供給区域",VLOOKUP(G229,供給事業者!$J:$L,3,FALSE),IF(AS229="ガス供給事業者",VLOOKUP(G229,供給事業者!$F:$H,3,FALSE),""))))</f>
        <v/>
      </c>
      <c r="CE229" s="221" t="str">
        <f t="shared" si="48"/>
        <v/>
      </c>
      <c r="CF229" s="221" t="str">
        <f t="shared" si="49"/>
        <v/>
      </c>
    </row>
    <row r="230" spans="2:84" ht="18" customHeight="1">
      <c r="B230" s="40"/>
      <c r="D230" s="822"/>
      <c r="E230" s="49"/>
      <c r="F230" s="32"/>
      <c r="G230" s="32"/>
      <c r="H230" s="50"/>
      <c r="I230" s="225"/>
      <c r="J230" s="32"/>
      <c r="K230" s="752"/>
      <c r="L230" s="800"/>
      <c r="M230" s="50"/>
      <c r="N230" s="50"/>
      <c r="O230" s="51"/>
      <c r="P230" s="51"/>
      <c r="Q230" s="708"/>
      <c r="R230" s="709"/>
      <c r="S230" s="709"/>
      <c r="T230" s="709"/>
      <c r="U230" s="709"/>
      <c r="V230" s="709"/>
      <c r="W230" s="709"/>
      <c r="X230" s="709"/>
      <c r="Y230" s="709"/>
      <c r="Z230" s="709"/>
      <c r="AA230" s="709"/>
      <c r="AB230" s="710"/>
      <c r="AC230" s="742"/>
      <c r="AD230" s="743">
        <f t="shared" si="37"/>
        <v>1</v>
      </c>
      <c r="AE230" s="692">
        <f t="shared" si="45"/>
        <v>0</v>
      </c>
      <c r="AF230" s="722" t="str">
        <f t="shared" si="38"/>
        <v/>
      </c>
      <c r="AG230" s="722" t="str">
        <f t="shared" si="39"/>
        <v/>
      </c>
      <c r="AH230" s="134" t="str">
        <f>IF(F230="","",VLOOKUP(F230,係数!$E:$R,9,FALSE))</f>
        <v/>
      </c>
      <c r="AI230" s="286" t="str">
        <f>IF(F230="","",VLOOKUP(F230,係数!$E:$R,7,FALSE))</f>
        <v/>
      </c>
      <c r="AJ230" s="723">
        <f t="shared" si="40"/>
        <v>1</v>
      </c>
      <c r="AK230" s="724" t="str">
        <f t="shared" si="41"/>
        <v/>
      </c>
      <c r="AL230" s="696" t="str">
        <f t="shared" si="42"/>
        <v/>
      </c>
      <c r="AM230" s="724" t="str">
        <f t="shared" si="46"/>
        <v/>
      </c>
      <c r="AN230" s="750" t="str">
        <f>IF(AL230="","",IF(F230="都市ガス",AL230*係数!$O$36*44/12,IF(COUNTIF(F230,"自ら生成した*")&gt;0,AG230*K230,AG230*VLOOKUP(F230,係数!$E:$R,11,FALSE))))</f>
        <v/>
      </c>
      <c r="AP230" s="44"/>
      <c r="AR230" s="58" t="str">
        <f t="shared" si="43"/>
        <v/>
      </c>
      <c r="AS230" s="220" t="str">
        <f t="shared" si="47"/>
        <v/>
      </c>
      <c r="AT230" s="372" t="str">
        <f t="shared" si="44"/>
        <v/>
      </c>
      <c r="AY230" s="406"/>
      <c r="AZ230" s="401" t="str">
        <f>IF(OR(G230="",H230="有"),"",IF(AS230="電気事業者",VLOOKUP(G230,供給事業者!$B:$D,2,FALSE),IF(AS230="熱の供給区域",VLOOKUP(G230,供給事業者!$J:$L,2,FALSE),IF(AS230="ガス供給事業者",VLOOKUP(G230,供給事業者!$F:$H,2,FALSE),""))))</f>
        <v/>
      </c>
      <c r="BA230" s="406"/>
      <c r="BB230" s="401" t="str">
        <f>IF(OR(G230="",H230="有"),"",IF(AS230="電気事業者",VLOOKUP(G230,供給事業者!$B:$D,3,FALSE),IF(AS230="熱の供給区域",VLOOKUP(G230,供給事業者!$J:$L,3,FALSE),IF(AS230="ガス供給事業者",VLOOKUP(G230,供給事業者!$F:$H,3,FALSE),""))))</f>
        <v/>
      </c>
      <c r="CE230" s="221" t="str">
        <f t="shared" si="48"/>
        <v/>
      </c>
      <c r="CF230" s="221" t="str">
        <f t="shared" si="49"/>
        <v/>
      </c>
    </row>
    <row r="231" spans="2:84" ht="18" customHeight="1">
      <c r="B231" s="40"/>
      <c r="D231" s="822"/>
      <c r="E231" s="49"/>
      <c r="F231" s="32"/>
      <c r="G231" s="32"/>
      <c r="H231" s="50"/>
      <c r="I231" s="225"/>
      <c r="J231" s="32"/>
      <c r="K231" s="752"/>
      <c r="L231" s="800"/>
      <c r="M231" s="50"/>
      <c r="N231" s="50"/>
      <c r="O231" s="51"/>
      <c r="P231" s="51"/>
      <c r="Q231" s="708"/>
      <c r="R231" s="709"/>
      <c r="S231" s="709"/>
      <c r="T231" s="709"/>
      <c r="U231" s="709"/>
      <c r="V231" s="709"/>
      <c r="W231" s="709"/>
      <c r="X231" s="709"/>
      <c r="Y231" s="709"/>
      <c r="Z231" s="709"/>
      <c r="AA231" s="709"/>
      <c r="AB231" s="710"/>
      <c r="AC231" s="742"/>
      <c r="AD231" s="743">
        <f t="shared" si="37"/>
        <v>1</v>
      </c>
      <c r="AE231" s="692">
        <f t="shared" si="45"/>
        <v>0</v>
      </c>
      <c r="AF231" s="722" t="str">
        <f t="shared" si="38"/>
        <v/>
      </c>
      <c r="AG231" s="722" t="str">
        <f t="shared" si="39"/>
        <v/>
      </c>
      <c r="AH231" s="134" t="str">
        <f>IF(F231="","",VLOOKUP(F231,係数!$E:$R,9,FALSE))</f>
        <v/>
      </c>
      <c r="AI231" s="286" t="str">
        <f>IF(F231="","",VLOOKUP(F231,係数!$E:$R,7,FALSE))</f>
        <v/>
      </c>
      <c r="AJ231" s="723">
        <f t="shared" si="40"/>
        <v>1</v>
      </c>
      <c r="AK231" s="724" t="str">
        <f t="shared" si="41"/>
        <v/>
      </c>
      <c r="AL231" s="696" t="str">
        <f t="shared" si="42"/>
        <v/>
      </c>
      <c r="AM231" s="724" t="str">
        <f t="shared" si="46"/>
        <v/>
      </c>
      <c r="AN231" s="750" t="str">
        <f>IF(AL231="","",IF(F231="都市ガス",AL231*係数!$O$36*44/12,IF(COUNTIF(F231,"自ら生成した*")&gt;0,AG231*K231,AG231*VLOOKUP(F231,係数!$E:$R,11,FALSE))))</f>
        <v/>
      </c>
      <c r="AP231" s="44"/>
      <c r="AR231" s="58" t="str">
        <f t="shared" si="43"/>
        <v/>
      </c>
      <c r="AS231" s="220" t="str">
        <f t="shared" si="47"/>
        <v/>
      </c>
      <c r="AT231" s="372" t="str">
        <f t="shared" si="44"/>
        <v/>
      </c>
      <c r="AY231" s="406"/>
      <c r="AZ231" s="401" t="str">
        <f>IF(OR(G231="",H231="有"),"",IF(AS231="電気事業者",VLOOKUP(G231,供給事業者!$B:$D,2,FALSE),IF(AS231="熱の供給区域",VLOOKUP(G231,供給事業者!$J:$L,2,FALSE),IF(AS231="ガス供給事業者",VLOOKUP(G231,供給事業者!$F:$H,2,FALSE),""))))</f>
        <v/>
      </c>
      <c r="BA231" s="406"/>
      <c r="BB231" s="401" t="str">
        <f>IF(OR(G231="",H231="有"),"",IF(AS231="電気事業者",VLOOKUP(G231,供給事業者!$B:$D,3,FALSE),IF(AS231="熱の供給区域",VLOOKUP(G231,供給事業者!$J:$L,3,FALSE),IF(AS231="ガス供給事業者",VLOOKUP(G231,供給事業者!$F:$H,3,FALSE),""))))</f>
        <v/>
      </c>
      <c r="CE231" s="221" t="str">
        <f t="shared" si="48"/>
        <v/>
      </c>
      <c r="CF231" s="221" t="str">
        <f t="shared" si="49"/>
        <v/>
      </c>
    </row>
    <row r="232" spans="2:84" ht="18" customHeight="1">
      <c r="B232" s="40"/>
      <c r="D232" s="822"/>
      <c r="E232" s="49"/>
      <c r="F232" s="32"/>
      <c r="G232" s="32"/>
      <c r="H232" s="50"/>
      <c r="I232" s="225"/>
      <c r="J232" s="32"/>
      <c r="K232" s="752"/>
      <c r="L232" s="800"/>
      <c r="M232" s="50"/>
      <c r="N232" s="50"/>
      <c r="O232" s="51"/>
      <c r="P232" s="51"/>
      <c r="Q232" s="708"/>
      <c r="R232" s="709"/>
      <c r="S232" s="709"/>
      <c r="T232" s="709"/>
      <c r="U232" s="709"/>
      <c r="V232" s="709"/>
      <c r="W232" s="709"/>
      <c r="X232" s="709"/>
      <c r="Y232" s="709"/>
      <c r="Z232" s="709"/>
      <c r="AA232" s="709"/>
      <c r="AB232" s="710"/>
      <c r="AC232" s="742"/>
      <c r="AD232" s="743">
        <f t="shared" si="37"/>
        <v>1</v>
      </c>
      <c r="AE232" s="692">
        <f t="shared" si="45"/>
        <v>0</v>
      </c>
      <c r="AF232" s="722" t="str">
        <f t="shared" si="38"/>
        <v/>
      </c>
      <c r="AG232" s="722" t="str">
        <f t="shared" si="39"/>
        <v/>
      </c>
      <c r="AH232" s="134" t="str">
        <f>IF(F232="","",VLOOKUP(F232,係数!$E:$R,9,FALSE))</f>
        <v/>
      </c>
      <c r="AI232" s="286" t="str">
        <f>IF(F232="","",VLOOKUP(F232,係数!$E:$R,7,FALSE))</f>
        <v/>
      </c>
      <c r="AJ232" s="723">
        <f t="shared" si="40"/>
        <v>1</v>
      </c>
      <c r="AK232" s="724" t="str">
        <f t="shared" si="41"/>
        <v/>
      </c>
      <c r="AL232" s="696" t="str">
        <f t="shared" si="42"/>
        <v/>
      </c>
      <c r="AM232" s="724" t="str">
        <f t="shared" si="46"/>
        <v/>
      </c>
      <c r="AN232" s="750" t="str">
        <f>IF(AL232="","",IF(F232="都市ガス",AL232*係数!$O$36*44/12,IF(COUNTIF(F232,"自ら生成した*")&gt;0,AG232*K232,AG232*VLOOKUP(F232,係数!$E:$R,11,FALSE))))</f>
        <v/>
      </c>
      <c r="AP232" s="44"/>
      <c r="AR232" s="58" t="str">
        <f t="shared" si="43"/>
        <v/>
      </c>
      <c r="AS232" s="220" t="str">
        <f t="shared" si="47"/>
        <v/>
      </c>
      <c r="AT232" s="372" t="str">
        <f t="shared" si="44"/>
        <v/>
      </c>
      <c r="AY232" s="406"/>
      <c r="AZ232" s="401" t="str">
        <f>IF(OR(G232="",H232="有"),"",IF(AS232="電気事業者",VLOOKUP(G232,供給事業者!$B:$D,2,FALSE),IF(AS232="熱の供給区域",VLOOKUP(G232,供給事業者!$J:$L,2,FALSE),IF(AS232="ガス供給事業者",VLOOKUP(G232,供給事業者!$F:$H,2,FALSE),""))))</f>
        <v/>
      </c>
      <c r="BA232" s="406"/>
      <c r="BB232" s="401" t="str">
        <f>IF(OR(G232="",H232="有"),"",IF(AS232="電気事業者",VLOOKUP(G232,供給事業者!$B:$D,3,FALSE),IF(AS232="熱の供給区域",VLOOKUP(G232,供給事業者!$J:$L,3,FALSE),IF(AS232="ガス供給事業者",VLOOKUP(G232,供給事業者!$F:$H,3,FALSE),""))))</f>
        <v/>
      </c>
      <c r="CE232" s="221" t="str">
        <f t="shared" si="48"/>
        <v/>
      </c>
      <c r="CF232" s="221" t="str">
        <f t="shared" si="49"/>
        <v/>
      </c>
    </row>
    <row r="233" spans="2:84" ht="18" customHeight="1">
      <c r="B233" s="40"/>
      <c r="D233" s="826"/>
      <c r="E233" s="49"/>
      <c r="F233" s="32"/>
      <c r="G233" s="32"/>
      <c r="H233" s="50"/>
      <c r="I233" s="225"/>
      <c r="J233" s="32"/>
      <c r="K233" s="752"/>
      <c r="L233" s="800"/>
      <c r="M233" s="50"/>
      <c r="N233" s="50"/>
      <c r="O233" s="51"/>
      <c r="P233" s="51"/>
      <c r="Q233" s="708"/>
      <c r="R233" s="709"/>
      <c r="S233" s="709"/>
      <c r="T233" s="709"/>
      <c r="U233" s="709"/>
      <c r="V233" s="709"/>
      <c r="W233" s="709"/>
      <c r="X233" s="709"/>
      <c r="Y233" s="709"/>
      <c r="Z233" s="709"/>
      <c r="AA233" s="709"/>
      <c r="AB233" s="710"/>
      <c r="AC233" s="742"/>
      <c r="AD233" s="743">
        <f t="shared" si="37"/>
        <v>1</v>
      </c>
      <c r="AE233" s="692">
        <f t="shared" si="45"/>
        <v>0</v>
      </c>
      <c r="AF233" s="722" t="str">
        <f t="shared" si="38"/>
        <v/>
      </c>
      <c r="AG233" s="722" t="str">
        <f t="shared" si="39"/>
        <v/>
      </c>
      <c r="AH233" s="134" t="str">
        <f>IF(F233="","",VLOOKUP(F233,係数!$E:$R,9,FALSE))</f>
        <v/>
      </c>
      <c r="AI233" s="286" t="str">
        <f>IF(F233="","",VLOOKUP(F233,係数!$E:$R,7,FALSE))</f>
        <v/>
      </c>
      <c r="AJ233" s="723">
        <f t="shared" si="40"/>
        <v>1</v>
      </c>
      <c r="AK233" s="724" t="str">
        <f t="shared" si="41"/>
        <v/>
      </c>
      <c r="AL233" s="696" t="str">
        <f t="shared" si="42"/>
        <v/>
      </c>
      <c r="AM233" s="724" t="str">
        <f t="shared" si="46"/>
        <v/>
      </c>
      <c r="AN233" s="750" t="str">
        <f>IF(AL233="","",IF(F233="都市ガス",AL233*係数!$O$36*44/12,IF(COUNTIF(F233,"自ら生成した*")&gt;0,AG233*K233,AG233*VLOOKUP(F233,係数!$E:$R,11,FALSE))))</f>
        <v/>
      </c>
      <c r="AP233" s="44"/>
      <c r="AR233" s="58" t="str">
        <f t="shared" si="43"/>
        <v/>
      </c>
      <c r="AS233" s="220" t="str">
        <f t="shared" si="47"/>
        <v/>
      </c>
      <c r="AT233" s="372" t="str">
        <f t="shared" si="44"/>
        <v/>
      </c>
      <c r="AY233" s="406"/>
      <c r="AZ233" s="401" t="str">
        <f>IF(OR(G233="",H233="有"),"",IF(AS233="電気事業者",VLOOKUP(G233,供給事業者!$B:$D,2,FALSE),IF(AS233="熱の供給区域",VLOOKUP(G233,供給事業者!$J:$L,2,FALSE),IF(AS233="ガス供給事業者",VLOOKUP(G233,供給事業者!$F:$H,2,FALSE),""))))</f>
        <v/>
      </c>
      <c r="BA233" s="406"/>
      <c r="BB233" s="401" t="str">
        <f>IF(OR(G233="",H233="有"),"",IF(AS233="電気事業者",VLOOKUP(G233,供給事業者!$B:$D,3,FALSE),IF(AS233="熱の供給区域",VLOOKUP(G233,供給事業者!$J:$L,3,FALSE),IF(AS233="ガス供給事業者",VLOOKUP(G233,供給事業者!$F:$H,3,FALSE),""))))</f>
        <v/>
      </c>
      <c r="CE233" s="221" t="str">
        <f t="shared" si="48"/>
        <v/>
      </c>
      <c r="CF233" s="221" t="str">
        <f t="shared" si="49"/>
        <v/>
      </c>
    </row>
    <row r="234" spans="2:84" ht="18" customHeight="1">
      <c r="B234" s="40"/>
      <c r="D234" s="826"/>
      <c r="E234" s="49"/>
      <c r="F234" s="32"/>
      <c r="G234" s="32"/>
      <c r="H234" s="50"/>
      <c r="I234" s="225"/>
      <c r="J234" s="32"/>
      <c r="K234" s="752"/>
      <c r="L234" s="800"/>
      <c r="M234" s="50"/>
      <c r="N234" s="50"/>
      <c r="O234" s="51"/>
      <c r="P234" s="51"/>
      <c r="Q234" s="708"/>
      <c r="R234" s="709"/>
      <c r="S234" s="709"/>
      <c r="T234" s="709"/>
      <c r="U234" s="709"/>
      <c r="V234" s="709"/>
      <c r="W234" s="709"/>
      <c r="X234" s="709"/>
      <c r="Y234" s="709"/>
      <c r="Z234" s="709"/>
      <c r="AA234" s="709"/>
      <c r="AB234" s="710"/>
      <c r="AC234" s="742"/>
      <c r="AD234" s="743">
        <f t="shared" si="37"/>
        <v>1</v>
      </c>
      <c r="AE234" s="692">
        <f t="shared" si="45"/>
        <v>0</v>
      </c>
      <c r="AF234" s="722" t="str">
        <f t="shared" si="38"/>
        <v/>
      </c>
      <c r="AG234" s="722" t="str">
        <f t="shared" si="39"/>
        <v/>
      </c>
      <c r="AH234" s="134" t="str">
        <f>IF(F234="","",VLOOKUP(F234,係数!$E:$R,9,FALSE))</f>
        <v/>
      </c>
      <c r="AI234" s="286" t="str">
        <f>IF(F234="","",VLOOKUP(F234,係数!$E:$R,7,FALSE))</f>
        <v/>
      </c>
      <c r="AJ234" s="723">
        <f t="shared" si="40"/>
        <v>1</v>
      </c>
      <c r="AK234" s="724" t="str">
        <f t="shared" si="41"/>
        <v/>
      </c>
      <c r="AL234" s="696" t="str">
        <f t="shared" si="42"/>
        <v/>
      </c>
      <c r="AM234" s="724" t="str">
        <f t="shared" si="46"/>
        <v/>
      </c>
      <c r="AN234" s="750" t="str">
        <f>IF(AL234="","",IF(F234="都市ガス",AL234*係数!$O$36*44/12,IF(COUNTIF(F234,"自ら生成した*")&gt;0,AG234*K234,AG234*VLOOKUP(F234,係数!$E:$R,11,FALSE))))</f>
        <v/>
      </c>
      <c r="AP234" s="44"/>
      <c r="AR234" s="58" t="str">
        <f t="shared" si="43"/>
        <v/>
      </c>
      <c r="AS234" s="220" t="str">
        <f t="shared" si="47"/>
        <v/>
      </c>
      <c r="AT234" s="372" t="str">
        <f t="shared" si="44"/>
        <v/>
      </c>
      <c r="AY234" s="406"/>
      <c r="AZ234" s="401" t="str">
        <f>IF(OR(G234="",H234="有"),"",IF(AS234="電気事業者",VLOOKUP(G234,供給事業者!$B:$D,2,FALSE),IF(AS234="熱の供給区域",VLOOKUP(G234,供給事業者!$J:$L,2,FALSE),IF(AS234="ガス供給事業者",VLOOKUP(G234,供給事業者!$F:$H,2,FALSE),""))))</f>
        <v/>
      </c>
      <c r="BA234" s="406"/>
      <c r="BB234" s="401" t="str">
        <f>IF(OR(G234="",H234="有"),"",IF(AS234="電気事業者",VLOOKUP(G234,供給事業者!$B:$D,3,FALSE),IF(AS234="熱の供給区域",VLOOKUP(G234,供給事業者!$J:$L,3,FALSE),IF(AS234="ガス供給事業者",VLOOKUP(G234,供給事業者!$F:$H,3,FALSE),""))))</f>
        <v/>
      </c>
      <c r="CE234" s="221" t="str">
        <f t="shared" si="48"/>
        <v/>
      </c>
      <c r="CF234" s="221" t="str">
        <f t="shared" si="49"/>
        <v/>
      </c>
    </row>
    <row r="235" spans="2:84" ht="18" customHeight="1">
      <c r="B235" s="40"/>
      <c r="D235" s="826"/>
      <c r="E235" s="49"/>
      <c r="F235" s="32"/>
      <c r="G235" s="32"/>
      <c r="H235" s="50"/>
      <c r="I235" s="225"/>
      <c r="J235" s="32"/>
      <c r="K235" s="752"/>
      <c r="L235" s="800"/>
      <c r="M235" s="50"/>
      <c r="N235" s="50"/>
      <c r="O235" s="51"/>
      <c r="P235" s="51"/>
      <c r="Q235" s="708"/>
      <c r="R235" s="709"/>
      <c r="S235" s="709"/>
      <c r="T235" s="709"/>
      <c r="U235" s="709"/>
      <c r="V235" s="709"/>
      <c r="W235" s="709"/>
      <c r="X235" s="709"/>
      <c r="Y235" s="709"/>
      <c r="Z235" s="709"/>
      <c r="AA235" s="709"/>
      <c r="AB235" s="710"/>
      <c r="AC235" s="742"/>
      <c r="AD235" s="743">
        <f t="shared" si="37"/>
        <v>1</v>
      </c>
      <c r="AE235" s="692">
        <f t="shared" si="45"/>
        <v>0</v>
      </c>
      <c r="AF235" s="722" t="str">
        <f t="shared" si="38"/>
        <v/>
      </c>
      <c r="AG235" s="722" t="str">
        <f t="shared" si="39"/>
        <v/>
      </c>
      <c r="AH235" s="134" t="str">
        <f>IF(F235="","",VLOOKUP(F235,係数!$E:$R,9,FALSE))</f>
        <v/>
      </c>
      <c r="AI235" s="286" t="str">
        <f>IF(F235="","",VLOOKUP(F235,係数!$E:$R,7,FALSE))</f>
        <v/>
      </c>
      <c r="AJ235" s="723">
        <f t="shared" si="40"/>
        <v>1</v>
      </c>
      <c r="AK235" s="724" t="str">
        <f t="shared" si="41"/>
        <v/>
      </c>
      <c r="AL235" s="696" t="str">
        <f t="shared" si="42"/>
        <v/>
      </c>
      <c r="AM235" s="724" t="str">
        <f t="shared" si="46"/>
        <v/>
      </c>
      <c r="AN235" s="750" t="str">
        <f>IF(AL235="","",IF(F235="都市ガス",AL235*係数!$O$36*44/12,IF(COUNTIF(F235,"自ら生成した*")&gt;0,AG235*K235,AG235*VLOOKUP(F235,係数!$E:$R,11,FALSE))))</f>
        <v/>
      </c>
      <c r="AP235" s="44"/>
      <c r="AR235" s="58" t="str">
        <f t="shared" si="43"/>
        <v/>
      </c>
      <c r="AS235" s="220" t="str">
        <f t="shared" si="47"/>
        <v/>
      </c>
      <c r="AT235" s="372" t="str">
        <f t="shared" si="44"/>
        <v/>
      </c>
      <c r="AY235" s="406"/>
      <c r="AZ235" s="401" t="str">
        <f>IF(OR(G235="",H235="有"),"",IF(AS235="電気事業者",VLOOKUP(G235,供給事業者!$B:$D,2,FALSE),IF(AS235="熱の供給区域",VLOOKUP(G235,供給事業者!$J:$L,2,FALSE),IF(AS235="ガス供給事業者",VLOOKUP(G235,供給事業者!$F:$H,2,FALSE),""))))</f>
        <v/>
      </c>
      <c r="BA235" s="406"/>
      <c r="BB235" s="401" t="str">
        <f>IF(OR(G235="",H235="有"),"",IF(AS235="電気事業者",VLOOKUP(G235,供給事業者!$B:$D,3,FALSE),IF(AS235="熱の供給区域",VLOOKUP(G235,供給事業者!$J:$L,3,FALSE),IF(AS235="ガス供給事業者",VLOOKUP(G235,供給事業者!$F:$H,3,FALSE),""))))</f>
        <v/>
      </c>
      <c r="CE235" s="221" t="str">
        <f t="shared" si="48"/>
        <v/>
      </c>
      <c r="CF235" s="221" t="str">
        <f t="shared" si="49"/>
        <v/>
      </c>
    </row>
    <row r="236" spans="2:84" ht="18" customHeight="1">
      <c r="B236" s="40"/>
      <c r="D236" s="826"/>
      <c r="E236" s="49"/>
      <c r="F236" s="32"/>
      <c r="G236" s="32"/>
      <c r="H236" s="50"/>
      <c r="I236" s="225"/>
      <c r="J236" s="32"/>
      <c r="K236" s="752"/>
      <c r="L236" s="800"/>
      <c r="M236" s="50"/>
      <c r="N236" s="50"/>
      <c r="O236" s="51"/>
      <c r="P236" s="51"/>
      <c r="Q236" s="708"/>
      <c r="R236" s="709"/>
      <c r="S236" s="709"/>
      <c r="T236" s="709"/>
      <c r="U236" s="709"/>
      <c r="V236" s="709"/>
      <c r="W236" s="709"/>
      <c r="X236" s="709"/>
      <c r="Y236" s="709"/>
      <c r="Z236" s="709"/>
      <c r="AA236" s="709"/>
      <c r="AB236" s="710"/>
      <c r="AC236" s="742"/>
      <c r="AD236" s="743">
        <f t="shared" si="37"/>
        <v>1</v>
      </c>
      <c r="AE236" s="692">
        <f t="shared" si="45"/>
        <v>0</v>
      </c>
      <c r="AF236" s="722" t="str">
        <f t="shared" si="38"/>
        <v/>
      </c>
      <c r="AG236" s="722" t="str">
        <f t="shared" si="39"/>
        <v/>
      </c>
      <c r="AH236" s="134" t="str">
        <f>IF(F236="","",VLOOKUP(F236,係数!$E:$R,9,FALSE))</f>
        <v/>
      </c>
      <c r="AI236" s="286" t="str">
        <f>IF(F236="","",VLOOKUP(F236,係数!$E:$R,7,FALSE))</f>
        <v/>
      </c>
      <c r="AJ236" s="723">
        <f t="shared" si="40"/>
        <v>1</v>
      </c>
      <c r="AK236" s="724" t="str">
        <f t="shared" si="41"/>
        <v/>
      </c>
      <c r="AL236" s="696" t="str">
        <f t="shared" si="42"/>
        <v/>
      </c>
      <c r="AM236" s="724" t="str">
        <f t="shared" si="46"/>
        <v/>
      </c>
      <c r="AN236" s="750" t="str">
        <f>IF(AL236="","",IF(F236="都市ガス",AL236*係数!$O$36*44/12,IF(COUNTIF(F236,"自ら生成した*")&gt;0,AG236*K236,AG236*VLOOKUP(F236,係数!$E:$R,11,FALSE))))</f>
        <v/>
      </c>
      <c r="AP236" s="44"/>
      <c r="AR236" s="58" t="str">
        <f t="shared" si="43"/>
        <v/>
      </c>
      <c r="AS236" s="220" t="str">
        <f t="shared" si="47"/>
        <v/>
      </c>
      <c r="AT236" s="372" t="str">
        <f t="shared" si="44"/>
        <v/>
      </c>
      <c r="AY236" s="406"/>
      <c r="AZ236" s="401" t="str">
        <f>IF(OR(G236="",H236="有"),"",IF(AS236="電気事業者",VLOOKUP(G236,供給事業者!$B:$D,2,FALSE),IF(AS236="熱の供給区域",VLOOKUP(G236,供給事業者!$J:$L,2,FALSE),IF(AS236="ガス供給事業者",VLOOKUP(G236,供給事業者!$F:$H,2,FALSE),""))))</f>
        <v/>
      </c>
      <c r="BA236" s="406"/>
      <c r="BB236" s="401" t="str">
        <f>IF(OR(G236="",H236="有"),"",IF(AS236="電気事業者",VLOOKUP(G236,供給事業者!$B:$D,3,FALSE),IF(AS236="熱の供給区域",VLOOKUP(G236,供給事業者!$J:$L,3,FALSE),IF(AS236="ガス供給事業者",VLOOKUP(G236,供給事業者!$F:$H,3,FALSE),""))))</f>
        <v/>
      </c>
      <c r="CE236" s="221" t="str">
        <f t="shared" si="48"/>
        <v/>
      </c>
      <c r="CF236" s="221" t="str">
        <f t="shared" si="49"/>
        <v/>
      </c>
    </row>
    <row r="237" spans="2:84" ht="18" customHeight="1">
      <c r="B237" s="40"/>
      <c r="D237" s="826"/>
      <c r="E237" s="49"/>
      <c r="F237" s="32"/>
      <c r="G237" s="32"/>
      <c r="H237" s="50"/>
      <c r="I237" s="225"/>
      <c r="J237" s="32"/>
      <c r="K237" s="752"/>
      <c r="L237" s="800"/>
      <c r="M237" s="50"/>
      <c r="N237" s="50"/>
      <c r="O237" s="51"/>
      <c r="P237" s="51"/>
      <c r="Q237" s="708"/>
      <c r="R237" s="709"/>
      <c r="S237" s="709"/>
      <c r="T237" s="709"/>
      <c r="U237" s="709"/>
      <c r="V237" s="709"/>
      <c r="W237" s="709"/>
      <c r="X237" s="709"/>
      <c r="Y237" s="709"/>
      <c r="Z237" s="709"/>
      <c r="AA237" s="709"/>
      <c r="AB237" s="710"/>
      <c r="AC237" s="742"/>
      <c r="AD237" s="743">
        <f t="shared" si="37"/>
        <v>1</v>
      </c>
      <c r="AE237" s="692">
        <f t="shared" si="45"/>
        <v>0</v>
      </c>
      <c r="AF237" s="722" t="str">
        <f t="shared" si="38"/>
        <v/>
      </c>
      <c r="AG237" s="722" t="str">
        <f t="shared" si="39"/>
        <v/>
      </c>
      <c r="AH237" s="134" t="str">
        <f>IF(F237="","",VLOOKUP(F237,係数!$E:$R,9,FALSE))</f>
        <v/>
      </c>
      <c r="AI237" s="286" t="str">
        <f>IF(F237="","",VLOOKUP(F237,係数!$E:$R,7,FALSE))</f>
        <v/>
      </c>
      <c r="AJ237" s="723">
        <f t="shared" si="40"/>
        <v>1</v>
      </c>
      <c r="AK237" s="724" t="str">
        <f t="shared" si="41"/>
        <v/>
      </c>
      <c r="AL237" s="696" t="str">
        <f t="shared" si="42"/>
        <v/>
      </c>
      <c r="AM237" s="724" t="str">
        <f t="shared" si="46"/>
        <v/>
      </c>
      <c r="AN237" s="750" t="str">
        <f>IF(AL237="","",IF(F237="都市ガス",AL237*係数!$O$36*44/12,IF(COUNTIF(F237,"自ら生成した*")&gt;0,AG237*K237,AG237*VLOOKUP(F237,係数!$E:$R,11,FALSE))))</f>
        <v/>
      </c>
      <c r="AP237" s="44"/>
      <c r="AR237" s="58" t="str">
        <f t="shared" si="43"/>
        <v/>
      </c>
      <c r="AS237" s="220" t="str">
        <f t="shared" si="47"/>
        <v/>
      </c>
      <c r="AT237" s="372" t="str">
        <f t="shared" si="44"/>
        <v/>
      </c>
      <c r="AY237" s="406"/>
      <c r="AZ237" s="401" t="str">
        <f>IF(OR(G237="",H237="有"),"",IF(AS237="電気事業者",VLOOKUP(G237,供給事業者!$B:$D,2,FALSE),IF(AS237="熱の供給区域",VLOOKUP(G237,供給事業者!$J:$L,2,FALSE),IF(AS237="ガス供給事業者",VLOOKUP(G237,供給事業者!$F:$H,2,FALSE),""))))</f>
        <v/>
      </c>
      <c r="BA237" s="406"/>
      <c r="BB237" s="401" t="str">
        <f>IF(OR(G237="",H237="有"),"",IF(AS237="電気事業者",VLOOKUP(G237,供給事業者!$B:$D,3,FALSE),IF(AS237="熱の供給区域",VLOOKUP(G237,供給事業者!$J:$L,3,FALSE),IF(AS237="ガス供給事業者",VLOOKUP(G237,供給事業者!$F:$H,3,FALSE),""))))</f>
        <v/>
      </c>
      <c r="CE237" s="221" t="str">
        <f t="shared" si="48"/>
        <v/>
      </c>
      <c r="CF237" s="221" t="str">
        <f t="shared" si="49"/>
        <v/>
      </c>
    </row>
    <row r="238" spans="2:84" ht="18" customHeight="1">
      <c r="B238" s="40"/>
      <c r="D238" s="826"/>
      <c r="E238" s="49"/>
      <c r="F238" s="32"/>
      <c r="G238" s="32"/>
      <c r="H238" s="50"/>
      <c r="I238" s="225"/>
      <c r="J238" s="32"/>
      <c r="K238" s="752"/>
      <c r="L238" s="800"/>
      <c r="M238" s="50"/>
      <c r="N238" s="50"/>
      <c r="O238" s="51"/>
      <c r="P238" s="51"/>
      <c r="Q238" s="708"/>
      <c r="R238" s="709"/>
      <c r="S238" s="709"/>
      <c r="T238" s="709"/>
      <c r="U238" s="709"/>
      <c r="V238" s="709"/>
      <c r="W238" s="709"/>
      <c r="X238" s="709"/>
      <c r="Y238" s="709"/>
      <c r="Z238" s="709"/>
      <c r="AA238" s="709"/>
      <c r="AB238" s="710"/>
      <c r="AC238" s="742"/>
      <c r="AD238" s="743">
        <f t="shared" si="37"/>
        <v>1</v>
      </c>
      <c r="AE238" s="692">
        <f t="shared" si="45"/>
        <v>0</v>
      </c>
      <c r="AF238" s="722" t="str">
        <f t="shared" si="38"/>
        <v/>
      </c>
      <c r="AG238" s="722" t="str">
        <f t="shared" si="39"/>
        <v/>
      </c>
      <c r="AH238" s="134" t="str">
        <f>IF(F238="","",VLOOKUP(F238,係数!$E:$R,9,FALSE))</f>
        <v/>
      </c>
      <c r="AI238" s="286" t="str">
        <f>IF(F238="","",VLOOKUP(F238,係数!$E:$R,7,FALSE))</f>
        <v/>
      </c>
      <c r="AJ238" s="723">
        <f t="shared" si="40"/>
        <v>1</v>
      </c>
      <c r="AK238" s="724" t="str">
        <f t="shared" si="41"/>
        <v/>
      </c>
      <c r="AL238" s="696" t="str">
        <f t="shared" si="42"/>
        <v/>
      </c>
      <c r="AM238" s="724" t="str">
        <f t="shared" si="46"/>
        <v/>
      </c>
      <c r="AN238" s="750" t="str">
        <f>IF(AL238="","",IF(F238="都市ガス",AL238*係数!$O$36*44/12,IF(COUNTIF(F238,"自ら生成した*")&gt;0,AG238*K238,AG238*VLOOKUP(F238,係数!$E:$R,11,FALSE))))</f>
        <v/>
      </c>
      <c r="AP238" s="44"/>
      <c r="AR238" s="58" t="str">
        <f t="shared" si="43"/>
        <v/>
      </c>
      <c r="AS238" s="220" t="str">
        <f t="shared" si="47"/>
        <v/>
      </c>
      <c r="AT238" s="372" t="str">
        <f t="shared" si="44"/>
        <v/>
      </c>
      <c r="AY238" s="406"/>
      <c r="AZ238" s="401" t="str">
        <f>IF(OR(G238="",H238="有"),"",IF(AS238="電気事業者",VLOOKUP(G238,供給事業者!$B:$D,2,FALSE),IF(AS238="熱の供給区域",VLOOKUP(G238,供給事業者!$J:$L,2,FALSE),IF(AS238="ガス供給事業者",VLOOKUP(G238,供給事業者!$F:$H,2,FALSE),""))))</f>
        <v/>
      </c>
      <c r="BA238" s="406"/>
      <c r="BB238" s="401" t="str">
        <f>IF(OR(G238="",H238="有"),"",IF(AS238="電気事業者",VLOOKUP(G238,供給事業者!$B:$D,3,FALSE),IF(AS238="熱の供給区域",VLOOKUP(G238,供給事業者!$J:$L,3,FALSE),IF(AS238="ガス供給事業者",VLOOKUP(G238,供給事業者!$F:$H,3,FALSE),""))))</f>
        <v/>
      </c>
      <c r="CE238" s="221" t="str">
        <f t="shared" si="48"/>
        <v/>
      </c>
      <c r="CF238" s="221" t="str">
        <f t="shared" si="49"/>
        <v/>
      </c>
    </row>
    <row r="239" spans="2:84" ht="18" customHeight="1">
      <c r="B239" s="40"/>
      <c r="D239" s="826"/>
      <c r="E239" s="49"/>
      <c r="F239" s="32"/>
      <c r="G239" s="32"/>
      <c r="H239" s="50"/>
      <c r="I239" s="225"/>
      <c r="J239" s="32"/>
      <c r="K239" s="752"/>
      <c r="L239" s="800"/>
      <c r="M239" s="50"/>
      <c r="N239" s="50"/>
      <c r="O239" s="51"/>
      <c r="P239" s="51"/>
      <c r="Q239" s="708"/>
      <c r="R239" s="709"/>
      <c r="S239" s="709"/>
      <c r="T239" s="709"/>
      <c r="U239" s="709"/>
      <c r="V239" s="709"/>
      <c r="W239" s="709"/>
      <c r="X239" s="709"/>
      <c r="Y239" s="709"/>
      <c r="Z239" s="709"/>
      <c r="AA239" s="709"/>
      <c r="AB239" s="710"/>
      <c r="AC239" s="742"/>
      <c r="AD239" s="743">
        <f t="shared" si="37"/>
        <v>1</v>
      </c>
      <c r="AE239" s="692">
        <f t="shared" si="45"/>
        <v>0</v>
      </c>
      <c r="AF239" s="722" t="str">
        <f t="shared" si="38"/>
        <v/>
      </c>
      <c r="AG239" s="722" t="str">
        <f t="shared" si="39"/>
        <v/>
      </c>
      <c r="AH239" s="134" t="str">
        <f>IF(F239="","",VLOOKUP(F239,係数!$E:$R,9,FALSE))</f>
        <v/>
      </c>
      <c r="AI239" s="286" t="str">
        <f>IF(F239="","",VLOOKUP(F239,係数!$E:$R,7,FALSE))</f>
        <v/>
      </c>
      <c r="AJ239" s="723">
        <f t="shared" si="40"/>
        <v>1</v>
      </c>
      <c r="AK239" s="724" t="str">
        <f t="shared" si="41"/>
        <v/>
      </c>
      <c r="AL239" s="696" t="str">
        <f t="shared" si="42"/>
        <v/>
      </c>
      <c r="AM239" s="724" t="str">
        <f t="shared" si="46"/>
        <v/>
      </c>
      <c r="AN239" s="750" t="str">
        <f>IF(AL239="","",IF(F239="都市ガス",AL239*係数!$O$36*44/12,IF(COUNTIF(F239,"自ら生成した*")&gt;0,AG239*K239,AG239*VLOOKUP(F239,係数!$E:$R,11,FALSE))))</f>
        <v/>
      </c>
      <c r="AP239" s="44"/>
      <c r="AR239" s="58" t="str">
        <f t="shared" si="43"/>
        <v/>
      </c>
      <c r="AS239" s="220" t="str">
        <f t="shared" si="47"/>
        <v/>
      </c>
      <c r="AT239" s="372" t="str">
        <f t="shared" si="44"/>
        <v/>
      </c>
      <c r="AY239" s="406"/>
      <c r="AZ239" s="401" t="str">
        <f>IF(OR(G239="",H239="有"),"",IF(AS239="電気事業者",VLOOKUP(G239,供給事業者!$B:$D,2,FALSE),IF(AS239="熱の供給区域",VLOOKUP(G239,供給事業者!$J:$L,2,FALSE),IF(AS239="ガス供給事業者",VLOOKUP(G239,供給事業者!$F:$H,2,FALSE),""))))</f>
        <v/>
      </c>
      <c r="BA239" s="406"/>
      <c r="BB239" s="401" t="str">
        <f>IF(OR(G239="",H239="有"),"",IF(AS239="電気事業者",VLOOKUP(G239,供給事業者!$B:$D,3,FALSE),IF(AS239="熱の供給区域",VLOOKUP(G239,供給事業者!$J:$L,3,FALSE),IF(AS239="ガス供給事業者",VLOOKUP(G239,供給事業者!$F:$H,3,FALSE),""))))</f>
        <v/>
      </c>
      <c r="CE239" s="221" t="str">
        <f t="shared" si="48"/>
        <v/>
      </c>
      <c r="CF239" s="221" t="str">
        <f t="shared" si="49"/>
        <v/>
      </c>
    </row>
    <row r="240" spans="2:84" ht="18" customHeight="1">
      <c r="B240" s="40"/>
      <c r="D240" s="826"/>
      <c r="E240" s="49"/>
      <c r="F240" s="32"/>
      <c r="G240" s="32"/>
      <c r="H240" s="50"/>
      <c r="I240" s="225"/>
      <c r="J240" s="32"/>
      <c r="K240" s="752"/>
      <c r="L240" s="800"/>
      <c r="M240" s="50"/>
      <c r="N240" s="50"/>
      <c r="O240" s="51"/>
      <c r="P240" s="51"/>
      <c r="Q240" s="708"/>
      <c r="R240" s="709"/>
      <c r="S240" s="709"/>
      <c r="T240" s="709"/>
      <c r="U240" s="709"/>
      <c r="V240" s="709"/>
      <c r="W240" s="709"/>
      <c r="X240" s="709"/>
      <c r="Y240" s="709"/>
      <c r="Z240" s="709"/>
      <c r="AA240" s="709"/>
      <c r="AB240" s="710"/>
      <c r="AC240" s="742"/>
      <c r="AD240" s="743">
        <f t="shared" si="37"/>
        <v>1</v>
      </c>
      <c r="AE240" s="692">
        <f t="shared" si="45"/>
        <v>0</v>
      </c>
      <c r="AF240" s="722" t="str">
        <f t="shared" si="38"/>
        <v/>
      </c>
      <c r="AG240" s="722" t="str">
        <f t="shared" si="39"/>
        <v/>
      </c>
      <c r="AH240" s="134" t="str">
        <f>IF(F240="","",VLOOKUP(F240,係数!$E:$R,9,FALSE))</f>
        <v/>
      </c>
      <c r="AI240" s="286" t="str">
        <f>IF(F240="","",VLOOKUP(F240,係数!$E:$R,7,FALSE))</f>
        <v/>
      </c>
      <c r="AJ240" s="723">
        <f t="shared" si="40"/>
        <v>1</v>
      </c>
      <c r="AK240" s="724" t="str">
        <f t="shared" si="41"/>
        <v/>
      </c>
      <c r="AL240" s="696" t="str">
        <f t="shared" si="42"/>
        <v/>
      </c>
      <c r="AM240" s="724" t="str">
        <f t="shared" si="46"/>
        <v/>
      </c>
      <c r="AN240" s="750" t="str">
        <f>IF(AL240="","",IF(F240="都市ガス",AL240*係数!$O$36*44/12,IF(COUNTIF(F240,"自ら生成した*")&gt;0,AG240*K240,AG240*VLOOKUP(F240,係数!$E:$R,11,FALSE))))</f>
        <v/>
      </c>
      <c r="AP240" s="44"/>
      <c r="AR240" s="58" t="str">
        <f t="shared" si="43"/>
        <v/>
      </c>
      <c r="AS240" s="220" t="str">
        <f t="shared" si="47"/>
        <v/>
      </c>
      <c r="AT240" s="372" t="str">
        <f t="shared" si="44"/>
        <v/>
      </c>
      <c r="AY240" s="406"/>
      <c r="AZ240" s="401" t="str">
        <f>IF(OR(G240="",H240="有"),"",IF(AS240="電気事業者",VLOOKUP(G240,供給事業者!$B:$D,2,FALSE),IF(AS240="熱の供給区域",VLOOKUP(G240,供給事業者!$J:$L,2,FALSE),IF(AS240="ガス供給事業者",VLOOKUP(G240,供給事業者!$F:$H,2,FALSE),""))))</f>
        <v/>
      </c>
      <c r="BA240" s="406"/>
      <c r="BB240" s="401" t="str">
        <f>IF(OR(G240="",H240="有"),"",IF(AS240="電気事業者",VLOOKUP(G240,供給事業者!$B:$D,3,FALSE),IF(AS240="熱の供給区域",VLOOKUP(G240,供給事業者!$J:$L,3,FALSE),IF(AS240="ガス供給事業者",VLOOKUP(G240,供給事業者!$F:$H,3,FALSE),""))))</f>
        <v/>
      </c>
      <c r="CE240" s="221" t="str">
        <f t="shared" si="48"/>
        <v/>
      </c>
      <c r="CF240" s="221" t="str">
        <f t="shared" si="49"/>
        <v/>
      </c>
    </row>
    <row r="241" spans="2:84" ht="18" customHeight="1">
      <c r="B241" s="40"/>
      <c r="D241" s="822"/>
      <c r="E241" s="49"/>
      <c r="F241" s="32"/>
      <c r="G241" s="32"/>
      <c r="H241" s="50"/>
      <c r="I241" s="225"/>
      <c r="J241" s="32"/>
      <c r="K241" s="752"/>
      <c r="L241" s="800"/>
      <c r="M241" s="50"/>
      <c r="N241" s="50"/>
      <c r="O241" s="51"/>
      <c r="P241" s="51"/>
      <c r="Q241" s="708"/>
      <c r="R241" s="709"/>
      <c r="S241" s="709"/>
      <c r="T241" s="709"/>
      <c r="U241" s="709"/>
      <c r="V241" s="709"/>
      <c r="W241" s="709"/>
      <c r="X241" s="709"/>
      <c r="Y241" s="709"/>
      <c r="Z241" s="709"/>
      <c r="AA241" s="709"/>
      <c r="AB241" s="710"/>
      <c r="AC241" s="742"/>
      <c r="AD241" s="743">
        <f t="shared" si="37"/>
        <v>1</v>
      </c>
      <c r="AE241" s="692">
        <f t="shared" si="45"/>
        <v>0</v>
      </c>
      <c r="AF241" s="722" t="str">
        <f t="shared" si="38"/>
        <v/>
      </c>
      <c r="AG241" s="722" t="str">
        <f t="shared" si="39"/>
        <v/>
      </c>
      <c r="AH241" s="134" t="str">
        <f>IF(F241="","",VLOOKUP(F241,係数!$E:$R,9,FALSE))</f>
        <v/>
      </c>
      <c r="AI241" s="286" t="str">
        <f>IF(F241="","",VLOOKUP(F241,係数!$E:$R,7,FALSE))</f>
        <v/>
      </c>
      <c r="AJ241" s="723">
        <f t="shared" si="40"/>
        <v>1</v>
      </c>
      <c r="AK241" s="724" t="str">
        <f t="shared" si="41"/>
        <v/>
      </c>
      <c r="AL241" s="696" t="str">
        <f t="shared" si="42"/>
        <v/>
      </c>
      <c r="AM241" s="724" t="str">
        <f t="shared" si="46"/>
        <v/>
      </c>
      <c r="AN241" s="750" t="str">
        <f>IF(AL241="","",IF(F241="都市ガス",AL241*係数!$O$36*44/12,IF(COUNTIF(F241,"自ら生成した*")&gt;0,AG241*K241,AG241*VLOOKUP(F241,係数!$E:$R,11,FALSE))))</f>
        <v/>
      </c>
      <c r="AO241" s="93"/>
      <c r="AP241" s="44"/>
      <c r="AR241" s="58" t="str">
        <f t="shared" si="43"/>
        <v/>
      </c>
      <c r="AS241" s="220" t="str">
        <f t="shared" si="47"/>
        <v/>
      </c>
      <c r="AT241" s="372" t="str">
        <f t="shared" si="44"/>
        <v/>
      </c>
      <c r="AY241" s="406"/>
      <c r="AZ241" s="401" t="str">
        <f>IF(OR(G241="",H241="有"),"",IF(AS241="電気事業者",VLOOKUP(G241,供給事業者!$B:$D,2,FALSE),IF(AS241="熱の供給区域",VLOOKUP(G241,供給事業者!$J:$L,2,FALSE),IF(AS241="ガス供給事業者",VLOOKUP(G241,供給事業者!$F:$H,2,FALSE),""))))</f>
        <v/>
      </c>
      <c r="BA241" s="406"/>
      <c r="BB241" s="401" t="str">
        <f>IF(OR(G241="",H241="有"),"",IF(AS241="電気事業者",VLOOKUP(G241,供給事業者!$B:$D,3,FALSE),IF(AS241="熱の供給区域",VLOOKUP(G241,供給事業者!$J:$L,3,FALSE),IF(AS241="ガス供給事業者",VLOOKUP(G241,供給事業者!$F:$H,3,FALSE),""))))</f>
        <v/>
      </c>
      <c r="CE241" s="221" t="str">
        <f t="shared" si="48"/>
        <v/>
      </c>
      <c r="CF241" s="221" t="str">
        <f t="shared" si="49"/>
        <v/>
      </c>
    </row>
    <row r="242" spans="2:84" ht="18" customHeight="1">
      <c r="B242" s="40"/>
      <c r="D242" s="822"/>
      <c r="E242" s="49"/>
      <c r="F242" s="32"/>
      <c r="G242" s="32"/>
      <c r="H242" s="50"/>
      <c r="I242" s="225"/>
      <c r="J242" s="32"/>
      <c r="K242" s="752"/>
      <c r="L242" s="800"/>
      <c r="M242" s="50"/>
      <c r="N242" s="50"/>
      <c r="O242" s="51"/>
      <c r="P242" s="51"/>
      <c r="Q242" s="708"/>
      <c r="R242" s="709"/>
      <c r="S242" s="709"/>
      <c r="T242" s="709"/>
      <c r="U242" s="709"/>
      <c r="V242" s="709"/>
      <c r="W242" s="709"/>
      <c r="X242" s="709"/>
      <c r="Y242" s="709"/>
      <c r="Z242" s="709"/>
      <c r="AA242" s="709"/>
      <c r="AB242" s="710"/>
      <c r="AC242" s="742"/>
      <c r="AD242" s="743">
        <f t="shared" si="37"/>
        <v>1</v>
      </c>
      <c r="AE242" s="692">
        <f t="shared" si="45"/>
        <v>0</v>
      </c>
      <c r="AF242" s="722" t="str">
        <f t="shared" si="38"/>
        <v/>
      </c>
      <c r="AG242" s="722" t="str">
        <f t="shared" si="39"/>
        <v/>
      </c>
      <c r="AH242" s="134" t="str">
        <f>IF(F242="","",VLOOKUP(F242,係数!$E:$R,9,FALSE))</f>
        <v/>
      </c>
      <c r="AI242" s="286" t="str">
        <f>IF(F242="","",VLOOKUP(F242,係数!$E:$R,7,FALSE))</f>
        <v/>
      </c>
      <c r="AJ242" s="723">
        <f t="shared" si="40"/>
        <v>1</v>
      </c>
      <c r="AK242" s="724" t="str">
        <f t="shared" si="41"/>
        <v/>
      </c>
      <c r="AL242" s="696" t="str">
        <f t="shared" si="42"/>
        <v/>
      </c>
      <c r="AM242" s="724" t="str">
        <f t="shared" si="46"/>
        <v/>
      </c>
      <c r="AN242" s="750" t="str">
        <f>IF(AL242="","",IF(F242="都市ガス",AL242*係数!$O$36*44/12,IF(COUNTIF(F242,"自ら生成した*")&gt;0,AG242*K242,AG242*VLOOKUP(F242,係数!$E:$R,11,FALSE))))</f>
        <v/>
      </c>
      <c r="AO242" s="93"/>
      <c r="AP242" s="44"/>
      <c r="AR242" s="58" t="str">
        <f t="shared" si="43"/>
        <v/>
      </c>
      <c r="AS242" s="220" t="str">
        <f t="shared" si="47"/>
        <v/>
      </c>
      <c r="AT242" s="372" t="str">
        <f t="shared" si="44"/>
        <v/>
      </c>
      <c r="AY242" s="406"/>
      <c r="AZ242" s="401" t="str">
        <f>IF(OR(G242="",H242="有"),"",IF(AS242="電気事業者",VLOOKUP(G242,供給事業者!$B:$D,2,FALSE),IF(AS242="熱の供給区域",VLOOKUP(G242,供給事業者!$J:$L,2,FALSE),IF(AS242="ガス供給事業者",VLOOKUP(G242,供給事業者!$F:$H,2,FALSE),""))))</f>
        <v/>
      </c>
      <c r="BA242" s="406"/>
      <c r="BB242" s="401" t="str">
        <f>IF(OR(G242="",H242="有"),"",IF(AS242="電気事業者",VLOOKUP(G242,供給事業者!$B:$D,3,FALSE),IF(AS242="熱の供給区域",VLOOKUP(G242,供給事業者!$J:$L,3,FALSE),IF(AS242="ガス供給事業者",VLOOKUP(G242,供給事業者!$F:$H,3,FALSE),""))))</f>
        <v/>
      </c>
      <c r="CE242" s="221" t="str">
        <f t="shared" si="48"/>
        <v/>
      </c>
      <c r="CF242" s="221" t="str">
        <f t="shared" si="49"/>
        <v/>
      </c>
    </row>
    <row r="243" spans="2:84" ht="18" customHeight="1">
      <c r="B243" s="40"/>
      <c r="D243" s="822"/>
      <c r="E243" s="49"/>
      <c r="F243" s="32"/>
      <c r="G243" s="32"/>
      <c r="H243" s="50"/>
      <c r="I243" s="225"/>
      <c r="J243" s="32"/>
      <c r="K243" s="752"/>
      <c r="L243" s="800"/>
      <c r="M243" s="50"/>
      <c r="N243" s="50"/>
      <c r="O243" s="51"/>
      <c r="P243" s="51"/>
      <c r="Q243" s="708"/>
      <c r="R243" s="709"/>
      <c r="S243" s="709"/>
      <c r="T243" s="709"/>
      <c r="U243" s="709"/>
      <c r="V243" s="709"/>
      <c r="W243" s="709"/>
      <c r="X243" s="709"/>
      <c r="Y243" s="709"/>
      <c r="Z243" s="709"/>
      <c r="AA243" s="709"/>
      <c r="AB243" s="710"/>
      <c r="AC243" s="742"/>
      <c r="AD243" s="743">
        <f t="shared" si="37"/>
        <v>1</v>
      </c>
      <c r="AE243" s="692">
        <f t="shared" si="45"/>
        <v>0</v>
      </c>
      <c r="AF243" s="722" t="str">
        <f t="shared" si="38"/>
        <v/>
      </c>
      <c r="AG243" s="722" t="str">
        <f t="shared" si="39"/>
        <v/>
      </c>
      <c r="AH243" s="134" t="str">
        <f>IF(F243="","",VLOOKUP(F243,係数!$E:$R,9,FALSE))</f>
        <v/>
      </c>
      <c r="AI243" s="286" t="str">
        <f>IF(F243="","",VLOOKUP(F243,係数!$E:$R,7,FALSE))</f>
        <v/>
      </c>
      <c r="AJ243" s="723">
        <f t="shared" si="40"/>
        <v>1</v>
      </c>
      <c r="AK243" s="724" t="str">
        <f t="shared" si="41"/>
        <v/>
      </c>
      <c r="AL243" s="696" t="str">
        <f t="shared" si="42"/>
        <v/>
      </c>
      <c r="AM243" s="724" t="str">
        <f t="shared" si="46"/>
        <v/>
      </c>
      <c r="AN243" s="750" t="str">
        <f>IF(AL243="","",IF(F243="都市ガス",AL243*係数!$O$36*44/12,IF(COUNTIF(F243,"自ら生成した*")&gt;0,AG243*K243,AG243*VLOOKUP(F243,係数!$E:$R,11,FALSE))))</f>
        <v/>
      </c>
      <c r="AO243" s="93"/>
      <c r="AP243" s="44"/>
      <c r="AR243" s="58" t="str">
        <f t="shared" si="43"/>
        <v/>
      </c>
      <c r="AS243" s="220" t="str">
        <f t="shared" si="47"/>
        <v/>
      </c>
      <c r="AT243" s="372" t="str">
        <f t="shared" si="44"/>
        <v/>
      </c>
      <c r="AY243" s="406"/>
      <c r="AZ243" s="401" t="str">
        <f>IF(OR(G243="",H243="有"),"",IF(AS243="電気事業者",VLOOKUP(G243,供給事業者!$B:$D,2,FALSE),IF(AS243="熱の供給区域",VLOOKUP(G243,供給事業者!$J:$L,2,FALSE),IF(AS243="ガス供給事業者",VLOOKUP(G243,供給事業者!$F:$H,2,FALSE),""))))</f>
        <v/>
      </c>
      <c r="BA243" s="406"/>
      <c r="BB243" s="401" t="str">
        <f>IF(OR(G243="",H243="有"),"",IF(AS243="電気事業者",VLOOKUP(G243,供給事業者!$B:$D,3,FALSE),IF(AS243="熱の供給区域",VLOOKUP(G243,供給事業者!$J:$L,3,FALSE),IF(AS243="ガス供給事業者",VLOOKUP(G243,供給事業者!$F:$H,3,FALSE),""))))</f>
        <v/>
      </c>
      <c r="CE243" s="221" t="str">
        <f t="shared" si="48"/>
        <v/>
      </c>
      <c r="CF243" s="221" t="str">
        <f t="shared" si="49"/>
        <v/>
      </c>
    </row>
    <row r="244" spans="2:84" ht="18" customHeight="1">
      <c r="B244" s="40"/>
      <c r="D244" s="822"/>
      <c r="E244" s="49"/>
      <c r="F244" s="32"/>
      <c r="G244" s="32"/>
      <c r="H244" s="50"/>
      <c r="I244" s="225"/>
      <c r="J244" s="32"/>
      <c r="K244" s="752"/>
      <c r="L244" s="800"/>
      <c r="M244" s="50"/>
      <c r="N244" s="50"/>
      <c r="O244" s="51"/>
      <c r="P244" s="51"/>
      <c r="Q244" s="708"/>
      <c r="R244" s="709"/>
      <c r="S244" s="709"/>
      <c r="T244" s="709"/>
      <c r="U244" s="709"/>
      <c r="V244" s="709"/>
      <c r="W244" s="709"/>
      <c r="X244" s="709"/>
      <c r="Y244" s="709"/>
      <c r="Z244" s="709"/>
      <c r="AA244" s="709"/>
      <c r="AB244" s="710"/>
      <c r="AC244" s="742"/>
      <c r="AD244" s="743">
        <f t="shared" si="37"/>
        <v>1</v>
      </c>
      <c r="AE244" s="692">
        <f t="shared" si="45"/>
        <v>0</v>
      </c>
      <c r="AF244" s="722" t="str">
        <f t="shared" si="38"/>
        <v/>
      </c>
      <c r="AG244" s="722" t="str">
        <f t="shared" si="39"/>
        <v/>
      </c>
      <c r="AH244" s="134" t="str">
        <f>IF(F244="","",VLOOKUP(F244,係数!$E:$R,9,FALSE))</f>
        <v/>
      </c>
      <c r="AI244" s="286" t="str">
        <f>IF(F244="","",VLOOKUP(F244,係数!$E:$R,7,FALSE))</f>
        <v/>
      </c>
      <c r="AJ244" s="723">
        <f t="shared" si="40"/>
        <v>1</v>
      </c>
      <c r="AK244" s="724" t="str">
        <f t="shared" si="41"/>
        <v/>
      </c>
      <c r="AL244" s="696" t="str">
        <f t="shared" si="42"/>
        <v/>
      </c>
      <c r="AM244" s="724" t="str">
        <f t="shared" si="46"/>
        <v/>
      </c>
      <c r="AN244" s="750" t="str">
        <f>IF(AL244="","",IF(F244="都市ガス",AL244*係数!$O$36*44/12,IF(COUNTIF(F244,"自ら生成した*")&gt;0,AG244*K244,AG244*VLOOKUP(F244,係数!$E:$R,11,FALSE))))</f>
        <v/>
      </c>
      <c r="AO244" s="93"/>
      <c r="AP244" s="44"/>
      <c r="AR244" s="58" t="str">
        <f t="shared" si="43"/>
        <v/>
      </c>
      <c r="AS244" s="220" t="str">
        <f t="shared" si="47"/>
        <v/>
      </c>
      <c r="AT244" s="372" t="str">
        <f t="shared" si="44"/>
        <v/>
      </c>
      <c r="AY244" s="406"/>
      <c r="AZ244" s="401" t="str">
        <f>IF(OR(G244="",H244="有"),"",IF(AS244="電気事業者",VLOOKUP(G244,供給事業者!$B:$D,2,FALSE),IF(AS244="熱の供給区域",VLOOKUP(G244,供給事業者!$J:$L,2,FALSE),IF(AS244="ガス供給事業者",VLOOKUP(G244,供給事業者!$F:$H,2,FALSE),""))))</f>
        <v/>
      </c>
      <c r="BA244" s="406"/>
      <c r="BB244" s="401" t="str">
        <f>IF(OR(G244="",H244="有"),"",IF(AS244="電気事業者",VLOOKUP(G244,供給事業者!$B:$D,3,FALSE),IF(AS244="熱の供給区域",VLOOKUP(G244,供給事業者!$J:$L,3,FALSE),IF(AS244="ガス供給事業者",VLOOKUP(G244,供給事業者!$F:$H,3,FALSE),""))))</f>
        <v/>
      </c>
      <c r="CE244" s="221" t="str">
        <f t="shared" si="48"/>
        <v/>
      </c>
      <c r="CF244" s="221" t="str">
        <f t="shared" si="49"/>
        <v/>
      </c>
    </row>
    <row r="245" spans="2:84" ht="18" customHeight="1">
      <c r="B245" s="40"/>
      <c r="D245" s="822"/>
      <c r="E245" s="49"/>
      <c r="F245" s="32"/>
      <c r="G245" s="32"/>
      <c r="H245" s="50"/>
      <c r="I245" s="225"/>
      <c r="J245" s="32"/>
      <c r="K245" s="752"/>
      <c r="L245" s="800"/>
      <c r="M245" s="50"/>
      <c r="N245" s="50"/>
      <c r="O245" s="51"/>
      <c r="P245" s="51"/>
      <c r="Q245" s="708"/>
      <c r="R245" s="709"/>
      <c r="S245" s="709"/>
      <c r="T245" s="709"/>
      <c r="U245" s="709"/>
      <c r="V245" s="709"/>
      <c r="W245" s="709"/>
      <c r="X245" s="709"/>
      <c r="Y245" s="709"/>
      <c r="Z245" s="709"/>
      <c r="AA245" s="709"/>
      <c r="AB245" s="710"/>
      <c r="AC245" s="742"/>
      <c r="AD245" s="743">
        <f t="shared" si="37"/>
        <v>1</v>
      </c>
      <c r="AE245" s="692">
        <f t="shared" si="45"/>
        <v>0</v>
      </c>
      <c r="AF245" s="722" t="str">
        <f t="shared" si="38"/>
        <v/>
      </c>
      <c r="AG245" s="722" t="str">
        <f t="shared" si="39"/>
        <v/>
      </c>
      <c r="AH245" s="134" t="str">
        <f>IF(F245="","",VLOOKUP(F245,係数!$E:$R,9,FALSE))</f>
        <v/>
      </c>
      <c r="AI245" s="286" t="str">
        <f>IF(F245="","",VLOOKUP(F245,係数!$E:$R,7,FALSE))</f>
        <v/>
      </c>
      <c r="AJ245" s="723">
        <f t="shared" si="40"/>
        <v>1</v>
      </c>
      <c r="AK245" s="724" t="str">
        <f t="shared" si="41"/>
        <v/>
      </c>
      <c r="AL245" s="696" t="str">
        <f t="shared" si="42"/>
        <v/>
      </c>
      <c r="AM245" s="724" t="str">
        <f t="shared" si="46"/>
        <v/>
      </c>
      <c r="AN245" s="750" t="str">
        <f>IF(AL245="","",IF(F245="都市ガス",AL245*係数!$O$36*44/12,IF(COUNTIF(F245,"自ら生成した*")&gt;0,AG245*K245,AG245*VLOOKUP(F245,係数!$E:$R,11,FALSE))))</f>
        <v/>
      </c>
      <c r="AO245" s="93"/>
      <c r="AP245" s="44"/>
      <c r="AR245" s="58" t="str">
        <f t="shared" si="43"/>
        <v/>
      </c>
      <c r="AS245" s="220" t="str">
        <f t="shared" si="47"/>
        <v/>
      </c>
      <c r="AT245" s="372" t="str">
        <f t="shared" si="44"/>
        <v/>
      </c>
      <c r="AY245" s="406"/>
      <c r="AZ245" s="401" t="str">
        <f>IF(OR(G245="",H245="有"),"",IF(AS245="電気事業者",VLOOKUP(G245,供給事業者!$B:$D,2,FALSE),IF(AS245="熱の供給区域",VLOOKUP(G245,供給事業者!$J:$L,2,FALSE),IF(AS245="ガス供給事業者",VLOOKUP(G245,供給事業者!$F:$H,2,FALSE),""))))</f>
        <v/>
      </c>
      <c r="BA245" s="406"/>
      <c r="BB245" s="401" t="str">
        <f>IF(OR(G245="",H245="有"),"",IF(AS245="電気事業者",VLOOKUP(G245,供給事業者!$B:$D,3,FALSE),IF(AS245="熱の供給区域",VLOOKUP(G245,供給事業者!$J:$L,3,FALSE),IF(AS245="ガス供給事業者",VLOOKUP(G245,供給事業者!$F:$H,3,FALSE),""))))</f>
        <v/>
      </c>
      <c r="CE245" s="221" t="str">
        <f t="shared" si="48"/>
        <v/>
      </c>
      <c r="CF245" s="221" t="str">
        <f t="shared" si="49"/>
        <v/>
      </c>
    </row>
    <row r="246" spans="2:84" ht="18" customHeight="1">
      <c r="B246" s="40"/>
      <c r="D246" s="822"/>
      <c r="E246" s="49"/>
      <c r="F246" s="32"/>
      <c r="G246" s="32"/>
      <c r="H246" s="50"/>
      <c r="I246" s="225"/>
      <c r="J246" s="32"/>
      <c r="K246" s="752"/>
      <c r="L246" s="800"/>
      <c r="M246" s="50"/>
      <c r="N246" s="50"/>
      <c r="O246" s="51"/>
      <c r="P246" s="51"/>
      <c r="Q246" s="708"/>
      <c r="R246" s="709"/>
      <c r="S246" s="709"/>
      <c r="T246" s="709"/>
      <c r="U246" s="709"/>
      <c r="V246" s="709"/>
      <c r="W246" s="709"/>
      <c r="X246" s="709"/>
      <c r="Y246" s="709"/>
      <c r="Z246" s="709"/>
      <c r="AA246" s="709"/>
      <c r="AB246" s="710"/>
      <c r="AC246" s="742"/>
      <c r="AD246" s="743">
        <f t="shared" ref="AD246:AD278" si="50">IF(COUNTIF(E246,"事業所外*")+COUNTIF(E246,"工事*")+COUNTIF(E246,"住宅*")+COUNTIF(E246,"他事業所*")&gt;0,-1,1)</f>
        <v>1</v>
      </c>
      <c r="AE246" s="692">
        <f t="shared" si="45"/>
        <v>0</v>
      </c>
      <c r="AF246" s="722" t="str">
        <f t="shared" ref="AF246:AF278" si="51">IF(P246="","",AE246/VLOOKUP(P246,$AV$8:$AW$17,2,FALSE))</f>
        <v/>
      </c>
      <c r="AG246" s="722" t="str">
        <f t="shared" ref="AG246:AG278" si="52">IF(P246="","",AE246/VLOOKUP(P246,$AV$8:$AW$17,2,FALSE)*AJ246)</f>
        <v/>
      </c>
      <c r="AH246" s="134" t="str">
        <f>IF(F246="","",VLOOKUP(F246,係数!$E:$R,9,FALSE))</f>
        <v/>
      </c>
      <c r="AI246" s="286" t="str">
        <f>IF(F246="","",VLOOKUP(F246,係数!$E:$R,7,FALSE))</f>
        <v/>
      </c>
      <c r="AJ246" s="723">
        <f t="shared" ref="AJ246:AJ278" si="53">IF(COUNTIF(F246,"都市ガス*")=0,1,(101.325+VLOOKUP(O246,$AV$21:$AW$22,2,FALSE))/101.325*273.15/288.15)</f>
        <v>1</v>
      </c>
      <c r="AK246" s="724" t="str">
        <f t="shared" ref="AK246:AK278" si="54">IF(P246="","",IF(OR(COUNTIF(F246,"自ら生成した*"),COUNTIF(F246,"再生可能エネルギーを自家消費した電気")),"－",AF246*AH246))</f>
        <v/>
      </c>
      <c r="AL246" s="696" t="str">
        <f t="shared" ref="AL246:AL278" si="55">IF(P246="","",IF(OR(COUNTIF(F246,"自ら生成した*"),COUNTIF(F246,"再生可能エネルギーを自家消費した電気")),"－",AG246*AI246))</f>
        <v/>
      </c>
      <c r="AM246" s="724" t="str">
        <f t="shared" si="46"/>
        <v/>
      </c>
      <c r="AN246" s="750" t="str">
        <f>IF(AL246="","",IF(F246="都市ガス",AL246*係数!$O$36*44/12,IF(COUNTIF(F246,"自ら生成した*")&gt;0,AG246*K246,AG246*VLOOKUP(F246,係数!$E:$R,11,FALSE))))</f>
        <v/>
      </c>
      <c r="AO246" s="93"/>
      <c r="AP246" s="44"/>
      <c r="AR246" s="58" t="str">
        <f t="shared" ref="AR246:AR278" si="56">IF(E246="","",IF(OR(E246="電気の使用",E246="熱の使用",E246="他事業所への熱や電気の供給",E246="再生可能エネルギーの電気"),E246,E246&amp;"②"))</f>
        <v/>
      </c>
      <c r="AS246" s="220" t="str">
        <f t="shared" si="47"/>
        <v/>
      </c>
      <c r="AT246" s="372" t="str">
        <f t="shared" ref="AT246:AT278" si="57">IF(AG246="","",AG246*(L246/100))</f>
        <v/>
      </c>
      <c r="AY246" s="406"/>
      <c r="AZ246" s="401" t="str">
        <f>IF(OR(G246="",H246="有"),"",IF(AS246="電気事業者",VLOOKUP(G246,供給事業者!$B:$D,2,FALSE),IF(AS246="熱の供給区域",VLOOKUP(G246,供給事業者!$J:$L,2,FALSE),IF(AS246="ガス供給事業者",VLOOKUP(G246,供給事業者!$F:$H,2,FALSE),""))))</f>
        <v/>
      </c>
      <c r="BA246" s="406"/>
      <c r="BB246" s="401" t="str">
        <f>IF(OR(G246="",H246="有"),"",IF(AS246="電気事業者",VLOOKUP(G246,供給事業者!$B:$D,3,FALSE),IF(AS246="熱の供給区域",VLOOKUP(G246,供給事業者!$J:$L,3,FALSE),IF(AS246="ガス供給事業者",VLOOKUP(G246,供給事業者!$F:$H,3,FALSE),""))))</f>
        <v/>
      </c>
      <c r="CE246" s="221" t="str">
        <f t="shared" si="48"/>
        <v/>
      </c>
      <c r="CF246" s="221" t="str">
        <f t="shared" si="49"/>
        <v/>
      </c>
    </row>
    <row r="247" spans="2:84" ht="18" customHeight="1">
      <c r="B247" s="40"/>
      <c r="D247" s="822"/>
      <c r="E247" s="49"/>
      <c r="F247" s="32"/>
      <c r="G247" s="32"/>
      <c r="H247" s="50"/>
      <c r="I247" s="225"/>
      <c r="J247" s="32"/>
      <c r="K247" s="752"/>
      <c r="L247" s="800"/>
      <c r="M247" s="50"/>
      <c r="N247" s="50"/>
      <c r="O247" s="51"/>
      <c r="P247" s="51"/>
      <c r="Q247" s="708"/>
      <c r="R247" s="709"/>
      <c r="S247" s="709"/>
      <c r="T247" s="709"/>
      <c r="U247" s="709"/>
      <c r="V247" s="709"/>
      <c r="W247" s="709"/>
      <c r="X247" s="709"/>
      <c r="Y247" s="709"/>
      <c r="Z247" s="709"/>
      <c r="AA247" s="709"/>
      <c r="AB247" s="710"/>
      <c r="AC247" s="742"/>
      <c r="AD247" s="743">
        <f t="shared" si="50"/>
        <v>1</v>
      </c>
      <c r="AE247" s="692">
        <f t="shared" ref="AE247:AE277" si="58">IF(AC247="",SUM(Q247:AB247)*AD247,SUM(Q247:AB247)*AC247*AD247)</f>
        <v>0</v>
      </c>
      <c r="AF247" s="722" t="str">
        <f t="shared" si="51"/>
        <v/>
      </c>
      <c r="AG247" s="722" t="str">
        <f t="shared" si="52"/>
        <v/>
      </c>
      <c r="AH247" s="134" t="str">
        <f>IF(F247="","",VLOOKUP(F247,係数!$E:$R,9,FALSE))</f>
        <v/>
      </c>
      <c r="AI247" s="286" t="str">
        <f>IF(F247="","",VLOOKUP(F247,係数!$E:$R,7,FALSE))</f>
        <v/>
      </c>
      <c r="AJ247" s="723">
        <f t="shared" si="53"/>
        <v>1</v>
      </c>
      <c r="AK247" s="724" t="str">
        <f t="shared" si="54"/>
        <v/>
      </c>
      <c r="AL247" s="696" t="str">
        <f t="shared" si="55"/>
        <v/>
      </c>
      <c r="AM247" s="724" t="str">
        <f t="shared" ref="AM247:AM278" si="59">IF(AK247="","",IF(F247="産業用蒸気",AF247*0.0654,AF247*K247))</f>
        <v/>
      </c>
      <c r="AN247" s="750" t="str">
        <f>IF(AL247="","",IF(F247="都市ガス",AL247*係数!$O$36*44/12,IF(COUNTIF(F247,"自ら生成した*")&gt;0,AG247*K247,AG247*VLOOKUP(F247,係数!$E:$R,11,FALSE))))</f>
        <v/>
      </c>
      <c r="AO247" s="93"/>
      <c r="AP247" s="44"/>
      <c r="AR247" s="58" t="str">
        <f t="shared" si="56"/>
        <v/>
      </c>
      <c r="AS247" s="220" t="str">
        <f t="shared" ref="AS247:AS278" si="60">IF(F247="","",IF(E247="電気の使用","電気事業者",IF(F247="都市ガス","ガス供給事業者",IF(E247="再生可能エネルギーの電気","-","熱の供給区域"))))</f>
        <v/>
      </c>
      <c r="AT247" s="372" t="str">
        <f t="shared" si="57"/>
        <v/>
      </c>
      <c r="AY247" s="406"/>
      <c r="AZ247" s="401" t="str">
        <f>IF(OR(G247="",H247="有"),"",IF(AS247="電気事業者",VLOOKUP(G247,供給事業者!$B:$D,2,FALSE),IF(AS247="熱の供給区域",VLOOKUP(G247,供給事業者!$J:$L,2,FALSE),IF(AS247="ガス供給事業者",VLOOKUP(G247,供給事業者!$F:$H,2,FALSE),""))))</f>
        <v/>
      </c>
      <c r="BA247" s="406"/>
      <c r="BB247" s="401" t="str">
        <f>IF(OR(G247="",H247="有"),"",IF(AS247="電気事業者",VLOOKUP(G247,供給事業者!$B:$D,3,FALSE),IF(AS247="熱の供給区域",VLOOKUP(G247,供給事業者!$J:$L,3,FALSE),IF(AS247="ガス供給事業者",VLOOKUP(G247,供給事業者!$F:$H,3,FALSE),""))))</f>
        <v/>
      </c>
      <c r="CE247" s="221" t="str">
        <f t="shared" si="48"/>
        <v/>
      </c>
      <c r="CF247" s="221" t="str">
        <f t="shared" si="49"/>
        <v/>
      </c>
    </row>
    <row r="248" spans="2:84" ht="18" customHeight="1">
      <c r="B248" s="40"/>
      <c r="D248" s="822"/>
      <c r="E248" s="49"/>
      <c r="F248" s="32"/>
      <c r="G248" s="32"/>
      <c r="H248" s="50"/>
      <c r="I248" s="225"/>
      <c r="J248" s="32"/>
      <c r="K248" s="752"/>
      <c r="L248" s="800"/>
      <c r="M248" s="50"/>
      <c r="N248" s="50"/>
      <c r="O248" s="51"/>
      <c r="P248" s="51"/>
      <c r="Q248" s="708"/>
      <c r="R248" s="709"/>
      <c r="S248" s="709"/>
      <c r="T248" s="709"/>
      <c r="U248" s="709"/>
      <c r="V248" s="709"/>
      <c r="W248" s="709"/>
      <c r="X248" s="709"/>
      <c r="Y248" s="709"/>
      <c r="Z248" s="709"/>
      <c r="AA248" s="709"/>
      <c r="AB248" s="710"/>
      <c r="AC248" s="742"/>
      <c r="AD248" s="743">
        <f t="shared" si="50"/>
        <v>1</v>
      </c>
      <c r="AE248" s="692">
        <f t="shared" si="58"/>
        <v>0</v>
      </c>
      <c r="AF248" s="722" t="str">
        <f t="shared" si="51"/>
        <v/>
      </c>
      <c r="AG248" s="722" t="str">
        <f t="shared" si="52"/>
        <v/>
      </c>
      <c r="AH248" s="134" t="str">
        <f>IF(F248="","",VLOOKUP(F248,係数!$E:$R,9,FALSE))</f>
        <v/>
      </c>
      <c r="AI248" s="286" t="str">
        <f>IF(F248="","",VLOOKUP(F248,係数!$E:$R,7,FALSE))</f>
        <v/>
      </c>
      <c r="AJ248" s="723">
        <f t="shared" si="53"/>
        <v>1</v>
      </c>
      <c r="AK248" s="724" t="str">
        <f t="shared" si="54"/>
        <v/>
      </c>
      <c r="AL248" s="696" t="str">
        <f t="shared" si="55"/>
        <v/>
      </c>
      <c r="AM248" s="724" t="str">
        <f t="shared" si="59"/>
        <v/>
      </c>
      <c r="AN248" s="750" t="str">
        <f>IF(AL248="","",IF(F248="都市ガス",AL248*係数!$O$36*44/12,IF(COUNTIF(F248,"自ら生成した*")&gt;0,AG248*K248,AG248*VLOOKUP(F248,係数!$E:$R,11,FALSE))))</f>
        <v/>
      </c>
      <c r="AO248" s="93"/>
      <c r="AP248" s="44"/>
      <c r="AR248" s="58" t="str">
        <f t="shared" si="56"/>
        <v/>
      </c>
      <c r="AS248" s="220" t="str">
        <f t="shared" si="60"/>
        <v/>
      </c>
      <c r="AT248" s="372" t="str">
        <f t="shared" si="57"/>
        <v/>
      </c>
      <c r="AY248" s="406"/>
      <c r="AZ248" s="401" t="str">
        <f>IF(OR(G248="",H248="有"),"",IF(AS248="電気事業者",VLOOKUP(G248,供給事業者!$B:$D,2,FALSE),IF(AS248="熱の供給区域",VLOOKUP(G248,供給事業者!$J:$L,2,FALSE),IF(AS248="ガス供給事業者",VLOOKUP(G248,供給事業者!$F:$H,2,FALSE),""))))</f>
        <v/>
      </c>
      <c r="BA248" s="406"/>
      <c r="BB248" s="401" t="str">
        <f>IF(OR(G248="",H248="有"),"",IF(AS248="電気事業者",VLOOKUP(G248,供給事業者!$B:$D,3,FALSE),IF(AS248="熱の供給区域",VLOOKUP(G248,供給事業者!$J:$L,3,FALSE),IF(AS248="ガス供給事業者",VLOOKUP(G248,供給事業者!$F:$H,3,FALSE),""))))</f>
        <v/>
      </c>
      <c r="CE248" s="221" t="str">
        <f t="shared" si="48"/>
        <v/>
      </c>
      <c r="CF248" s="221" t="str">
        <f t="shared" si="49"/>
        <v/>
      </c>
    </row>
    <row r="249" spans="2:84" ht="18" customHeight="1">
      <c r="B249" s="40"/>
      <c r="D249" s="822"/>
      <c r="E249" s="49"/>
      <c r="F249" s="32"/>
      <c r="G249" s="32"/>
      <c r="H249" s="50"/>
      <c r="I249" s="225"/>
      <c r="J249" s="32"/>
      <c r="K249" s="752"/>
      <c r="L249" s="800"/>
      <c r="M249" s="50"/>
      <c r="N249" s="50"/>
      <c r="O249" s="51"/>
      <c r="P249" s="51"/>
      <c r="Q249" s="708"/>
      <c r="R249" s="709"/>
      <c r="S249" s="709"/>
      <c r="T249" s="709"/>
      <c r="U249" s="709"/>
      <c r="V249" s="709"/>
      <c r="W249" s="709"/>
      <c r="X249" s="709"/>
      <c r="Y249" s="709"/>
      <c r="Z249" s="709"/>
      <c r="AA249" s="709"/>
      <c r="AB249" s="710"/>
      <c r="AC249" s="742"/>
      <c r="AD249" s="743">
        <f t="shared" si="50"/>
        <v>1</v>
      </c>
      <c r="AE249" s="692">
        <f t="shared" si="58"/>
        <v>0</v>
      </c>
      <c r="AF249" s="722" t="str">
        <f t="shared" si="51"/>
        <v/>
      </c>
      <c r="AG249" s="722" t="str">
        <f t="shared" si="52"/>
        <v/>
      </c>
      <c r="AH249" s="134" t="str">
        <f>IF(F249="","",VLOOKUP(F249,係数!$E:$R,9,FALSE))</f>
        <v/>
      </c>
      <c r="AI249" s="286" t="str">
        <f>IF(F249="","",VLOOKUP(F249,係数!$E:$R,7,FALSE))</f>
        <v/>
      </c>
      <c r="AJ249" s="723">
        <f t="shared" si="53"/>
        <v>1</v>
      </c>
      <c r="AK249" s="724" t="str">
        <f t="shared" si="54"/>
        <v/>
      </c>
      <c r="AL249" s="696" t="str">
        <f t="shared" si="55"/>
        <v/>
      </c>
      <c r="AM249" s="724" t="str">
        <f t="shared" si="59"/>
        <v/>
      </c>
      <c r="AN249" s="750" t="str">
        <f>IF(AL249="","",IF(F249="都市ガス",AL249*係数!$O$36*44/12,IF(COUNTIF(F249,"自ら生成した*")&gt;0,AG249*K249,AG249*VLOOKUP(F249,係数!$E:$R,11,FALSE))))</f>
        <v/>
      </c>
      <c r="AO249" s="93"/>
      <c r="AP249" s="44"/>
      <c r="AR249" s="58" t="str">
        <f t="shared" si="56"/>
        <v/>
      </c>
      <c r="AS249" s="220" t="str">
        <f t="shared" si="60"/>
        <v/>
      </c>
      <c r="AT249" s="372" t="str">
        <f t="shared" si="57"/>
        <v/>
      </c>
      <c r="AY249" s="406"/>
      <c r="AZ249" s="401" t="str">
        <f>IF(OR(G249="",H249="有"),"",IF(AS249="電気事業者",VLOOKUP(G249,供給事業者!$B:$D,2,FALSE),IF(AS249="熱の供給区域",VLOOKUP(G249,供給事業者!$J:$L,2,FALSE),IF(AS249="ガス供給事業者",VLOOKUP(G249,供給事業者!$F:$H,2,FALSE),""))))</f>
        <v/>
      </c>
      <c r="BA249" s="406"/>
      <c r="BB249" s="401" t="str">
        <f>IF(OR(G249="",H249="有"),"",IF(AS249="電気事業者",VLOOKUP(G249,供給事業者!$B:$D,3,FALSE),IF(AS249="熱の供給区域",VLOOKUP(G249,供給事業者!$J:$L,3,FALSE),IF(AS249="ガス供給事業者",VLOOKUP(G249,供給事業者!$F:$H,3,FALSE),""))))</f>
        <v/>
      </c>
      <c r="CE249" s="221" t="str">
        <f t="shared" si="48"/>
        <v/>
      </c>
      <c r="CF249" s="221" t="str">
        <f t="shared" si="49"/>
        <v/>
      </c>
    </row>
    <row r="250" spans="2:84" ht="18" customHeight="1">
      <c r="B250" s="40"/>
      <c r="D250" s="826"/>
      <c r="E250" s="49"/>
      <c r="F250" s="32"/>
      <c r="G250" s="32"/>
      <c r="H250" s="50"/>
      <c r="I250" s="225"/>
      <c r="J250" s="32"/>
      <c r="K250" s="752"/>
      <c r="L250" s="800"/>
      <c r="M250" s="50"/>
      <c r="N250" s="50"/>
      <c r="O250" s="51"/>
      <c r="P250" s="51"/>
      <c r="Q250" s="708"/>
      <c r="R250" s="709"/>
      <c r="S250" s="709"/>
      <c r="T250" s="709"/>
      <c r="U250" s="709"/>
      <c r="V250" s="709"/>
      <c r="W250" s="709"/>
      <c r="X250" s="709"/>
      <c r="Y250" s="709"/>
      <c r="Z250" s="709"/>
      <c r="AA250" s="709"/>
      <c r="AB250" s="710"/>
      <c r="AC250" s="742"/>
      <c r="AD250" s="743">
        <f t="shared" si="50"/>
        <v>1</v>
      </c>
      <c r="AE250" s="692">
        <f t="shared" si="58"/>
        <v>0</v>
      </c>
      <c r="AF250" s="722" t="str">
        <f t="shared" si="51"/>
        <v/>
      </c>
      <c r="AG250" s="722" t="str">
        <f t="shared" si="52"/>
        <v/>
      </c>
      <c r="AH250" s="134" t="str">
        <f>IF(F250="","",VLOOKUP(F250,係数!$E:$R,9,FALSE))</f>
        <v/>
      </c>
      <c r="AI250" s="286" t="str">
        <f>IF(F250="","",VLOOKUP(F250,係数!$E:$R,7,FALSE))</f>
        <v/>
      </c>
      <c r="AJ250" s="723">
        <f t="shared" si="53"/>
        <v>1</v>
      </c>
      <c r="AK250" s="724" t="str">
        <f t="shared" si="54"/>
        <v/>
      </c>
      <c r="AL250" s="696" t="str">
        <f t="shared" si="55"/>
        <v/>
      </c>
      <c r="AM250" s="724" t="str">
        <f>IF(AK250="","",IF(F250="産業用蒸気",AF250*0.0654,AF250*K250))</f>
        <v/>
      </c>
      <c r="AN250" s="750" t="str">
        <f>IF(AL250="","",IF(F250="都市ガス",AL250*係数!$O$36*44/12,IF(COUNTIF(F250,"自ら生成した*")&gt;0,AG250*K250,AG250*VLOOKUP(F250,係数!$E:$R,11,FALSE))))</f>
        <v/>
      </c>
      <c r="AO250" s="93"/>
      <c r="AP250" s="44"/>
      <c r="AR250" s="58" t="str">
        <f t="shared" si="56"/>
        <v/>
      </c>
      <c r="AS250" s="220" t="str">
        <f t="shared" si="60"/>
        <v/>
      </c>
      <c r="AT250" s="372" t="str">
        <f t="shared" si="57"/>
        <v/>
      </c>
      <c r="AY250" s="406"/>
      <c r="AZ250" s="401" t="str">
        <f>IF(OR(G250="",H250="有"),"",IF(AS250="電気事業者",VLOOKUP(G250,供給事業者!$B:$D,2,FALSE),IF(AS250="熱の供給区域",VLOOKUP(G250,供給事業者!$J:$L,2,FALSE),IF(AS250="ガス供給事業者",VLOOKUP(G250,供給事業者!$F:$H,2,FALSE),""))))</f>
        <v/>
      </c>
      <c r="BA250" s="406"/>
      <c r="BB250" s="401" t="str">
        <f>IF(OR(G250="",H250="有"),"",IF(AS250="電気事業者",VLOOKUP(G250,供給事業者!$B:$D,3,FALSE),IF(AS250="熱の供給区域",VLOOKUP(G250,供給事業者!$J:$L,3,FALSE),IF(AS250="ガス供給事業者",VLOOKUP(G250,供給事業者!$F:$H,3,FALSE),""))))</f>
        <v/>
      </c>
      <c r="CE250" s="221" t="str">
        <f t="shared" si="48"/>
        <v/>
      </c>
      <c r="CF250" s="221" t="str">
        <f t="shared" si="49"/>
        <v/>
      </c>
    </row>
    <row r="251" spans="2:84" ht="18" customHeight="1">
      <c r="B251" s="40"/>
      <c r="D251" s="826"/>
      <c r="E251" s="49"/>
      <c r="F251" s="32"/>
      <c r="G251" s="32"/>
      <c r="H251" s="50"/>
      <c r="I251" s="225"/>
      <c r="J251" s="32"/>
      <c r="K251" s="752"/>
      <c r="L251" s="800"/>
      <c r="M251" s="50"/>
      <c r="N251" s="50"/>
      <c r="O251" s="51"/>
      <c r="P251" s="51"/>
      <c r="Q251" s="708"/>
      <c r="R251" s="709"/>
      <c r="S251" s="709"/>
      <c r="T251" s="709"/>
      <c r="U251" s="709"/>
      <c r="V251" s="709"/>
      <c r="W251" s="709"/>
      <c r="X251" s="709"/>
      <c r="Y251" s="709"/>
      <c r="Z251" s="709"/>
      <c r="AA251" s="709"/>
      <c r="AB251" s="710"/>
      <c r="AC251" s="742"/>
      <c r="AD251" s="743">
        <f t="shared" si="50"/>
        <v>1</v>
      </c>
      <c r="AE251" s="692">
        <f t="shared" si="58"/>
        <v>0</v>
      </c>
      <c r="AF251" s="722" t="str">
        <f t="shared" si="51"/>
        <v/>
      </c>
      <c r="AG251" s="722" t="str">
        <f t="shared" si="52"/>
        <v/>
      </c>
      <c r="AH251" s="134" t="str">
        <f>IF(F251="","",VLOOKUP(F251,係数!$E:$R,9,FALSE))</f>
        <v/>
      </c>
      <c r="AI251" s="286" t="str">
        <f>IF(F251="","",VLOOKUP(F251,係数!$E:$R,7,FALSE))</f>
        <v/>
      </c>
      <c r="AJ251" s="723">
        <f t="shared" si="53"/>
        <v>1</v>
      </c>
      <c r="AK251" s="724" t="str">
        <f t="shared" si="54"/>
        <v/>
      </c>
      <c r="AL251" s="696" t="str">
        <f t="shared" si="55"/>
        <v/>
      </c>
      <c r="AM251" s="724" t="str">
        <f t="shared" si="59"/>
        <v/>
      </c>
      <c r="AN251" s="750" t="str">
        <f>IF(AL251="","",IF(F251="都市ガス",AL251*係数!$O$36*44/12,IF(COUNTIF(F251,"自ら生成した*")&gt;0,AG251*K251,AG251*VLOOKUP(F251,係数!$E:$R,11,FALSE))))</f>
        <v/>
      </c>
      <c r="AO251" s="93"/>
      <c r="AP251" s="44"/>
      <c r="AR251" s="58" t="str">
        <f t="shared" si="56"/>
        <v/>
      </c>
      <c r="AS251" s="220" t="str">
        <f t="shared" si="60"/>
        <v/>
      </c>
      <c r="AT251" s="372" t="str">
        <f t="shared" si="57"/>
        <v/>
      </c>
      <c r="AY251" s="406"/>
      <c r="AZ251" s="401" t="str">
        <f>IF(OR(G251="",H251="有"),"",IF(AS251="電気事業者",VLOOKUP(G251,供給事業者!$B:$D,2,FALSE),IF(AS251="熱の供給区域",VLOOKUP(G251,供給事業者!$J:$L,2,FALSE),IF(AS251="ガス供給事業者",VLOOKUP(G251,供給事業者!$F:$H,2,FALSE),""))))</f>
        <v/>
      </c>
      <c r="BA251" s="406"/>
      <c r="BB251" s="401" t="str">
        <f>IF(OR(G251="",H251="有"),"",IF(AS251="電気事業者",VLOOKUP(G251,供給事業者!$B:$D,3,FALSE),IF(AS251="熱の供給区域",VLOOKUP(G251,供給事業者!$J:$L,3,FALSE),IF(AS251="ガス供給事業者",VLOOKUP(G251,供給事業者!$F:$H,3,FALSE),""))))</f>
        <v/>
      </c>
      <c r="CE251" s="221" t="str">
        <f t="shared" si="48"/>
        <v/>
      </c>
      <c r="CF251" s="221" t="str">
        <f t="shared" si="49"/>
        <v/>
      </c>
    </row>
    <row r="252" spans="2:84" ht="18" customHeight="1">
      <c r="B252" s="40"/>
      <c r="D252" s="826"/>
      <c r="E252" s="49"/>
      <c r="F252" s="32"/>
      <c r="G252" s="32"/>
      <c r="H252" s="50"/>
      <c r="I252" s="225"/>
      <c r="J252" s="32"/>
      <c r="K252" s="752"/>
      <c r="L252" s="800"/>
      <c r="M252" s="50"/>
      <c r="N252" s="50"/>
      <c r="O252" s="51"/>
      <c r="P252" s="51"/>
      <c r="Q252" s="708"/>
      <c r="R252" s="709"/>
      <c r="S252" s="709"/>
      <c r="T252" s="709"/>
      <c r="U252" s="709"/>
      <c r="V252" s="709"/>
      <c r="W252" s="709"/>
      <c r="X252" s="709"/>
      <c r="Y252" s="709"/>
      <c r="Z252" s="709"/>
      <c r="AA252" s="709"/>
      <c r="AB252" s="710"/>
      <c r="AC252" s="742"/>
      <c r="AD252" s="743">
        <f t="shared" si="50"/>
        <v>1</v>
      </c>
      <c r="AE252" s="692">
        <f t="shared" si="58"/>
        <v>0</v>
      </c>
      <c r="AF252" s="722" t="str">
        <f t="shared" si="51"/>
        <v/>
      </c>
      <c r="AG252" s="722" t="str">
        <f t="shared" si="52"/>
        <v/>
      </c>
      <c r="AH252" s="134" t="str">
        <f>IF(F252="","",VLOOKUP(F252,係数!$E:$R,9,FALSE))</f>
        <v/>
      </c>
      <c r="AI252" s="286" t="str">
        <f>IF(F252="","",VLOOKUP(F252,係数!$E:$R,7,FALSE))</f>
        <v/>
      </c>
      <c r="AJ252" s="723">
        <f t="shared" si="53"/>
        <v>1</v>
      </c>
      <c r="AK252" s="724" t="str">
        <f t="shared" si="54"/>
        <v/>
      </c>
      <c r="AL252" s="696" t="str">
        <f t="shared" si="55"/>
        <v/>
      </c>
      <c r="AM252" s="724" t="str">
        <f t="shared" si="59"/>
        <v/>
      </c>
      <c r="AN252" s="750" t="str">
        <f>IF(AL252="","",IF(F252="都市ガス",AL252*係数!$O$36*44/12,IF(COUNTIF(F252,"自ら生成した*")&gt;0,AG252*K252,AG252*VLOOKUP(F252,係数!$E:$R,11,FALSE))))</f>
        <v/>
      </c>
      <c r="AO252" s="93"/>
      <c r="AP252" s="44"/>
      <c r="AR252" s="58" t="str">
        <f t="shared" si="56"/>
        <v/>
      </c>
      <c r="AS252" s="220" t="str">
        <f t="shared" si="60"/>
        <v/>
      </c>
      <c r="AT252" s="372" t="str">
        <f t="shared" si="57"/>
        <v/>
      </c>
      <c r="AY252" s="406"/>
      <c r="AZ252" s="401" t="str">
        <f>IF(OR(G252="",H252="有"),"",IF(AS252="電気事業者",VLOOKUP(G252,供給事業者!$B:$D,2,FALSE),IF(AS252="熱の供給区域",VLOOKUP(G252,供給事業者!$J:$L,2,FALSE),IF(AS252="ガス供給事業者",VLOOKUP(G252,供給事業者!$F:$H,2,FALSE),""))))</f>
        <v/>
      </c>
      <c r="BA252" s="406"/>
      <c r="BB252" s="401" t="str">
        <f>IF(OR(G252="",H252="有"),"",IF(AS252="電気事業者",VLOOKUP(G252,供給事業者!$B:$D,3,FALSE),IF(AS252="熱の供給区域",VLOOKUP(G252,供給事業者!$J:$L,3,FALSE),IF(AS252="ガス供給事業者",VLOOKUP(G252,供給事業者!$F:$H,3,FALSE),""))))</f>
        <v/>
      </c>
      <c r="CE252" s="221" t="str">
        <f t="shared" si="48"/>
        <v/>
      </c>
      <c r="CF252" s="221" t="str">
        <f t="shared" si="49"/>
        <v/>
      </c>
    </row>
    <row r="253" spans="2:84" ht="18" customHeight="1">
      <c r="B253" s="40"/>
      <c r="D253" s="826"/>
      <c r="E253" s="49"/>
      <c r="F253" s="32"/>
      <c r="G253" s="32"/>
      <c r="H253" s="50"/>
      <c r="I253" s="225"/>
      <c r="J253" s="32"/>
      <c r="K253" s="752"/>
      <c r="L253" s="800"/>
      <c r="M253" s="50"/>
      <c r="N253" s="50"/>
      <c r="O253" s="51"/>
      <c r="P253" s="51"/>
      <c r="Q253" s="708"/>
      <c r="R253" s="709"/>
      <c r="S253" s="709"/>
      <c r="T253" s="709"/>
      <c r="U253" s="709"/>
      <c r="V253" s="709"/>
      <c r="W253" s="709"/>
      <c r="X253" s="709"/>
      <c r="Y253" s="709"/>
      <c r="Z253" s="709"/>
      <c r="AA253" s="709"/>
      <c r="AB253" s="710"/>
      <c r="AC253" s="742"/>
      <c r="AD253" s="743">
        <f t="shared" si="50"/>
        <v>1</v>
      </c>
      <c r="AE253" s="692">
        <f t="shared" si="58"/>
        <v>0</v>
      </c>
      <c r="AF253" s="722" t="str">
        <f t="shared" si="51"/>
        <v/>
      </c>
      <c r="AG253" s="722" t="str">
        <f t="shared" si="52"/>
        <v/>
      </c>
      <c r="AH253" s="134" t="str">
        <f>IF(F253="","",VLOOKUP(F253,係数!$E:$R,9,FALSE))</f>
        <v/>
      </c>
      <c r="AI253" s="286" t="str">
        <f>IF(F253="","",VLOOKUP(F253,係数!$E:$R,7,FALSE))</f>
        <v/>
      </c>
      <c r="AJ253" s="723">
        <f t="shared" si="53"/>
        <v>1</v>
      </c>
      <c r="AK253" s="724" t="str">
        <f t="shared" si="54"/>
        <v/>
      </c>
      <c r="AL253" s="696" t="str">
        <f t="shared" si="55"/>
        <v/>
      </c>
      <c r="AM253" s="724" t="str">
        <f t="shared" si="59"/>
        <v/>
      </c>
      <c r="AN253" s="750" t="str">
        <f>IF(AL253="","",IF(F253="都市ガス",AL253*係数!$O$36*44/12,IF(COUNTIF(F253,"自ら生成した*")&gt;0,AG253*K253,AG253*VLOOKUP(F253,係数!$E:$R,11,FALSE))))</f>
        <v/>
      </c>
      <c r="AO253" s="93"/>
      <c r="AP253" s="44"/>
      <c r="AR253" s="58" t="str">
        <f t="shared" si="56"/>
        <v/>
      </c>
      <c r="AS253" s="220" t="str">
        <f t="shared" si="60"/>
        <v/>
      </c>
      <c r="AT253" s="372" t="str">
        <f t="shared" si="57"/>
        <v/>
      </c>
      <c r="AY253" s="406"/>
      <c r="AZ253" s="401" t="str">
        <f>IF(OR(G253="",H253="有"),"",IF(AS253="電気事業者",VLOOKUP(G253,供給事業者!$B:$D,2,FALSE),IF(AS253="熱の供給区域",VLOOKUP(G253,供給事業者!$J:$L,2,FALSE),IF(AS253="ガス供給事業者",VLOOKUP(G253,供給事業者!$F:$H,2,FALSE),""))))</f>
        <v/>
      </c>
      <c r="BA253" s="406"/>
      <c r="BB253" s="401" t="str">
        <f>IF(OR(G253="",H253="有"),"",IF(AS253="電気事業者",VLOOKUP(G253,供給事業者!$B:$D,3,FALSE),IF(AS253="熱の供給区域",VLOOKUP(G253,供給事業者!$J:$L,3,FALSE),IF(AS253="ガス供給事業者",VLOOKUP(G253,供給事業者!$F:$H,3,FALSE),""))))</f>
        <v/>
      </c>
      <c r="CE253" s="221" t="str">
        <f t="shared" ref="CE253:CE285" si="61">IF(AND(N246="無",AC246=1),1,IF(AND(N246="無",AC246=""),1,""))</f>
        <v/>
      </c>
      <c r="CF253" s="221" t="str">
        <f t="shared" ref="CF253:CF285" si="62">IF(AND(F246="再生可能エネルギーを自家消費した電気",N246="無"),1,"")</f>
        <v/>
      </c>
    </row>
    <row r="254" spans="2:84" ht="18" customHeight="1">
      <c r="B254" s="40"/>
      <c r="D254" s="826"/>
      <c r="E254" s="49"/>
      <c r="F254" s="32"/>
      <c r="G254" s="32"/>
      <c r="H254" s="50"/>
      <c r="I254" s="225"/>
      <c r="J254" s="32"/>
      <c r="K254" s="752"/>
      <c r="L254" s="800"/>
      <c r="M254" s="50"/>
      <c r="N254" s="50"/>
      <c r="O254" s="51"/>
      <c r="P254" s="51"/>
      <c r="Q254" s="708"/>
      <c r="R254" s="709"/>
      <c r="S254" s="709"/>
      <c r="T254" s="709"/>
      <c r="U254" s="709"/>
      <c r="V254" s="709"/>
      <c r="W254" s="709"/>
      <c r="X254" s="709"/>
      <c r="Y254" s="709"/>
      <c r="Z254" s="709"/>
      <c r="AA254" s="709"/>
      <c r="AB254" s="710"/>
      <c r="AC254" s="742"/>
      <c r="AD254" s="743">
        <f t="shared" si="50"/>
        <v>1</v>
      </c>
      <c r="AE254" s="692">
        <f t="shared" si="58"/>
        <v>0</v>
      </c>
      <c r="AF254" s="722" t="str">
        <f t="shared" si="51"/>
        <v/>
      </c>
      <c r="AG254" s="722" t="str">
        <f t="shared" si="52"/>
        <v/>
      </c>
      <c r="AH254" s="134" t="str">
        <f>IF(F254="","",VLOOKUP(F254,係数!$E:$R,9,FALSE))</f>
        <v/>
      </c>
      <c r="AI254" s="286" t="str">
        <f>IF(F254="","",VLOOKUP(F254,係数!$E:$R,7,FALSE))</f>
        <v/>
      </c>
      <c r="AJ254" s="723">
        <f t="shared" si="53"/>
        <v>1</v>
      </c>
      <c r="AK254" s="724" t="str">
        <f t="shared" si="54"/>
        <v/>
      </c>
      <c r="AL254" s="696" t="str">
        <f t="shared" si="55"/>
        <v/>
      </c>
      <c r="AM254" s="724" t="str">
        <f t="shared" si="59"/>
        <v/>
      </c>
      <c r="AN254" s="750" t="str">
        <f>IF(AL254="","",IF(F254="都市ガス",AL254*係数!$O$36*44/12,IF(COUNTIF(F254,"自ら生成した*")&gt;0,AG254*K254,AG254*VLOOKUP(F254,係数!$E:$R,11,FALSE))))</f>
        <v/>
      </c>
      <c r="AP254" s="44"/>
      <c r="AR254" s="58" t="str">
        <f t="shared" si="56"/>
        <v/>
      </c>
      <c r="AS254" s="220" t="str">
        <f t="shared" si="60"/>
        <v/>
      </c>
      <c r="AT254" s="372" t="str">
        <f t="shared" si="57"/>
        <v/>
      </c>
      <c r="AY254" s="406"/>
      <c r="AZ254" s="401" t="str">
        <f>IF(OR(G254="",H254="有"),"",IF(AS254="電気事業者",VLOOKUP(G254,供給事業者!$B:$D,2,FALSE),IF(AS254="熱の供給区域",VLOOKUP(G254,供給事業者!$J:$L,2,FALSE),IF(AS254="ガス供給事業者",VLOOKUP(G254,供給事業者!$F:$H,2,FALSE),""))))</f>
        <v/>
      </c>
      <c r="BA254" s="406"/>
      <c r="BB254" s="401" t="str">
        <f>IF(OR(G254="",H254="有"),"",IF(AS254="電気事業者",VLOOKUP(G254,供給事業者!$B:$D,3,FALSE),IF(AS254="熱の供給区域",VLOOKUP(G254,供給事業者!$J:$L,3,FALSE),IF(AS254="ガス供給事業者",VLOOKUP(G254,供給事業者!$F:$H,3,FALSE),""))))</f>
        <v/>
      </c>
      <c r="CE254" s="221" t="str">
        <f t="shared" si="61"/>
        <v/>
      </c>
      <c r="CF254" s="221" t="str">
        <f t="shared" si="62"/>
        <v/>
      </c>
    </row>
    <row r="255" spans="2:84" ht="18" customHeight="1">
      <c r="B255" s="40"/>
      <c r="D255" s="826"/>
      <c r="E255" s="49"/>
      <c r="F255" s="32"/>
      <c r="G255" s="32"/>
      <c r="H255" s="50"/>
      <c r="I255" s="225"/>
      <c r="J255" s="32"/>
      <c r="K255" s="752"/>
      <c r="L255" s="800"/>
      <c r="M255" s="50"/>
      <c r="N255" s="50"/>
      <c r="O255" s="51"/>
      <c r="P255" s="51"/>
      <c r="Q255" s="708"/>
      <c r="R255" s="709"/>
      <c r="S255" s="709"/>
      <c r="T255" s="709"/>
      <c r="U255" s="709"/>
      <c r="V255" s="709"/>
      <c r="W255" s="709"/>
      <c r="X255" s="709"/>
      <c r="Y255" s="709"/>
      <c r="Z255" s="709"/>
      <c r="AA255" s="709"/>
      <c r="AB255" s="710"/>
      <c r="AC255" s="742"/>
      <c r="AD255" s="743">
        <f t="shared" si="50"/>
        <v>1</v>
      </c>
      <c r="AE255" s="692">
        <f t="shared" si="58"/>
        <v>0</v>
      </c>
      <c r="AF255" s="722" t="str">
        <f t="shared" si="51"/>
        <v/>
      </c>
      <c r="AG255" s="722" t="str">
        <f t="shared" si="52"/>
        <v/>
      </c>
      <c r="AH255" s="134" t="str">
        <f>IF(F255="","",VLOOKUP(F255,係数!$E:$R,9,FALSE))</f>
        <v/>
      </c>
      <c r="AI255" s="286" t="str">
        <f>IF(F255="","",VLOOKUP(F255,係数!$E:$R,7,FALSE))</f>
        <v/>
      </c>
      <c r="AJ255" s="723">
        <f t="shared" si="53"/>
        <v>1</v>
      </c>
      <c r="AK255" s="724" t="str">
        <f t="shared" si="54"/>
        <v/>
      </c>
      <c r="AL255" s="696" t="str">
        <f t="shared" si="55"/>
        <v/>
      </c>
      <c r="AM255" s="724" t="str">
        <f t="shared" si="59"/>
        <v/>
      </c>
      <c r="AN255" s="750" t="str">
        <f>IF(AL255="","",IF(F255="都市ガス",AL255*係数!$O$36*44/12,IF(COUNTIF(F255,"自ら生成した*")&gt;0,AG255*K255,AG255*VLOOKUP(F255,係数!$E:$R,11,FALSE))))</f>
        <v/>
      </c>
      <c r="AO255" s="76"/>
      <c r="AP255" s="44"/>
      <c r="AR255" s="58" t="str">
        <f t="shared" si="56"/>
        <v/>
      </c>
      <c r="AS255" s="220" t="str">
        <f t="shared" si="60"/>
        <v/>
      </c>
      <c r="AT255" s="372" t="str">
        <f t="shared" si="57"/>
        <v/>
      </c>
      <c r="AY255" s="406"/>
      <c r="AZ255" s="401" t="str">
        <f>IF(OR(G255="",H255="有"),"",IF(AS255="電気事業者",VLOOKUP(G255,供給事業者!$B:$D,2,FALSE),IF(AS255="熱の供給区域",VLOOKUP(G255,供給事業者!$J:$L,2,FALSE),IF(AS255="ガス供給事業者",VLOOKUP(G255,供給事業者!$F:$H,2,FALSE),""))))</f>
        <v/>
      </c>
      <c r="BA255" s="406"/>
      <c r="BB255" s="401" t="str">
        <f>IF(OR(G255="",H255="有"),"",IF(AS255="電気事業者",VLOOKUP(G255,供給事業者!$B:$D,3,FALSE),IF(AS255="熱の供給区域",VLOOKUP(G255,供給事業者!$J:$L,3,FALSE),IF(AS255="ガス供給事業者",VLOOKUP(G255,供給事業者!$F:$H,3,FALSE),""))))</f>
        <v/>
      </c>
      <c r="CE255" s="221" t="str">
        <f t="shared" si="61"/>
        <v/>
      </c>
      <c r="CF255" s="221" t="str">
        <f t="shared" si="62"/>
        <v/>
      </c>
    </row>
    <row r="256" spans="2:84" ht="18" customHeight="1">
      <c r="B256" s="40"/>
      <c r="D256" s="826"/>
      <c r="E256" s="49"/>
      <c r="F256" s="32"/>
      <c r="G256" s="32"/>
      <c r="H256" s="50"/>
      <c r="I256" s="225"/>
      <c r="J256" s="32"/>
      <c r="K256" s="752"/>
      <c r="L256" s="800"/>
      <c r="M256" s="50"/>
      <c r="N256" s="50"/>
      <c r="O256" s="51"/>
      <c r="P256" s="51"/>
      <c r="Q256" s="708"/>
      <c r="R256" s="709"/>
      <c r="S256" s="709"/>
      <c r="T256" s="709"/>
      <c r="U256" s="709"/>
      <c r="V256" s="709"/>
      <c r="W256" s="709"/>
      <c r="X256" s="709"/>
      <c r="Y256" s="709"/>
      <c r="Z256" s="709"/>
      <c r="AA256" s="709"/>
      <c r="AB256" s="710"/>
      <c r="AC256" s="742"/>
      <c r="AD256" s="743">
        <f t="shared" si="50"/>
        <v>1</v>
      </c>
      <c r="AE256" s="692">
        <f t="shared" si="58"/>
        <v>0</v>
      </c>
      <c r="AF256" s="722" t="str">
        <f t="shared" si="51"/>
        <v/>
      </c>
      <c r="AG256" s="722" t="str">
        <f t="shared" si="52"/>
        <v/>
      </c>
      <c r="AH256" s="134" t="str">
        <f>IF(F256="","",VLOOKUP(F256,係数!$E:$R,9,FALSE))</f>
        <v/>
      </c>
      <c r="AI256" s="286" t="str">
        <f>IF(F256="","",VLOOKUP(F256,係数!$E:$R,7,FALSE))</f>
        <v/>
      </c>
      <c r="AJ256" s="723">
        <f t="shared" si="53"/>
        <v>1</v>
      </c>
      <c r="AK256" s="724" t="str">
        <f t="shared" si="54"/>
        <v/>
      </c>
      <c r="AL256" s="696" t="str">
        <f t="shared" si="55"/>
        <v/>
      </c>
      <c r="AM256" s="724" t="str">
        <f t="shared" si="59"/>
        <v/>
      </c>
      <c r="AN256" s="750" t="str">
        <f>IF(AL256="","",IF(F256="都市ガス",AL256*係数!$O$36*44/12,IF(COUNTIF(F256,"自ら生成した*")&gt;0,AG256*K256,AG256*VLOOKUP(F256,係数!$E:$R,11,FALSE))))</f>
        <v/>
      </c>
      <c r="AP256" s="44"/>
      <c r="AR256" s="58" t="str">
        <f t="shared" si="56"/>
        <v/>
      </c>
      <c r="AS256" s="220" t="str">
        <f t="shared" si="60"/>
        <v/>
      </c>
      <c r="AT256" s="372" t="str">
        <f t="shared" si="57"/>
        <v/>
      </c>
      <c r="AY256" s="406"/>
      <c r="AZ256" s="401" t="str">
        <f>IF(OR(G256="",H256="有"),"",IF(AS256="電気事業者",VLOOKUP(G256,供給事業者!$B:$D,2,FALSE),IF(AS256="熱の供給区域",VLOOKUP(G256,供給事業者!$J:$L,2,FALSE),IF(AS256="ガス供給事業者",VLOOKUP(G256,供給事業者!$F:$H,2,FALSE),""))))</f>
        <v/>
      </c>
      <c r="BA256" s="406"/>
      <c r="BB256" s="401" t="str">
        <f>IF(OR(G256="",H256="有"),"",IF(AS256="電気事業者",VLOOKUP(G256,供給事業者!$B:$D,3,FALSE),IF(AS256="熱の供給区域",VLOOKUP(G256,供給事業者!$J:$L,3,FALSE),IF(AS256="ガス供給事業者",VLOOKUP(G256,供給事業者!$F:$H,3,FALSE),""))))</f>
        <v/>
      </c>
      <c r="CE256" s="221" t="str">
        <f t="shared" si="61"/>
        <v/>
      </c>
      <c r="CF256" s="221" t="str">
        <f t="shared" si="62"/>
        <v/>
      </c>
    </row>
    <row r="257" spans="2:84" ht="18" customHeight="1">
      <c r="B257" s="40"/>
      <c r="D257" s="826"/>
      <c r="E257" s="49"/>
      <c r="F257" s="32"/>
      <c r="G257" s="32"/>
      <c r="H257" s="50"/>
      <c r="I257" s="225"/>
      <c r="J257" s="32"/>
      <c r="K257" s="752"/>
      <c r="L257" s="800"/>
      <c r="M257" s="50"/>
      <c r="N257" s="50"/>
      <c r="O257" s="51"/>
      <c r="P257" s="51"/>
      <c r="Q257" s="708"/>
      <c r="R257" s="709"/>
      <c r="S257" s="709"/>
      <c r="T257" s="709"/>
      <c r="U257" s="709"/>
      <c r="V257" s="709"/>
      <c r="W257" s="709"/>
      <c r="X257" s="709"/>
      <c r="Y257" s="709"/>
      <c r="Z257" s="709"/>
      <c r="AA257" s="709"/>
      <c r="AB257" s="710"/>
      <c r="AC257" s="742"/>
      <c r="AD257" s="743">
        <f t="shared" si="50"/>
        <v>1</v>
      </c>
      <c r="AE257" s="692">
        <f t="shared" si="58"/>
        <v>0</v>
      </c>
      <c r="AF257" s="722" t="str">
        <f t="shared" si="51"/>
        <v/>
      </c>
      <c r="AG257" s="722" t="str">
        <f t="shared" si="52"/>
        <v/>
      </c>
      <c r="AH257" s="134" t="str">
        <f>IF(F257="","",VLOOKUP(F257,係数!$E:$R,9,FALSE))</f>
        <v/>
      </c>
      <c r="AI257" s="286" t="str">
        <f>IF(F257="","",VLOOKUP(F257,係数!$E:$R,7,FALSE))</f>
        <v/>
      </c>
      <c r="AJ257" s="723">
        <f t="shared" si="53"/>
        <v>1</v>
      </c>
      <c r="AK257" s="724" t="str">
        <f t="shared" si="54"/>
        <v/>
      </c>
      <c r="AL257" s="696" t="str">
        <f t="shared" si="55"/>
        <v/>
      </c>
      <c r="AM257" s="724" t="str">
        <f t="shared" si="59"/>
        <v/>
      </c>
      <c r="AN257" s="750" t="str">
        <f>IF(AL257="","",IF(F257="都市ガス",AL257*係数!$O$36*44/12,IF(COUNTIF(F257,"自ら生成した*")&gt;0,AG257*K257,AG257*VLOOKUP(F257,係数!$E:$R,11,FALSE))))</f>
        <v/>
      </c>
      <c r="AP257" s="44"/>
      <c r="AR257" s="58" t="str">
        <f t="shared" si="56"/>
        <v/>
      </c>
      <c r="AS257" s="220" t="str">
        <f t="shared" si="60"/>
        <v/>
      </c>
      <c r="AT257" s="372" t="str">
        <f t="shared" si="57"/>
        <v/>
      </c>
      <c r="AY257" s="406"/>
      <c r="AZ257" s="401" t="str">
        <f>IF(OR(G257="",H257="有"),"",IF(AS257="電気事業者",VLOOKUP(G257,供給事業者!$B:$D,2,FALSE),IF(AS257="熱の供給区域",VLOOKUP(G257,供給事業者!$J:$L,2,FALSE),IF(AS257="ガス供給事業者",VLOOKUP(G257,供給事業者!$F:$H,2,FALSE),""))))</f>
        <v/>
      </c>
      <c r="BA257" s="406"/>
      <c r="BB257" s="401" t="str">
        <f>IF(OR(G257="",H257="有"),"",IF(AS257="電気事業者",VLOOKUP(G257,供給事業者!$B:$D,3,FALSE),IF(AS257="熱の供給区域",VLOOKUP(G257,供給事業者!$J:$L,3,FALSE),IF(AS257="ガス供給事業者",VLOOKUP(G257,供給事業者!$F:$H,3,FALSE),""))))</f>
        <v/>
      </c>
      <c r="CE257" s="221" t="str">
        <f t="shared" si="61"/>
        <v/>
      </c>
      <c r="CF257" s="221" t="str">
        <f t="shared" si="62"/>
        <v/>
      </c>
    </row>
    <row r="258" spans="2:84" ht="18" customHeight="1">
      <c r="B258" s="40"/>
      <c r="D258" s="826"/>
      <c r="E258" s="49"/>
      <c r="F258" s="32"/>
      <c r="G258" s="32"/>
      <c r="H258" s="50"/>
      <c r="I258" s="225"/>
      <c r="J258" s="32"/>
      <c r="K258" s="752"/>
      <c r="L258" s="800"/>
      <c r="M258" s="50"/>
      <c r="N258" s="50"/>
      <c r="O258" s="51"/>
      <c r="P258" s="51"/>
      <c r="Q258" s="708"/>
      <c r="R258" s="709"/>
      <c r="S258" s="709"/>
      <c r="T258" s="709"/>
      <c r="U258" s="709"/>
      <c r="V258" s="709"/>
      <c r="W258" s="709"/>
      <c r="X258" s="709"/>
      <c r="Y258" s="709"/>
      <c r="Z258" s="709"/>
      <c r="AA258" s="709"/>
      <c r="AB258" s="710"/>
      <c r="AC258" s="742"/>
      <c r="AD258" s="743">
        <f t="shared" si="50"/>
        <v>1</v>
      </c>
      <c r="AE258" s="692">
        <f t="shared" si="58"/>
        <v>0</v>
      </c>
      <c r="AF258" s="722" t="str">
        <f t="shared" si="51"/>
        <v/>
      </c>
      <c r="AG258" s="722" t="str">
        <f t="shared" si="52"/>
        <v/>
      </c>
      <c r="AH258" s="134" t="str">
        <f>IF(F258="","",VLOOKUP(F258,係数!$E:$R,9,FALSE))</f>
        <v/>
      </c>
      <c r="AI258" s="286" t="str">
        <f>IF(F258="","",VLOOKUP(F258,係数!$E:$R,7,FALSE))</f>
        <v/>
      </c>
      <c r="AJ258" s="723">
        <f t="shared" si="53"/>
        <v>1</v>
      </c>
      <c r="AK258" s="724" t="str">
        <f t="shared" si="54"/>
        <v/>
      </c>
      <c r="AL258" s="696" t="str">
        <f t="shared" si="55"/>
        <v/>
      </c>
      <c r="AM258" s="724" t="str">
        <f t="shared" si="59"/>
        <v/>
      </c>
      <c r="AN258" s="750" t="str">
        <f>IF(AL258="","",IF(F258="都市ガス",AL258*係数!$O$36*44/12,IF(COUNTIF(F258,"自ら生成した*")&gt;0,AG258*K258,AG258*VLOOKUP(F258,係数!$E:$R,11,FALSE))))</f>
        <v/>
      </c>
      <c r="AP258" s="44"/>
      <c r="AR258" s="58" t="str">
        <f t="shared" si="56"/>
        <v/>
      </c>
      <c r="AS258" s="220" t="str">
        <f t="shared" si="60"/>
        <v/>
      </c>
      <c r="AT258" s="372" t="str">
        <f t="shared" si="57"/>
        <v/>
      </c>
      <c r="AY258" s="406"/>
      <c r="AZ258" s="401" t="str">
        <f>IF(OR(G258="",H258="有"),"",IF(AS258="電気事業者",VLOOKUP(G258,供給事業者!$B:$D,2,FALSE),IF(AS258="熱の供給区域",VLOOKUP(G258,供給事業者!$J:$L,2,FALSE),IF(AS258="ガス供給事業者",VLOOKUP(G258,供給事業者!$F:$H,2,FALSE),""))))</f>
        <v/>
      </c>
      <c r="BA258" s="406"/>
      <c r="BB258" s="401" t="str">
        <f>IF(OR(G258="",H258="有"),"",IF(AS258="電気事業者",VLOOKUP(G258,供給事業者!$B:$D,3,FALSE),IF(AS258="熱の供給区域",VLOOKUP(G258,供給事業者!$J:$L,3,FALSE),IF(AS258="ガス供給事業者",VLOOKUP(G258,供給事業者!$F:$H,3,FALSE),""))))</f>
        <v/>
      </c>
      <c r="CE258" s="221" t="str">
        <f t="shared" si="61"/>
        <v/>
      </c>
      <c r="CF258" s="221" t="str">
        <f t="shared" si="62"/>
        <v/>
      </c>
    </row>
    <row r="259" spans="2:84" ht="18" customHeight="1">
      <c r="B259" s="40"/>
      <c r="D259" s="826"/>
      <c r="E259" s="49"/>
      <c r="F259" s="32"/>
      <c r="G259" s="32"/>
      <c r="H259" s="50"/>
      <c r="I259" s="225"/>
      <c r="J259" s="32"/>
      <c r="K259" s="752"/>
      <c r="L259" s="800"/>
      <c r="M259" s="50"/>
      <c r="N259" s="50"/>
      <c r="O259" s="51"/>
      <c r="P259" s="51"/>
      <c r="Q259" s="708"/>
      <c r="R259" s="709"/>
      <c r="S259" s="709"/>
      <c r="T259" s="709"/>
      <c r="U259" s="709"/>
      <c r="V259" s="709"/>
      <c r="W259" s="709"/>
      <c r="X259" s="709"/>
      <c r="Y259" s="709"/>
      <c r="Z259" s="709"/>
      <c r="AA259" s="709"/>
      <c r="AB259" s="710"/>
      <c r="AC259" s="742"/>
      <c r="AD259" s="743">
        <f t="shared" si="50"/>
        <v>1</v>
      </c>
      <c r="AE259" s="692">
        <f t="shared" si="58"/>
        <v>0</v>
      </c>
      <c r="AF259" s="722" t="str">
        <f t="shared" si="51"/>
        <v/>
      </c>
      <c r="AG259" s="722" t="str">
        <f t="shared" si="52"/>
        <v/>
      </c>
      <c r="AH259" s="134" t="str">
        <f>IF(F259="","",VLOOKUP(F259,係数!$E:$R,9,FALSE))</f>
        <v/>
      </c>
      <c r="AI259" s="286" t="str">
        <f>IF(F259="","",VLOOKUP(F259,係数!$E:$R,7,FALSE))</f>
        <v/>
      </c>
      <c r="AJ259" s="723">
        <f t="shared" si="53"/>
        <v>1</v>
      </c>
      <c r="AK259" s="724" t="str">
        <f t="shared" si="54"/>
        <v/>
      </c>
      <c r="AL259" s="696" t="str">
        <f t="shared" si="55"/>
        <v/>
      </c>
      <c r="AM259" s="724" t="str">
        <f t="shared" si="59"/>
        <v/>
      </c>
      <c r="AN259" s="750" t="str">
        <f>IF(AL259="","",IF(F259="都市ガス",AL259*係数!$O$36*44/12,IF(COUNTIF(F259,"自ら生成した*")&gt;0,AG259*K259,AG259*VLOOKUP(F259,係数!$E:$R,11,FALSE))))</f>
        <v/>
      </c>
      <c r="AP259" s="44"/>
      <c r="AR259" s="58" t="str">
        <f t="shared" si="56"/>
        <v/>
      </c>
      <c r="AS259" s="220" t="str">
        <f t="shared" si="60"/>
        <v/>
      </c>
      <c r="AT259" s="372" t="str">
        <f t="shared" si="57"/>
        <v/>
      </c>
      <c r="AY259" s="406"/>
      <c r="AZ259" s="401" t="str">
        <f>IF(OR(G259="",H259="有"),"",IF(AS259="電気事業者",VLOOKUP(G259,供給事業者!$B:$D,2,FALSE),IF(AS259="熱の供給区域",VLOOKUP(G259,供給事業者!$J:$L,2,FALSE),IF(AS259="ガス供給事業者",VLOOKUP(G259,供給事業者!$F:$H,2,FALSE),""))))</f>
        <v/>
      </c>
      <c r="BA259" s="406"/>
      <c r="BB259" s="401" t="str">
        <f>IF(OR(G259="",H259="有"),"",IF(AS259="電気事業者",VLOOKUP(G259,供給事業者!$B:$D,3,FALSE),IF(AS259="熱の供給区域",VLOOKUP(G259,供給事業者!$J:$L,3,FALSE),IF(AS259="ガス供給事業者",VLOOKUP(G259,供給事業者!$F:$H,3,FALSE),""))))</f>
        <v/>
      </c>
      <c r="CE259" s="221" t="str">
        <f t="shared" si="61"/>
        <v/>
      </c>
      <c r="CF259" s="221" t="str">
        <f t="shared" si="62"/>
        <v/>
      </c>
    </row>
    <row r="260" spans="2:84" ht="18" customHeight="1">
      <c r="B260" s="40"/>
      <c r="D260" s="826"/>
      <c r="E260" s="49"/>
      <c r="F260" s="32"/>
      <c r="G260" s="32"/>
      <c r="H260" s="50"/>
      <c r="I260" s="225"/>
      <c r="J260" s="32"/>
      <c r="K260" s="752"/>
      <c r="L260" s="800"/>
      <c r="M260" s="50"/>
      <c r="N260" s="50"/>
      <c r="O260" s="51"/>
      <c r="P260" s="51"/>
      <c r="Q260" s="708"/>
      <c r="R260" s="709"/>
      <c r="S260" s="709"/>
      <c r="T260" s="709"/>
      <c r="U260" s="709"/>
      <c r="V260" s="709"/>
      <c r="W260" s="709"/>
      <c r="X260" s="709"/>
      <c r="Y260" s="709"/>
      <c r="Z260" s="709"/>
      <c r="AA260" s="709"/>
      <c r="AB260" s="710"/>
      <c r="AC260" s="742"/>
      <c r="AD260" s="743">
        <f t="shared" si="50"/>
        <v>1</v>
      </c>
      <c r="AE260" s="692">
        <f t="shared" si="58"/>
        <v>0</v>
      </c>
      <c r="AF260" s="722" t="str">
        <f t="shared" si="51"/>
        <v/>
      </c>
      <c r="AG260" s="722" t="str">
        <f t="shared" si="52"/>
        <v/>
      </c>
      <c r="AH260" s="134" t="str">
        <f>IF(F260="","",VLOOKUP(F260,係数!$E:$R,9,FALSE))</f>
        <v/>
      </c>
      <c r="AI260" s="286" t="str">
        <f>IF(F260="","",VLOOKUP(F260,係数!$E:$R,7,FALSE))</f>
        <v/>
      </c>
      <c r="AJ260" s="723">
        <f t="shared" si="53"/>
        <v>1</v>
      </c>
      <c r="AK260" s="724" t="str">
        <f t="shared" si="54"/>
        <v/>
      </c>
      <c r="AL260" s="696" t="str">
        <f t="shared" si="55"/>
        <v/>
      </c>
      <c r="AM260" s="724" t="str">
        <f t="shared" si="59"/>
        <v/>
      </c>
      <c r="AN260" s="750" t="str">
        <f>IF(AL260="","",IF(F260="都市ガス",AL260*係数!$O$36*44/12,IF(COUNTIF(F260,"自ら生成した*")&gt;0,AG260*K260,AG260*VLOOKUP(F260,係数!$E:$R,11,FALSE))))</f>
        <v/>
      </c>
      <c r="AP260" s="44"/>
      <c r="AR260" s="58" t="str">
        <f t="shared" si="56"/>
        <v/>
      </c>
      <c r="AS260" s="220" t="str">
        <f t="shared" si="60"/>
        <v/>
      </c>
      <c r="AT260" s="372" t="str">
        <f t="shared" si="57"/>
        <v/>
      </c>
      <c r="AY260" s="406"/>
      <c r="AZ260" s="401" t="str">
        <f>IF(OR(G260="",H260="有"),"",IF(AS260="電気事業者",VLOOKUP(G260,供給事業者!$B:$D,2,FALSE),IF(AS260="熱の供給区域",VLOOKUP(G260,供給事業者!$J:$L,2,FALSE),IF(AS260="ガス供給事業者",VLOOKUP(G260,供給事業者!$F:$H,2,FALSE),""))))</f>
        <v/>
      </c>
      <c r="BA260" s="406"/>
      <c r="BB260" s="401" t="str">
        <f>IF(OR(G260="",H260="有"),"",IF(AS260="電気事業者",VLOOKUP(G260,供給事業者!$B:$D,3,FALSE),IF(AS260="熱の供給区域",VLOOKUP(G260,供給事業者!$J:$L,3,FALSE),IF(AS260="ガス供給事業者",VLOOKUP(G260,供給事業者!$F:$H,3,FALSE),""))))</f>
        <v/>
      </c>
      <c r="CE260" s="221" t="str">
        <f t="shared" si="61"/>
        <v/>
      </c>
      <c r="CF260" s="221" t="str">
        <f t="shared" si="62"/>
        <v/>
      </c>
    </row>
    <row r="261" spans="2:84" ht="18" customHeight="1">
      <c r="B261" s="40"/>
      <c r="D261" s="822"/>
      <c r="E261" s="49"/>
      <c r="F261" s="32"/>
      <c r="G261" s="32"/>
      <c r="H261" s="50"/>
      <c r="I261" s="225"/>
      <c r="J261" s="32"/>
      <c r="K261" s="752"/>
      <c r="L261" s="800"/>
      <c r="M261" s="50"/>
      <c r="N261" s="50"/>
      <c r="O261" s="51"/>
      <c r="P261" s="51"/>
      <c r="Q261" s="708"/>
      <c r="R261" s="709"/>
      <c r="S261" s="709"/>
      <c r="T261" s="709"/>
      <c r="U261" s="709"/>
      <c r="V261" s="709"/>
      <c r="W261" s="709"/>
      <c r="X261" s="709"/>
      <c r="Y261" s="709"/>
      <c r="Z261" s="709"/>
      <c r="AA261" s="709"/>
      <c r="AB261" s="710"/>
      <c r="AC261" s="742"/>
      <c r="AD261" s="743">
        <f t="shared" si="50"/>
        <v>1</v>
      </c>
      <c r="AE261" s="692">
        <f t="shared" si="58"/>
        <v>0</v>
      </c>
      <c r="AF261" s="722" t="str">
        <f t="shared" si="51"/>
        <v/>
      </c>
      <c r="AG261" s="722" t="str">
        <f t="shared" si="52"/>
        <v/>
      </c>
      <c r="AH261" s="134" t="str">
        <f>IF(F261="","",VLOOKUP(F261,係数!$E:$R,9,FALSE))</f>
        <v/>
      </c>
      <c r="AI261" s="286" t="str">
        <f>IF(F261="","",VLOOKUP(F261,係数!$E:$R,7,FALSE))</f>
        <v/>
      </c>
      <c r="AJ261" s="723">
        <f t="shared" si="53"/>
        <v>1</v>
      </c>
      <c r="AK261" s="724" t="str">
        <f t="shared" si="54"/>
        <v/>
      </c>
      <c r="AL261" s="696" t="str">
        <f t="shared" si="55"/>
        <v/>
      </c>
      <c r="AM261" s="724" t="str">
        <f t="shared" si="59"/>
        <v/>
      </c>
      <c r="AN261" s="750" t="str">
        <f>IF(AL261="","",IF(F261="都市ガス",AL261*係数!$O$36*44/12,IF(COUNTIF(F261,"自ら生成した*")&gt;0,AG261*K261,AG261*VLOOKUP(F261,係数!$E:$R,11,FALSE))))</f>
        <v/>
      </c>
      <c r="AP261" s="44"/>
      <c r="AR261" s="58" t="str">
        <f t="shared" si="56"/>
        <v/>
      </c>
      <c r="AS261" s="220" t="str">
        <f t="shared" si="60"/>
        <v/>
      </c>
      <c r="AT261" s="372" t="str">
        <f t="shared" si="57"/>
        <v/>
      </c>
      <c r="AY261" s="406"/>
      <c r="AZ261" s="401" t="str">
        <f>IF(OR(G261="",H261="有"),"",IF(AS261="電気事業者",VLOOKUP(G261,供給事業者!$B:$D,2,FALSE),IF(AS261="熱の供給区域",VLOOKUP(G261,供給事業者!$J:$L,2,FALSE),IF(AS261="ガス供給事業者",VLOOKUP(G261,供給事業者!$F:$H,2,FALSE),""))))</f>
        <v/>
      </c>
      <c r="BA261" s="406"/>
      <c r="BB261" s="401" t="str">
        <f>IF(OR(G261="",H261="有"),"",IF(AS261="電気事業者",VLOOKUP(G261,供給事業者!$B:$D,3,FALSE),IF(AS261="熱の供給区域",VLOOKUP(G261,供給事業者!$J:$L,3,FALSE),IF(AS261="ガス供給事業者",VLOOKUP(G261,供給事業者!$F:$H,3,FALSE),""))))</f>
        <v/>
      </c>
      <c r="CE261" s="221" t="str">
        <f t="shared" si="61"/>
        <v/>
      </c>
      <c r="CF261" s="221" t="str">
        <f t="shared" si="62"/>
        <v/>
      </c>
    </row>
    <row r="262" spans="2:84" ht="18" customHeight="1">
      <c r="B262" s="40"/>
      <c r="D262" s="822"/>
      <c r="E262" s="49"/>
      <c r="F262" s="32"/>
      <c r="G262" s="32"/>
      <c r="H262" s="50"/>
      <c r="I262" s="225"/>
      <c r="J262" s="32"/>
      <c r="K262" s="752"/>
      <c r="L262" s="800"/>
      <c r="M262" s="50"/>
      <c r="N262" s="50"/>
      <c r="O262" s="51"/>
      <c r="P262" s="51"/>
      <c r="Q262" s="708"/>
      <c r="R262" s="709"/>
      <c r="S262" s="709"/>
      <c r="T262" s="709"/>
      <c r="U262" s="709"/>
      <c r="V262" s="709"/>
      <c r="W262" s="709"/>
      <c r="X262" s="709"/>
      <c r="Y262" s="709"/>
      <c r="Z262" s="709"/>
      <c r="AA262" s="709"/>
      <c r="AB262" s="710"/>
      <c r="AC262" s="742"/>
      <c r="AD262" s="743">
        <f t="shared" si="50"/>
        <v>1</v>
      </c>
      <c r="AE262" s="692">
        <f t="shared" si="58"/>
        <v>0</v>
      </c>
      <c r="AF262" s="722" t="str">
        <f t="shared" si="51"/>
        <v/>
      </c>
      <c r="AG262" s="722" t="str">
        <f t="shared" si="52"/>
        <v/>
      </c>
      <c r="AH262" s="134" t="str">
        <f>IF(F262="","",VLOOKUP(F262,係数!$E:$R,9,FALSE))</f>
        <v/>
      </c>
      <c r="AI262" s="286" t="str">
        <f>IF(F262="","",VLOOKUP(F262,係数!$E:$R,7,FALSE))</f>
        <v/>
      </c>
      <c r="AJ262" s="723">
        <f t="shared" si="53"/>
        <v>1</v>
      </c>
      <c r="AK262" s="724" t="str">
        <f t="shared" si="54"/>
        <v/>
      </c>
      <c r="AL262" s="696" t="str">
        <f t="shared" si="55"/>
        <v/>
      </c>
      <c r="AM262" s="724" t="str">
        <f t="shared" si="59"/>
        <v/>
      </c>
      <c r="AN262" s="750" t="str">
        <f>IF(AL262="","",IF(F262="都市ガス",AL262*係数!$O$36*44/12,IF(COUNTIF(F262,"自ら生成した*")&gt;0,AG262*K262,AG262*VLOOKUP(F262,係数!$E:$R,11,FALSE))))</f>
        <v/>
      </c>
      <c r="AP262" s="44"/>
      <c r="AR262" s="58" t="str">
        <f t="shared" si="56"/>
        <v/>
      </c>
      <c r="AS262" s="220" t="str">
        <f t="shared" si="60"/>
        <v/>
      </c>
      <c r="AT262" s="372" t="str">
        <f t="shared" si="57"/>
        <v/>
      </c>
      <c r="AY262" s="406"/>
      <c r="AZ262" s="401" t="str">
        <f>IF(OR(G262="",H262="有"),"",IF(AS262="電気事業者",VLOOKUP(G262,供給事業者!$B:$D,2,FALSE),IF(AS262="熱の供給区域",VLOOKUP(G262,供給事業者!$J:$L,2,FALSE),IF(AS262="ガス供給事業者",VLOOKUP(G262,供給事業者!$F:$H,2,FALSE),""))))</f>
        <v/>
      </c>
      <c r="BA262" s="406"/>
      <c r="BB262" s="401" t="str">
        <f>IF(OR(G262="",H262="有"),"",IF(AS262="電気事業者",VLOOKUP(G262,供給事業者!$B:$D,3,FALSE),IF(AS262="熱の供給区域",VLOOKUP(G262,供給事業者!$J:$L,3,FALSE),IF(AS262="ガス供給事業者",VLOOKUP(G262,供給事業者!$F:$H,3,FALSE),""))))</f>
        <v/>
      </c>
      <c r="CE262" s="221" t="str">
        <f t="shared" si="61"/>
        <v/>
      </c>
      <c r="CF262" s="221" t="str">
        <f t="shared" si="62"/>
        <v/>
      </c>
    </row>
    <row r="263" spans="2:84" ht="18" customHeight="1">
      <c r="B263" s="40"/>
      <c r="D263" s="822"/>
      <c r="E263" s="49"/>
      <c r="F263" s="32"/>
      <c r="G263" s="32"/>
      <c r="H263" s="50"/>
      <c r="I263" s="225"/>
      <c r="J263" s="32"/>
      <c r="K263" s="752"/>
      <c r="L263" s="800"/>
      <c r="M263" s="50"/>
      <c r="N263" s="50"/>
      <c r="O263" s="51"/>
      <c r="P263" s="51"/>
      <c r="Q263" s="708"/>
      <c r="R263" s="709"/>
      <c r="S263" s="709"/>
      <c r="T263" s="709"/>
      <c r="U263" s="709"/>
      <c r="V263" s="709"/>
      <c r="W263" s="709"/>
      <c r="X263" s="709"/>
      <c r="Y263" s="709"/>
      <c r="Z263" s="709"/>
      <c r="AA263" s="709"/>
      <c r="AB263" s="710"/>
      <c r="AC263" s="742"/>
      <c r="AD263" s="743">
        <f t="shared" si="50"/>
        <v>1</v>
      </c>
      <c r="AE263" s="692">
        <f t="shared" si="58"/>
        <v>0</v>
      </c>
      <c r="AF263" s="722" t="str">
        <f t="shared" si="51"/>
        <v/>
      </c>
      <c r="AG263" s="722" t="str">
        <f t="shared" si="52"/>
        <v/>
      </c>
      <c r="AH263" s="134" t="str">
        <f>IF(F263="","",VLOOKUP(F263,係数!$E:$R,9,FALSE))</f>
        <v/>
      </c>
      <c r="AI263" s="286" t="str">
        <f>IF(F263="","",VLOOKUP(F263,係数!$E:$R,7,FALSE))</f>
        <v/>
      </c>
      <c r="AJ263" s="723">
        <f t="shared" si="53"/>
        <v>1</v>
      </c>
      <c r="AK263" s="724" t="str">
        <f t="shared" si="54"/>
        <v/>
      </c>
      <c r="AL263" s="696" t="str">
        <f t="shared" si="55"/>
        <v/>
      </c>
      <c r="AM263" s="724" t="str">
        <f t="shared" si="59"/>
        <v/>
      </c>
      <c r="AN263" s="750" t="str">
        <f>IF(AL263="","",IF(F263="都市ガス",AL263*係数!$O$36*44/12,IF(COUNTIF(F263,"自ら生成した*")&gt;0,AG263*K263,AG263*VLOOKUP(F263,係数!$E:$R,11,FALSE))))</f>
        <v/>
      </c>
      <c r="AP263" s="44"/>
      <c r="AR263" s="58" t="str">
        <f t="shared" si="56"/>
        <v/>
      </c>
      <c r="AS263" s="220" t="str">
        <f t="shared" si="60"/>
        <v/>
      </c>
      <c r="AT263" s="372" t="str">
        <f t="shared" si="57"/>
        <v/>
      </c>
      <c r="AY263" s="406"/>
      <c r="AZ263" s="401" t="str">
        <f>IF(OR(G263="",H263="有"),"",IF(AS263="電気事業者",VLOOKUP(G263,供給事業者!$B:$D,2,FALSE),IF(AS263="熱の供給区域",VLOOKUP(G263,供給事業者!$J:$L,2,FALSE),IF(AS263="ガス供給事業者",VLOOKUP(G263,供給事業者!$F:$H,2,FALSE),""))))</f>
        <v/>
      </c>
      <c r="BA263" s="406"/>
      <c r="BB263" s="401" t="str">
        <f>IF(OR(G263="",H263="有"),"",IF(AS263="電気事業者",VLOOKUP(G263,供給事業者!$B:$D,3,FALSE),IF(AS263="熱の供給区域",VLOOKUP(G263,供給事業者!$J:$L,3,FALSE),IF(AS263="ガス供給事業者",VLOOKUP(G263,供給事業者!$F:$H,3,FALSE),""))))</f>
        <v/>
      </c>
      <c r="CE263" s="221" t="str">
        <f t="shared" si="61"/>
        <v/>
      </c>
      <c r="CF263" s="221" t="str">
        <f t="shared" si="62"/>
        <v/>
      </c>
    </row>
    <row r="264" spans="2:84" ht="18" customHeight="1">
      <c r="B264" s="40"/>
      <c r="D264" s="822"/>
      <c r="E264" s="49"/>
      <c r="F264" s="32"/>
      <c r="G264" s="32"/>
      <c r="H264" s="50"/>
      <c r="I264" s="225"/>
      <c r="J264" s="32"/>
      <c r="K264" s="752"/>
      <c r="L264" s="800"/>
      <c r="M264" s="50"/>
      <c r="N264" s="50"/>
      <c r="O264" s="51"/>
      <c r="P264" s="51"/>
      <c r="Q264" s="708"/>
      <c r="R264" s="709"/>
      <c r="S264" s="709"/>
      <c r="T264" s="709"/>
      <c r="U264" s="709"/>
      <c r="V264" s="709"/>
      <c r="W264" s="709"/>
      <c r="X264" s="709"/>
      <c r="Y264" s="709"/>
      <c r="Z264" s="709"/>
      <c r="AA264" s="709"/>
      <c r="AB264" s="710"/>
      <c r="AC264" s="742"/>
      <c r="AD264" s="743">
        <f t="shared" si="50"/>
        <v>1</v>
      </c>
      <c r="AE264" s="692">
        <f t="shared" si="58"/>
        <v>0</v>
      </c>
      <c r="AF264" s="722" t="str">
        <f t="shared" si="51"/>
        <v/>
      </c>
      <c r="AG264" s="722" t="str">
        <f t="shared" si="52"/>
        <v/>
      </c>
      <c r="AH264" s="134" t="str">
        <f>IF(F264="","",VLOOKUP(F264,係数!$E:$R,9,FALSE))</f>
        <v/>
      </c>
      <c r="AI264" s="286" t="str">
        <f>IF(F264="","",VLOOKUP(F264,係数!$E:$R,7,FALSE))</f>
        <v/>
      </c>
      <c r="AJ264" s="723">
        <f t="shared" si="53"/>
        <v>1</v>
      </c>
      <c r="AK264" s="724" t="str">
        <f t="shared" si="54"/>
        <v/>
      </c>
      <c r="AL264" s="696" t="str">
        <f t="shared" si="55"/>
        <v/>
      </c>
      <c r="AM264" s="724" t="str">
        <f t="shared" si="59"/>
        <v/>
      </c>
      <c r="AN264" s="750" t="str">
        <f>IF(AL264="","",IF(F264="都市ガス",AL264*係数!$O$36*44/12,IF(COUNTIF(F264,"自ら生成した*")&gt;0,AG264*K264,AG264*VLOOKUP(F264,係数!$E:$R,11,FALSE))))</f>
        <v/>
      </c>
      <c r="AP264" s="44"/>
      <c r="AR264" s="58" t="str">
        <f t="shared" si="56"/>
        <v/>
      </c>
      <c r="AS264" s="220" t="str">
        <f t="shared" si="60"/>
        <v/>
      </c>
      <c r="AT264" s="372" t="str">
        <f t="shared" si="57"/>
        <v/>
      </c>
      <c r="AY264" s="406"/>
      <c r="AZ264" s="401" t="str">
        <f>IF(OR(G264="",H264="有"),"",IF(AS264="電気事業者",VLOOKUP(G264,供給事業者!$B:$D,2,FALSE),IF(AS264="熱の供給区域",VLOOKUP(G264,供給事業者!$J:$L,2,FALSE),IF(AS264="ガス供給事業者",VLOOKUP(G264,供給事業者!$F:$H,2,FALSE),""))))</f>
        <v/>
      </c>
      <c r="BA264" s="406"/>
      <c r="BB264" s="401" t="str">
        <f>IF(OR(G264="",H264="有"),"",IF(AS264="電気事業者",VLOOKUP(G264,供給事業者!$B:$D,3,FALSE),IF(AS264="熱の供給区域",VLOOKUP(G264,供給事業者!$J:$L,3,FALSE),IF(AS264="ガス供給事業者",VLOOKUP(G264,供給事業者!$F:$H,3,FALSE),""))))</f>
        <v/>
      </c>
      <c r="CE264" s="221" t="str">
        <f t="shared" si="61"/>
        <v/>
      </c>
      <c r="CF264" s="221" t="str">
        <f t="shared" si="62"/>
        <v/>
      </c>
    </row>
    <row r="265" spans="2:84" ht="18" customHeight="1">
      <c r="B265" s="40"/>
      <c r="D265" s="822"/>
      <c r="E265" s="49"/>
      <c r="F265" s="32"/>
      <c r="G265" s="32"/>
      <c r="H265" s="50"/>
      <c r="I265" s="225"/>
      <c r="J265" s="32"/>
      <c r="K265" s="752"/>
      <c r="L265" s="800"/>
      <c r="M265" s="50"/>
      <c r="N265" s="50"/>
      <c r="O265" s="51"/>
      <c r="P265" s="51"/>
      <c r="Q265" s="708"/>
      <c r="R265" s="709"/>
      <c r="S265" s="709"/>
      <c r="T265" s="709"/>
      <c r="U265" s="709"/>
      <c r="V265" s="709"/>
      <c r="W265" s="709"/>
      <c r="X265" s="709"/>
      <c r="Y265" s="709"/>
      <c r="Z265" s="709"/>
      <c r="AA265" s="709"/>
      <c r="AB265" s="710"/>
      <c r="AC265" s="742"/>
      <c r="AD265" s="743">
        <f t="shared" si="50"/>
        <v>1</v>
      </c>
      <c r="AE265" s="692">
        <f t="shared" si="58"/>
        <v>0</v>
      </c>
      <c r="AF265" s="722" t="str">
        <f t="shared" si="51"/>
        <v/>
      </c>
      <c r="AG265" s="722" t="str">
        <f t="shared" si="52"/>
        <v/>
      </c>
      <c r="AH265" s="134" t="str">
        <f>IF(F265="","",VLOOKUP(F265,係数!$E:$R,9,FALSE))</f>
        <v/>
      </c>
      <c r="AI265" s="286" t="str">
        <f>IF(F265="","",VLOOKUP(F265,係数!$E:$R,7,FALSE))</f>
        <v/>
      </c>
      <c r="AJ265" s="723">
        <f t="shared" si="53"/>
        <v>1</v>
      </c>
      <c r="AK265" s="724" t="str">
        <f t="shared" si="54"/>
        <v/>
      </c>
      <c r="AL265" s="696" t="str">
        <f t="shared" si="55"/>
        <v/>
      </c>
      <c r="AM265" s="724" t="str">
        <f t="shared" si="59"/>
        <v/>
      </c>
      <c r="AN265" s="750" t="str">
        <f>IF(AL265="","",IF(F265="都市ガス",AL265*係数!$O$36*44/12,IF(COUNTIF(F265,"自ら生成した*")&gt;0,AG265*K265,AG265*VLOOKUP(F265,係数!$E:$R,11,FALSE))))</f>
        <v/>
      </c>
      <c r="AP265" s="44"/>
      <c r="AR265" s="58" t="str">
        <f t="shared" si="56"/>
        <v/>
      </c>
      <c r="AS265" s="220" t="str">
        <f t="shared" si="60"/>
        <v/>
      </c>
      <c r="AT265" s="372" t="str">
        <f t="shared" si="57"/>
        <v/>
      </c>
      <c r="AY265" s="406"/>
      <c r="AZ265" s="401" t="str">
        <f>IF(OR(G265="",H265="有"),"",IF(AS265="電気事業者",VLOOKUP(G265,供給事業者!$B:$D,2,FALSE),IF(AS265="熱の供給区域",VLOOKUP(G265,供給事業者!$J:$L,2,FALSE),IF(AS265="ガス供給事業者",VLOOKUP(G265,供給事業者!$F:$H,2,FALSE),""))))</f>
        <v/>
      </c>
      <c r="BA265" s="406"/>
      <c r="BB265" s="401" t="str">
        <f>IF(OR(G265="",H265="有"),"",IF(AS265="電気事業者",VLOOKUP(G265,供給事業者!$B:$D,3,FALSE),IF(AS265="熱の供給区域",VLOOKUP(G265,供給事業者!$J:$L,3,FALSE),IF(AS265="ガス供給事業者",VLOOKUP(G265,供給事業者!$F:$H,3,FALSE),""))))</f>
        <v/>
      </c>
      <c r="CE265" s="221" t="str">
        <f t="shared" si="61"/>
        <v/>
      </c>
      <c r="CF265" s="221" t="str">
        <f t="shared" si="62"/>
        <v/>
      </c>
    </row>
    <row r="266" spans="2:84" ht="18" customHeight="1">
      <c r="B266" s="40"/>
      <c r="D266" s="822"/>
      <c r="E266" s="49"/>
      <c r="F266" s="32"/>
      <c r="G266" s="32"/>
      <c r="H266" s="50"/>
      <c r="I266" s="225"/>
      <c r="J266" s="32"/>
      <c r="K266" s="752"/>
      <c r="L266" s="800"/>
      <c r="M266" s="50"/>
      <c r="N266" s="50"/>
      <c r="O266" s="51"/>
      <c r="P266" s="51"/>
      <c r="Q266" s="708"/>
      <c r="R266" s="709"/>
      <c r="S266" s="709"/>
      <c r="T266" s="709"/>
      <c r="U266" s="709"/>
      <c r="V266" s="709"/>
      <c r="W266" s="709"/>
      <c r="X266" s="709"/>
      <c r="Y266" s="709"/>
      <c r="Z266" s="709"/>
      <c r="AA266" s="709"/>
      <c r="AB266" s="710"/>
      <c r="AC266" s="742"/>
      <c r="AD266" s="743">
        <f t="shared" si="50"/>
        <v>1</v>
      </c>
      <c r="AE266" s="692">
        <f t="shared" si="58"/>
        <v>0</v>
      </c>
      <c r="AF266" s="722" t="str">
        <f t="shared" si="51"/>
        <v/>
      </c>
      <c r="AG266" s="722" t="str">
        <f t="shared" si="52"/>
        <v/>
      </c>
      <c r="AH266" s="134" t="str">
        <f>IF(F266="","",VLOOKUP(F266,係数!$E:$R,9,FALSE))</f>
        <v/>
      </c>
      <c r="AI266" s="286" t="str">
        <f>IF(F266="","",VLOOKUP(F266,係数!$E:$R,7,FALSE))</f>
        <v/>
      </c>
      <c r="AJ266" s="723">
        <f t="shared" si="53"/>
        <v>1</v>
      </c>
      <c r="AK266" s="724" t="str">
        <f t="shared" si="54"/>
        <v/>
      </c>
      <c r="AL266" s="696" t="str">
        <f t="shared" si="55"/>
        <v/>
      </c>
      <c r="AM266" s="724" t="str">
        <f t="shared" si="59"/>
        <v/>
      </c>
      <c r="AN266" s="750" t="str">
        <f>IF(AL266="","",IF(F266="都市ガス",AL266*係数!$O$36*44/12,IF(COUNTIF(F266,"自ら生成した*")&gt;0,AG266*K266,AG266*VLOOKUP(F266,係数!$E:$R,11,FALSE))))</f>
        <v/>
      </c>
      <c r="AP266" s="44"/>
      <c r="AR266" s="58" t="str">
        <f t="shared" si="56"/>
        <v/>
      </c>
      <c r="AS266" s="220" t="str">
        <f t="shared" si="60"/>
        <v/>
      </c>
      <c r="AT266" s="372" t="str">
        <f t="shared" si="57"/>
        <v/>
      </c>
      <c r="AY266" s="406"/>
      <c r="AZ266" s="401" t="str">
        <f>IF(OR(G266="",H266="有"),"",IF(AS266="電気事業者",VLOOKUP(G266,供給事業者!$B:$D,2,FALSE),IF(AS266="熱の供給区域",VLOOKUP(G266,供給事業者!$J:$L,2,FALSE),IF(AS266="ガス供給事業者",VLOOKUP(G266,供給事業者!$F:$H,2,FALSE),""))))</f>
        <v/>
      </c>
      <c r="BA266" s="406"/>
      <c r="BB266" s="401" t="str">
        <f>IF(OR(G266="",H266="有"),"",IF(AS266="電気事業者",VLOOKUP(G266,供給事業者!$B:$D,3,FALSE),IF(AS266="熱の供給区域",VLOOKUP(G266,供給事業者!$J:$L,3,FALSE),IF(AS266="ガス供給事業者",VLOOKUP(G266,供給事業者!$F:$H,3,FALSE),""))))</f>
        <v/>
      </c>
      <c r="CE266" s="221" t="str">
        <f t="shared" si="61"/>
        <v/>
      </c>
      <c r="CF266" s="221" t="str">
        <f t="shared" si="62"/>
        <v/>
      </c>
    </row>
    <row r="267" spans="2:84" ht="18" customHeight="1">
      <c r="B267" s="40"/>
      <c r="D267" s="822"/>
      <c r="E267" s="49"/>
      <c r="F267" s="32"/>
      <c r="G267" s="32"/>
      <c r="H267" s="50"/>
      <c r="I267" s="225"/>
      <c r="J267" s="32"/>
      <c r="K267" s="752"/>
      <c r="L267" s="800"/>
      <c r="M267" s="50"/>
      <c r="N267" s="50"/>
      <c r="O267" s="51"/>
      <c r="P267" s="51"/>
      <c r="Q267" s="708"/>
      <c r="R267" s="709"/>
      <c r="S267" s="709"/>
      <c r="T267" s="709"/>
      <c r="U267" s="709"/>
      <c r="V267" s="709"/>
      <c r="W267" s="709"/>
      <c r="X267" s="709"/>
      <c r="Y267" s="709"/>
      <c r="Z267" s="709"/>
      <c r="AA267" s="709"/>
      <c r="AB267" s="710"/>
      <c r="AC267" s="742"/>
      <c r="AD267" s="743">
        <f t="shared" si="50"/>
        <v>1</v>
      </c>
      <c r="AE267" s="692">
        <f t="shared" si="58"/>
        <v>0</v>
      </c>
      <c r="AF267" s="722" t="str">
        <f t="shared" si="51"/>
        <v/>
      </c>
      <c r="AG267" s="722" t="str">
        <f t="shared" si="52"/>
        <v/>
      </c>
      <c r="AH267" s="134" t="str">
        <f>IF(F267="","",VLOOKUP(F267,係数!$E:$R,9,FALSE))</f>
        <v/>
      </c>
      <c r="AI267" s="286" t="str">
        <f>IF(F267="","",VLOOKUP(F267,係数!$E:$R,7,FALSE))</f>
        <v/>
      </c>
      <c r="AJ267" s="723">
        <f t="shared" si="53"/>
        <v>1</v>
      </c>
      <c r="AK267" s="724" t="str">
        <f t="shared" si="54"/>
        <v/>
      </c>
      <c r="AL267" s="696" t="str">
        <f t="shared" si="55"/>
        <v/>
      </c>
      <c r="AM267" s="724" t="str">
        <f t="shared" si="59"/>
        <v/>
      </c>
      <c r="AN267" s="750" t="str">
        <f>IF(AL267="","",IF(F267="都市ガス",AL267*係数!$O$36*44/12,IF(COUNTIF(F267,"自ら生成した*")&gt;0,AG267*K267,AG267*VLOOKUP(F267,係数!$E:$R,11,FALSE))))</f>
        <v/>
      </c>
      <c r="AP267" s="44"/>
      <c r="AR267" s="58" t="str">
        <f t="shared" si="56"/>
        <v/>
      </c>
      <c r="AS267" s="220" t="str">
        <f t="shared" si="60"/>
        <v/>
      </c>
      <c r="AT267" s="372" t="str">
        <f t="shared" si="57"/>
        <v/>
      </c>
      <c r="AY267" s="406"/>
      <c r="AZ267" s="401" t="str">
        <f>IF(OR(G267="",H267="有"),"",IF(AS267="電気事業者",VLOOKUP(G267,供給事業者!$B:$D,2,FALSE),IF(AS267="熱の供給区域",VLOOKUP(G267,供給事業者!$J:$L,2,FALSE),IF(AS267="ガス供給事業者",VLOOKUP(G267,供給事業者!$F:$H,2,FALSE),""))))</f>
        <v/>
      </c>
      <c r="BA267" s="406"/>
      <c r="BB267" s="401" t="str">
        <f>IF(OR(G267="",H267="有"),"",IF(AS267="電気事業者",VLOOKUP(G267,供給事業者!$B:$D,3,FALSE),IF(AS267="熱の供給区域",VLOOKUP(G267,供給事業者!$J:$L,3,FALSE),IF(AS267="ガス供給事業者",VLOOKUP(G267,供給事業者!$F:$H,3,FALSE),""))))</f>
        <v/>
      </c>
      <c r="CE267" s="221" t="str">
        <f t="shared" si="61"/>
        <v/>
      </c>
      <c r="CF267" s="221" t="str">
        <f t="shared" si="62"/>
        <v/>
      </c>
    </row>
    <row r="268" spans="2:84" ht="18" customHeight="1">
      <c r="B268" s="40"/>
      <c r="D268" s="822"/>
      <c r="E268" s="49"/>
      <c r="F268" s="32"/>
      <c r="G268" s="32"/>
      <c r="H268" s="50"/>
      <c r="I268" s="225"/>
      <c r="J268" s="32"/>
      <c r="K268" s="752"/>
      <c r="L268" s="800"/>
      <c r="M268" s="50"/>
      <c r="N268" s="50"/>
      <c r="O268" s="51"/>
      <c r="P268" s="51"/>
      <c r="Q268" s="708"/>
      <c r="R268" s="709"/>
      <c r="S268" s="709"/>
      <c r="T268" s="709"/>
      <c r="U268" s="709"/>
      <c r="V268" s="709"/>
      <c r="W268" s="709"/>
      <c r="X268" s="709"/>
      <c r="Y268" s="709"/>
      <c r="Z268" s="709"/>
      <c r="AA268" s="709"/>
      <c r="AB268" s="710"/>
      <c r="AC268" s="742"/>
      <c r="AD268" s="743">
        <f t="shared" si="50"/>
        <v>1</v>
      </c>
      <c r="AE268" s="692">
        <f t="shared" si="58"/>
        <v>0</v>
      </c>
      <c r="AF268" s="722" t="str">
        <f t="shared" si="51"/>
        <v/>
      </c>
      <c r="AG268" s="722" t="str">
        <f t="shared" si="52"/>
        <v/>
      </c>
      <c r="AH268" s="134" t="str">
        <f>IF(F268="","",VLOOKUP(F268,係数!$E:$R,9,FALSE))</f>
        <v/>
      </c>
      <c r="AI268" s="286" t="str">
        <f>IF(F268="","",VLOOKUP(F268,係数!$E:$R,7,FALSE))</f>
        <v/>
      </c>
      <c r="AJ268" s="723">
        <f t="shared" si="53"/>
        <v>1</v>
      </c>
      <c r="AK268" s="724" t="str">
        <f t="shared" si="54"/>
        <v/>
      </c>
      <c r="AL268" s="696" t="str">
        <f t="shared" si="55"/>
        <v/>
      </c>
      <c r="AM268" s="724" t="str">
        <f t="shared" si="59"/>
        <v/>
      </c>
      <c r="AN268" s="750" t="str">
        <f>IF(AL268="","",IF(F268="都市ガス",AL268*係数!$O$36*44/12,IF(COUNTIF(F268,"自ら生成した*")&gt;0,AG268*K268,AG268*VLOOKUP(F268,係数!$E:$R,11,FALSE))))</f>
        <v/>
      </c>
      <c r="AP268" s="44"/>
      <c r="AR268" s="58" t="str">
        <f t="shared" si="56"/>
        <v/>
      </c>
      <c r="AS268" s="220" t="str">
        <f t="shared" si="60"/>
        <v/>
      </c>
      <c r="AT268" s="372" t="str">
        <f t="shared" si="57"/>
        <v/>
      </c>
      <c r="AY268" s="406"/>
      <c r="AZ268" s="401" t="str">
        <f>IF(OR(G268="",H268="有"),"",IF(AS268="電気事業者",VLOOKUP(G268,供給事業者!$B:$D,2,FALSE),IF(AS268="熱の供給区域",VLOOKUP(G268,供給事業者!$J:$L,2,FALSE),IF(AS268="ガス供給事業者",VLOOKUP(G268,供給事業者!$F:$H,2,FALSE),""))))</f>
        <v/>
      </c>
      <c r="BA268" s="406"/>
      <c r="BB268" s="401" t="str">
        <f>IF(OR(G268="",H268="有"),"",IF(AS268="電気事業者",VLOOKUP(G268,供給事業者!$B:$D,3,FALSE),IF(AS268="熱の供給区域",VLOOKUP(G268,供給事業者!$J:$L,3,FALSE),IF(AS268="ガス供給事業者",VLOOKUP(G268,供給事業者!$F:$H,3,FALSE),""))))</f>
        <v/>
      </c>
      <c r="CE268" s="221" t="str">
        <f t="shared" si="61"/>
        <v/>
      </c>
      <c r="CF268" s="221" t="str">
        <f t="shared" si="62"/>
        <v/>
      </c>
    </row>
    <row r="269" spans="2:84" ht="18" customHeight="1">
      <c r="B269" s="40"/>
      <c r="D269" s="822"/>
      <c r="E269" s="49"/>
      <c r="F269" s="32"/>
      <c r="G269" s="32"/>
      <c r="H269" s="50"/>
      <c r="I269" s="225"/>
      <c r="J269" s="32"/>
      <c r="K269" s="752"/>
      <c r="L269" s="800"/>
      <c r="M269" s="50"/>
      <c r="N269" s="50"/>
      <c r="O269" s="51"/>
      <c r="P269" s="51"/>
      <c r="Q269" s="708"/>
      <c r="R269" s="709"/>
      <c r="S269" s="709"/>
      <c r="T269" s="709"/>
      <c r="U269" s="709"/>
      <c r="V269" s="709"/>
      <c r="W269" s="709"/>
      <c r="X269" s="709"/>
      <c r="Y269" s="709"/>
      <c r="Z269" s="709"/>
      <c r="AA269" s="709"/>
      <c r="AB269" s="710"/>
      <c r="AC269" s="742"/>
      <c r="AD269" s="743">
        <f t="shared" si="50"/>
        <v>1</v>
      </c>
      <c r="AE269" s="692">
        <f t="shared" si="58"/>
        <v>0</v>
      </c>
      <c r="AF269" s="722" t="str">
        <f t="shared" si="51"/>
        <v/>
      </c>
      <c r="AG269" s="722" t="str">
        <f t="shared" si="52"/>
        <v/>
      </c>
      <c r="AH269" s="134" t="str">
        <f>IF(F269="","",VLOOKUP(F269,係数!$E:$R,9,FALSE))</f>
        <v/>
      </c>
      <c r="AI269" s="286" t="str">
        <f>IF(F269="","",VLOOKUP(F269,係数!$E:$R,7,FALSE))</f>
        <v/>
      </c>
      <c r="AJ269" s="723">
        <f t="shared" si="53"/>
        <v>1</v>
      </c>
      <c r="AK269" s="724" t="str">
        <f t="shared" si="54"/>
        <v/>
      </c>
      <c r="AL269" s="696" t="str">
        <f t="shared" si="55"/>
        <v/>
      </c>
      <c r="AM269" s="724" t="str">
        <f t="shared" si="59"/>
        <v/>
      </c>
      <c r="AN269" s="750" t="str">
        <f>IF(AL269="","",IF(F269="都市ガス",AL269*係数!$O$36*44/12,IF(COUNTIF(F269,"自ら生成した*")&gt;0,AG269*K269,AG269*VLOOKUP(F269,係数!$E:$R,11,FALSE))))</f>
        <v/>
      </c>
      <c r="AP269" s="44"/>
      <c r="AR269" s="58" t="str">
        <f t="shared" si="56"/>
        <v/>
      </c>
      <c r="AS269" s="220" t="str">
        <f t="shared" si="60"/>
        <v/>
      </c>
      <c r="AT269" s="372" t="str">
        <f t="shared" si="57"/>
        <v/>
      </c>
      <c r="AY269" s="406"/>
      <c r="AZ269" s="401" t="str">
        <f>IF(OR(G269="",H269="有"),"",IF(AS269="電気事業者",VLOOKUP(G269,供給事業者!$B:$D,2,FALSE),IF(AS269="熱の供給区域",VLOOKUP(G269,供給事業者!$J:$L,2,FALSE),IF(AS269="ガス供給事業者",VLOOKUP(G269,供給事業者!$F:$H,2,FALSE),""))))</f>
        <v/>
      </c>
      <c r="BA269" s="406"/>
      <c r="BB269" s="401" t="str">
        <f>IF(OR(G269="",H269="有"),"",IF(AS269="電気事業者",VLOOKUP(G269,供給事業者!$B:$D,3,FALSE),IF(AS269="熱の供給区域",VLOOKUP(G269,供給事業者!$J:$L,3,FALSE),IF(AS269="ガス供給事業者",VLOOKUP(G269,供給事業者!$F:$H,3,FALSE),""))))</f>
        <v/>
      </c>
      <c r="CE269" s="221" t="str">
        <f t="shared" si="61"/>
        <v/>
      </c>
      <c r="CF269" s="221" t="str">
        <f t="shared" si="62"/>
        <v/>
      </c>
    </row>
    <row r="270" spans="2:84" ht="18" customHeight="1">
      <c r="B270" s="40"/>
      <c r="D270" s="826"/>
      <c r="E270" s="49"/>
      <c r="F270" s="32"/>
      <c r="G270" s="32"/>
      <c r="H270" s="50"/>
      <c r="I270" s="225"/>
      <c r="J270" s="32"/>
      <c r="K270" s="752"/>
      <c r="L270" s="800"/>
      <c r="M270" s="50"/>
      <c r="N270" s="50"/>
      <c r="O270" s="51"/>
      <c r="P270" s="51"/>
      <c r="Q270" s="708"/>
      <c r="R270" s="709"/>
      <c r="S270" s="709"/>
      <c r="T270" s="709"/>
      <c r="U270" s="709"/>
      <c r="V270" s="709"/>
      <c r="W270" s="709"/>
      <c r="X270" s="709"/>
      <c r="Y270" s="709"/>
      <c r="Z270" s="709"/>
      <c r="AA270" s="709"/>
      <c r="AB270" s="710"/>
      <c r="AC270" s="742"/>
      <c r="AD270" s="743">
        <f t="shared" si="50"/>
        <v>1</v>
      </c>
      <c r="AE270" s="692">
        <f t="shared" si="58"/>
        <v>0</v>
      </c>
      <c r="AF270" s="722" t="str">
        <f t="shared" si="51"/>
        <v/>
      </c>
      <c r="AG270" s="722" t="str">
        <f t="shared" si="52"/>
        <v/>
      </c>
      <c r="AH270" s="134" t="str">
        <f>IF(F270="","",VLOOKUP(F270,係数!$E:$R,9,FALSE))</f>
        <v/>
      </c>
      <c r="AI270" s="286" t="str">
        <f>IF(F270="","",VLOOKUP(F270,係数!$E:$R,7,FALSE))</f>
        <v/>
      </c>
      <c r="AJ270" s="723">
        <f t="shared" si="53"/>
        <v>1</v>
      </c>
      <c r="AK270" s="724" t="str">
        <f t="shared" si="54"/>
        <v/>
      </c>
      <c r="AL270" s="696" t="str">
        <f t="shared" si="55"/>
        <v/>
      </c>
      <c r="AM270" s="724" t="str">
        <f t="shared" si="59"/>
        <v/>
      </c>
      <c r="AN270" s="750" t="str">
        <f>IF(AL270="","",IF(F270="都市ガス",AL270*係数!$O$36*44/12,IF(COUNTIF(F270,"自ら生成した*")&gt;0,AG270*K270,AG270*VLOOKUP(F270,係数!$E:$R,11,FALSE))))</f>
        <v/>
      </c>
      <c r="AP270" s="44"/>
      <c r="AR270" s="58" t="str">
        <f t="shared" si="56"/>
        <v/>
      </c>
      <c r="AS270" s="220" t="str">
        <f t="shared" si="60"/>
        <v/>
      </c>
      <c r="AT270" s="372" t="str">
        <f t="shared" si="57"/>
        <v/>
      </c>
      <c r="AY270" s="406"/>
      <c r="AZ270" s="401" t="str">
        <f>IF(OR(G270="",H270="有"),"",IF(AS270="電気事業者",VLOOKUP(G270,供給事業者!$B:$D,2,FALSE),IF(AS270="熱の供給区域",VLOOKUP(G270,供給事業者!$J:$L,2,FALSE),IF(AS270="ガス供給事業者",VLOOKUP(G270,供給事業者!$F:$H,2,FALSE),""))))</f>
        <v/>
      </c>
      <c r="BA270" s="406"/>
      <c r="BB270" s="401" t="str">
        <f>IF(OR(G270="",H270="有"),"",IF(AS270="電気事業者",VLOOKUP(G270,供給事業者!$B:$D,3,FALSE),IF(AS270="熱の供給区域",VLOOKUP(G270,供給事業者!$J:$L,3,FALSE),IF(AS270="ガス供給事業者",VLOOKUP(G270,供給事業者!$F:$H,3,FALSE),""))))</f>
        <v/>
      </c>
      <c r="CE270" s="221" t="str">
        <f t="shared" si="61"/>
        <v/>
      </c>
      <c r="CF270" s="221" t="str">
        <f t="shared" si="62"/>
        <v/>
      </c>
    </row>
    <row r="271" spans="2:84" ht="18" customHeight="1">
      <c r="B271" s="40"/>
      <c r="D271" s="826"/>
      <c r="E271" s="49"/>
      <c r="F271" s="32"/>
      <c r="G271" s="32"/>
      <c r="H271" s="50"/>
      <c r="I271" s="225"/>
      <c r="J271" s="32"/>
      <c r="K271" s="752"/>
      <c r="L271" s="800"/>
      <c r="M271" s="50"/>
      <c r="N271" s="50"/>
      <c r="O271" s="51"/>
      <c r="P271" s="51"/>
      <c r="Q271" s="708"/>
      <c r="R271" s="709"/>
      <c r="S271" s="709"/>
      <c r="T271" s="709"/>
      <c r="U271" s="709"/>
      <c r="V271" s="709"/>
      <c r="W271" s="709"/>
      <c r="X271" s="709"/>
      <c r="Y271" s="709"/>
      <c r="Z271" s="709"/>
      <c r="AA271" s="709"/>
      <c r="AB271" s="710"/>
      <c r="AC271" s="742"/>
      <c r="AD271" s="743">
        <f t="shared" si="50"/>
        <v>1</v>
      </c>
      <c r="AE271" s="692">
        <f t="shared" si="58"/>
        <v>0</v>
      </c>
      <c r="AF271" s="722" t="str">
        <f t="shared" si="51"/>
        <v/>
      </c>
      <c r="AG271" s="722" t="str">
        <f t="shared" si="52"/>
        <v/>
      </c>
      <c r="AH271" s="134" t="str">
        <f>IF(F271="","",VLOOKUP(F271,係数!$E:$R,9,FALSE))</f>
        <v/>
      </c>
      <c r="AI271" s="286" t="str">
        <f>IF(F271="","",VLOOKUP(F271,係数!$E:$R,7,FALSE))</f>
        <v/>
      </c>
      <c r="AJ271" s="723">
        <f t="shared" si="53"/>
        <v>1</v>
      </c>
      <c r="AK271" s="724" t="str">
        <f t="shared" si="54"/>
        <v/>
      </c>
      <c r="AL271" s="696" t="str">
        <f t="shared" si="55"/>
        <v/>
      </c>
      <c r="AM271" s="724" t="str">
        <f t="shared" si="59"/>
        <v/>
      </c>
      <c r="AN271" s="750" t="str">
        <f>IF(AL271="","",IF(F271="都市ガス",AL271*係数!$O$36*44/12,IF(COUNTIF(F271,"自ら生成した*")&gt;0,AG271*K271,AG271*VLOOKUP(F271,係数!$E:$R,11,FALSE))))</f>
        <v/>
      </c>
      <c r="AP271" s="44"/>
      <c r="AR271" s="58" t="str">
        <f t="shared" si="56"/>
        <v/>
      </c>
      <c r="AS271" s="220" t="str">
        <f t="shared" si="60"/>
        <v/>
      </c>
      <c r="AT271" s="372" t="str">
        <f t="shared" si="57"/>
        <v/>
      </c>
      <c r="AY271" s="406"/>
      <c r="AZ271" s="401" t="str">
        <f>IF(OR(G271="",H271="有"),"",IF(AS271="電気事業者",VLOOKUP(G271,供給事業者!$B:$D,2,FALSE),IF(AS271="熱の供給区域",VLOOKUP(G271,供給事業者!$J:$L,2,FALSE),IF(AS271="ガス供給事業者",VLOOKUP(G271,供給事業者!$F:$H,2,FALSE),""))))</f>
        <v/>
      </c>
      <c r="BA271" s="406"/>
      <c r="BB271" s="401" t="str">
        <f>IF(OR(G271="",H271="有"),"",IF(AS271="電気事業者",VLOOKUP(G271,供給事業者!$B:$D,3,FALSE),IF(AS271="熱の供給区域",VLOOKUP(G271,供給事業者!$J:$L,3,FALSE),IF(AS271="ガス供給事業者",VLOOKUP(G271,供給事業者!$F:$H,3,FALSE),""))))</f>
        <v/>
      </c>
      <c r="CE271" s="221" t="str">
        <f t="shared" si="61"/>
        <v/>
      </c>
      <c r="CF271" s="221" t="str">
        <f t="shared" si="62"/>
        <v/>
      </c>
    </row>
    <row r="272" spans="2:84" ht="18" customHeight="1">
      <c r="B272" s="40"/>
      <c r="D272" s="826"/>
      <c r="E272" s="49"/>
      <c r="F272" s="32"/>
      <c r="G272" s="32"/>
      <c r="H272" s="50"/>
      <c r="I272" s="225"/>
      <c r="J272" s="32"/>
      <c r="K272" s="752"/>
      <c r="L272" s="800"/>
      <c r="M272" s="50"/>
      <c r="N272" s="50"/>
      <c r="O272" s="51"/>
      <c r="P272" s="51"/>
      <c r="Q272" s="708"/>
      <c r="R272" s="709"/>
      <c r="S272" s="709"/>
      <c r="T272" s="709"/>
      <c r="U272" s="709"/>
      <c r="V272" s="709"/>
      <c r="W272" s="709"/>
      <c r="X272" s="709"/>
      <c r="Y272" s="709"/>
      <c r="Z272" s="709"/>
      <c r="AA272" s="709"/>
      <c r="AB272" s="710"/>
      <c r="AC272" s="742"/>
      <c r="AD272" s="743">
        <f t="shared" si="50"/>
        <v>1</v>
      </c>
      <c r="AE272" s="692">
        <f t="shared" si="58"/>
        <v>0</v>
      </c>
      <c r="AF272" s="722" t="str">
        <f t="shared" si="51"/>
        <v/>
      </c>
      <c r="AG272" s="722" t="str">
        <f t="shared" si="52"/>
        <v/>
      </c>
      <c r="AH272" s="134" t="str">
        <f>IF(F272="","",VLOOKUP(F272,係数!$E:$R,9,FALSE))</f>
        <v/>
      </c>
      <c r="AI272" s="286" t="str">
        <f>IF(F272="","",VLOOKUP(F272,係数!$E:$R,7,FALSE))</f>
        <v/>
      </c>
      <c r="AJ272" s="723">
        <f t="shared" si="53"/>
        <v>1</v>
      </c>
      <c r="AK272" s="724" t="str">
        <f t="shared" si="54"/>
        <v/>
      </c>
      <c r="AL272" s="696" t="str">
        <f t="shared" si="55"/>
        <v/>
      </c>
      <c r="AM272" s="724" t="str">
        <f t="shared" si="59"/>
        <v/>
      </c>
      <c r="AN272" s="750" t="str">
        <f>IF(AL272="","",IF(F272="都市ガス",AL272*係数!$O$36*44/12,IF(COUNTIF(F272,"自ら生成した*")&gt;0,AG272*K272,AG272*VLOOKUP(F272,係数!$E:$R,11,FALSE))))</f>
        <v/>
      </c>
      <c r="AP272" s="44"/>
      <c r="AR272" s="58" t="str">
        <f t="shared" si="56"/>
        <v/>
      </c>
      <c r="AS272" s="220" t="str">
        <f t="shared" si="60"/>
        <v/>
      </c>
      <c r="AT272" s="372" t="str">
        <f t="shared" si="57"/>
        <v/>
      </c>
      <c r="AY272" s="406"/>
      <c r="AZ272" s="401" t="str">
        <f>IF(OR(G272="",H272="有"),"",IF(AS272="電気事業者",VLOOKUP(G272,供給事業者!$B:$D,2,FALSE),IF(AS272="熱の供給区域",VLOOKUP(G272,供給事業者!$J:$L,2,FALSE),IF(AS272="ガス供給事業者",VLOOKUP(G272,供給事業者!$F:$H,2,FALSE),""))))</f>
        <v/>
      </c>
      <c r="BA272" s="406"/>
      <c r="BB272" s="401" t="str">
        <f>IF(OR(G272="",H272="有"),"",IF(AS272="電気事業者",VLOOKUP(G272,供給事業者!$B:$D,3,FALSE),IF(AS272="熱の供給区域",VLOOKUP(G272,供給事業者!$J:$L,3,FALSE),IF(AS272="ガス供給事業者",VLOOKUP(G272,供給事業者!$F:$H,3,FALSE),""))))</f>
        <v/>
      </c>
      <c r="CE272" s="221" t="str">
        <f t="shared" si="61"/>
        <v/>
      </c>
      <c r="CF272" s="221" t="str">
        <f t="shared" si="62"/>
        <v/>
      </c>
    </row>
    <row r="273" spans="2:84" ht="18" customHeight="1">
      <c r="B273" s="40"/>
      <c r="D273" s="826"/>
      <c r="E273" s="49"/>
      <c r="F273" s="32"/>
      <c r="G273" s="32"/>
      <c r="H273" s="50"/>
      <c r="I273" s="225"/>
      <c r="J273" s="32"/>
      <c r="K273" s="752"/>
      <c r="L273" s="800"/>
      <c r="M273" s="50"/>
      <c r="N273" s="50"/>
      <c r="O273" s="51"/>
      <c r="P273" s="51"/>
      <c r="Q273" s="708"/>
      <c r="R273" s="709"/>
      <c r="S273" s="709"/>
      <c r="T273" s="709"/>
      <c r="U273" s="709"/>
      <c r="V273" s="709"/>
      <c r="W273" s="709"/>
      <c r="X273" s="709"/>
      <c r="Y273" s="709"/>
      <c r="Z273" s="709"/>
      <c r="AA273" s="709"/>
      <c r="AB273" s="710"/>
      <c r="AC273" s="742"/>
      <c r="AD273" s="743">
        <f t="shared" si="50"/>
        <v>1</v>
      </c>
      <c r="AE273" s="692">
        <f t="shared" si="58"/>
        <v>0</v>
      </c>
      <c r="AF273" s="722" t="str">
        <f t="shared" si="51"/>
        <v/>
      </c>
      <c r="AG273" s="722" t="str">
        <f t="shared" si="52"/>
        <v/>
      </c>
      <c r="AH273" s="134" t="str">
        <f>IF(F273="","",VLOOKUP(F273,係数!$E:$R,9,FALSE))</f>
        <v/>
      </c>
      <c r="AI273" s="286" t="str">
        <f>IF(F273="","",VLOOKUP(F273,係数!$E:$R,7,FALSE))</f>
        <v/>
      </c>
      <c r="AJ273" s="723">
        <f t="shared" si="53"/>
        <v>1</v>
      </c>
      <c r="AK273" s="724" t="str">
        <f t="shared" si="54"/>
        <v/>
      </c>
      <c r="AL273" s="696" t="str">
        <f t="shared" si="55"/>
        <v/>
      </c>
      <c r="AM273" s="724" t="str">
        <f t="shared" si="59"/>
        <v/>
      </c>
      <c r="AN273" s="750" t="str">
        <f>IF(AL273="","",IF(F273="都市ガス",AL273*係数!$O$36*44/12,IF(COUNTIF(F273,"自ら生成した*")&gt;0,AG273*K273,AG273*VLOOKUP(F273,係数!$E:$R,11,FALSE))))</f>
        <v/>
      </c>
      <c r="AP273" s="44"/>
      <c r="AR273" s="58" t="str">
        <f t="shared" si="56"/>
        <v/>
      </c>
      <c r="AS273" s="220" t="str">
        <f t="shared" si="60"/>
        <v/>
      </c>
      <c r="AT273" s="372" t="str">
        <f t="shared" si="57"/>
        <v/>
      </c>
      <c r="AY273" s="406"/>
      <c r="AZ273" s="401" t="str">
        <f>IF(OR(G273="",H273="有"),"",IF(AS273="電気事業者",VLOOKUP(G273,供給事業者!$B:$D,2,FALSE),IF(AS273="熱の供給区域",VLOOKUP(G273,供給事業者!$J:$L,2,FALSE),IF(AS273="ガス供給事業者",VLOOKUP(G273,供給事業者!$F:$H,2,FALSE),""))))</f>
        <v/>
      </c>
      <c r="BA273" s="406"/>
      <c r="BB273" s="401" t="str">
        <f>IF(OR(G273="",H273="有"),"",IF(AS273="電気事業者",VLOOKUP(G273,供給事業者!$B:$D,3,FALSE),IF(AS273="熱の供給区域",VLOOKUP(G273,供給事業者!$J:$L,3,FALSE),IF(AS273="ガス供給事業者",VLOOKUP(G273,供給事業者!$F:$H,3,FALSE),""))))</f>
        <v/>
      </c>
      <c r="CE273" s="221" t="str">
        <f t="shared" si="61"/>
        <v/>
      </c>
      <c r="CF273" s="221" t="str">
        <f t="shared" si="62"/>
        <v/>
      </c>
    </row>
    <row r="274" spans="2:84" ht="18" customHeight="1">
      <c r="B274" s="40"/>
      <c r="D274" s="822"/>
      <c r="E274" s="49"/>
      <c r="F274" s="32"/>
      <c r="G274" s="32"/>
      <c r="H274" s="50"/>
      <c r="I274" s="225"/>
      <c r="J274" s="32"/>
      <c r="K274" s="752"/>
      <c r="L274" s="800"/>
      <c r="M274" s="50"/>
      <c r="N274" s="50"/>
      <c r="O274" s="51"/>
      <c r="P274" s="51"/>
      <c r="Q274" s="708"/>
      <c r="R274" s="709"/>
      <c r="S274" s="709"/>
      <c r="T274" s="709"/>
      <c r="U274" s="709"/>
      <c r="V274" s="709"/>
      <c r="W274" s="709"/>
      <c r="X274" s="709"/>
      <c r="Y274" s="709"/>
      <c r="Z274" s="709"/>
      <c r="AA274" s="709"/>
      <c r="AB274" s="710"/>
      <c r="AC274" s="742"/>
      <c r="AD274" s="743">
        <f t="shared" si="50"/>
        <v>1</v>
      </c>
      <c r="AE274" s="692">
        <f t="shared" si="58"/>
        <v>0</v>
      </c>
      <c r="AF274" s="722" t="str">
        <f t="shared" si="51"/>
        <v/>
      </c>
      <c r="AG274" s="722" t="str">
        <f t="shared" si="52"/>
        <v/>
      </c>
      <c r="AH274" s="134" t="str">
        <f>IF(F274="","",VLOOKUP(F274,係数!$E:$R,9,FALSE))</f>
        <v/>
      </c>
      <c r="AI274" s="286" t="str">
        <f>IF(F274="","",VLOOKUP(F274,係数!$E:$R,7,FALSE))</f>
        <v/>
      </c>
      <c r="AJ274" s="723">
        <f t="shared" si="53"/>
        <v>1</v>
      </c>
      <c r="AK274" s="724" t="str">
        <f t="shared" si="54"/>
        <v/>
      </c>
      <c r="AL274" s="696" t="str">
        <f t="shared" si="55"/>
        <v/>
      </c>
      <c r="AM274" s="724" t="str">
        <f t="shared" si="59"/>
        <v/>
      </c>
      <c r="AN274" s="750" t="str">
        <f>IF(AL274="","",IF(F274="都市ガス",AL274*係数!$O$36*44/12,IF(COUNTIF(F274,"自ら生成した*")&gt;0,AG274*K274,AG274*VLOOKUP(F274,係数!$E:$R,11,FALSE))))</f>
        <v/>
      </c>
      <c r="AP274" s="44"/>
      <c r="AR274" s="58" t="str">
        <f t="shared" si="56"/>
        <v/>
      </c>
      <c r="AS274" s="220" t="str">
        <f t="shared" si="60"/>
        <v/>
      </c>
      <c r="AT274" s="372" t="str">
        <f t="shared" si="57"/>
        <v/>
      </c>
      <c r="AY274" s="406"/>
      <c r="AZ274" s="401" t="str">
        <f>IF(OR(G274="",H274="有"),"",IF(AS274="電気事業者",VLOOKUP(G274,供給事業者!$B:$D,2,FALSE),IF(AS274="熱の供給区域",VLOOKUP(G274,供給事業者!$J:$L,2,FALSE),IF(AS274="ガス供給事業者",VLOOKUP(G274,供給事業者!$F:$H,2,FALSE),""))))</f>
        <v/>
      </c>
      <c r="BA274" s="406"/>
      <c r="BB274" s="401" t="str">
        <f>IF(OR(G274="",H274="有"),"",IF(AS274="電気事業者",VLOOKUP(G274,供給事業者!$B:$D,3,FALSE),IF(AS274="熱の供給区域",VLOOKUP(G274,供給事業者!$J:$L,3,FALSE),IF(AS274="ガス供給事業者",VLOOKUP(G274,供給事業者!$F:$H,3,FALSE),""))))</f>
        <v/>
      </c>
      <c r="CE274" s="221" t="str">
        <f t="shared" si="61"/>
        <v/>
      </c>
      <c r="CF274" s="221" t="str">
        <f t="shared" si="62"/>
        <v/>
      </c>
    </row>
    <row r="275" spans="2:84" ht="18" customHeight="1">
      <c r="B275" s="40"/>
      <c r="D275" s="826"/>
      <c r="E275" s="49"/>
      <c r="F275" s="32"/>
      <c r="G275" s="32"/>
      <c r="H275" s="50"/>
      <c r="I275" s="225"/>
      <c r="J275" s="32"/>
      <c r="K275" s="752"/>
      <c r="L275" s="800"/>
      <c r="M275" s="50"/>
      <c r="N275" s="50"/>
      <c r="O275" s="51"/>
      <c r="P275" s="51"/>
      <c r="Q275" s="708"/>
      <c r="R275" s="709"/>
      <c r="S275" s="709"/>
      <c r="T275" s="709"/>
      <c r="U275" s="709"/>
      <c r="V275" s="709"/>
      <c r="W275" s="709"/>
      <c r="X275" s="709"/>
      <c r="Y275" s="709"/>
      <c r="Z275" s="709"/>
      <c r="AA275" s="709"/>
      <c r="AB275" s="710"/>
      <c r="AC275" s="742"/>
      <c r="AD275" s="743">
        <f t="shared" si="50"/>
        <v>1</v>
      </c>
      <c r="AE275" s="692">
        <f t="shared" si="58"/>
        <v>0</v>
      </c>
      <c r="AF275" s="722" t="str">
        <f t="shared" si="51"/>
        <v/>
      </c>
      <c r="AG275" s="722" t="str">
        <f t="shared" si="52"/>
        <v/>
      </c>
      <c r="AH275" s="134" t="str">
        <f>IF(F275="","",VLOOKUP(F275,係数!$E:$R,9,FALSE))</f>
        <v/>
      </c>
      <c r="AI275" s="286" t="str">
        <f>IF(F275="","",VLOOKUP(F275,係数!$E:$R,7,FALSE))</f>
        <v/>
      </c>
      <c r="AJ275" s="723">
        <f t="shared" si="53"/>
        <v>1</v>
      </c>
      <c r="AK275" s="724" t="str">
        <f t="shared" si="54"/>
        <v/>
      </c>
      <c r="AL275" s="696" t="str">
        <f t="shared" si="55"/>
        <v/>
      </c>
      <c r="AM275" s="724" t="str">
        <f t="shared" si="59"/>
        <v/>
      </c>
      <c r="AN275" s="750" t="str">
        <f>IF(AL275="","",IF(F275="都市ガス",AL275*係数!$O$36*44/12,IF(COUNTIF(F275,"自ら生成した*")&gt;0,AG275*K275,AG275*VLOOKUP(F275,係数!$E:$R,11,FALSE))))</f>
        <v/>
      </c>
      <c r="AP275" s="44"/>
      <c r="AR275" s="58" t="str">
        <f t="shared" si="56"/>
        <v/>
      </c>
      <c r="AS275" s="220" t="str">
        <f t="shared" si="60"/>
        <v/>
      </c>
      <c r="AT275" s="372" t="str">
        <f t="shared" si="57"/>
        <v/>
      </c>
      <c r="AY275" s="406"/>
      <c r="AZ275" s="401" t="str">
        <f>IF(OR(G275="",H275="有"),"",IF(AS275="電気事業者",VLOOKUP(G275,供給事業者!$B:$D,2,FALSE),IF(AS275="熱の供給区域",VLOOKUP(G275,供給事業者!$J:$L,2,FALSE),IF(AS275="ガス供給事業者",VLOOKUP(G275,供給事業者!$F:$H,2,FALSE),""))))</f>
        <v/>
      </c>
      <c r="BA275" s="406"/>
      <c r="BB275" s="401" t="str">
        <f>IF(OR(G275="",H275="有"),"",IF(AS275="電気事業者",VLOOKUP(G275,供給事業者!$B:$D,3,FALSE),IF(AS275="熱の供給区域",VLOOKUP(G275,供給事業者!$J:$L,3,FALSE),IF(AS275="ガス供給事業者",VLOOKUP(G275,供給事業者!$F:$H,3,FALSE),""))))</f>
        <v/>
      </c>
      <c r="CE275" s="221" t="str">
        <f t="shared" si="61"/>
        <v/>
      </c>
      <c r="CF275" s="221" t="str">
        <f t="shared" si="62"/>
        <v/>
      </c>
    </row>
    <row r="276" spans="2:84" ht="18" customHeight="1">
      <c r="B276" s="40"/>
      <c r="D276" s="826"/>
      <c r="E276" s="49"/>
      <c r="F276" s="32"/>
      <c r="G276" s="32"/>
      <c r="H276" s="50"/>
      <c r="I276" s="225"/>
      <c r="J276" s="32"/>
      <c r="K276" s="752"/>
      <c r="L276" s="800"/>
      <c r="M276" s="50"/>
      <c r="N276" s="50"/>
      <c r="O276" s="51"/>
      <c r="P276" s="51"/>
      <c r="Q276" s="708"/>
      <c r="R276" s="709"/>
      <c r="S276" s="709"/>
      <c r="T276" s="709"/>
      <c r="U276" s="709"/>
      <c r="V276" s="709"/>
      <c r="W276" s="709"/>
      <c r="X276" s="709"/>
      <c r="Y276" s="709"/>
      <c r="Z276" s="709"/>
      <c r="AA276" s="709"/>
      <c r="AB276" s="710"/>
      <c r="AC276" s="742"/>
      <c r="AD276" s="743">
        <f t="shared" si="50"/>
        <v>1</v>
      </c>
      <c r="AE276" s="692">
        <f t="shared" si="58"/>
        <v>0</v>
      </c>
      <c r="AF276" s="722" t="str">
        <f t="shared" si="51"/>
        <v/>
      </c>
      <c r="AG276" s="722" t="str">
        <f t="shared" si="52"/>
        <v/>
      </c>
      <c r="AH276" s="134" t="str">
        <f>IF(F276="","",VLOOKUP(F276,係数!$E:$R,9,FALSE))</f>
        <v/>
      </c>
      <c r="AI276" s="286" t="str">
        <f>IF(F276="","",VLOOKUP(F276,係数!$E:$R,7,FALSE))</f>
        <v/>
      </c>
      <c r="AJ276" s="723">
        <f t="shared" si="53"/>
        <v>1</v>
      </c>
      <c r="AK276" s="724" t="str">
        <f t="shared" si="54"/>
        <v/>
      </c>
      <c r="AL276" s="696" t="str">
        <f t="shared" si="55"/>
        <v/>
      </c>
      <c r="AM276" s="724" t="str">
        <f t="shared" si="59"/>
        <v/>
      </c>
      <c r="AN276" s="750" t="str">
        <f>IF(AL276="","",IF(F276="都市ガス",AL276*係数!$O$36*44/12,IF(COUNTIF(F276,"自ら生成した*")&gt;0,AG276*K276,AG276*VLOOKUP(F276,係数!$E:$R,11,FALSE))))</f>
        <v/>
      </c>
      <c r="AP276" s="44"/>
      <c r="AR276" s="58" t="str">
        <f t="shared" si="56"/>
        <v/>
      </c>
      <c r="AS276" s="220" t="str">
        <f t="shared" si="60"/>
        <v/>
      </c>
      <c r="AT276" s="372" t="str">
        <f t="shared" si="57"/>
        <v/>
      </c>
      <c r="AY276" s="406"/>
      <c r="AZ276" s="401" t="str">
        <f>IF(OR(G276="",H276="有"),"",IF(AS276="電気事業者",VLOOKUP(G276,供給事業者!$B:$D,2,FALSE),IF(AS276="熱の供給区域",VLOOKUP(G276,供給事業者!$J:$L,2,FALSE),IF(AS276="ガス供給事業者",VLOOKUP(G276,供給事業者!$F:$H,2,FALSE),""))))</f>
        <v/>
      </c>
      <c r="BA276" s="406"/>
      <c r="BB276" s="401" t="str">
        <f>IF(OR(G276="",H276="有"),"",IF(AS276="電気事業者",VLOOKUP(G276,供給事業者!$B:$D,3,FALSE),IF(AS276="熱の供給区域",VLOOKUP(G276,供給事業者!$J:$L,3,FALSE),IF(AS276="ガス供給事業者",VLOOKUP(G276,供給事業者!$F:$H,3,FALSE),""))))</f>
        <v/>
      </c>
      <c r="CE276" s="221" t="str">
        <f t="shared" si="61"/>
        <v/>
      </c>
      <c r="CF276" s="221" t="str">
        <f t="shared" si="62"/>
        <v/>
      </c>
    </row>
    <row r="277" spans="2:84" ht="18" customHeight="1">
      <c r="B277" s="40"/>
      <c r="D277" s="826"/>
      <c r="E277" s="49"/>
      <c r="F277" s="32"/>
      <c r="G277" s="32"/>
      <c r="H277" s="50"/>
      <c r="I277" s="225"/>
      <c r="J277" s="32"/>
      <c r="K277" s="752"/>
      <c r="L277" s="800"/>
      <c r="M277" s="50"/>
      <c r="N277" s="50"/>
      <c r="O277" s="51"/>
      <c r="P277" s="51"/>
      <c r="Q277" s="708"/>
      <c r="R277" s="709"/>
      <c r="S277" s="709"/>
      <c r="T277" s="709"/>
      <c r="U277" s="709"/>
      <c r="V277" s="709"/>
      <c r="W277" s="709"/>
      <c r="X277" s="709"/>
      <c r="Y277" s="709"/>
      <c r="Z277" s="709"/>
      <c r="AA277" s="709"/>
      <c r="AB277" s="710"/>
      <c r="AC277" s="742"/>
      <c r="AD277" s="743">
        <f t="shared" si="50"/>
        <v>1</v>
      </c>
      <c r="AE277" s="692">
        <f t="shared" si="58"/>
        <v>0</v>
      </c>
      <c r="AF277" s="722" t="str">
        <f t="shared" si="51"/>
        <v/>
      </c>
      <c r="AG277" s="722" t="str">
        <f t="shared" si="52"/>
        <v/>
      </c>
      <c r="AH277" s="134" t="str">
        <f>IF(F277="","",VLOOKUP(F277,係数!$E:$R,9,FALSE))</f>
        <v/>
      </c>
      <c r="AI277" s="286" t="str">
        <f>IF(F277="","",VLOOKUP(F277,係数!$E:$R,7,FALSE))</f>
        <v/>
      </c>
      <c r="AJ277" s="723">
        <f t="shared" si="53"/>
        <v>1</v>
      </c>
      <c r="AK277" s="724" t="str">
        <f t="shared" si="54"/>
        <v/>
      </c>
      <c r="AL277" s="696" t="str">
        <f t="shared" si="55"/>
        <v/>
      </c>
      <c r="AM277" s="724" t="str">
        <f t="shared" si="59"/>
        <v/>
      </c>
      <c r="AN277" s="750" t="str">
        <f>IF(AL277="","",IF(F277="都市ガス",AL277*係数!$O$36*44/12,IF(COUNTIF(F277,"自ら生成した*")&gt;0,AG277*K277,AG277*VLOOKUP(F277,係数!$E:$R,11,FALSE))))</f>
        <v/>
      </c>
      <c r="AP277" s="44"/>
      <c r="AR277" s="58" t="str">
        <f t="shared" si="56"/>
        <v/>
      </c>
      <c r="AS277" s="220" t="str">
        <f t="shared" si="60"/>
        <v/>
      </c>
      <c r="AT277" s="372" t="str">
        <f t="shared" si="57"/>
        <v/>
      </c>
      <c r="AY277" s="406"/>
      <c r="AZ277" s="401" t="str">
        <f>IF(OR(G277="",H277="有"),"",IF(AS277="電気事業者",VLOOKUP(G277,供給事業者!$B:$D,2,FALSE),IF(AS277="熱の供給区域",VLOOKUP(G277,供給事業者!$J:$L,2,FALSE),IF(AS277="ガス供給事業者",VLOOKUP(G277,供給事業者!$F:$H,2,FALSE),""))))</f>
        <v/>
      </c>
      <c r="BA277" s="406"/>
      <c r="BB277" s="401" t="str">
        <f>IF(OR(G277="",H277="有"),"",IF(AS277="電気事業者",VLOOKUP(G277,供給事業者!$B:$D,3,FALSE),IF(AS277="熱の供給区域",VLOOKUP(G277,供給事業者!$J:$L,3,FALSE),IF(AS277="ガス供給事業者",VLOOKUP(G277,供給事業者!$F:$H,3,FALSE),""))))</f>
        <v/>
      </c>
      <c r="CE277" s="221" t="str">
        <f t="shared" si="61"/>
        <v/>
      </c>
      <c r="CF277" s="221" t="str">
        <f t="shared" si="62"/>
        <v/>
      </c>
    </row>
    <row r="278" spans="2:84" ht="18" customHeight="1" thickBot="1">
      <c r="B278" s="40"/>
      <c r="D278" s="827"/>
      <c r="E278" s="354"/>
      <c r="F278" s="277"/>
      <c r="G278" s="277"/>
      <c r="H278" s="278"/>
      <c r="I278" s="355"/>
      <c r="J278" s="277"/>
      <c r="K278" s="756"/>
      <c r="L278" s="802"/>
      <c r="M278" s="278"/>
      <c r="N278" s="278"/>
      <c r="O278" s="279"/>
      <c r="P278" s="279"/>
      <c r="Q278" s="711"/>
      <c r="R278" s="712"/>
      <c r="S278" s="712"/>
      <c r="T278" s="712"/>
      <c r="U278" s="712"/>
      <c r="V278" s="712"/>
      <c r="W278" s="712"/>
      <c r="X278" s="712"/>
      <c r="Y278" s="712"/>
      <c r="Z278" s="712"/>
      <c r="AA278" s="712"/>
      <c r="AB278" s="713"/>
      <c r="AC278" s="744"/>
      <c r="AD278" s="745">
        <f t="shared" si="50"/>
        <v>1</v>
      </c>
      <c r="AE278" s="725">
        <f>IF(AC278="",SUM(Q278:AB278)*AD278,SUM(Q278:AB278)*AC278*AD278)</f>
        <v>0</v>
      </c>
      <c r="AF278" s="726" t="str">
        <f t="shared" si="51"/>
        <v/>
      </c>
      <c r="AG278" s="726" t="str">
        <f t="shared" si="52"/>
        <v/>
      </c>
      <c r="AH278" s="224" t="str">
        <f>IF(F278="","",VLOOKUP(F278,係数!$E:$R,9,FALSE))</f>
        <v/>
      </c>
      <c r="AI278" s="288" t="str">
        <f>IF(F278="","",VLOOKUP(F278,係数!$E:$R,7,FALSE))</f>
        <v/>
      </c>
      <c r="AJ278" s="727">
        <f t="shared" si="53"/>
        <v>1</v>
      </c>
      <c r="AK278" s="728" t="str">
        <f t="shared" si="54"/>
        <v/>
      </c>
      <c r="AL278" s="729" t="str">
        <f t="shared" si="55"/>
        <v/>
      </c>
      <c r="AM278" s="728" t="str">
        <f t="shared" si="59"/>
        <v/>
      </c>
      <c r="AN278" s="729" t="str">
        <f>IF(AL278="","",IF(F278="都市ガス",AL278*係数!$O$36*44/12,IF(COUNTIF(F278,"自ら生成した*")&gt;0,AG278*K278,AG278*VLOOKUP(F278,係数!$E:$R,11,FALSE))))</f>
        <v/>
      </c>
      <c r="AP278" s="44"/>
      <c r="AR278" s="364" t="str">
        <f t="shared" si="56"/>
        <v/>
      </c>
      <c r="AS278" s="369" t="str">
        <f t="shared" si="60"/>
        <v/>
      </c>
      <c r="AT278" s="373" t="str">
        <f t="shared" si="57"/>
        <v/>
      </c>
      <c r="AY278" s="407"/>
      <c r="AZ278" s="402" t="str">
        <f>IF(OR(G278="",H278="有"),"",IF(AS278="電気事業者",VLOOKUP(G278,供給事業者!$B:$D,2,FALSE),IF(AS278="熱の供給区域",VLOOKUP(G278,供給事業者!$J:$L,2,FALSE),IF(AS278="ガス供給事業者",VLOOKUP(G278,供給事業者!$F:$H,2,FALSE),""))))</f>
        <v/>
      </c>
      <c r="BA278" s="407"/>
      <c r="BB278" s="402" t="str">
        <f>IF(OR(G278="",H278="有"),"",IF(AS278="電気事業者",VLOOKUP(G278,供給事業者!$B:$D,3,FALSE),IF(AS278="熱の供給区域",VLOOKUP(G278,供給事業者!$J:$L,3,FALSE),IF(AS278="ガス供給事業者",VLOOKUP(G278,供給事業者!$F:$H,3,FALSE),""))))</f>
        <v/>
      </c>
      <c r="CE278" s="221" t="str">
        <f t="shared" si="61"/>
        <v/>
      </c>
      <c r="CF278" s="221" t="str">
        <f t="shared" si="62"/>
        <v/>
      </c>
    </row>
    <row r="279" spans="2:84" ht="10.5" customHeight="1">
      <c r="B279" s="40"/>
      <c r="D279" s="347"/>
      <c r="E279" s="276"/>
      <c r="F279" s="276"/>
      <c r="G279" s="276"/>
      <c r="H279" s="348"/>
      <c r="I279" s="348"/>
      <c r="J279" s="276"/>
      <c r="K279" s="276"/>
      <c r="L279" s="276"/>
      <c r="M279" s="348"/>
      <c r="N279" s="348"/>
      <c r="O279" s="348"/>
      <c r="P279" s="348"/>
      <c r="Q279" s="194"/>
      <c r="R279" s="194"/>
      <c r="S279" s="194"/>
      <c r="T279" s="194"/>
      <c r="U279" s="194"/>
      <c r="V279" s="194"/>
      <c r="W279" s="194"/>
      <c r="X279" s="194"/>
      <c r="Y279" s="194"/>
      <c r="Z279" s="194"/>
      <c r="AA279" s="194"/>
      <c r="AB279" s="194"/>
      <c r="AC279" s="194"/>
      <c r="AD279" s="195"/>
      <c r="AE279" s="196"/>
      <c r="AF279" s="197"/>
      <c r="AG279" s="197"/>
      <c r="AH279" s="198"/>
      <c r="AI279" s="198"/>
      <c r="AJ279" s="199"/>
      <c r="AK279" s="93"/>
      <c r="AL279" s="93"/>
      <c r="AM279" s="93"/>
      <c r="AN279" s="93"/>
      <c r="AP279" s="44"/>
      <c r="AY279"/>
      <c r="AZ279"/>
      <c r="BA279"/>
      <c r="CE279" s="221" t="str">
        <f t="shared" si="61"/>
        <v/>
      </c>
      <c r="CF279" s="221" t="str">
        <f t="shared" si="62"/>
        <v/>
      </c>
    </row>
    <row r="280" spans="2:84" ht="3" customHeight="1">
      <c r="B280" s="82"/>
      <c r="C280" s="83"/>
      <c r="D280" s="83"/>
      <c r="E280" s="83"/>
      <c r="F280" s="83"/>
      <c r="G280" s="83"/>
      <c r="H280" s="270"/>
      <c r="I280" s="270"/>
      <c r="J280" s="83"/>
      <c r="K280" s="83"/>
      <c r="L280" s="83"/>
      <c r="M280" s="83"/>
      <c r="N280" s="83"/>
      <c r="O280" s="83"/>
      <c r="P280" s="84"/>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5"/>
      <c r="CE280" s="221" t="str">
        <f t="shared" si="61"/>
        <v/>
      </c>
      <c r="CF280" s="221" t="str">
        <f t="shared" si="62"/>
        <v/>
      </c>
    </row>
    <row r="281" spans="2:84">
      <c r="AO281" s="76" t="s">
        <v>203</v>
      </c>
      <c r="CE281" s="221" t="str">
        <f t="shared" si="61"/>
        <v/>
      </c>
      <c r="CF281" s="221" t="str">
        <f t="shared" si="62"/>
        <v/>
      </c>
    </row>
    <row r="282" spans="2:84">
      <c r="CE282" s="221" t="str">
        <f t="shared" si="61"/>
        <v/>
      </c>
      <c r="CF282" s="221" t="str">
        <f t="shared" si="62"/>
        <v/>
      </c>
    </row>
    <row r="283" spans="2:84">
      <c r="CE283" s="221" t="str">
        <f t="shared" si="61"/>
        <v/>
      </c>
      <c r="CF283" s="221" t="str">
        <f t="shared" si="62"/>
        <v/>
      </c>
    </row>
    <row r="284" spans="2:84">
      <c r="CE284" s="221" t="str">
        <f t="shared" si="61"/>
        <v/>
      </c>
      <c r="CF284" s="221" t="str">
        <f t="shared" si="62"/>
        <v/>
      </c>
    </row>
    <row r="285" spans="2:84">
      <c r="CE285" s="221" t="str">
        <f t="shared" si="61"/>
        <v/>
      </c>
      <c r="CF285" s="221" t="str">
        <f t="shared" si="62"/>
        <v/>
      </c>
    </row>
  </sheetData>
  <sheetProtection algorithmName="SHA-512" hashValue="FBarSx8QPxCFdLcTXd4mVxLHgekOLWoIwMyyEMo8K5wqqrUflRtogG2uDZ1AJ5XMUHQjE8jBueTEFvV24v6R0g==" saltValue="rWaw6tLWD9TcLMBUzBpT0A==" spinCount="100000" sheet="1" objects="1" scenarios="1"/>
  <mergeCells count="48">
    <mergeCell ref="O5:O7"/>
    <mergeCell ref="N5:N7"/>
    <mergeCell ref="D5:D7"/>
    <mergeCell ref="E5:E7"/>
    <mergeCell ref="F5:F7"/>
    <mergeCell ref="M5:M7"/>
    <mergeCell ref="Y6:Y7"/>
    <mergeCell ref="Z6:Z7"/>
    <mergeCell ref="AA6:AA7"/>
    <mergeCell ref="P5:P7"/>
    <mergeCell ref="Q5:R5"/>
    <mergeCell ref="S5:V5"/>
    <mergeCell ref="X5:AA5"/>
    <mergeCell ref="Q6:Q7"/>
    <mergeCell ref="R6:R7"/>
    <mergeCell ref="S6:S7"/>
    <mergeCell ref="T6:T7"/>
    <mergeCell ref="U6:U7"/>
    <mergeCell ref="CE6:CF6"/>
    <mergeCell ref="BI31:BJ31"/>
    <mergeCell ref="AB6:AB7"/>
    <mergeCell ref="AC6:AC7"/>
    <mergeCell ref="AD6:AD7"/>
    <mergeCell ref="AE6:AE7"/>
    <mergeCell ref="AF6:AF7"/>
    <mergeCell ref="AR6:AR7"/>
    <mergeCell ref="AS6:AS7"/>
    <mergeCell ref="AT6:AT7"/>
    <mergeCell ref="AJ6:AJ7"/>
    <mergeCell ref="AG6:AG7"/>
    <mergeCell ref="AY6:AZ7"/>
    <mergeCell ref="BA6:BB7"/>
    <mergeCell ref="BJ37:BK37"/>
    <mergeCell ref="BI42:BI43"/>
    <mergeCell ref="BI44:BI45"/>
    <mergeCell ref="G5:G7"/>
    <mergeCell ref="H5:H7"/>
    <mergeCell ref="I5:I7"/>
    <mergeCell ref="J5:J7"/>
    <mergeCell ref="K5:K7"/>
    <mergeCell ref="L5:L7"/>
    <mergeCell ref="BI32:BJ32"/>
    <mergeCell ref="BI33:BJ33"/>
    <mergeCell ref="BI34:BJ34"/>
    <mergeCell ref="BI36:BJ36"/>
    <mergeCell ref="V6:V7"/>
    <mergeCell ref="W6:W7"/>
    <mergeCell ref="X6:X7"/>
  </mergeCells>
  <phoneticPr fontId="22"/>
  <conditionalFormatting sqref="G8:G26 G54:G278">
    <cfRule type="expression" dxfId="23" priority="88">
      <formula>COUNTIFS(E8,"&lt;&gt;",AD8,-1)</formula>
    </cfRule>
  </conditionalFormatting>
  <conditionalFormatting sqref="G8:L26 G54:L278">
    <cfRule type="expression" dxfId="22" priority="1" stopIfTrue="1">
      <formula>COUNTIF($F8,"産業用蒸気")</formula>
    </cfRule>
  </conditionalFormatting>
  <conditionalFormatting sqref="H8:H26 H54:H278">
    <cfRule type="expression" dxfId="21" priority="10">
      <formula>COUNTIF(AD8,1)=0</formula>
    </cfRule>
  </conditionalFormatting>
  <conditionalFormatting sqref="J8:J26 J54:J278">
    <cfRule type="expression" dxfId="20" priority="90">
      <formula>OR(COUNTIF(H8,"無"),AD8&lt;0)</formula>
    </cfRule>
  </conditionalFormatting>
  <conditionalFormatting sqref="K8:L26">
    <cfRule type="expression" dxfId="19" priority="6">
      <formula>ISTEXT(K8)</formula>
    </cfRule>
  </conditionalFormatting>
  <conditionalFormatting sqref="K54:L278">
    <cfRule type="expression" dxfId="18" priority="2">
      <formula>ISTEXT(K54)</formula>
    </cfRule>
  </conditionalFormatting>
  <conditionalFormatting sqref="N8:N26 N54:N278">
    <cfRule type="expression" dxfId="17" priority="8">
      <formula>COUNTIF(M8,"購")</formula>
    </cfRule>
  </conditionalFormatting>
  <conditionalFormatting sqref="O8:O26 O54:O278">
    <cfRule type="expression" dxfId="16" priority="9">
      <formula>COUNTIFS(F8,"&lt;&gt;",F8,"&lt;&gt;*都市ガス")</formula>
    </cfRule>
  </conditionalFormatting>
  <conditionalFormatting sqref="R29 S30">
    <cfRule type="expression" dxfId="15" priority="58">
      <formula>SUM(#REF!,$CE$61:$CE$285)&gt;0</formula>
    </cfRule>
  </conditionalFormatting>
  <conditionalFormatting sqref="S31:S32">
    <cfRule type="expression" dxfId="14" priority="59">
      <formula>SUM(#REF!,$CF$61:$CF$285)&gt;0</formula>
    </cfRule>
  </conditionalFormatting>
  <conditionalFormatting sqref="AC8:AC26 AC54:AC278">
    <cfRule type="expression" dxfId="13" priority="85">
      <formula>OR(COUNTIFS(M8,"実",N8,"有"),COUNTIF(M8,"購"))</formula>
    </cfRule>
  </conditionalFormatting>
  <dataValidations xWindow="1050" yWindow="496" count="15">
    <dataValidation type="list" showInputMessage="1" showErrorMessage="1" sqref="M8:M26 M54:M278" xr:uid="{00000000-0002-0000-0500-000000000000}">
      <formula1>把握方法</formula1>
    </dataValidation>
    <dataValidation type="list" showInputMessage="1" showErrorMessage="1" sqref="M279" xr:uid="{00000000-0002-0000-0500-000001000000}">
      <formula1>$B$21:$B$22</formula1>
    </dataValidation>
    <dataValidation type="list" showInputMessage="1" showErrorMessage="1" sqref="N8:N26 N54:N278" xr:uid="{00000000-0002-0000-0500-000002000000}">
      <formula1>検定等の有無</formula1>
    </dataValidation>
    <dataValidation type="list" imeMode="disabled" operator="greaterThanOrEqual" allowBlank="1" showInputMessage="1" showErrorMessage="1" sqref="AC54:AC278 AC8:AC26" xr:uid="{00000000-0002-0000-0500-000003000000}">
      <formula1>INDIRECT(N8)</formula1>
    </dataValidation>
    <dataValidation type="decimal" imeMode="disabled" operator="greaterThanOrEqual" allowBlank="1" showInputMessage="1" showErrorMessage="1" sqref="Q54:Q79 Q8:AB26" xr:uid="{00000000-0002-0000-0500-000004000000}">
      <formula1>0</formula1>
    </dataValidation>
    <dataValidation type="list" allowBlank="1" showInputMessage="1" showErrorMessage="1" sqref="E279" xr:uid="{00000000-0002-0000-0500-000005000000}">
      <formula1>排出活動5</formula1>
    </dataValidation>
    <dataValidation type="list" allowBlank="1" showInputMessage="1" showErrorMessage="1" sqref="F279:L279" xr:uid="{00000000-0002-0000-0500-000006000000}">
      <formula1>INDIRECT(E279)</formula1>
    </dataValidation>
    <dataValidation type="list" allowBlank="1" showInputMessage="1" showErrorMessage="1" sqref="P8:P26 P54:P279" xr:uid="{00000000-0002-0000-0500-000007000000}">
      <formula1>INDIRECT(F8)</formula1>
    </dataValidation>
    <dataValidation type="list" allowBlank="1" showInputMessage="1" showErrorMessage="1" sqref="E54:E278 E8:E26" xr:uid="{00000000-0002-0000-0500-000008000000}">
      <formula1>排出活動②</formula1>
    </dataValidation>
    <dataValidation type="list" allowBlank="1" showInputMessage="1" showErrorMessage="1" sqref="H54:H278 H8:H26" xr:uid="{00000000-0002-0000-0500-000009000000}">
      <formula1>メニュー有無</formula1>
    </dataValidation>
    <dataValidation type="list" allowBlank="1" showInputMessage="1" showErrorMessage="1" sqref="I8:I26 I54:I278" xr:uid="{00000000-0002-0000-0500-00000A000000}">
      <formula1>排出係数根拠</formula1>
    </dataValidation>
    <dataValidation type="list" allowBlank="1" showInputMessage="1" showErrorMessage="1" sqref="F54:G278 F8:G26" xr:uid="{00000000-0002-0000-0500-00000B000000}">
      <formula1>INDIRECT(AR8)</formula1>
    </dataValidation>
    <dataValidation type="list" showInputMessage="1" showErrorMessage="1" sqref="O8:O26 O54:O278" xr:uid="{00000000-0002-0000-0500-00000C000000}">
      <formula1>都市ガスメーター種</formula1>
    </dataValidation>
    <dataValidation type="list" allowBlank="1" showInputMessage="1" sqref="L8:L26 L54:L278" xr:uid="{00000000-0002-0000-0500-00000D000000}">
      <formula1>BA8:BB8</formula1>
    </dataValidation>
    <dataValidation type="list" imeMode="off" allowBlank="1" showInputMessage="1" sqref="K8:K26 K54:K278" xr:uid="{00000000-0002-0000-0500-00000E000000}">
      <formula1>AY8:AZ8</formula1>
    </dataValidation>
  </dataValidations>
  <printOptions horizontalCentered="1"/>
  <pageMargins left="0.19685039370078741" right="0.19685039370078741" top="0.43307086614173229" bottom="0.43307086614173229" header="0.23622047244094491" footer="0.43307086614173229"/>
  <pageSetup paperSize="9" scale="52" orientation="landscape" verticalDpi="200" r:id="rId1"/>
  <headerFooter alignWithMargins="0">
    <oddHeader>&amp;L(&amp;P/&amp;N)</oddHeader>
  </headerFooter>
  <legacyDrawing r:id="rId2"/>
  <extLst>
    <ext xmlns:x14="http://schemas.microsoft.com/office/spreadsheetml/2009/9/main" uri="{CCE6A557-97BC-4b89-ADB6-D9C93CAAB3DF}">
      <x14:dataValidations xmlns:xm="http://schemas.microsoft.com/office/excel/2006/main" xWindow="1050" yWindow="496" count="1">
        <x14:dataValidation type="list" showInputMessage="1" showErrorMessage="1" xr:uid="{00000000-0002-0000-0500-00000F000000}">
          <x14:formula1>
            <xm:f>'排出活動、燃料等の種類'!$B$35:$B$36</xm:f>
          </x14:formula1>
          <xm:sqref>N279:O279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BJ282"/>
  <sheetViews>
    <sheetView showGridLines="0" view="pageBreakPreview" zoomScale="85" zoomScaleNormal="55" zoomScaleSheetLayoutView="85" workbookViewId="0">
      <pane ySplit="7" topLeftCell="A8" activePane="bottomLeft" state="frozen"/>
      <selection activeCell="C3" sqref="C3"/>
      <selection pane="bottomLeft" activeCell="D8" sqref="D8"/>
    </sheetView>
  </sheetViews>
  <sheetFormatPr defaultColWidth="9" defaultRowHeight="13"/>
  <cols>
    <col min="1" max="1" width="2.08984375" style="33" customWidth="1"/>
    <col min="2" max="2" width="0.453125" style="33" customWidth="1"/>
    <col min="3" max="3" width="2.08984375" style="33" customWidth="1"/>
    <col min="4" max="4" width="7" style="33" customWidth="1"/>
    <col min="5" max="5" width="22.6328125" style="77" customWidth="1"/>
    <col min="6" max="6" width="22.36328125" style="33" customWidth="1"/>
    <col min="7" max="7" width="21.90625" style="33" customWidth="1"/>
    <col min="8" max="8" width="26" style="33" hidden="1" customWidth="1"/>
    <col min="9" max="9" width="9.90625" style="81" customWidth="1"/>
    <col min="10" max="10" width="5" style="33" customWidth="1"/>
    <col min="11" max="11" width="8.36328125" style="81" bestFit="1" customWidth="1"/>
    <col min="12" max="12" width="5.453125" style="33" customWidth="1"/>
    <col min="13" max="25" width="6.08984375" style="33" customWidth="1"/>
    <col min="26" max="26" width="9" style="33"/>
    <col min="27" max="27" width="12.453125" style="33" hidden="1" customWidth="1"/>
    <col min="28" max="28" width="7.6328125" style="33" hidden="1" customWidth="1"/>
    <col min="29" max="29" width="11.36328125" style="33" hidden="1" customWidth="1"/>
    <col min="30" max="30" width="11.36328125" style="33" customWidth="1"/>
    <col min="31" max="31" width="9" style="33"/>
    <col min="32" max="32" width="2.08984375" style="33" customWidth="1"/>
    <col min="33" max="33" width="0.453125" style="33" customWidth="1"/>
    <col min="34" max="34" width="2.36328125" style="33" customWidth="1"/>
    <col min="35" max="35" width="24.90625" style="275" hidden="1" customWidth="1"/>
    <col min="36" max="36" width="18" style="33" hidden="1" customWidth="1"/>
    <col min="37" max="37" width="16.08984375" style="33" hidden="1" customWidth="1"/>
    <col min="38" max="38" width="20" style="33" hidden="1" customWidth="1"/>
    <col min="39" max="41" width="6.90625" style="33" customWidth="1"/>
    <col min="42" max="43" width="12.08984375" style="33" customWidth="1"/>
    <col min="44" max="44" width="14.08984375" style="33" customWidth="1"/>
    <col min="45" max="46" width="8.453125" style="33" customWidth="1"/>
    <col min="47" max="47" width="11.08984375" style="33" customWidth="1"/>
    <col min="48" max="48" width="10.08984375" style="33" customWidth="1"/>
    <col min="49" max="50" width="13.08984375" style="33" customWidth="1"/>
    <col min="51" max="51" width="10.08984375" style="33" customWidth="1"/>
    <col min="52" max="52" width="16.08984375" style="33" customWidth="1"/>
    <col min="53" max="54" width="5" style="33" customWidth="1"/>
    <col min="55" max="56" width="28.90625" style="33" customWidth="1"/>
    <col min="57" max="57" width="29.6328125" style="33" customWidth="1"/>
    <col min="58" max="58" width="20" style="33" customWidth="1"/>
    <col min="59" max="59" width="21.90625" style="33" customWidth="1"/>
    <col min="60" max="60" width="37" style="33" customWidth="1"/>
    <col min="61" max="62" width="9" customWidth="1"/>
    <col min="63" max="16384" width="9" style="33"/>
  </cols>
  <sheetData>
    <row r="1" spans="1:62" ht="12" customHeight="1">
      <c r="A1" s="33" t="s">
        <v>587</v>
      </c>
    </row>
    <row r="2" spans="1:62" ht="3" customHeight="1">
      <c r="B2" s="100"/>
      <c r="C2" s="101"/>
      <c r="D2" s="37"/>
      <c r="E2" s="336"/>
      <c r="F2" s="37"/>
      <c r="G2" s="37"/>
      <c r="H2" s="37"/>
      <c r="I2" s="267"/>
      <c r="J2" s="37"/>
      <c r="K2" s="267"/>
      <c r="L2" s="37"/>
      <c r="M2" s="37"/>
      <c r="N2" s="37"/>
      <c r="O2" s="37"/>
      <c r="P2" s="37"/>
      <c r="Q2" s="37"/>
      <c r="R2" s="37"/>
      <c r="S2" s="37"/>
      <c r="T2" s="37"/>
      <c r="U2" s="37"/>
      <c r="V2" s="37"/>
      <c r="W2" s="37"/>
      <c r="X2" s="37"/>
      <c r="Y2" s="37"/>
      <c r="Z2" s="37"/>
      <c r="AA2" s="37"/>
      <c r="AB2" s="37"/>
      <c r="AC2" s="37"/>
      <c r="AD2" s="37"/>
      <c r="AE2" s="37"/>
      <c r="AF2" s="37"/>
      <c r="AG2" s="39"/>
    </row>
    <row r="3" spans="1:62" ht="12" customHeight="1">
      <c r="B3" s="89"/>
      <c r="C3" s="34"/>
      <c r="AG3" s="44"/>
    </row>
    <row r="4" spans="1:62" ht="18" customHeight="1" thickBot="1">
      <c r="B4" s="40"/>
      <c r="D4" s="275" t="s">
        <v>571</v>
      </c>
      <c r="F4" s="35"/>
      <c r="G4" s="41"/>
      <c r="H4" s="41"/>
      <c r="I4" s="280"/>
      <c r="J4" s="41"/>
      <c r="K4" s="280"/>
      <c r="L4" s="41"/>
      <c r="M4" s="41"/>
      <c r="N4" s="41"/>
      <c r="O4" s="41"/>
      <c r="P4" s="41"/>
      <c r="Q4" s="41"/>
      <c r="R4" s="41"/>
      <c r="S4" s="41"/>
      <c r="T4" s="41"/>
      <c r="U4" s="41"/>
      <c r="V4" s="41"/>
      <c r="W4" s="41"/>
      <c r="X4" s="41"/>
      <c r="Y4" s="41"/>
      <c r="AD4" s="356">
        <f>IF(その１!G4="","",その１!G4)</f>
        <v>2025</v>
      </c>
      <c r="AE4" s="43" t="s">
        <v>508</v>
      </c>
      <c r="AF4" s="35"/>
      <c r="AG4" s="44"/>
    </row>
    <row r="5" spans="1:62" ht="18" customHeight="1" thickBot="1">
      <c r="B5" s="40"/>
      <c r="D5" s="900" t="s">
        <v>48</v>
      </c>
      <c r="E5" s="940" t="s">
        <v>208</v>
      </c>
      <c r="F5" s="940" t="s">
        <v>206</v>
      </c>
      <c r="G5" s="968"/>
      <c r="H5" s="906" t="s">
        <v>505</v>
      </c>
      <c r="I5" s="906" t="s">
        <v>457</v>
      </c>
      <c r="J5" s="906" t="s">
        <v>51</v>
      </c>
      <c r="K5" s="952" t="s">
        <v>52</v>
      </c>
      <c r="L5" s="906" t="s">
        <v>415</v>
      </c>
      <c r="M5" s="933" t="s">
        <v>54</v>
      </c>
      <c r="N5" s="934"/>
      <c r="O5" s="935">
        <f>IF(その１!G4="","",DATE(その１!$G$4,4,1))</f>
        <v>45748</v>
      </c>
      <c r="P5" s="935"/>
      <c r="Q5" s="935"/>
      <c r="R5" s="935"/>
      <c r="S5" s="95" t="s">
        <v>55</v>
      </c>
      <c r="T5" s="935">
        <f>IF(その１!G4="","",DATE(その１!$G$4+1,3,31))</f>
        <v>46112</v>
      </c>
      <c r="U5" s="935"/>
      <c r="V5" s="935"/>
      <c r="W5" s="935"/>
      <c r="X5" s="99" t="s">
        <v>56</v>
      </c>
      <c r="Y5" s="192"/>
      <c r="Z5" s="97"/>
      <c r="AA5" s="97"/>
      <c r="AB5" s="97"/>
      <c r="AC5" s="97"/>
      <c r="AD5" s="97"/>
      <c r="AE5" s="98"/>
      <c r="AF5" s="81"/>
      <c r="AG5" s="44"/>
      <c r="AH5" s="45"/>
    </row>
    <row r="6" spans="1:62" ht="20.149999999999999" customHeight="1">
      <c r="B6" s="40"/>
      <c r="D6" s="901"/>
      <c r="E6" s="941"/>
      <c r="F6" s="941"/>
      <c r="G6" s="969"/>
      <c r="H6" s="907"/>
      <c r="I6" s="907"/>
      <c r="J6" s="907"/>
      <c r="K6" s="953"/>
      <c r="L6" s="907"/>
      <c r="M6" s="936" t="s">
        <v>57</v>
      </c>
      <c r="N6" s="938" t="s">
        <v>0</v>
      </c>
      <c r="O6" s="938" t="s">
        <v>1</v>
      </c>
      <c r="P6" s="938" t="s">
        <v>197</v>
      </c>
      <c r="Q6" s="938" t="s">
        <v>3</v>
      </c>
      <c r="R6" s="938" t="s">
        <v>4</v>
      </c>
      <c r="S6" s="938" t="s">
        <v>5</v>
      </c>
      <c r="T6" s="938" t="s">
        <v>6</v>
      </c>
      <c r="U6" s="938" t="s">
        <v>7</v>
      </c>
      <c r="V6" s="938" t="s">
        <v>8</v>
      </c>
      <c r="W6" s="938" t="s">
        <v>9</v>
      </c>
      <c r="X6" s="931" t="s">
        <v>10</v>
      </c>
      <c r="Y6" s="962" t="s">
        <v>416</v>
      </c>
      <c r="Z6" s="962" t="s">
        <v>59</v>
      </c>
      <c r="AA6" s="964" t="s">
        <v>518</v>
      </c>
      <c r="AB6" s="913" t="s">
        <v>60</v>
      </c>
      <c r="AC6" s="913" t="s">
        <v>519</v>
      </c>
      <c r="AD6" s="389" t="s">
        <v>61</v>
      </c>
      <c r="AE6" s="389" t="s">
        <v>63</v>
      </c>
      <c r="AF6" s="86"/>
      <c r="AG6" s="44"/>
      <c r="AH6" s="45"/>
      <c r="AI6" s="959" t="s">
        <v>425</v>
      </c>
    </row>
    <row r="7" spans="1:62" ht="18" customHeight="1" thickBot="1">
      <c r="B7" s="40"/>
      <c r="D7" s="966"/>
      <c r="E7" s="970"/>
      <c r="F7" s="388" t="s">
        <v>206</v>
      </c>
      <c r="G7" s="388" t="s">
        <v>207</v>
      </c>
      <c r="H7" s="967"/>
      <c r="I7" s="967"/>
      <c r="J7" s="967"/>
      <c r="K7" s="971"/>
      <c r="L7" s="967"/>
      <c r="M7" s="972"/>
      <c r="N7" s="958"/>
      <c r="O7" s="958"/>
      <c r="P7" s="958"/>
      <c r="Q7" s="958"/>
      <c r="R7" s="958"/>
      <c r="S7" s="958"/>
      <c r="T7" s="958"/>
      <c r="U7" s="958"/>
      <c r="V7" s="958"/>
      <c r="W7" s="958"/>
      <c r="X7" s="961"/>
      <c r="Y7" s="963"/>
      <c r="Z7" s="963"/>
      <c r="AA7" s="965"/>
      <c r="AB7" s="914"/>
      <c r="AC7" s="914"/>
      <c r="AD7" s="391" t="s">
        <v>65</v>
      </c>
      <c r="AE7" s="391" t="s">
        <v>11</v>
      </c>
      <c r="AF7" s="92"/>
      <c r="AG7" s="44"/>
      <c r="AH7" s="45"/>
      <c r="AI7" s="960"/>
    </row>
    <row r="8" spans="1:62" s="53" customFormat="1" ht="19.5" customHeight="1">
      <c r="B8" s="48"/>
      <c r="D8" s="828"/>
      <c r="E8" s="338"/>
      <c r="F8" s="216"/>
      <c r="G8" s="227"/>
      <c r="H8" s="227"/>
      <c r="I8" s="321"/>
      <c r="J8" s="225"/>
      <c r="K8" s="50"/>
      <c r="L8" s="272"/>
      <c r="M8" s="757"/>
      <c r="N8" s="758"/>
      <c r="O8" s="758"/>
      <c r="P8" s="758"/>
      <c r="Q8" s="758"/>
      <c r="R8" s="758"/>
      <c r="S8" s="758"/>
      <c r="T8" s="758"/>
      <c r="U8" s="758"/>
      <c r="V8" s="758"/>
      <c r="W8" s="758"/>
      <c r="X8" s="759"/>
      <c r="Y8" s="760"/>
      <c r="Z8" s="761">
        <f t="shared" ref="Z8:Z26" si="0">IFERROR(SUM(M8:X8)*IF(Y8="",1,Y8)*IF(H8="",1,-1),"")</f>
        <v>0</v>
      </c>
      <c r="AA8" s="762">
        <f t="shared" ref="AA8:AA26" si="1">IF(AND(H8="",I8="有"),SUM(M8:X8),Z8)</f>
        <v>0</v>
      </c>
      <c r="AB8" s="693" t="str">
        <f t="shared" ref="AB8:AB26" si="2">IF(E8="","",Z8/VLOOKUP(L8,$AK$8:$AL$19,2,FALSE))</f>
        <v/>
      </c>
      <c r="AC8" s="693" t="str">
        <f t="shared" ref="AC8:AC26" si="3">IF(E8="","",AA8/VLOOKUP(L8,$AK$8:$AL$19,2,FALSE))</f>
        <v/>
      </c>
      <c r="AD8" s="390" t="str">
        <f>IF(L8="","",VLOOKUP(AI8,係数!$Y:$AG,9,FALSE))</f>
        <v/>
      </c>
      <c r="AE8" s="763" t="str">
        <f>IF(L8="","",AB8*VLOOKUP(AI8,係数!$Y:$AH,9,FALSE))</f>
        <v/>
      </c>
      <c r="AF8" s="93"/>
      <c r="AG8" s="52"/>
      <c r="AI8" s="375" t="str">
        <f t="shared" ref="AI8:AI26" si="4">IF(COUNTIF(E8,"*算定対象外*")&gt;0,LEFT(E8,LEN(E8)-6),E8)&amp;IF(F8="バイオマス",G8,F8)</f>
        <v/>
      </c>
      <c r="AK8" s="54" t="s">
        <v>70</v>
      </c>
      <c r="AL8" s="55">
        <v>1000</v>
      </c>
      <c r="AM8" s="103"/>
      <c r="AN8" s="104"/>
      <c r="AO8" s="103"/>
      <c r="BI8"/>
      <c r="BJ8"/>
    </row>
    <row r="9" spans="1:62" s="53" customFormat="1" ht="19.5" customHeight="1">
      <c r="B9" s="48"/>
      <c r="D9" s="822"/>
      <c r="E9" s="339"/>
      <c r="F9" s="216"/>
      <c r="G9" s="32"/>
      <c r="H9" s="32"/>
      <c r="I9" s="50"/>
      <c r="J9" s="50"/>
      <c r="K9" s="50"/>
      <c r="L9" s="50"/>
      <c r="M9" s="686"/>
      <c r="N9" s="687"/>
      <c r="O9" s="687"/>
      <c r="P9" s="687"/>
      <c r="Q9" s="687"/>
      <c r="R9" s="687"/>
      <c r="S9" s="687"/>
      <c r="T9" s="687"/>
      <c r="U9" s="687"/>
      <c r="V9" s="687"/>
      <c r="W9" s="687"/>
      <c r="X9" s="688"/>
      <c r="Y9" s="736"/>
      <c r="Z9" s="764">
        <f t="shared" si="0"/>
        <v>0</v>
      </c>
      <c r="AA9" s="765">
        <f t="shared" si="1"/>
        <v>0</v>
      </c>
      <c r="AB9" s="345" t="str">
        <f t="shared" si="2"/>
        <v/>
      </c>
      <c r="AC9" s="345" t="str">
        <f t="shared" si="3"/>
        <v/>
      </c>
      <c r="AD9" s="133" t="str">
        <f>IF(L9="","",VLOOKUP(AI9,係数!$Y:$AG,9,FALSE))</f>
        <v/>
      </c>
      <c r="AE9" s="766" t="str">
        <f>IF(L9="","",AB9*VLOOKUP(AI9,係数!$Y:$AH,9,FALSE))</f>
        <v/>
      </c>
      <c r="AF9" s="93"/>
      <c r="AG9" s="52"/>
      <c r="AI9" s="375" t="str">
        <f t="shared" si="4"/>
        <v/>
      </c>
      <c r="AK9" s="56" t="s">
        <v>73</v>
      </c>
      <c r="AL9" s="57">
        <v>1000</v>
      </c>
      <c r="AM9" s="103"/>
      <c r="AN9" s="104"/>
      <c r="AO9" s="103"/>
      <c r="BI9"/>
      <c r="BJ9"/>
    </row>
    <row r="10" spans="1:62" s="53" customFormat="1" ht="19.5" customHeight="1">
      <c r="B10" s="48"/>
      <c r="D10" s="822"/>
      <c r="E10" s="339"/>
      <c r="F10" s="216"/>
      <c r="G10" s="32"/>
      <c r="H10" s="32"/>
      <c r="I10" s="50"/>
      <c r="J10" s="50"/>
      <c r="K10" s="50"/>
      <c r="L10" s="50"/>
      <c r="M10" s="686"/>
      <c r="N10" s="687"/>
      <c r="O10" s="687"/>
      <c r="P10" s="687"/>
      <c r="Q10" s="687"/>
      <c r="R10" s="687"/>
      <c r="S10" s="687"/>
      <c r="T10" s="687"/>
      <c r="U10" s="687"/>
      <c r="V10" s="687"/>
      <c r="W10" s="687"/>
      <c r="X10" s="688"/>
      <c r="Y10" s="736"/>
      <c r="Z10" s="764">
        <f t="shared" si="0"/>
        <v>0</v>
      </c>
      <c r="AA10" s="765">
        <f t="shared" si="1"/>
        <v>0</v>
      </c>
      <c r="AB10" s="693" t="str">
        <f t="shared" si="2"/>
        <v/>
      </c>
      <c r="AC10" s="693" t="str">
        <f t="shared" si="3"/>
        <v/>
      </c>
      <c r="AD10" s="133" t="str">
        <f>IF(L10="","",VLOOKUP(AI10,係数!$Y:$AG,9,FALSE))</f>
        <v/>
      </c>
      <c r="AE10" s="766" t="str">
        <f>IF(L10="","",AB10*VLOOKUP(AI10,係数!$Y:$AH,9,FALSE))</f>
        <v/>
      </c>
      <c r="AF10" s="93"/>
      <c r="AG10" s="52"/>
      <c r="AI10" s="375" t="str">
        <f t="shared" si="4"/>
        <v/>
      </c>
      <c r="AK10" s="58" t="s">
        <v>74</v>
      </c>
      <c r="AL10" s="57">
        <v>1000</v>
      </c>
      <c r="AM10" s="103"/>
      <c r="AN10" s="104"/>
      <c r="AO10" s="103"/>
      <c r="BI10"/>
      <c r="BJ10"/>
    </row>
    <row r="11" spans="1:62" s="53" customFormat="1" ht="19.5" customHeight="1">
      <c r="B11" s="48"/>
      <c r="D11" s="822"/>
      <c r="E11" s="339"/>
      <c r="F11" s="216"/>
      <c r="G11" s="32"/>
      <c r="H11" s="32"/>
      <c r="I11" s="50"/>
      <c r="J11" s="50"/>
      <c r="K11" s="50"/>
      <c r="L11" s="51"/>
      <c r="M11" s="686"/>
      <c r="N11" s="687"/>
      <c r="O11" s="687"/>
      <c r="P11" s="687"/>
      <c r="Q11" s="687"/>
      <c r="R11" s="687"/>
      <c r="S11" s="687"/>
      <c r="T11" s="687"/>
      <c r="U11" s="687"/>
      <c r="V11" s="687"/>
      <c r="W11" s="687"/>
      <c r="X11" s="688"/>
      <c r="Y11" s="736"/>
      <c r="Z11" s="764">
        <f t="shared" si="0"/>
        <v>0</v>
      </c>
      <c r="AA11" s="765">
        <f t="shared" si="1"/>
        <v>0</v>
      </c>
      <c r="AB11" s="693" t="str">
        <f t="shared" si="2"/>
        <v/>
      </c>
      <c r="AC11" s="693" t="str">
        <f t="shared" si="3"/>
        <v/>
      </c>
      <c r="AD11" s="133" t="str">
        <f>IF(L11="","",VLOOKUP(AI11,係数!$Y:$AG,9,FALSE))</f>
        <v/>
      </c>
      <c r="AE11" s="766" t="str">
        <f>IF(L11="","",AB11*VLOOKUP(AI11,係数!$Y:$AH,9,FALSE))</f>
        <v/>
      </c>
      <c r="AF11" s="93"/>
      <c r="AG11" s="52"/>
      <c r="AI11" s="375" t="str">
        <f t="shared" si="4"/>
        <v/>
      </c>
      <c r="AK11" s="56" t="s">
        <v>75</v>
      </c>
      <c r="AL11" s="57">
        <v>1000</v>
      </c>
      <c r="AM11" s="103"/>
      <c r="AN11" s="104"/>
      <c r="AO11" s="103"/>
      <c r="BI11"/>
      <c r="BJ11"/>
    </row>
    <row r="12" spans="1:62" s="53" customFormat="1" ht="19.5" customHeight="1">
      <c r="B12" s="48"/>
      <c r="D12" s="822"/>
      <c r="E12" s="339"/>
      <c r="F12" s="216"/>
      <c r="G12" s="32"/>
      <c r="H12" s="32"/>
      <c r="I12" s="50"/>
      <c r="J12" s="50"/>
      <c r="K12" s="50"/>
      <c r="L12" s="51"/>
      <c r="M12" s="686"/>
      <c r="N12" s="687"/>
      <c r="O12" s="687"/>
      <c r="P12" s="687"/>
      <c r="Q12" s="687"/>
      <c r="R12" s="687"/>
      <c r="S12" s="687"/>
      <c r="T12" s="687"/>
      <c r="U12" s="687"/>
      <c r="V12" s="687"/>
      <c r="W12" s="687"/>
      <c r="X12" s="688"/>
      <c r="Y12" s="736"/>
      <c r="Z12" s="764">
        <f t="shared" si="0"/>
        <v>0</v>
      </c>
      <c r="AA12" s="765">
        <f t="shared" si="1"/>
        <v>0</v>
      </c>
      <c r="AB12" s="693" t="str">
        <f t="shared" si="2"/>
        <v/>
      </c>
      <c r="AC12" s="693" t="str">
        <f t="shared" si="3"/>
        <v/>
      </c>
      <c r="AD12" s="133" t="str">
        <f>IF(L12="","",VLOOKUP(AI12,係数!$Y:$AG,9,FALSE))</f>
        <v/>
      </c>
      <c r="AE12" s="766" t="str">
        <f>IF(L12="","",AB12*VLOOKUP(AI12,係数!$Y:$AH,9,FALSE))</f>
        <v/>
      </c>
      <c r="AF12" s="93"/>
      <c r="AG12" s="52"/>
      <c r="AI12" s="375" t="str">
        <f t="shared" si="4"/>
        <v/>
      </c>
      <c r="AK12" s="56" t="s">
        <v>78</v>
      </c>
      <c r="AL12" s="57">
        <v>1000</v>
      </c>
      <c r="AN12" s="102"/>
      <c r="AO12" s="103"/>
      <c r="AP12" s="104"/>
      <c r="AQ12" s="103"/>
      <c r="BI12"/>
      <c r="BJ12"/>
    </row>
    <row r="13" spans="1:62" s="53" customFormat="1" ht="19.5" customHeight="1">
      <c r="B13" s="48"/>
      <c r="D13" s="822"/>
      <c r="E13" s="339"/>
      <c r="F13" s="216"/>
      <c r="G13" s="32"/>
      <c r="H13" s="32"/>
      <c r="I13" s="50"/>
      <c r="J13" s="50"/>
      <c r="K13" s="50"/>
      <c r="L13" s="51"/>
      <c r="M13" s="686"/>
      <c r="N13" s="687"/>
      <c r="O13" s="687"/>
      <c r="P13" s="687"/>
      <c r="Q13" s="687"/>
      <c r="R13" s="687"/>
      <c r="S13" s="687"/>
      <c r="T13" s="687"/>
      <c r="U13" s="687"/>
      <c r="V13" s="687"/>
      <c r="W13" s="687"/>
      <c r="X13" s="688"/>
      <c r="Y13" s="736"/>
      <c r="Z13" s="764">
        <f t="shared" si="0"/>
        <v>0</v>
      </c>
      <c r="AA13" s="765">
        <f t="shared" si="1"/>
        <v>0</v>
      </c>
      <c r="AB13" s="693" t="str">
        <f t="shared" si="2"/>
        <v/>
      </c>
      <c r="AC13" s="693" t="str">
        <f t="shared" si="3"/>
        <v/>
      </c>
      <c r="AD13" s="133" t="str">
        <f>IF(L13="","",VLOOKUP(AI13,係数!$Y:$AG,9,FALSE))</f>
        <v/>
      </c>
      <c r="AE13" s="766" t="str">
        <f>IF(L13="","",AB13*VLOOKUP(AI13,係数!$Y:$AH,9,FALSE))</f>
        <v/>
      </c>
      <c r="AF13" s="93"/>
      <c r="AG13" s="52"/>
      <c r="AI13" s="375" t="str">
        <f t="shared" si="4"/>
        <v/>
      </c>
      <c r="AK13" s="56" t="s">
        <v>81</v>
      </c>
      <c r="AL13" s="57">
        <v>1000</v>
      </c>
      <c r="AN13" s="102"/>
      <c r="AO13" s="103"/>
      <c r="AP13" s="104"/>
      <c r="AQ13" s="103"/>
      <c r="BI13"/>
      <c r="BJ13"/>
    </row>
    <row r="14" spans="1:62" s="53" customFormat="1" ht="19.5" customHeight="1">
      <c r="B14" s="48"/>
      <c r="D14" s="822"/>
      <c r="E14" s="339"/>
      <c r="F14" s="216"/>
      <c r="G14" s="395"/>
      <c r="H14" s="32"/>
      <c r="I14" s="50"/>
      <c r="J14" s="50"/>
      <c r="K14" s="50"/>
      <c r="L14" s="51"/>
      <c r="M14" s="686"/>
      <c r="N14" s="687"/>
      <c r="O14" s="687"/>
      <c r="P14" s="687"/>
      <c r="Q14" s="687"/>
      <c r="R14" s="687"/>
      <c r="S14" s="687"/>
      <c r="T14" s="687"/>
      <c r="U14" s="687"/>
      <c r="V14" s="687"/>
      <c r="W14" s="687"/>
      <c r="X14" s="688"/>
      <c r="Y14" s="736"/>
      <c r="Z14" s="764">
        <f t="shared" si="0"/>
        <v>0</v>
      </c>
      <c r="AA14" s="765">
        <f t="shared" si="1"/>
        <v>0</v>
      </c>
      <c r="AB14" s="693" t="str">
        <f t="shared" si="2"/>
        <v/>
      </c>
      <c r="AC14" s="693" t="str">
        <f t="shared" si="3"/>
        <v/>
      </c>
      <c r="AD14" s="133" t="str">
        <f>IF(L14="","",VLOOKUP(AI14,係数!$Y:$AG,9,FALSE))</f>
        <v/>
      </c>
      <c r="AE14" s="766" t="str">
        <f>IF(L14="","",AB14*VLOOKUP(AI14,係数!$Y:$AH,9,FALSE))</f>
        <v/>
      </c>
      <c r="AF14" s="93"/>
      <c r="AG14" s="52"/>
      <c r="AI14" s="375" t="str">
        <f t="shared" si="4"/>
        <v/>
      </c>
      <c r="AK14" s="56" t="s">
        <v>83</v>
      </c>
      <c r="AL14" s="57">
        <v>1</v>
      </c>
      <c r="AN14" s="102"/>
      <c r="AO14" s="103"/>
      <c r="AP14" s="104"/>
      <c r="AQ14" s="103"/>
      <c r="BI14"/>
      <c r="BJ14"/>
    </row>
    <row r="15" spans="1:62" s="53" customFormat="1" ht="19.5" customHeight="1">
      <c r="B15" s="48"/>
      <c r="D15" s="822"/>
      <c r="E15" s="339"/>
      <c r="F15" s="216"/>
      <c r="G15" s="32"/>
      <c r="H15" s="32"/>
      <c r="I15" s="50"/>
      <c r="J15" s="50"/>
      <c r="K15" s="50"/>
      <c r="L15" s="51"/>
      <c r="M15" s="686"/>
      <c r="N15" s="687"/>
      <c r="O15" s="687"/>
      <c r="P15" s="687"/>
      <c r="Q15" s="687"/>
      <c r="R15" s="687"/>
      <c r="S15" s="687"/>
      <c r="T15" s="687"/>
      <c r="U15" s="687"/>
      <c r="V15" s="687"/>
      <c r="W15" s="687"/>
      <c r="X15" s="688"/>
      <c r="Y15" s="736"/>
      <c r="Z15" s="764">
        <f t="shared" si="0"/>
        <v>0</v>
      </c>
      <c r="AA15" s="765">
        <f t="shared" si="1"/>
        <v>0</v>
      </c>
      <c r="AB15" s="693" t="str">
        <f t="shared" si="2"/>
        <v/>
      </c>
      <c r="AC15" s="693" t="str">
        <f t="shared" si="3"/>
        <v/>
      </c>
      <c r="AD15" s="133" t="str">
        <f>IF(L15="","",VLOOKUP(AI15,係数!$Y:$AG,9,FALSE))</f>
        <v/>
      </c>
      <c r="AE15" s="766" t="str">
        <f>IF(L15="","",AB15*VLOOKUP(AI15,係数!$Y:$AH,9,FALSE))</f>
        <v/>
      </c>
      <c r="AF15" s="93"/>
      <c r="AG15" s="52"/>
      <c r="AI15" s="375" t="str">
        <f t="shared" si="4"/>
        <v/>
      </c>
      <c r="AK15" s="56" t="s">
        <v>85</v>
      </c>
      <c r="AL15" s="57">
        <v>1</v>
      </c>
      <c r="AN15" s="102"/>
      <c r="AO15" s="103"/>
      <c r="AP15" s="104"/>
      <c r="AQ15" s="103"/>
      <c r="BI15"/>
      <c r="BJ15"/>
    </row>
    <row r="16" spans="1:62" s="53" customFormat="1" ht="19.5" customHeight="1">
      <c r="B16" s="48"/>
      <c r="D16" s="822"/>
      <c r="E16" s="339"/>
      <c r="F16" s="216"/>
      <c r="G16" s="32"/>
      <c r="H16" s="32"/>
      <c r="I16" s="50"/>
      <c r="J16" s="50"/>
      <c r="K16" s="50"/>
      <c r="L16" s="51"/>
      <c r="M16" s="708"/>
      <c r="N16" s="687"/>
      <c r="O16" s="687"/>
      <c r="P16" s="687"/>
      <c r="Q16" s="687"/>
      <c r="R16" s="687"/>
      <c r="S16" s="687"/>
      <c r="T16" s="687"/>
      <c r="U16" s="687"/>
      <c r="V16" s="687"/>
      <c r="W16" s="687"/>
      <c r="X16" s="688"/>
      <c r="Y16" s="736"/>
      <c r="Z16" s="764">
        <f t="shared" si="0"/>
        <v>0</v>
      </c>
      <c r="AA16" s="765">
        <f t="shared" si="1"/>
        <v>0</v>
      </c>
      <c r="AB16" s="693" t="str">
        <f t="shared" si="2"/>
        <v/>
      </c>
      <c r="AC16" s="693" t="str">
        <f t="shared" si="3"/>
        <v/>
      </c>
      <c r="AD16" s="133" t="str">
        <f>IF(L16="","",VLOOKUP(AI16,係数!$Y:$AG,9,FALSE))</f>
        <v/>
      </c>
      <c r="AE16" s="766" t="str">
        <f>IF(L16="","",AB16*VLOOKUP(AI16,係数!$Y:$AH,9,FALSE))</f>
        <v/>
      </c>
      <c r="AF16" s="93"/>
      <c r="AG16" s="52"/>
      <c r="AI16" s="375" t="str">
        <f t="shared" si="4"/>
        <v/>
      </c>
      <c r="AK16" s="56" t="s">
        <v>88</v>
      </c>
      <c r="AL16" s="57">
        <v>1</v>
      </c>
      <c r="AN16" s="102"/>
      <c r="AO16" s="103"/>
      <c r="AP16" s="104"/>
      <c r="AQ16" s="103"/>
      <c r="BI16"/>
      <c r="BJ16"/>
    </row>
    <row r="17" spans="2:62" s="53" customFormat="1" ht="19.5" customHeight="1">
      <c r="B17" s="48"/>
      <c r="D17" s="822"/>
      <c r="E17" s="339"/>
      <c r="F17" s="216"/>
      <c r="G17" s="227"/>
      <c r="H17" s="227"/>
      <c r="I17" s="321"/>
      <c r="J17" s="225"/>
      <c r="K17" s="50"/>
      <c r="L17" s="272"/>
      <c r="M17" s="757"/>
      <c r="N17" s="687"/>
      <c r="O17" s="687"/>
      <c r="P17" s="687"/>
      <c r="Q17" s="687"/>
      <c r="R17" s="687"/>
      <c r="S17" s="687"/>
      <c r="T17" s="687"/>
      <c r="U17" s="687"/>
      <c r="V17" s="687"/>
      <c r="W17" s="687"/>
      <c r="X17" s="688"/>
      <c r="Y17" s="736"/>
      <c r="Z17" s="764">
        <f t="shared" si="0"/>
        <v>0</v>
      </c>
      <c r="AA17" s="765">
        <f t="shared" si="1"/>
        <v>0</v>
      </c>
      <c r="AB17" s="693" t="str">
        <f t="shared" si="2"/>
        <v/>
      </c>
      <c r="AC17" s="693" t="str">
        <f t="shared" si="3"/>
        <v/>
      </c>
      <c r="AD17" s="133" t="str">
        <f>IF(L17="","",VLOOKUP(AI17,係数!$Y:$AG,9,FALSE))</f>
        <v/>
      </c>
      <c r="AE17" s="766" t="str">
        <f>IF(L17="","",AB17*VLOOKUP(AI17,係数!$Y:$AH,9,FALSE))</f>
        <v/>
      </c>
      <c r="AF17" s="93"/>
      <c r="AG17" s="52"/>
      <c r="AI17" s="375" t="str">
        <f t="shared" si="4"/>
        <v/>
      </c>
      <c r="AK17" s="58" t="s">
        <v>90</v>
      </c>
      <c r="AL17" s="57">
        <v>1</v>
      </c>
      <c r="AN17" s="102"/>
      <c r="AO17" s="103"/>
      <c r="AP17" s="104"/>
      <c r="AQ17" s="103"/>
      <c r="BI17"/>
      <c r="BJ17"/>
    </row>
    <row r="18" spans="2:62" s="53" customFormat="1" ht="19.5" customHeight="1">
      <c r="B18" s="48"/>
      <c r="D18" s="822"/>
      <c r="E18" s="339"/>
      <c r="F18" s="216"/>
      <c r="G18" s="32"/>
      <c r="H18" s="32"/>
      <c r="I18" s="50"/>
      <c r="J18" s="50"/>
      <c r="K18" s="50"/>
      <c r="L18" s="50"/>
      <c r="M18" s="686"/>
      <c r="N18" s="687"/>
      <c r="O18" s="687"/>
      <c r="P18" s="687"/>
      <c r="Q18" s="687"/>
      <c r="R18" s="687"/>
      <c r="S18" s="687"/>
      <c r="T18" s="687"/>
      <c r="U18" s="687"/>
      <c r="V18" s="687"/>
      <c r="W18" s="687"/>
      <c r="X18" s="688"/>
      <c r="Y18" s="736"/>
      <c r="Z18" s="764">
        <f t="shared" si="0"/>
        <v>0</v>
      </c>
      <c r="AA18" s="765">
        <f t="shared" si="1"/>
        <v>0</v>
      </c>
      <c r="AB18" s="693" t="str">
        <f t="shared" si="2"/>
        <v/>
      </c>
      <c r="AC18" s="693" t="str">
        <f t="shared" si="3"/>
        <v/>
      </c>
      <c r="AD18" s="133" t="str">
        <f>IF(L18="","",VLOOKUP(AI18,係数!$Y:$AG,9,FALSE))</f>
        <v/>
      </c>
      <c r="AE18" s="766" t="str">
        <f>IF(L18="","",AB18*VLOOKUP(AI18,係数!$Y:$AH,9,FALSE))</f>
        <v/>
      </c>
      <c r="AF18" s="93"/>
      <c r="AG18" s="52"/>
      <c r="AI18" s="375" t="str">
        <f t="shared" si="4"/>
        <v/>
      </c>
      <c r="AK18" s="56" t="s">
        <v>20</v>
      </c>
      <c r="AL18" s="57">
        <v>1</v>
      </c>
      <c r="AN18" s="102"/>
      <c r="AO18" s="103"/>
      <c r="AP18" s="104"/>
      <c r="AQ18" s="103"/>
      <c r="BI18"/>
      <c r="BJ18"/>
    </row>
    <row r="19" spans="2:62" s="53" customFormat="1" ht="19.5" customHeight="1" thickBot="1">
      <c r="B19" s="48"/>
      <c r="D19" s="822"/>
      <c r="E19" s="339"/>
      <c r="F19" s="216"/>
      <c r="G19" s="32"/>
      <c r="H19" s="32"/>
      <c r="I19" s="50"/>
      <c r="J19" s="50"/>
      <c r="K19" s="50"/>
      <c r="L19" s="50"/>
      <c r="M19" s="686"/>
      <c r="N19" s="687"/>
      <c r="O19" s="687"/>
      <c r="P19" s="687"/>
      <c r="Q19" s="687"/>
      <c r="R19" s="687"/>
      <c r="S19" s="687"/>
      <c r="T19" s="687"/>
      <c r="U19" s="687"/>
      <c r="V19" s="687"/>
      <c r="W19" s="687"/>
      <c r="X19" s="688"/>
      <c r="Y19" s="736"/>
      <c r="Z19" s="764">
        <f t="shared" si="0"/>
        <v>0</v>
      </c>
      <c r="AA19" s="765">
        <f t="shared" si="1"/>
        <v>0</v>
      </c>
      <c r="AB19" s="693" t="str">
        <f t="shared" si="2"/>
        <v/>
      </c>
      <c r="AC19" s="693" t="str">
        <f t="shared" si="3"/>
        <v/>
      </c>
      <c r="AD19" s="133" t="str">
        <f>IF(L19="","",VLOOKUP(AI19,係数!$Y:$AG,9,FALSE))</f>
        <v/>
      </c>
      <c r="AE19" s="766" t="str">
        <f>IF(L19="","",AB19*VLOOKUP(AI19,係数!$Y:$AH,9,FALSE))</f>
        <v/>
      </c>
      <c r="AF19" s="93"/>
      <c r="AG19" s="52"/>
      <c r="AI19" s="375" t="str">
        <f t="shared" si="4"/>
        <v/>
      </c>
      <c r="AK19" s="60" t="s">
        <v>138</v>
      </c>
      <c r="AL19" s="61">
        <v>1</v>
      </c>
      <c r="AN19" s="102"/>
      <c r="AO19" s="103"/>
      <c r="AP19" s="104"/>
      <c r="AQ19" s="103"/>
      <c r="BI19"/>
      <c r="BJ19"/>
    </row>
    <row r="20" spans="2:62" s="53" customFormat="1" ht="19.5" customHeight="1">
      <c r="B20" s="48"/>
      <c r="D20" s="822"/>
      <c r="E20" s="339"/>
      <c r="F20" s="216"/>
      <c r="G20" s="32"/>
      <c r="H20" s="32"/>
      <c r="I20" s="50"/>
      <c r="J20" s="50"/>
      <c r="K20" s="50"/>
      <c r="L20" s="51"/>
      <c r="M20" s="686"/>
      <c r="N20" s="687"/>
      <c r="O20" s="687"/>
      <c r="P20" s="687"/>
      <c r="Q20" s="687"/>
      <c r="R20" s="687"/>
      <c r="S20" s="687"/>
      <c r="T20" s="687"/>
      <c r="U20" s="687"/>
      <c r="V20" s="687"/>
      <c r="W20" s="687"/>
      <c r="X20" s="688"/>
      <c r="Y20" s="736"/>
      <c r="Z20" s="764">
        <f t="shared" si="0"/>
        <v>0</v>
      </c>
      <c r="AA20" s="765">
        <f t="shared" si="1"/>
        <v>0</v>
      </c>
      <c r="AB20" s="693" t="str">
        <f t="shared" si="2"/>
        <v/>
      </c>
      <c r="AC20" s="693" t="str">
        <f t="shared" si="3"/>
        <v/>
      </c>
      <c r="AD20" s="133" t="str">
        <f>IF(L20="","",VLOOKUP(AI20,係数!$Y:$AG,9,FALSE))</f>
        <v/>
      </c>
      <c r="AE20" s="766" t="str">
        <f>IF(L20="","",AB20*VLOOKUP(AI20,係数!$Y:$AH,9,FALSE))</f>
        <v/>
      </c>
      <c r="AF20" s="93"/>
      <c r="AG20" s="52"/>
      <c r="AI20" s="375" t="str">
        <f t="shared" si="4"/>
        <v/>
      </c>
      <c r="AJ20" s="33"/>
      <c r="AM20" s="103"/>
      <c r="AN20" s="102"/>
      <c r="AO20" s="103"/>
      <c r="AP20" s="104"/>
      <c r="AQ20" s="103"/>
      <c r="BI20"/>
      <c r="BJ20"/>
    </row>
    <row r="21" spans="2:62" s="53" customFormat="1" ht="19.5" customHeight="1">
      <c r="B21" s="48"/>
      <c r="D21" s="822"/>
      <c r="E21" s="339"/>
      <c r="F21" s="216"/>
      <c r="G21" s="32"/>
      <c r="H21" s="32"/>
      <c r="I21" s="50"/>
      <c r="J21" s="50"/>
      <c r="K21" s="50"/>
      <c r="L21" s="51"/>
      <c r="M21" s="686"/>
      <c r="N21" s="687"/>
      <c r="O21" s="687"/>
      <c r="P21" s="687"/>
      <c r="Q21" s="687"/>
      <c r="R21" s="687"/>
      <c r="S21" s="687"/>
      <c r="T21" s="687"/>
      <c r="U21" s="687"/>
      <c r="V21" s="687"/>
      <c r="W21" s="687"/>
      <c r="X21" s="688"/>
      <c r="Y21" s="736"/>
      <c r="Z21" s="764">
        <f t="shared" si="0"/>
        <v>0</v>
      </c>
      <c r="AA21" s="765">
        <f t="shared" si="1"/>
        <v>0</v>
      </c>
      <c r="AB21" s="693" t="str">
        <f t="shared" si="2"/>
        <v/>
      </c>
      <c r="AC21" s="693" t="str">
        <f t="shared" si="3"/>
        <v/>
      </c>
      <c r="AD21" s="133" t="str">
        <f>IF(L21="","",VLOOKUP(AI21,係数!$Y:$AG,9,FALSE))</f>
        <v/>
      </c>
      <c r="AE21" s="766" t="str">
        <f>IF(L21="","",AB21*VLOOKUP(AI21,係数!$Y:$AH,9,FALSE))</f>
        <v/>
      </c>
      <c r="AF21" s="93"/>
      <c r="AG21" s="52"/>
      <c r="AI21" s="375" t="str">
        <f t="shared" si="4"/>
        <v/>
      </c>
      <c r="AK21"/>
      <c r="AL21"/>
      <c r="AM21" s="103"/>
      <c r="AN21" s="102"/>
      <c r="AO21" s="103"/>
      <c r="AP21" s="104"/>
      <c r="AQ21" s="103"/>
      <c r="BI21"/>
      <c r="BJ21"/>
    </row>
    <row r="22" spans="2:62" s="53" customFormat="1" ht="19.5" customHeight="1">
      <c r="B22" s="48"/>
      <c r="D22" s="822"/>
      <c r="E22" s="339"/>
      <c r="F22" s="216"/>
      <c r="G22" s="32"/>
      <c r="H22" s="32"/>
      <c r="I22" s="50"/>
      <c r="J22" s="50"/>
      <c r="K22" s="50"/>
      <c r="L22" s="51"/>
      <c r="M22" s="686"/>
      <c r="N22" s="687"/>
      <c r="O22" s="687"/>
      <c r="P22" s="687"/>
      <c r="Q22" s="687"/>
      <c r="R22" s="687"/>
      <c r="S22" s="687"/>
      <c r="T22" s="687"/>
      <c r="U22" s="687"/>
      <c r="V22" s="687"/>
      <c r="W22" s="687"/>
      <c r="X22" s="688"/>
      <c r="Y22" s="736"/>
      <c r="Z22" s="764">
        <f t="shared" si="0"/>
        <v>0</v>
      </c>
      <c r="AA22" s="765">
        <f t="shared" si="1"/>
        <v>0</v>
      </c>
      <c r="AB22" s="693" t="str">
        <f t="shared" si="2"/>
        <v/>
      </c>
      <c r="AC22" s="693" t="str">
        <f t="shared" si="3"/>
        <v/>
      </c>
      <c r="AD22" s="133" t="str">
        <f>IF(L22="","",VLOOKUP(AI22,係数!$Y:$AG,9,FALSE))</f>
        <v/>
      </c>
      <c r="AE22" s="766" t="str">
        <f>IF(L22="","",AB22*VLOOKUP(AI22,係数!$Y:$AH,9,FALSE))</f>
        <v/>
      </c>
      <c r="AF22" s="93"/>
      <c r="AG22" s="52"/>
      <c r="AI22" s="375" t="str">
        <f t="shared" si="4"/>
        <v/>
      </c>
      <c r="AK22"/>
      <c r="AL22"/>
      <c r="AM22" s="930"/>
      <c r="AN22" s="105"/>
      <c r="AO22" s="103"/>
      <c r="AP22" s="102"/>
      <c r="AQ22" s="103"/>
      <c r="AR22" s="104"/>
      <c r="AS22" s="103"/>
      <c r="BI22"/>
      <c r="BJ22"/>
    </row>
    <row r="23" spans="2:62" s="53" customFormat="1" ht="19.5" customHeight="1">
      <c r="B23" s="48"/>
      <c r="D23" s="822"/>
      <c r="E23" s="339"/>
      <c r="F23" s="216"/>
      <c r="G23" s="32"/>
      <c r="H23" s="32"/>
      <c r="I23" s="50"/>
      <c r="J23" s="50"/>
      <c r="K23" s="50"/>
      <c r="L23" s="51"/>
      <c r="M23" s="686"/>
      <c r="N23" s="687"/>
      <c r="O23" s="687"/>
      <c r="P23" s="687"/>
      <c r="Q23" s="687"/>
      <c r="R23" s="687"/>
      <c r="S23" s="687"/>
      <c r="T23" s="687"/>
      <c r="U23" s="687"/>
      <c r="V23" s="687"/>
      <c r="W23" s="687"/>
      <c r="X23" s="688"/>
      <c r="Y23" s="736"/>
      <c r="Z23" s="764">
        <f t="shared" si="0"/>
        <v>0</v>
      </c>
      <c r="AA23" s="765">
        <f t="shared" si="1"/>
        <v>0</v>
      </c>
      <c r="AB23" s="693" t="str">
        <f t="shared" si="2"/>
        <v/>
      </c>
      <c r="AC23" s="693" t="str">
        <f t="shared" si="3"/>
        <v/>
      </c>
      <c r="AD23" s="133" t="str">
        <f>IF(L23="","",VLOOKUP(AI23,係数!$Y:$AG,9,FALSE))</f>
        <v/>
      </c>
      <c r="AE23" s="766" t="str">
        <f>IF(L23="","",AB23*VLOOKUP(AI23,係数!$Y:$AH,9,FALSE))</f>
        <v/>
      </c>
      <c r="AF23" s="93"/>
      <c r="AG23" s="52"/>
      <c r="AI23" s="375" t="str">
        <f t="shared" si="4"/>
        <v/>
      </c>
      <c r="AK23"/>
      <c r="AL23"/>
      <c r="AM23" s="930"/>
      <c r="AN23" s="105"/>
      <c r="AO23" s="103"/>
      <c r="AP23" s="102"/>
      <c r="AQ23" s="103"/>
      <c r="AR23" s="104"/>
      <c r="AS23" s="103"/>
      <c r="BI23"/>
      <c r="BJ23"/>
    </row>
    <row r="24" spans="2:62" s="53" customFormat="1" ht="19.5" customHeight="1">
      <c r="B24" s="48"/>
      <c r="D24" s="822"/>
      <c r="E24" s="339"/>
      <c r="F24" s="216"/>
      <c r="G24" s="32"/>
      <c r="H24" s="32"/>
      <c r="I24" s="50"/>
      <c r="J24" s="50"/>
      <c r="K24" s="50"/>
      <c r="L24" s="51"/>
      <c r="M24" s="686"/>
      <c r="N24" s="687"/>
      <c r="O24" s="687"/>
      <c r="P24" s="687"/>
      <c r="Q24" s="687"/>
      <c r="R24" s="687"/>
      <c r="S24" s="687"/>
      <c r="T24" s="687"/>
      <c r="U24" s="687"/>
      <c r="V24" s="687"/>
      <c r="W24" s="687"/>
      <c r="X24" s="688"/>
      <c r="Y24" s="736"/>
      <c r="Z24" s="764">
        <f t="shared" si="0"/>
        <v>0</v>
      </c>
      <c r="AA24" s="765">
        <f t="shared" si="1"/>
        <v>0</v>
      </c>
      <c r="AB24" s="693" t="str">
        <f t="shared" si="2"/>
        <v/>
      </c>
      <c r="AC24" s="693" t="str">
        <f t="shared" si="3"/>
        <v/>
      </c>
      <c r="AD24" s="133" t="str">
        <f>IF(L24="","",VLOOKUP(AI24,係数!$Y:$AG,9,FALSE))</f>
        <v/>
      </c>
      <c r="AE24" s="766" t="str">
        <f>IF(L24="","",AB24*VLOOKUP(AI24,係数!$Y:$AH,9,FALSE))</f>
        <v/>
      </c>
      <c r="AF24" s="93"/>
      <c r="AG24" s="52"/>
      <c r="AI24" s="375" t="str">
        <f t="shared" si="4"/>
        <v/>
      </c>
      <c r="AM24" s="930"/>
      <c r="AN24" s="105"/>
      <c r="AO24" s="103"/>
      <c r="AP24" s="102"/>
      <c r="AQ24" s="103"/>
      <c r="AR24" s="104"/>
      <c r="AS24" s="103"/>
      <c r="BI24"/>
      <c r="BJ24"/>
    </row>
    <row r="25" spans="2:62" ht="19.5" customHeight="1">
      <c r="B25" s="48"/>
      <c r="C25" s="53"/>
      <c r="D25" s="822"/>
      <c r="E25" s="339"/>
      <c r="F25" s="216"/>
      <c r="G25" s="32"/>
      <c r="H25" s="32"/>
      <c r="I25" s="50"/>
      <c r="J25" s="50"/>
      <c r="K25" s="50"/>
      <c r="L25" s="51"/>
      <c r="M25" s="686"/>
      <c r="N25" s="687"/>
      <c r="O25" s="687"/>
      <c r="P25" s="687"/>
      <c r="Q25" s="687"/>
      <c r="R25" s="687"/>
      <c r="S25" s="687"/>
      <c r="T25" s="687"/>
      <c r="U25" s="687"/>
      <c r="V25" s="687"/>
      <c r="W25" s="687"/>
      <c r="X25" s="688"/>
      <c r="Y25" s="736"/>
      <c r="Z25" s="764">
        <f t="shared" si="0"/>
        <v>0</v>
      </c>
      <c r="AA25" s="765">
        <f t="shared" si="1"/>
        <v>0</v>
      </c>
      <c r="AB25" s="693" t="str">
        <f t="shared" si="2"/>
        <v/>
      </c>
      <c r="AC25" s="693" t="str">
        <f t="shared" si="3"/>
        <v/>
      </c>
      <c r="AD25" s="133" t="str">
        <f>IF(L25="","",VLOOKUP(AI25,係数!$Y:$AG,9,FALSE))</f>
        <v/>
      </c>
      <c r="AE25" s="766" t="str">
        <f>IF(L25="","",AB25*VLOOKUP(AI25,係数!$Y:$AH,9,FALSE))</f>
        <v/>
      </c>
      <c r="AF25" s="93"/>
      <c r="AG25" s="52"/>
      <c r="AI25" s="375" t="str">
        <f t="shared" si="4"/>
        <v/>
      </c>
      <c r="AM25" s="930"/>
      <c r="AN25" s="930"/>
      <c r="AO25" s="103"/>
      <c r="AP25" s="102"/>
      <c r="AQ25" s="103"/>
      <c r="AR25" s="104"/>
      <c r="AS25" s="103"/>
    </row>
    <row r="26" spans="2:62" ht="19.5" customHeight="1" thickBot="1">
      <c r="B26" s="48"/>
      <c r="C26" s="53"/>
      <c r="D26" s="823"/>
      <c r="E26" s="340"/>
      <c r="F26" s="65"/>
      <c r="G26" s="65"/>
      <c r="H26" s="65"/>
      <c r="I26" s="64"/>
      <c r="J26" s="64"/>
      <c r="K26" s="64"/>
      <c r="L26" s="66"/>
      <c r="M26" s="689"/>
      <c r="N26" s="690"/>
      <c r="O26" s="690"/>
      <c r="P26" s="690"/>
      <c r="Q26" s="690"/>
      <c r="R26" s="690"/>
      <c r="S26" s="690"/>
      <c r="T26" s="690"/>
      <c r="U26" s="690"/>
      <c r="V26" s="690"/>
      <c r="W26" s="690"/>
      <c r="X26" s="691"/>
      <c r="Y26" s="738"/>
      <c r="Z26" s="767">
        <f t="shared" si="0"/>
        <v>0</v>
      </c>
      <c r="AA26" s="768">
        <f t="shared" si="1"/>
        <v>0</v>
      </c>
      <c r="AB26" s="699" t="str">
        <f t="shared" si="2"/>
        <v/>
      </c>
      <c r="AC26" s="699" t="str">
        <f t="shared" si="3"/>
        <v/>
      </c>
      <c r="AD26" s="219" t="str">
        <f>IF(L26="","",VLOOKUP(AI26,係数!$Y:$AG,9,FALSE))</f>
        <v/>
      </c>
      <c r="AE26" s="769" t="str">
        <f>IF(L26="","",AB26*VLOOKUP(AI26,係数!$Y:$AH,9,FALSE))</f>
        <v/>
      </c>
      <c r="AF26" s="93"/>
      <c r="AG26" s="52"/>
      <c r="AI26" s="376" t="str">
        <f t="shared" si="4"/>
        <v/>
      </c>
      <c r="AM26" s="930"/>
      <c r="AN26" s="930"/>
      <c r="AO26" s="103"/>
      <c r="AP26" s="102"/>
      <c r="AQ26" s="103"/>
      <c r="AR26" s="104"/>
      <c r="AS26" s="103"/>
    </row>
    <row r="27" spans="2:62" ht="18.75" customHeight="1" thickTop="1" thickBot="1">
      <c r="B27" s="48"/>
      <c r="C27" s="53"/>
      <c r="D27" s="59" t="s">
        <v>98</v>
      </c>
      <c r="E27" s="337"/>
      <c r="F27" s="67"/>
      <c r="G27" s="68" t="s">
        <v>99</v>
      </c>
      <c r="H27" s="68"/>
      <c r="I27" s="68"/>
      <c r="J27" s="68" t="s">
        <v>99</v>
      </c>
      <c r="K27" s="68"/>
      <c r="L27" s="69"/>
      <c r="M27" s="70" t="s">
        <v>99</v>
      </c>
      <c r="N27" s="71" t="s">
        <v>99</v>
      </c>
      <c r="O27" s="71" t="s">
        <v>99</v>
      </c>
      <c r="P27" s="71" t="s">
        <v>99</v>
      </c>
      <c r="Q27" s="71" t="s">
        <v>99</v>
      </c>
      <c r="R27" s="71" t="s">
        <v>99</v>
      </c>
      <c r="S27" s="71" t="s">
        <v>99</v>
      </c>
      <c r="T27" s="71" t="s">
        <v>99</v>
      </c>
      <c r="U27" s="71" t="s">
        <v>99</v>
      </c>
      <c r="V27" s="71" t="s">
        <v>99</v>
      </c>
      <c r="W27" s="71" t="s">
        <v>99</v>
      </c>
      <c r="X27" s="72" t="s">
        <v>99</v>
      </c>
      <c r="Y27" s="193"/>
      <c r="Z27" s="193" t="s">
        <v>99</v>
      </c>
      <c r="AA27" s="74"/>
      <c r="AB27" s="74"/>
      <c r="AC27" s="74"/>
      <c r="AD27" s="73" t="s">
        <v>99</v>
      </c>
      <c r="AE27" s="75">
        <f>SUM(AE8:AE26)+SUM(AE54:AE278)</f>
        <v>0</v>
      </c>
      <c r="AF27" s="93"/>
      <c r="AG27" s="52"/>
      <c r="AM27" s="930"/>
      <c r="AN27" s="930"/>
      <c r="AO27" s="103"/>
      <c r="AP27" s="102"/>
      <c r="AQ27" s="103"/>
      <c r="AR27" s="104"/>
      <c r="AS27" s="103"/>
    </row>
    <row r="28" spans="2:62" ht="18" customHeight="1">
      <c r="B28" s="40"/>
      <c r="AG28" s="44"/>
      <c r="AM28" s="930"/>
      <c r="AN28" s="930"/>
      <c r="AO28" s="103"/>
      <c r="AP28" s="102"/>
      <c r="AQ28" s="103"/>
      <c r="AR28" s="104"/>
      <c r="AS28" s="103"/>
    </row>
    <row r="53" spans="4:35" ht="13.5" thickBot="1"/>
    <row r="54" spans="4:35" ht="19.5" customHeight="1" thickTop="1">
      <c r="D54" s="824"/>
      <c r="E54" s="338"/>
      <c r="F54" s="322"/>
      <c r="G54" s="323"/>
      <c r="H54" s="323"/>
      <c r="I54" s="324"/>
      <c r="J54" s="326"/>
      <c r="K54" s="325"/>
      <c r="L54" s="327"/>
      <c r="M54" s="705"/>
      <c r="N54" s="706"/>
      <c r="O54" s="706"/>
      <c r="P54" s="706"/>
      <c r="Q54" s="706"/>
      <c r="R54" s="706"/>
      <c r="S54" s="706"/>
      <c r="T54" s="706"/>
      <c r="U54" s="706"/>
      <c r="V54" s="706"/>
      <c r="W54" s="706"/>
      <c r="X54" s="707"/>
      <c r="Y54" s="813"/>
      <c r="Z54" s="770">
        <f t="shared" ref="Z54:Z117" si="5">IFERROR(SUM(M54:X54)*IF(Y54="",1,Y54)*IF(H54="",1,-1),"")</f>
        <v>0</v>
      </c>
      <c r="AA54" s="771">
        <f t="shared" ref="AA54:AA117" si="6">IF(AND(H54="",I54="有"),SUM(M54:X54),Z54)</f>
        <v>0</v>
      </c>
      <c r="AB54" s="718" t="str">
        <f t="shared" ref="AB54:AB117" si="7">IF(E54="","",Z54/VLOOKUP(L54,$AK$8:$AL$19,2,FALSE))</f>
        <v/>
      </c>
      <c r="AC54" s="718" t="str">
        <f t="shared" ref="AC54:AC117" si="8">IF(E54="","",AA54/VLOOKUP(L54,$AK$8:$AL$19,2,FALSE))</f>
        <v/>
      </c>
      <c r="AD54" s="351" t="str">
        <f>IF(L54="","",VLOOKUP(AI54,係数!$Y:$AG,9,FALSE))</f>
        <v/>
      </c>
      <c r="AE54" s="772" t="str">
        <f>IF(L54="","",AB54*VLOOKUP(AI54,係数!$Y:$AH,9,FALSE))</f>
        <v/>
      </c>
      <c r="AI54" s="374" t="str">
        <f t="shared" ref="AI54:AI117" si="9">IF(COUNTIF(E54,"*算定対象外*")&gt;0,LEFT(E54,LEN(E54)-6),E54)&amp;IF(F54="バイオマス",G54,F54)</f>
        <v/>
      </c>
    </row>
    <row r="55" spans="4:35" ht="19.5" customHeight="1">
      <c r="D55" s="822"/>
      <c r="E55" s="339"/>
      <c r="F55" s="216"/>
      <c r="G55" s="32"/>
      <c r="H55" s="32"/>
      <c r="I55" s="50"/>
      <c r="J55" s="50"/>
      <c r="K55" s="50"/>
      <c r="L55" s="273"/>
      <c r="M55" s="686"/>
      <c r="N55" s="687"/>
      <c r="O55" s="687"/>
      <c r="P55" s="687"/>
      <c r="Q55" s="687"/>
      <c r="R55" s="687"/>
      <c r="S55" s="687"/>
      <c r="T55" s="687"/>
      <c r="U55" s="687"/>
      <c r="V55" s="687"/>
      <c r="W55" s="687"/>
      <c r="X55" s="688"/>
      <c r="Y55" s="736"/>
      <c r="Z55" s="761">
        <f t="shared" si="5"/>
        <v>0</v>
      </c>
      <c r="AA55" s="762">
        <f t="shared" si="6"/>
        <v>0</v>
      </c>
      <c r="AB55" s="693" t="str">
        <f t="shared" si="7"/>
        <v/>
      </c>
      <c r="AC55" s="693" t="str">
        <f t="shared" si="8"/>
        <v/>
      </c>
      <c r="AD55" s="133" t="str">
        <f>IF(L55="","",VLOOKUP(AI55,係数!$Y:$AG,9,FALSE))</f>
        <v/>
      </c>
      <c r="AE55" s="766" t="str">
        <f>IF(L55="","",AB55*VLOOKUP(AI55,係数!$Y:$AH,9,FALSE))</f>
        <v/>
      </c>
      <c r="AI55" s="375" t="str">
        <f t="shared" si="9"/>
        <v/>
      </c>
    </row>
    <row r="56" spans="4:35" ht="19.5" customHeight="1">
      <c r="D56" s="822"/>
      <c r="E56" s="339"/>
      <c r="F56" s="216"/>
      <c r="G56" s="32"/>
      <c r="H56" s="32"/>
      <c r="I56" s="50"/>
      <c r="J56" s="50"/>
      <c r="K56" s="50"/>
      <c r="L56" s="273"/>
      <c r="M56" s="686"/>
      <c r="N56" s="687"/>
      <c r="O56" s="687"/>
      <c r="P56" s="687"/>
      <c r="Q56" s="687"/>
      <c r="R56" s="687"/>
      <c r="S56" s="687"/>
      <c r="T56" s="687"/>
      <c r="U56" s="687"/>
      <c r="V56" s="687"/>
      <c r="W56" s="687"/>
      <c r="X56" s="688"/>
      <c r="Y56" s="736"/>
      <c r="Z56" s="761">
        <f t="shared" si="5"/>
        <v>0</v>
      </c>
      <c r="AA56" s="762">
        <f t="shared" si="6"/>
        <v>0</v>
      </c>
      <c r="AB56" s="693" t="str">
        <f t="shared" si="7"/>
        <v/>
      </c>
      <c r="AC56" s="693" t="str">
        <f t="shared" si="8"/>
        <v/>
      </c>
      <c r="AD56" s="133" t="str">
        <f>IF(L56="","",VLOOKUP(AI56,係数!$Y:$AG,9,FALSE))</f>
        <v/>
      </c>
      <c r="AE56" s="766" t="str">
        <f>IF(L56="","",AB56*VLOOKUP(AI56,係数!$Y:$AH,9,FALSE))</f>
        <v/>
      </c>
      <c r="AI56" s="375" t="str">
        <f t="shared" si="9"/>
        <v/>
      </c>
    </row>
    <row r="57" spans="4:35" ht="19.5" customHeight="1">
      <c r="D57" s="822"/>
      <c r="E57" s="339"/>
      <c r="F57" s="216"/>
      <c r="G57" s="32"/>
      <c r="H57" s="32"/>
      <c r="I57" s="50"/>
      <c r="J57" s="50"/>
      <c r="K57" s="50"/>
      <c r="L57" s="273"/>
      <c r="M57" s="686"/>
      <c r="N57" s="687"/>
      <c r="O57" s="687"/>
      <c r="P57" s="687"/>
      <c r="Q57" s="687"/>
      <c r="R57" s="687"/>
      <c r="S57" s="687"/>
      <c r="T57" s="687"/>
      <c r="U57" s="687"/>
      <c r="V57" s="687"/>
      <c r="W57" s="687"/>
      <c r="X57" s="688"/>
      <c r="Y57" s="736"/>
      <c r="Z57" s="761">
        <f t="shared" si="5"/>
        <v>0</v>
      </c>
      <c r="AA57" s="762">
        <f t="shared" si="6"/>
        <v>0</v>
      </c>
      <c r="AB57" s="693" t="str">
        <f t="shared" si="7"/>
        <v/>
      </c>
      <c r="AC57" s="693" t="str">
        <f t="shared" si="8"/>
        <v/>
      </c>
      <c r="AD57" s="133" t="str">
        <f>IF(L57="","",VLOOKUP(AI57,係数!$Y:$AG,9,FALSE))</f>
        <v/>
      </c>
      <c r="AE57" s="766" t="str">
        <f>IF(L57="","",AB57*VLOOKUP(AI57,係数!$Y:$AH,9,FALSE))</f>
        <v/>
      </c>
      <c r="AI57" s="375" t="str">
        <f t="shared" si="9"/>
        <v/>
      </c>
    </row>
    <row r="58" spans="4:35" ht="19.5" customHeight="1">
      <c r="D58" s="822"/>
      <c r="E58" s="339"/>
      <c r="F58" s="216"/>
      <c r="G58" s="32"/>
      <c r="H58" s="32"/>
      <c r="I58" s="50"/>
      <c r="J58" s="50"/>
      <c r="K58" s="50"/>
      <c r="L58" s="273"/>
      <c r="M58" s="686"/>
      <c r="N58" s="687"/>
      <c r="O58" s="687"/>
      <c r="P58" s="687"/>
      <c r="Q58" s="687"/>
      <c r="R58" s="687"/>
      <c r="S58" s="687"/>
      <c r="T58" s="687"/>
      <c r="U58" s="687"/>
      <c r="V58" s="687"/>
      <c r="W58" s="687"/>
      <c r="X58" s="688"/>
      <c r="Y58" s="736"/>
      <c r="Z58" s="761">
        <f t="shared" si="5"/>
        <v>0</v>
      </c>
      <c r="AA58" s="762">
        <f t="shared" si="6"/>
        <v>0</v>
      </c>
      <c r="AB58" s="693" t="str">
        <f t="shared" si="7"/>
        <v/>
      </c>
      <c r="AC58" s="693" t="str">
        <f t="shared" si="8"/>
        <v/>
      </c>
      <c r="AD58" s="133" t="str">
        <f>IF(L58="","",VLOOKUP(AI58,係数!$Y:$AG,9,FALSE))</f>
        <v/>
      </c>
      <c r="AE58" s="766" t="str">
        <f>IF(L58="","",AB58*VLOOKUP(AI58,係数!$Y:$AH,9,FALSE))</f>
        <v/>
      </c>
      <c r="AI58" s="375" t="str">
        <f t="shared" si="9"/>
        <v/>
      </c>
    </row>
    <row r="59" spans="4:35" ht="19.5" customHeight="1">
      <c r="D59" s="822"/>
      <c r="E59" s="339"/>
      <c r="F59" s="216"/>
      <c r="G59" s="32"/>
      <c r="H59" s="32"/>
      <c r="I59" s="50"/>
      <c r="J59" s="50"/>
      <c r="K59" s="50"/>
      <c r="L59" s="273"/>
      <c r="M59" s="686"/>
      <c r="N59" s="687"/>
      <c r="O59" s="687"/>
      <c r="P59" s="687"/>
      <c r="Q59" s="687"/>
      <c r="R59" s="687"/>
      <c r="S59" s="687"/>
      <c r="T59" s="687"/>
      <c r="U59" s="687"/>
      <c r="V59" s="687"/>
      <c r="W59" s="687"/>
      <c r="X59" s="688"/>
      <c r="Y59" s="736"/>
      <c r="Z59" s="761">
        <f t="shared" si="5"/>
        <v>0</v>
      </c>
      <c r="AA59" s="762">
        <f t="shared" si="6"/>
        <v>0</v>
      </c>
      <c r="AB59" s="693" t="str">
        <f t="shared" si="7"/>
        <v/>
      </c>
      <c r="AC59" s="693" t="str">
        <f t="shared" si="8"/>
        <v/>
      </c>
      <c r="AD59" s="133" t="str">
        <f>IF(L59="","",VLOOKUP(AI59,係数!$Y:$AG,9,FALSE))</f>
        <v/>
      </c>
      <c r="AE59" s="766" t="str">
        <f>IF(L59="","",AB59*VLOOKUP(AI59,係数!$Y:$AH,9,FALSE))</f>
        <v/>
      </c>
      <c r="AI59" s="375" t="str">
        <f t="shared" si="9"/>
        <v/>
      </c>
    </row>
    <row r="60" spans="4:35" ht="19.5" customHeight="1">
      <c r="D60" s="822"/>
      <c r="E60" s="339"/>
      <c r="F60" s="216"/>
      <c r="G60" s="32"/>
      <c r="H60" s="32"/>
      <c r="I60" s="50"/>
      <c r="J60" s="50"/>
      <c r="K60" s="50"/>
      <c r="L60" s="273"/>
      <c r="M60" s="686"/>
      <c r="N60" s="687"/>
      <c r="O60" s="687"/>
      <c r="P60" s="687"/>
      <c r="Q60" s="687"/>
      <c r="R60" s="687"/>
      <c r="S60" s="687"/>
      <c r="T60" s="687"/>
      <c r="U60" s="687"/>
      <c r="V60" s="687"/>
      <c r="W60" s="687"/>
      <c r="X60" s="688"/>
      <c r="Y60" s="736"/>
      <c r="Z60" s="761">
        <f t="shared" si="5"/>
        <v>0</v>
      </c>
      <c r="AA60" s="762">
        <f t="shared" si="6"/>
        <v>0</v>
      </c>
      <c r="AB60" s="693" t="str">
        <f t="shared" si="7"/>
        <v/>
      </c>
      <c r="AC60" s="693" t="str">
        <f t="shared" si="8"/>
        <v/>
      </c>
      <c r="AD60" s="133" t="str">
        <f>IF(L60="","",VLOOKUP(AI60,係数!$Y:$AG,9,FALSE))</f>
        <v/>
      </c>
      <c r="AE60" s="766" t="str">
        <f>IF(L60="","",AB60*VLOOKUP(AI60,係数!$Y:$AH,9,FALSE))</f>
        <v/>
      </c>
      <c r="AI60" s="375" t="str">
        <f t="shared" si="9"/>
        <v/>
      </c>
    </row>
    <row r="61" spans="4:35" ht="19.5" customHeight="1">
      <c r="D61" s="822"/>
      <c r="E61" s="339"/>
      <c r="F61" s="216"/>
      <c r="G61" s="32"/>
      <c r="H61" s="32"/>
      <c r="I61" s="50"/>
      <c r="J61" s="50"/>
      <c r="K61" s="50"/>
      <c r="L61" s="273"/>
      <c r="M61" s="686"/>
      <c r="N61" s="687"/>
      <c r="O61" s="687"/>
      <c r="P61" s="687"/>
      <c r="Q61" s="687"/>
      <c r="R61" s="687"/>
      <c r="S61" s="687"/>
      <c r="T61" s="687"/>
      <c r="U61" s="687"/>
      <c r="V61" s="687"/>
      <c r="W61" s="687"/>
      <c r="X61" s="688"/>
      <c r="Y61" s="736"/>
      <c r="Z61" s="761">
        <f t="shared" si="5"/>
        <v>0</v>
      </c>
      <c r="AA61" s="762">
        <f t="shared" si="6"/>
        <v>0</v>
      </c>
      <c r="AB61" s="693" t="str">
        <f t="shared" si="7"/>
        <v/>
      </c>
      <c r="AC61" s="693" t="str">
        <f t="shared" si="8"/>
        <v/>
      </c>
      <c r="AD61" s="133" t="str">
        <f>IF(L61="","",VLOOKUP(AI61,係数!$Y:$AG,9,FALSE))</f>
        <v/>
      </c>
      <c r="AE61" s="766" t="str">
        <f>IF(L61="","",AB61*VLOOKUP(AI61,係数!$Y:$AH,9,FALSE))</f>
        <v/>
      </c>
      <c r="AI61" s="375" t="str">
        <f t="shared" si="9"/>
        <v/>
      </c>
    </row>
    <row r="62" spans="4:35" ht="19.5" customHeight="1">
      <c r="D62" s="822"/>
      <c r="E62" s="339"/>
      <c r="F62" s="216"/>
      <c r="G62" s="32"/>
      <c r="H62" s="32"/>
      <c r="I62" s="50"/>
      <c r="J62" s="50"/>
      <c r="K62" s="50"/>
      <c r="L62" s="273"/>
      <c r="M62" s="686"/>
      <c r="N62" s="687"/>
      <c r="O62" s="687"/>
      <c r="P62" s="687"/>
      <c r="Q62" s="687"/>
      <c r="R62" s="687"/>
      <c r="S62" s="687"/>
      <c r="T62" s="687"/>
      <c r="U62" s="687"/>
      <c r="V62" s="687"/>
      <c r="W62" s="687"/>
      <c r="X62" s="688"/>
      <c r="Y62" s="736"/>
      <c r="Z62" s="761">
        <f t="shared" si="5"/>
        <v>0</v>
      </c>
      <c r="AA62" s="762">
        <f t="shared" si="6"/>
        <v>0</v>
      </c>
      <c r="AB62" s="693" t="str">
        <f t="shared" si="7"/>
        <v/>
      </c>
      <c r="AC62" s="693" t="str">
        <f t="shared" si="8"/>
        <v/>
      </c>
      <c r="AD62" s="133" t="str">
        <f>IF(L62="","",VLOOKUP(AI62,係数!$Y:$AG,9,FALSE))</f>
        <v/>
      </c>
      <c r="AE62" s="766" t="str">
        <f>IF(L62="","",AB62*VLOOKUP(AI62,係数!$Y:$AH,9,FALSE))</f>
        <v/>
      </c>
      <c r="AI62" s="375" t="str">
        <f t="shared" si="9"/>
        <v/>
      </c>
    </row>
    <row r="63" spans="4:35" ht="19.5" customHeight="1">
      <c r="D63" s="822"/>
      <c r="E63" s="339"/>
      <c r="F63" s="216"/>
      <c r="G63" s="32"/>
      <c r="H63" s="32"/>
      <c r="I63" s="50"/>
      <c r="J63" s="50"/>
      <c r="K63" s="50"/>
      <c r="L63" s="273"/>
      <c r="M63" s="686"/>
      <c r="N63" s="687"/>
      <c r="O63" s="687"/>
      <c r="P63" s="687"/>
      <c r="Q63" s="687"/>
      <c r="R63" s="687"/>
      <c r="S63" s="687"/>
      <c r="T63" s="687"/>
      <c r="U63" s="687"/>
      <c r="V63" s="687"/>
      <c r="W63" s="687"/>
      <c r="X63" s="688"/>
      <c r="Y63" s="736"/>
      <c r="Z63" s="761">
        <f t="shared" si="5"/>
        <v>0</v>
      </c>
      <c r="AA63" s="762">
        <f t="shared" si="6"/>
        <v>0</v>
      </c>
      <c r="AB63" s="693" t="str">
        <f t="shared" si="7"/>
        <v/>
      </c>
      <c r="AC63" s="693" t="str">
        <f t="shared" si="8"/>
        <v/>
      </c>
      <c r="AD63" s="133" t="str">
        <f>IF(L63="","",VLOOKUP(AI63,係数!$Y:$AG,9,FALSE))</f>
        <v/>
      </c>
      <c r="AE63" s="766" t="str">
        <f>IF(L63="","",AB63*VLOOKUP(AI63,係数!$Y:$AH,9,FALSE))</f>
        <v/>
      </c>
      <c r="AI63" s="375" t="str">
        <f t="shared" si="9"/>
        <v/>
      </c>
    </row>
    <row r="64" spans="4:35" ht="19.5" customHeight="1">
      <c r="D64" s="822"/>
      <c r="E64" s="339"/>
      <c r="F64" s="216"/>
      <c r="G64" s="32"/>
      <c r="H64" s="32"/>
      <c r="I64" s="50"/>
      <c r="J64" s="50"/>
      <c r="K64" s="50"/>
      <c r="L64" s="273"/>
      <c r="M64" s="686"/>
      <c r="N64" s="687"/>
      <c r="O64" s="687"/>
      <c r="P64" s="687"/>
      <c r="Q64" s="687"/>
      <c r="R64" s="687"/>
      <c r="S64" s="687"/>
      <c r="T64" s="687"/>
      <c r="U64" s="687"/>
      <c r="V64" s="687"/>
      <c r="W64" s="687"/>
      <c r="X64" s="688"/>
      <c r="Y64" s="736"/>
      <c r="Z64" s="761">
        <f t="shared" si="5"/>
        <v>0</v>
      </c>
      <c r="AA64" s="762">
        <f t="shared" si="6"/>
        <v>0</v>
      </c>
      <c r="AB64" s="693" t="str">
        <f t="shared" si="7"/>
        <v/>
      </c>
      <c r="AC64" s="693" t="str">
        <f t="shared" si="8"/>
        <v/>
      </c>
      <c r="AD64" s="133" t="str">
        <f>IF(L64="","",VLOOKUP(AI64,係数!$Y:$AG,9,FALSE))</f>
        <v/>
      </c>
      <c r="AE64" s="766" t="str">
        <f>IF(L64="","",AB64*VLOOKUP(AI64,係数!$Y:$AH,9,FALSE))</f>
        <v/>
      </c>
      <c r="AI64" s="375" t="str">
        <f t="shared" si="9"/>
        <v/>
      </c>
    </row>
    <row r="65" spans="4:35" ht="19.5" customHeight="1">
      <c r="D65" s="822"/>
      <c r="E65" s="339"/>
      <c r="F65" s="216"/>
      <c r="G65" s="32"/>
      <c r="H65" s="32"/>
      <c r="I65" s="50"/>
      <c r="J65" s="50"/>
      <c r="K65" s="50"/>
      <c r="L65" s="273"/>
      <c r="M65" s="686"/>
      <c r="N65" s="687"/>
      <c r="O65" s="687"/>
      <c r="P65" s="687"/>
      <c r="Q65" s="687"/>
      <c r="R65" s="687"/>
      <c r="S65" s="687"/>
      <c r="T65" s="687"/>
      <c r="U65" s="687"/>
      <c r="V65" s="687"/>
      <c r="W65" s="687"/>
      <c r="X65" s="688"/>
      <c r="Y65" s="736"/>
      <c r="Z65" s="761">
        <f t="shared" si="5"/>
        <v>0</v>
      </c>
      <c r="AA65" s="762">
        <f t="shared" si="6"/>
        <v>0</v>
      </c>
      <c r="AB65" s="693" t="str">
        <f t="shared" si="7"/>
        <v/>
      </c>
      <c r="AC65" s="693" t="str">
        <f t="shared" si="8"/>
        <v/>
      </c>
      <c r="AD65" s="133" t="str">
        <f>IF(L65="","",VLOOKUP(AI65,係数!$Y:$AG,9,FALSE))</f>
        <v/>
      </c>
      <c r="AE65" s="766" t="str">
        <f>IF(L65="","",AB65*VLOOKUP(AI65,係数!$Y:$AH,9,FALSE))</f>
        <v/>
      </c>
      <c r="AI65" s="375" t="str">
        <f t="shared" si="9"/>
        <v/>
      </c>
    </row>
    <row r="66" spans="4:35" ht="19.5" customHeight="1">
      <c r="D66" s="822"/>
      <c r="E66" s="339"/>
      <c r="F66" s="216"/>
      <c r="G66" s="32"/>
      <c r="H66" s="32"/>
      <c r="I66" s="50"/>
      <c r="J66" s="50"/>
      <c r="K66" s="50"/>
      <c r="L66" s="273"/>
      <c r="M66" s="686"/>
      <c r="N66" s="687"/>
      <c r="O66" s="687"/>
      <c r="P66" s="687"/>
      <c r="Q66" s="687"/>
      <c r="R66" s="687"/>
      <c r="S66" s="687"/>
      <c r="T66" s="687"/>
      <c r="U66" s="687"/>
      <c r="V66" s="687"/>
      <c r="W66" s="687"/>
      <c r="X66" s="688"/>
      <c r="Y66" s="736"/>
      <c r="Z66" s="761">
        <f t="shared" si="5"/>
        <v>0</v>
      </c>
      <c r="AA66" s="762">
        <f t="shared" si="6"/>
        <v>0</v>
      </c>
      <c r="AB66" s="693" t="str">
        <f t="shared" si="7"/>
        <v/>
      </c>
      <c r="AC66" s="693" t="str">
        <f t="shared" si="8"/>
        <v/>
      </c>
      <c r="AD66" s="133" t="str">
        <f>IF(L66="","",VLOOKUP(AI66,係数!$Y:$AG,9,FALSE))</f>
        <v/>
      </c>
      <c r="AE66" s="766" t="str">
        <f>IF(L66="","",AB66*VLOOKUP(AI66,係数!$Y:$AH,9,FALSE))</f>
        <v/>
      </c>
      <c r="AI66" s="375" t="str">
        <f t="shared" si="9"/>
        <v/>
      </c>
    </row>
    <row r="67" spans="4:35" ht="19.5" customHeight="1">
      <c r="D67" s="822"/>
      <c r="E67" s="339"/>
      <c r="F67" s="216"/>
      <c r="G67" s="32"/>
      <c r="H67" s="32"/>
      <c r="I67" s="50"/>
      <c r="J67" s="50"/>
      <c r="K67" s="50"/>
      <c r="L67" s="273"/>
      <c r="M67" s="686"/>
      <c r="N67" s="687"/>
      <c r="O67" s="687"/>
      <c r="P67" s="687"/>
      <c r="Q67" s="687"/>
      <c r="R67" s="687"/>
      <c r="S67" s="687"/>
      <c r="T67" s="687"/>
      <c r="U67" s="687"/>
      <c r="V67" s="687"/>
      <c r="W67" s="687"/>
      <c r="X67" s="688"/>
      <c r="Y67" s="736"/>
      <c r="Z67" s="761">
        <f t="shared" si="5"/>
        <v>0</v>
      </c>
      <c r="AA67" s="762">
        <f t="shared" si="6"/>
        <v>0</v>
      </c>
      <c r="AB67" s="693" t="str">
        <f t="shared" si="7"/>
        <v/>
      </c>
      <c r="AC67" s="693" t="str">
        <f t="shared" si="8"/>
        <v/>
      </c>
      <c r="AD67" s="133" t="str">
        <f>IF(L67="","",VLOOKUP(AI67,係数!$Y:$AG,9,FALSE))</f>
        <v/>
      </c>
      <c r="AE67" s="766" t="str">
        <f>IF(L67="","",AB67*VLOOKUP(AI67,係数!$Y:$AH,9,FALSE))</f>
        <v/>
      </c>
      <c r="AI67" s="375" t="str">
        <f t="shared" si="9"/>
        <v/>
      </c>
    </row>
    <row r="68" spans="4:35" ht="19.5" customHeight="1">
      <c r="D68" s="822"/>
      <c r="E68" s="339"/>
      <c r="F68" s="216"/>
      <c r="G68" s="32"/>
      <c r="H68" s="32"/>
      <c r="I68" s="50"/>
      <c r="J68" s="50"/>
      <c r="K68" s="50"/>
      <c r="L68" s="273"/>
      <c r="M68" s="686"/>
      <c r="N68" s="687"/>
      <c r="O68" s="687"/>
      <c r="P68" s="687"/>
      <c r="Q68" s="687"/>
      <c r="R68" s="687"/>
      <c r="S68" s="687"/>
      <c r="T68" s="687"/>
      <c r="U68" s="687"/>
      <c r="V68" s="687"/>
      <c r="W68" s="687"/>
      <c r="X68" s="688"/>
      <c r="Y68" s="736"/>
      <c r="Z68" s="761">
        <f t="shared" si="5"/>
        <v>0</v>
      </c>
      <c r="AA68" s="762">
        <f t="shared" si="6"/>
        <v>0</v>
      </c>
      <c r="AB68" s="693" t="str">
        <f t="shared" si="7"/>
        <v/>
      </c>
      <c r="AC68" s="693" t="str">
        <f t="shared" si="8"/>
        <v/>
      </c>
      <c r="AD68" s="133" t="str">
        <f>IF(L68="","",VLOOKUP(AI68,係数!$Y:$AG,9,FALSE))</f>
        <v/>
      </c>
      <c r="AE68" s="766" t="str">
        <f>IF(L68="","",AB68*VLOOKUP(AI68,係数!$Y:$AH,9,FALSE))</f>
        <v/>
      </c>
      <c r="AI68" s="375" t="str">
        <f t="shared" si="9"/>
        <v/>
      </c>
    </row>
    <row r="69" spans="4:35" ht="19.5" customHeight="1">
      <c r="D69" s="822"/>
      <c r="E69" s="339"/>
      <c r="F69" s="216"/>
      <c r="G69" s="32"/>
      <c r="H69" s="32"/>
      <c r="I69" s="50"/>
      <c r="J69" s="50"/>
      <c r="K69" s="50"/>
      <c r="L69" s="273"/>
      <c r="M69" s="686"/>
      <c r="N69" s="687"/>
      <c r="O69" s="687"/>
      <c r="P69" s="687"/>
      <c r="Q69" s="687"/>
      <c r="R69" s="687"/>
      <c r="S69" s="687"/>
      <c r="T69" s="687"/>
      <c r="U69" s="687"/>
      <c r="V69" s="687"/>
      <c r="W69" s="687"/>
      <c r="X69" s="688"/>
      <c r="Y69" s="736"/>
      <c r="Z69" s="761">
        <f t="shared" si="5"/>
        <v>0</v>
      </c>
      <c r="AA69" s="762">
        <f t="shared" si="6"/>
        <v>0</v>
      </c>
      <c r="AB69" s="693" t="str">
        <f t="shared" si="7"/>
        <v/>
      </c>
      <c r="AC69" s="693" t="str">
        <f t="shared" si="8"/>
        <v/>
      </c>
      <c r="AD69" s="133" t="str">
        <f>IF(L69="","",VLOOKUP(AI69,係数!$Y:$AG,9,FALSE))</f>
        <v/>
      </c>
      <c r="AE69" s="766" t="str">
        <f>IF(L69="","",AB69*VLOOKUP(AI69,係数!$Y:$AH,9,FALSE))</f>
        <v/>
      </c>
      <c r="AI69" s="375" t="str">
        <f t="shared" si="9"/>
        <v/>
      </c>
    </row>
    <row r="70" spans="4:35" ht="19.5" customHeight="1">
      <c r="D70" s="822"/>
      <c r="E70" s="339"/>
      <c r="F70" s="216"/>
      <c r="G70" s="32"/>
      <c r="H70" s="32"/>
      <c r="I70" s="50"/>
      <c r="J70" s="50"/>
      <c r="K70" s="50"/>
      <c r="L70" s="273"/>
      <c r="M70" s="686"/>
      <c r="N70" s="687"/>
      <c r="O70" s="687"/>
      <c r="P70" s="687"/>
      <c r="Q70" s="687"/>
      <c r="R70" s="687"/>
      <c r="S70" s="687"/>
      <c r="T70" s="687"/>
      <c r="U70" s="687"/>
      <c r="V70" s="687"/>
      <c r="W70" s="687"/>
      <c r="X70" s="688"/>
      <c r="Y70" s="736"/>
      <c r="Z70" s="761">
        <f t="shared" si="5"/>
        <v>0</v>
      </c>
      <c r="AA70" s="762">
        <f t="shared" si="6"/>
        <v>0</v>
      </c>
      <c r="AB70" s="693" t="str">
        <f t="shared" si="7"/>
        <v/>
      </c>
      <c r="AC70" s="693" t="str">
        <f t="shared" si="8"/>
        <v/>
      </c>
      <c r="AD70" s="133" t="str">
        <f>IF(L70="","",VLOOKUP(AI70,係数!$Y:$AG,9,FALSE))</f>
        <v/>
      </c>
      <c r="AE70" s="766" t="str">
        <f>IF(L70="","",AB70*VLOOKUP(AI70,係数!$Y:$AH,9,FALSE))</f>
        <v/>
      </c>
      <c r="AI70" s="375" t="str">
        <f t="shared" si="9"/>
        <v/>
      </c>
    </row>
    <row r="71" spans="4:35" ht="19.5" customHeight="1">
      <c r="D71" s="822"/>
      <c r="E71" s="339"/>
      <c r="F71" s="216"/>
      <c r="G71" s="32"/>
      <c r="H71" s="32"/>
      <c r="I71" s="50"/>
      <c r="J71" s="50"/>
      <c r="K71" s="50"/>
      <c r="L71" s="273"/>
      <c r="M71" s="686"/>
      <c r="N71" s="687"/>
      <c r="O71" s="687"/>
      <c r="P71" s="687"/>
      <c r="Q71" s="687"/>
      <c r="R71" s="687"/>
      <c r="S71" s="687"/>
      <c r="T71" s="687"/>
      <c r="U71" s="687"/>
      <c r="V71" s="687"/>
      <c r="W71" s="687"/>
      <c r="X71" s="688"/>
      <c r="Y71" s="736"/>
      <c r="Z71" s="761">
        <f t="shared" si="5"/>
        <v>0</v>
      </c>
      <c r="AA71" s="762">
        <f t="shared" si="6"/>
        <v>0</v>
      </c>
      <c r="AB71" s="693" t="str">
        <f t="shared" si="7"/>
        <v/>
      </c>
      <c r="AC71" s="693" t="str">
        <f t="shared" si="8"/>
        <v/>
      </c>
      <c r="AD71" s="133" t="str">
        <f>IF(L71="","",VLOOKUP(AI71,係数!$Y:$AG,9,FALSE))</f>
        <v/>
      </c>
      <c r="AE71" s="766" t="str">
        <f>IF(L71="","",AB71*VLOOKUP(AI71,係数!$Y:$AH,9,FALSE))</f>
        <v/>
      </c>
      <c r="AI71" s="375" t="str">
        <f t="shared" si="9"/>
        <v/>
      </c>
    </row>
    <row r="72" spans="4:35" ht="19.5" customHeight="1">
      <c r="D72" s="822"/>
      <c r="E72" s="339"/>
      <c r="F72" s="216"/>
      <c r="G72" s="32"/>
      <c r="H72" s="32"/>
      <c r="I72" s="50"/>
      <c r="J72" s="50"/>
      <c r="K72" s="50"/>
      <c r="L72" s="273"/>
      <c r="M72" s="686"/>
      <c r="N72" s="687"/>
      <c r="O72" s="687"/>
      <c r="P72" s="687"/>
      <c r="Q72" s="687"/>
      <c r="R72" s="687"/>
      <c r="S72" s="687"/>
      <c r="T72" s="687"/>
      <c r="U72" s="687"/>
      <c r="V72" s="687"/>
      <c r="W72" s="687"/>
      <c r="X72" s="688"/>
      <c r="Y72" s="736"/>
      <c r="Z72" s="761">
        <f t="shared" si="5"/>
        <v>0</v>
      </c>
      <c r="AA72" s="762">
        <f t="shared" si="6"/>
        <v>0</v>
      </c>
      <c r="AB72" s="693" t="str">
        <f t="shared" si="7"/>
        <v/>
      </c>
      <c r="AC72" s="693" t="str">
        <f t="shared" si="8"/>
        <v/>
      </c>
      <c r="AD72" s="133" t="str">
        <f>IF(L72="","",VLOOKUP(AI72,係数!$Y:$AG,9,FALSE))</f>
        <v/>
      </c>
      <c r="AE72" s="766" t="str">
        <f>IF(L72="","",AB72*VLOOKUP(AI72,係数!$Y:$AH,9,FALSE))</f>
        <v/>
      </c>
      <c r="AI72" s="375" t="str">
        <f t="shared" si="9"/>
        <v/>
      </c>
    </row>
    <row r="73" spans="4:35" ht="19.5" customHeight="1">
      <c r="D73" s="822"/>
      <c r="E73" s="339"/>
      <c r="F73" s="216"/>
      <c r="G73" s="32"/>
      <c r="H73" s="32"/>
      <c r="I73" s="50"/>
      <c r="J73" s="50"/>
      <c r="K73" s="50"/>
      <c r="L73" s="273"/>
      <c r="M73" s="686"/>
      <c r="N73" s="687"/>
      <c r="O73" s="687"/>
      <c r="P73" s="687"/>
      <c r="Q73" s="687"/>
      <c r="R73" s="687"/>
      <c r="S73" s="687"/>
      <c r="T73" s="687"/>
      <c r="U73" s="687"/>
      <c r="V73" s="687"/>
      <c r="W73" s="687"/>
      <c r="X73" s="688"/>
      <c r="Y73" s="736"/>
      <c r="Z73" s="761">
        <f t="shared" si="5"/>
        <v>0</v>
      </c>
      <c r="AA73" s="762">
        <f t="shared" si="6"/>
        <v>0</v>
      </c>
      <c r="AB73" s="693" t="str">
        <f t="shared" si="7"/>
        <v/>
      </c>
      <c r="AC73" s="693" t="str">
        <f t="shared" si="8"/>
        <v/>
      </c>
      <c r="AD73" s="133" t="str">
        <f>IF(L73="","",VLOOKUP(AI73,係数!$Y:$AG,9,FALSE))</f>
        <v/>
      </c>
      <c r="AE73" s="766" t="str">
        <f>IF(L73="","",AB73*VLOOKUP(AI73,係数!$Y:$AH,9,FALSE))</f>
        <v/>
      </c>
      <c r="AI73" s="375" t="str">
        <f t="shared" si="9"/>
        <v/>
      </c>
    </row>
    <row r="74" spans="4:35" ht="19.5" customHeight="1">
      <c r="D74" s="822"/>
      <c r="E74" s="339"/>
      <c r="F74" s="216"/>
      <c r="G74" s="32"/>
      <c r="H74" s="32"/>
      <c r="I74" s="50"/>
      <c r="J74" s="50"/>
      <c r="K74" s="50"/>
      <c r="L74" s="273"/>
      <c r="M74" s="686"/>
      <c r="N74" s="687"/>
      <c r="O74" s="687"/>
      <c r="P74" s="687"/>
      <c r="Q74" s="687"/>
      <c r="R74" s="687"/>
      <c r="S74" s="687"/>
      <c r="T74" s="687"/>
      <c r="U74" s="687"/>
      <c r="V74" s="687"/>
      <c r="W74" s="687"/>
      <c r="X74" s="688"/>
      <c r="Y74" s="736"/>
      <c r="Z74" s="761">
        <f t="shared" si="5"/>
        <v>0</v>
      </c>
      <c r="AA74" s="762">
        <f t="shared" si="6"/>
        <v>0</v>
      </c>
      <c r="AB74" s="693" t="str">
        <f t="shared" si="7"/>
        <v/>
      </c>
      <c r="AC74" s="693" t="str">
        <f t="shared" si="8"/>
        <v/>
      </c>
      <c r="AD74" s="133" t="str">
        <f>IF(L74="","",VLOOKUP(AI74,係数!$Y:$AG,9,FALSE))</f>
        <v/>
      </c>
      <c r="AE74" s="766" t="str">
        <f>IF(L74="","",AB74*VLOOKUP(AI74,係数!$Y:$AH,9,FALSE))</f>
        <v/>
      </c>
      <c r="AI74" s="375" t="str">
        <f t="shared" si="9"/>
        <v/>
      </c>
    </row>
    <row r="75" spans="4:35" ht="19.5" customHeight="1">
      <c r="D75" s="822"/>
      <c r="E75" s="339"/>
      <c r="F75" s="216"/>
      <c r="G75" s="32"/>
      <c r="H75" s="32"/>
      <c r="I75" s="50"/>
      <c r="J75" s="50"/>
      <c r="K75" s="50"/>
      <c r="L75" s="273"/>
      <c r="M75" s="686"/>
      <c r="N75" s="687"/>
      <c r="O75" s="687"/>
      <c r="P75" s="687"/>
      <c r="Q75" s="687"/>
      <c r="R75" s="687"/>
      <c r="S75" s="687"/>
      <c r="T75" s="687"/>
      <c r="U75" s="687"/>
      <c r="V75" s="687"/>
      <c r="W75" s="687"/>
      <c r="X75" s="688"/>
      <c r="Y75" s="736"/>
      <c r="Z75" s="761">
        <f t="shared" si="5"/>
        <v>0</v>
      </c>
      <c r="AA75" s="762">
        <f t="shared" si="6"/>
        <v>0</v>
      </c>
      <c r="AB75" s="693" t="str">
        <f t="shared" si="7"/>
        <v/>
      </c>
      <c r="AC75" s="693" t="str">
        <f t="shared" si="8"/>
        <v/>
      </c>
      <c r="AD75" s="133" t="str">
        <f>IF(L75="","",VLOOKUP(AI75,係数!$Y:$AG,9,FALSE))</f>
        <v/>
      </c>
      <c r="AE75" s="766" t="str">
        <f>IF(L75="","",AB75*VLOOKUP(AI75,係数!$Y:$AH,9,FALSE))</f>
        <v/>
      </c>
      <c r="AI75" s="375" t="str">
        <f t="shared" si="9"/>
        <v/>
      </c>
    </row>
    <row r="76" spans="4:35" ht="19.5" customHeight="1">
      <c r="D76" s="822"/>
      <c r="E76" s="339"/>
      <c r="F76" s="216"/>
      <c r="G76" s="32"/>
      <c r="H76" s="32"/>
      <c r="I76" s="50"/>
      <c r="J76" s="50"/>
      <c r="K76" s="50"/>
      <c r="L76" s="273"/>
      <c r="M76" s="686"/>
      <c r="N76" s="687"/>
      <c r="O76" s="687"/>
      <c r="P76" s="687"/>
      <c r="Q76" s="687"/>
      <c r="R76" s="687"/>
      <c r="S76" s="687"/>
      <c r="T76" s="687"/>
      <c r="U76" s="687"/>
      <c r="V76" s="687"/>
      <c r="W76" s="687"/>
      <c r="X76" s="688"/>
      <c r="Y76" s="736"/>
      <c r="Z76" s="761">
        <f t="shared" si="5"/>
        <v>0</v>
      </c>
      <c r="AA76" s="762">
        <f t="shared" si="6"/>
        <v>0</v>
      </c>
      <c r="AB76" s="693" t="str">
        <f t="shared" si="7"/>
        <v/>
      </c>
      <c r="AC76" s="693" t="str">
        <f t="shared" si="8"/>
        <v/>
      </c>
      <c r="AD76" s="133" t="str">
        <f>IF(L76="","",VLOOKUP(AI76,係数!$Y:$AG,9,FALSE))</f>
        <v/>
      </c>
      <c r="AE76" s="766" t="str">
        <f>IF(L76="","",AB76*VLOOKUP(AI76,係数!$Y:$AH,9,FALSE))</f>
        <v/>
      </c>
      <c r="AI76" s="375" t="str">
        <f t="shared" si="9"/>
        <v/>
      </c>
    </row>
    <row r="77" spans="4:35" ht="19.5" customHeight="1">
      <c r="D77" s="822"/>
      <c r="E77" s="339"/>
      <c r="F77" s="216"/>
      <c r="G77" s="32"/>
      <c r="H77" s="32"/>
      <c r="I77" s="50"/>
      <c r="J77" s="50"/>
      <c r="K77" s="50"/>
      <c r="L77" s="273"/>
      <c r="M77" s="686"/>
      <c r="N77" s="687"/>
      <c r="O77" s="687"/>
      <c r="P77" s="687"/>
      <c r="Q77" s="687"/>
      <c r="R77" s="687"/>
      <c r="S77" s="687"/>
      <c r="T77" s="687"/>
      <c r="U77" s="687"/>
      <c r="V77" s="687"/>
      <c r="W77" s="687"/>
      <c r="X77" s="688"/>
      <c r="Y77" s="736"/>
      <c r="Z77" s="761">
        <f t="shared" si="5"/>
        <v>0</v>
      </c>
      <c r="AA77" s="762">
        <f t="shared" si="6"/>
        <v>0</v>
      </c>
      <c r="AB77" s="693" t="str">
        <f t="shared" si="7"/>
        <v/>
      </c>
      <c r="AC77" s="693" t="str">
        <f t="shared" si="8"/>
        <v/>
      </c>
      <c r="AD77" s="133" t="str">
        <f>IF(L77="","",VLOOKUP(AI77,係数!$Y:$AG,9,FALSE))</f>
        <v/>
      </c>
      <c r="AE77" s="766" t="str">
        <f>IF(L77="","",AB77*VLOOKUP(AI77,係数!$Y:$AH,9,FALSE))</f>
        <v/>
      </c>
      <c r="AI77" s="375" t="str">
        <f t="shared" si="9"/>
        <v/>
      </c>
    </row>
    <row r="78" spans="4:35" ht="19.5" customHeight="1">
      <c r="D78" s="822"/>
      <c r="E78" s="339"/>
      <c r="F78" s="216"/>
      <c r="G78" s="32"/>
      <c r="H78" s="32"/>
      <c r="I78" s="50"/>
      <c r="J78" s="50"/>
      <c r="K78" s="50"/>
      <c r="L78" s="273"/>
      <c r="M78" s="686"/>
      <c r="N78" s="687"/>
      <c r="O78" s="687"/>
      <c r="P78" s="687"/>
      <c r="Q78" s="687"/>
      <c r="R78" s="687"/>
      <c r="S78" s="687"/>
      <c r="T78" s="687"/>
      <c r="U78" s="687"/>
      <c r="V78" s="687"/>
      <c r="W78" s="687"/>
      <c r="X78" s="688"/>
      <c r="Y78" s="736"/>
      <c r="Z78" s="761">
        <f t="shared" si="5"/>
        <v>0</v>
      </c>
      <c r="AA78" s="762">
        <f t="shared" si="6"/>
        <v>0</v>
      </c>
      <c r="AB78" s="693" t="str">
        <f t="shared" si="7"/>
        <v/>
      </c>
      <c r="AC78" s="693" t="str">
        <f t="shared" si="8"/>
        <v/>
      </c>
      <c r="AD78" s="133" t="str">
        <f>IF(L78="","",VLOOKUP(AI78,係数!$Y:$AG,9,FALSE))</f>
        <v/>
      </c>
      <c r="AE78" s="766" t="str">
        <f>IF(L78="","",AB78*VLOOKUP(AI78,係数!$Y:$AH,9,FALSE))</f>
        <v/>
      </c>
      <c r="AI78" s="375" t="str">
        <f t="shared" si="9"/>
        <v/>
      </c>
    </row>
    <row r="79" spans="4:35" ht="19.5" customHeight="1">
      <c r="D79" s="822"/>
      <c r="E79" s="339"/>
      <c r="F79" s="216"/>
      <c r="G79" s="32"/>
      <c r="H79" s="32"/>
      <c r="I79" s="50"/>
      <c r="J79" s="50"/>
      <c r="K79" s="50"/>
      <c r="L79" s="273"/>
      <c r="M79" s="686"/>
      <c r="N79" s="687"/>
      <c r="O79" s="687"/>
      <c r="P79" s="687"/>
      <c r="Q79" s="687"/>
      <c r="R79" s="687"/>
      <c r="S79" s="687"/>
      <c r="T79" s="687"/>
      <c r="U79" s="687"/>
      <c r="V79" s="687"/>
      <c r="W79" s="687"/>
      <c r="X79" s="688"/>
      <c r="Y79" s="736"/>
      <c r="Z79" s="761">
        <f t="shared" si="5"/>
        <v>0</v>
      </c>
      <c r="AA79" s="762">
        <f t="shared" si="6"/>
        <v>0</v>
      </c>
      <c r="AB79" s="693" t="str">
        <f t="shared" si="7"/>
        <v/>
      </c>
      <c r="AC79" s="693" t="str">
        <f t="shared" si="8"/>
        <v/>
      </c>
      <c r="AD79" s="133" t="str">
        <f>IF(L79="","",VLOOKUP(AI79,係数!$Y:$AG,9,FALSE))</f>
        <v/>
      </c>
      <c r="AE79" s="766" t="str">
        <f>IF(L79="","",AB79*VLOOKUP(AI79,係数!$Y:$AH,9,FALSE))</f>
        <v/>
      </c>
      <c r="AI79" s="375" t="str">
        <f t="shared" si="9"/>
        <v/>
      </c>
    </row>
    <row r="80" spans="4:35" ht="19.5" customHeight="1">
      <c r="D80" s="822"/>
      <c r="E80" s="339"/>
      <c r="F80" s="216"/>
      <c r="G80" s="32"/>
      <c r="H80" s="32"/>
      <c r="I80" s="50"/>
      <c r="J80" s="50"/>
      <c r="K80" s="50"/>
      <c r="L80" s="273"/>
      <c r="M80" s="686"/>
      <c r="N80" s="687"/>
      <c r="O80" s="687"/>
      <c r="P80" s="687"/>
      <c r="Q80" s="687"/>
      <c r="R80" s="687"/>
      <c r="S80" s="687"/>
      <c r="T80" s="687"/>
      <c r="U80" s="687"/>
      <c r="V80" s="687"/>
      <c r="W80" s="687"/>
      <c r="X80" s="688"/>
      <c r="Y80" s="736"/>
      <c r="Z80" s="761">
        <f t="shared" si="5"/>
        <v>0</v>
      </c>
      <c r="AA80" s="762">
        <f t="shared" si="6"/>
        <v>0</v>
      </c>
      <c r="AB80" s="693" t="str">
        <f t="shared" si="7"/>
        <v/>
      </c>
      <c r="AC80" s="693" t="str">
        <f t="shared" si="8"/>
        <v/>
      </c>
      <c r="AD80" s="133" t="str">
        <f>IF(L80="","",VLOOKUP(AI80,係数!$Y:$AG,9,FALSE))</f>
        <v/>
      </c>
      <c r="AE80" s="766" t="str">
        <f>IF(L80="","",AB80*VLOOKUP(AI80,係数!$Y:$AH,9,FALSE))</f>
        <v/>
      </c>
      <c r="AI80" s="375" t="str">
        <f t="shared" si="9"/>
        <v/>
      </c>
    </row>
    <row r="81" spans="4:35" ht="19.5" customHeight="1">
      <c r="D81" s="822"/>
      <c r="E81" s="339"/>
      <c r="F81" s="216"/>
      <c r="G81" s="32"/>
      <c r="H81" s="32"/>
      <c r="I81" s="50"/>
      <c r="J81" s="50"/>
      <c r="K81" s="50"/>
      <c r="L81" s="273"/>
      <c r="M81" s="686"/>
      <c r="N81" s="687"/>
      <c r="O81" s="687"/>
      <c r="P81" s="687"/>
      <c r="Q81" s="687"/>
      <c r="R81" s="687"/>
      <c r="S81" s="687"/>
      <c r="T81" s="687"/>
      <c r="U81" s="687"/>
      <c r="V81" s="687"/>
      <c r="W81" s="687"/>
      <c r="X81" s="688"/>
      <c r="Y81" s="736"/>
      <c r="Z81" s="761">
        <f t="shared" si="5"/>
        <v>0</v>
      </c>
      <c r="AA81" s="762">
        <f t="shared" si="6"/>
        <v>0</v>
      </c>
      <c r="AB81" s="693" t="str">
        <f t="shared" si="7"/>
        <v/>
      </c>
      <c r="AC81" s="693" t="str">
        <f t="shared" si="8"/>
        <v/>
      </c>
      <c r="AD81" s="133" t="str">
        <f>IF(L81="","",VLOOKUP(AI81,係数!$Y:$AG,9,FALSE))</f>
        <v/>
      </c>
      <c r="AE81" s="766" t="str">
        <f>IF(L81="","",AB81*VLOOKUP(AI81,係数!$Y:$AH,9,FALSE))</f>
        <v/>
      </c>
      <c r="AI81" s="375" t="str">
        <f t="shared" si="9"/>
        <v/>
      </c>
    </row>
    <row r="82" spans="4:35" ht="19.5" customHeight="1">
      <c r="D82" s="822"/>
      <c r="E82" s="339"/>
      <c r="F82" s="216"/>
      <c r="G82" s="32"/>
      <c r="H82" s="32"/>
      <c r="I82" s="50"/>
      <c r="J82" s="50"/>
      <c r="K82" s="50"/>
      <c r="L82" s="273"/>
      <c r="M82" s="686"/>
      <c r="N82" s="687"/>
      <c r="O82" s="687"/>
      <c r="P82" s="687"/>
      <c r="Q82" s="687"/>
      <c r="R82" s="687"/>
      <c r="S82" s="687"/>
      <c r="T82" s="687"/>
      <c r="U82" s="687"/>
      <c r="V82" s="687"/>
      <c r="W82" s="687"/>
      <c r="X82" s="688"/>
      <c r="Y82" s="736"/>
      <c r="Z82" s="761">
        <f t="shared" si="5"/>
        <v>0</v>
      </c>
      <c r="AA82" s="762">
        <f t="shared" si="6"/>
        <v>0</v>
      </c>
      <c r="AB82" s="693" t="str">
        <f t="shared" si="7"/>
        <v/>
      </c>
      <c r="AC82" s="693" t="str">
        <f t="shared" si="8"/>
        <v/>
      </c>
      <c r="AD82" s="133" t="str">
        <f>IF(L82="","",VLOOKUP(AI82,係数!$Y:$AG,9,FALSE))</f>
        <v/>
      </c>
      <c r="AE82" s="766" t="str">
        <f>IF(L82="","",AB82*VLOOKUP(AI82,係数!$Y:$AH,9,FALSE))</f>
        <v/>
      </c>
      <c r="AI82" s="375" t="str">
        <f t="shared" si="9"/>
        <v/>
      </c>
    </row>
    <row r="83" spans="4:35" ht="19.5" customHeight="1">
      <c r="D83" s="822"/>
      <c r="E83" s="339"/>
      <c r="F83" s="216"/>
      <c r="G83" s="32"/>
      <c r="H83" s="32"/>
      <c r="I83" s="50"/>
      <c r="J83" s="50"/>
      <c r="K83" s="50"/>
      <c r="L83" s="273"/>
      <c r="M83" s="686"/>
      <c r="N83" s="687"/>
      <c r="O83" s="687"/>
      <c r="P83" s="687"/>
      <c r="Q83" s="687"/>
      <c r="R83" s="687"/>
      <c r="S83" s="687"/>
      <c r="T83" s="687"/>
      <c r="U83" s="687"/>
      <c r="V83" s="687"/>
      <c r="W83" s="687"/>
      <c r="X83" s="688"/>
      <c r="Y83" s="736"/>
      <c r="Z83" s="761">
        <f t="shared" si="5"/>
        <v>0</v>
      </c>
      <c r="AA83" s="762">
        <f t="shared" si="6"/>
        <v>0</v>
      </c>
      <c r="AB83" s="693" t="str">
        <f t="shared" si="7"/>
        <v/>
      </c>
      <c r="AC83" s="693" t="str">
        <f t="shared" si="8"/>
        <v/>
      </c>
      <c r="AD83" s="133" t="str">
        <f>IF(L83="","",VLOOKUP(AI83,係数!$Y:$AG,9,FALSE))</f>
        <v/>
      </c>
      <c r="AE83" s="766" t="str">
        <f>IF(L83="","",AB83*VLOOKUP(AI83,係数!$Y:$AH,9,FALSE))</f>
        <v/>
      </c>
      <c r="AI83" s="375" t="str">
        <f t="shared" si="9"/>
        <v/>
      </c>
    </row>
    <row r="84" spans="4:35" ht="19.5" customHeight="1">
      <c r="D84" s="822"/>
      <c r="E84" s="339"/>
      <c r="F84" s="216"/>
      <c r="G84" s="32"/>
      <c r="H84" s="32"/>
      <c r="I84" s="50"/>
      <c r="J84" s="50"/>
      <c r="K84" s="50"/>
      <c r="L84" s="273"/>
      <c r="M84" s="686"/>
      <c r="N84" s="687"/>
      <c r="O84" s="687"/>
      <c r="P84" s="687"/>
      <c r="Q84" s="687"/>
      <c r="R84" s="687"/>
      <c r="S84" s="687"/>
      <c r="T84" s="687"/>
      <c r="U84" s="687"/>
      <c r="V84" s="687"/>
      <c r="W84" s="687"/>
      <c r="X84" s="688"/>
      <c r="Y84" s="736"/>
      <c r="Z84" s="761">
        <f t="shared" si="5"/>
        <v>0</v>
      </c>
      <c r="AA84" s="762">
        <f t="shared" si="6"/>
        <v>0</v>
      </c>
      <c r="AB84" s="693" t="str">
        <f t="shared" si="7"/>
        <v/>
      </c>
      <c r="AC84" s="693" t="str">
        <f t="shared" si="8"/>
        <v/>
      </c>
      <c r="AD84" s="133" t="str">
        <f>IF(L84="","",VLOOKUP(AI84,係数!$Y:$AG,9,FALSE))</f>
        <v/>
      </c>
      <c r="AE84" s="766" t="str">
        <f>IF(L84="","",AB84*VLOOKUP(AI84,係数!$Y:$AH,9,FALSE))</f>
        <v/>
      </c>
      <c r="AI84" s="375" t="str">
        <f t="shared" si="9"/>
        <v/>
      </c>
    </row>
    <row r="85" spans="4:35" ht="19.5" customHeight="1">
      <c r="D85" s="822"/>
      <c r="E85" s="339"/>
      <c r="F85" s="216"/>
      <c r="G85" s="32"/>
      <c r="H85" s="32"/>
      <c r="I85" s="50"/>
      <c r="J85" s="50"/>
      <c r="K85" s="50"/>
      <c r="L85" s="273"/>
      <c r="M85" s="686"/>
      <c r="N85" s="687"/>
      <c r="O85" s="687"/>
      <c r="P85" s="687"/>
      <c r="Q85" s="687"/>
      <c r="R85" s="687"/>
      <c r="S85" s="687"/>
      <c r="T85" s="687"/>
      <c r="U85" s="687"/>
      <c r="V85" s="687"/>
      <c r="W85" s="687"/>
      <c r="X85" s="688"/>
      <c r="Y85" s="736"/>
      <c r="Z85" s="761">
        <f t="shared" si="5"/>
        <v>0</v>
      </c>
      <c r="AA85" s="762">
        <f t="shared" si="6"/>
        <v>0</v>
      </c>
      <c r="AB85" s="693" t="str">
        <f t="shared" si="7"/>
        <v/>
      </c>
      <c r="AC85" s="693" t="str">
        <f t="shared" si="8"/>
        <v/>
      </c>
      <c r="AD85" s="133" t="str">
        <f>IF(L85="","",VLOOKUP(AI85,係数!$Y:$AG,9,FALSE))</f>
        <v/>
      </c>
      <c r="AE85" s="766" t="str">
        <f>IF(L85="","",AB85*VLOOKUP(AI85,係数!$Y:$AH,9,FALSE))</f>
        <v/>
      </c>
      <c r="AI85" s="375" t="str">
        <f t="shared" si="9"/>
        <v/>
      </c>
    </row>
    <row r="86" spans="4:35" ht="19.5" customHeight="1">
      <c r="D86" s="822"/>
      <c r="E86" s="339"/>
      <c r="F86" s="216"/>
      <c r="G86" s="32"/>
      <c r="H86" s="32"/>
      <c r="I86" s="50"/>
      <c r="J86" s="50"/>
      <c r="K86" s="50"/>
      <c r="L86" s="273"/>
      <c r="M86" s="686"/>
      <c r="N86" s="687"/>
      <c r="O86" s="687"/>
      <c r="P86" s="687"/>
      <c r="Q86" s="687"/>
      <c r="R86" s="687"/>
      <c r="S86" s="687"/>
      <c r="T86" s="687"/>
      <c r="U86" s="687"/>
      <c r="V86" s="687"/>
      <c r="W86" s="687"/>
      <c r="X86" s="688"/>
      <c r="Y86" s="736"/>
      <c r="Z86" s="761">
        <f t="shared" si="5"/>
        <v>0</v>
      </c>
      <c r="AA86" s="762">
        <f t="shared" si="6"/>
        <v>0</v>
      </c>
      <c r="AB86" s="693" t="str">
        <f t="shared" si="7"/>
        <v/>
      </c>
      <c r="AC86" s="693" t="str">
        <f t="shared" si="8"/>
        <v/>
      </c>
      <c r="AD86" s="133" t="str">
        <f>IF(L86="","",VLOOKUP(AI86,係数!$Y:$AG,9,FALSE))</f>
        <v/>
      </c>
      <c r="AE86" s="766" t="str">
        <f>IF(L86="","",AB86*VLOOKUP(AI86,係数!$Y:$AH,9,FALSE))</f>
        <v/>
      </c>
      <c r="AI86" s="375" t="str">
        <f t="shared" si="9"/>
        <v/>
      </c>
    </row>
    <row r="87" spans="4:35" ht="19.5" customHeight="1">
      <c r="D87" s="822"/>
      <c r="E87" s="339"/>
      <c r="F87" s="216"/>
      <c r="G87" s="32"/>
      <c r="H87" s="32"/>
      <c r="I87" s="50"/>
      <c r="J87" s="50"/>
      <c r="K87" s="50"/>
      <c r="L87" s="273"/>
      <c r="M87" s="686"/>
      <c r="N87" s="687"/>
      <c r="O87" s="687"/>
      <c r="P87" s="687"/>
      <c r="Q87" s="687"/>
      <c r="R87" s="687"/>
      <c r="S87" s="687"/>
      <c r="T87" s="687"/>
      <c r="U87" s="687"/>
      <c r="V87" s="687"/>
      <c r="W87" s="687"/>
      <c r="X87" s="688"/>
      <c r="Y87" s="736"/>
      <c r="Z87" s="761">
        <f t="shared" si="5"/>
        <v>0</v>
      </c>
      <c r="AA87" s="762">
        <f t="shared" si="6"/>
        <v>0</v>
      </c>
      <c r="AB87" s="693" t="str">
        <f t="shared" si="7"/>
        <v/>
      </c>
      <c r="AC87" s="693" t="str">
        <f t="shared" si="8"/>
        <v/>
      </c>
      <c r="AD87" s="133" t="str">
        <f>IF(L87="","",VLOOKUP(AI87,係数!$Y:$AG,9,FALSE))</f>
        <v/>
      </c>
      <c r="AE87" s="766" t="str">
        <f>IF(L87="","",AB87*VLOOKUP(AI87,係数!$Y:$AH,9,FALSE))</f>
        <v/>
      </c>
      <c r="AI87" s="375" t="str">
        <f t="shared" si="9"/>
        <v/>
      </c>
    </row>
    <row r="88" spans="4:35" ht="19.5" customHeight="1">
      <c r="D88" s="822"/>
      <c r="E88" s="339"/>
      <c r="F88" s="216"/>
      <c r="G88" s="32"/>
      <c r="H88" s="32"/>
      <c r="I88" s="50"/>
      <c r="J88" s="50"/>
      <c r="K88" s="50"/>
      <c r="L88" s="273"/>
      <c r="M88" s="686"/>
      <c r="N88" s="687"/>
      <c r="O88" s="687"/>
      <c r="P88" s="687"/>
      <c r="Q88" s="687"/>
      <c r="R88" s="687"/>
      <c r="S88" s="687"/>
      <c r="T88" s="687"/>
      <c r="U88" s="687"/>
      <c r="V88" s="687"/>
      <c r="W88" s="687"/>
      <c r="X88" s="688"/>
      <c r="Y88" s="736"/>
      <c r="Z88" s="761">
        <f t="shared" si="5"/>
        <v>0</v>
      </c>
      <c r="AA88" s="762">
        <f t="shared" si="6"/>
        <v>0</v>
      </c>
      <c r="AB88" s="693" t="str">
        <f t="shared" si="7"/>
        <v/>
      </c>
      <c r="AC88" s="693" t="str">
        <f t="shared" si="8"/>
        <v/>
      </c>
      <c r="AD88" s="133" t="str">
        <f>IF(L88="","",VLOOKUP(AI88,係数!$Y:$AG,9,FALSE))</f>
        <v/>
      </c>
      <c r="AE88" s="766" t="str">
        <f>IF(L88="","",AB88*VLOOKUP(AI88,係数!$Y:$AH,9,FALSE))</f>
        <v/>
      </c>
      <c r="AI88" s="375" t="str">
        <f t="shared" si="9"/>
        <v/>
      </c>
    </row>
    <row r="89" spans="4:35" ht="19.5" customHeight="1">
      <c r="D89" s="822"/>
      <c r="E89" s="339"/>
      <c r="F89" s="216"/>
      <c r="G89" s="32"/>
      <c r="H89" s="32"/>
      <c r="I89" s="50"/>
      <c r="J89" s="50"/>
      <c r="K89" s="50"/>
      <c r="L89" s="273"/>
      <c r="M89" s="686"/>
      <c r="N89" s="687"/>
      <c r="O89" s="687"/>
      <c r="P89" s="687"/>
      <c r="Q89" s="687"/>
      <c r="R89" s="687"/>
      <c r="S89" s="687"/>
      <c r="T89" s="687"/>
      <c r="U89" s="687"/>
      <c r="V89" s="687"/>
      <c r="W89" s="687"/>
      <c r="X89" s="688"/>
      <c r="Y89" s="736"/>
      <c r="Z89" s="761">
        <f t="shared" si="5"/>
        <v>0</v>
      </c>
      <c r="AA89" s="762">
        <f t="shared" si="6"/>
        <v>0</v>
      </c>
      <c r="AB89" s="693" t="str">
        <f t="shared" si="7"/>
        <v/>
      </c>
      <c r="AC89" s="693" t="str">
        <f t="shared" si="8"/>
        <v/>
      </c>
      <c r="AD89" s="133" t="str">
        <f>IF(L89="","",VLOOKUP(AI89,係数!$Y:$AG,9,FALSE))</f>
        <v/>
      </c>
      <c r="AE89" s="766" t="str">
        <f>IF(L89="","",AB89*VLOOKUP(AI89,係数!$Y:$AH,9,FALSE))</f>
        <v/>
      </c>
      <c r="AI89" s="375" t="str">
        <f t="shared" si="9"/>
        <v/>
      </c>
    </row>
    <row r="90" spans="4:35" ht="19.5" customHeight="1">
      <c r="D90" s="822"/>
      <c r="E90" s="339"/>
      <c r="F90" s="216"/>
      <c r="G90" s="32"/>
      <c r="H90" s="32"/>
      <c r="I90" s="50"/>
      <c r="J90" s="50"/>
      <c r="K90" s="50"/>
      <c r="L90" s="273"/>
      <c r="M90" s="686"/>
      <c r="N90" s="687"/>
      <c r="O90" s="687"/>
      <c r="P90" s="687"/>
      <c r="Q90" s="687"/>
      <c r="R90" s="687"/>
      <c r="S90" s="687"/>
      <c r="T90" s="687"/>
      <c r="U90" s="687"/>
      <c r="V90" s="687"/>
      <c r="W90" s="687"/>
      <c r="X90" s="688"/>
      <c r="Y90" s="736"/>
      <c r="Z90" s="761">
        <f t="shared" si="5"/>
        <v>0</v>
      </c>
      <c r="AA90" s="762">
        <f t="shared" si="6"/>
        <v>0</v>
      </c>
      <c r="AB90" s="693" t="str">
        <f t="shared" si="7"/>
        <v/>
      </c>
      <c r="AC90" s="693" t="str">
        <f t="shared" si="8"/>
        <v/>
      </c>
      <c r="AD90" s="133" t="str">
        <f>IF(L90="","",VLOOKUP(AI90,係数!$Y:$AG,9,FALSE))</f>
        <v/>
      </c>
      <c r="AE90" s="766" t="str">
        <f>IF(L90="","",AB90*VLOOKUP(AI90,係数!$Y:$AH,9,FALSE))</f>
        <v/>
      </c>
      <c r="AI90" s="375" t="str">
        <f t="shared" si="9"/>
        <v/>
      </c>
    </row>
    <row r="91" spans="4:35" ht="19.5" customHeight="1">
      <c r="D91" s="822"/>
      <c r="E91" s="339"/>
      <c r="F91" s="216"/>
      <c r="G91" s="32"/>
      <c r="H91" s="32"/>
      <c r="I91" s="50"/>
      <c r="J91" s="50"/>
      <c r="K91" s="50"/>
      <c r="L91" s="273"/>
      <c r="M91" s="686"/>
      <c r="N91" s="687"/>
      <c r="O91" s="687"/>
      <c r="P91" s="687"/>
      <c r="Q91" s="687"/>
      <c r="R91" s="687"/>
      <c r="S91" s="687"/>
      <c r="T91" s="687"/>
      <c r="U91" s="687"/>
      <c r="V91" s="687"/>
      <c r="W91" s="687"/>
      <c r="X91" s="688"/>
      <c r="Y91" s="736"/>
      <c r="Z91" s="761">
        <f t="shared" si="5"/>
        <v>0</v>
      </c>
      <c r="AA91" s="762">
        <f t="shared" si="6"/>
        <v>0</v>
      </c>
      <c r="AB91" s="693" t="str">
        <f t="shared" si="7"/>
        <v/>
      </c>
      <c r="AC91" s="693" t="str">
        <f t="shared" si="8"/>
        <v/>
      </c>
      <c r="AD91" s="133" t="str">
        <f>IF(L91="","",VLOOKUP(AI91,係数!$Y:$AG,9,FALSE))</f>
        <v/>
      </c>
      <c r="AE91" s="766" t="str">
        <f>IF(L91="","",AB91*VLOOKUP(AI91,係数!$Y:$AH,9,FALSE))</f>
        <v/>
      </c>
      <c r="AI91" s="375" t="str">
        <f t="shared" si="9"/>
        <v/>
      </c>
    </row>
    <row r="92" spans="4:35" ht="19.5" customHeight="1">
      <c r="D92" s="822"/>
      <c r="E92" s="339"/>
      <c r="F92" s="216"/>
      <c r="G92" s="32"/>
      <c r="H92" s="32"/>
      <c r="I92" s="50"/>
      <c r="J92" s="50"/>
      <c r="K92" s="50"/>
      <c r="L92" s="273"/>
      <c r="M92" s="686"/>
      <c r="N92" s="687"/>
      <c r="O92" s="687"/>
      <c r="P92" s="687"/>
      <c r="Q92" s="687"/>
      <c r="R92" s="687"/>
      <c r="S92" s="687"/>
      <c r="T92" s="687"/>
      <c r="U92" s="687"/>
      <c r="V92" s="687"/>
      <c r="W92" s="687"/>
      <c r="X92" s="688"/>
      <c r="Y92" s="736"/>
      <c r="Z92" s="761">
        <f t="shared" si="5"/>
        <v>0</v>
      </c>
      <c r="AA92" s="762">
        <f t="shared" si="6"/>
        <v>0</v>
      </c>
      <c r="AB92" s="693" t="str">
        <f t="shared" si="7"/>
        <v/>
      </c>
      <c r="AC92" s="693" t="str">
        <f t="shared" si="8"/>
        <v/>
      </c>
      <c r="AD92" s="133" t="str">
        <f>IF(L92="","",VLOOKUP(AI92,係数!$Y:$AG,9,FALSE))</f>
        <v/>
      </c>
      <c r="AE92" s="766" t="str">
        <f>IF(L92="","",AB92*VLOOKUP(AI92,係数!$Y:$AH,9,FALSE))</f>
        <v/>
      </c>
      <c r="AI92" s="375" t="str">
        <f t="shared" si="9"/>
        <v/>
      </c>
    </row>
    <row r="93" spans="4:35" ht="19.5" customHeight="1">
      <c r="D93" s="822"/>
      <c r="E93" s="339"/>
      <c r="F93" s="216"/>
      <c r="G93" s="32"/>
      <c r="H93" s="32"/>
      <c r="I93" s="50"/>
      <c r="J93" s="50"/>
      <c r="K93" s="50"/>
      <c r="L93" s="273"/>
      <c r="M93" s="686"/>
      <c r="N93" s="687"/>
      <c r="O93" s="687"/>
      <c r="P93" s="687"/>
      <c r="Q93" s="687"/>
      <c r="R93" s="687"/>
      <c r="S93" s="687"/>
      <c r="T93" s="687"/>
      <c r="U93" s="687"/>
      <c r="V93" s="687"/>
      <c r="W93" s="687"/>
      <c r="X93" s="688"/>
      <c r="Y93" s="736"/>
      <c r="Z93" s="761">
        <f t="shared" si="5"/>
        <v>0</v>
      </c>
      <c r="AA93" s="762">
        <f t="shared" si="6"/>
        <v>0</v>
      </c>
      <c r="AB93" s="693" t="str">
        <f t="shared" si="7"/>
        <v/>
      </c>
      <c r="AC93" s="693" t="str">
        <f t="shared" si="8"/>
        <v/>
      </c>
      <c r="AD93" s="133" t="str">
        <f>IF(L93="","",VLOOKUP(AI93,係数!$Y:$AG,9,FALSE))</f>
        <v/>
      </c>
      <c r="AE93" s="766" t="str">
        <f>IF(L93="","",AB93*VLOOKUP(AI93,係数!$Y:$AH,9,FALSE))</f>
        <v/>
      </c>
      <c r="AI93" s="375" t="str">
        <f t="shared" si="9"/>
        <v/>
      </c>
    </row>
    <row r="94" spans="4:35" ht="19.5" customHeight="1">
      <c r="D94" s="822"/>
      <c r="E94" s="339"/>
      <c r="F94" s="216"/>
      <c r="G94" s="32"/>
      <c r="H94" s="32"/>
      <c r="I94" s="50"/>
      <c r="J94" s="50"/>
      <c r="K94" s="50"/>
      <c r="L94" s="273"/>
      <c r="M94" s="686"/>
      <c r="N94" s="687"/>
      <c r="O94" s="687"/>
      <c r="P94" s="687"/>
      <c r="Q94" s="687"/>
      <c r="R94" s="687"/>
      <c r="S94" s="687"/>
      <c r="T94" s="687"/>
      <c r="U94" s="687"/>
      <c r="V94" s="687"/>
      <c r="W94" s="687"/>
      <c r="X94" s="688"/>
      <c r="Y94" s="736"/>
      <c r="Z94" s="761">
        <f t="shared" si="5"/>
        <v>0</v>
      </c>
      <c r="AA94" s="762">
        <f t="shared" si="6"/>
        <v>0</v>
      </c>
      <c r="AB94" s="693" t="str">
        <f t="shared" si="7"/>
        <v/>
      </c>
      <c r="AC94" s="693" t="str">
        <f t="shared" si="8"/>
        <v/>
      </c>
      <c r="AD94" s="133" t="str">
        <f>IF(L94="","",VLOOKUP(AI94,係数!$Y:$AG,9,FALSE))</f>
        <v/>
      </c>
      <c r="AE94" s="766" t="str">
        <f>IF(L94="","",AB94*VLOOKUP(AI94,係数!$Y:$AH,9,FALSE))</f>
        <v/>
      </c>
      <c r="AI94" s="375" t="str">
        <f t="shared" si="9"/>
        <v/>
      </c>
    </row>
    <row r="95" spans="4:35" ht="19.5" customHeight="1">
      <c r="D95" s="822"/>
      <c r="E95" s="339"/>
      <c r="F95" s="216"/>
      <c r="G95" s="32"/>
      <c r="H95" s="32"/>
      <c r="I95" s="50"/>
      <c r="J95" s="50"/>
      <c r="K95" s="50"/>
      <c r="L95" s="273"/>
      <c r="M95" s="686"/>
      <c r="N95" s="687"/>
      <c r="O95" s="687"/>
      <c r="P95" s="687"/>
      <c r="Q95" s="687"/>
      <c r="R95" s="687"/>
      <c r="S95" s="687"/>
      <c r="T95" s="687"/>
      <c r="U95" s="687"/>
      <c r="V95" s="687"/>
      <c r="W95" s="687"/>
      <c r="X95" s="688"/>
      <c r="Y95" s="736"/>
      <c r="Z95" s="761">
        <f t="shared" si="5"/>
        <v>0</v>
      </c>
      <c r="AA95" s="762">
        <f t="shared" si="6"/>
        <v>0</v>
      </c>
      <c r="AB95" s="693" t="str">
        <f t="shared" si="7"/>
        <v/>
      </c>
      <c r="AC95" s="693" t="str">
        <f t="shared" si="8"/>
        <v/>
      </c>
      <c r="AD95" s="133" t="str">
        <f>IF(L95="","",VLOOKUP(AI95,係数!$Y:$AG,9,FALSE))</f>
        <v/>
      </c>
      <c r="AE95" s="766" t="str">
        <f>IF(L95="","",AB95*VLOOKUP(AI95,係数!$Y:$AH,9,FALSE))</f>
        <v/>
      </c>
      <c r="AI95" s="375" t="str">
        <f t="shared" si="9"/>
        <v/>
      </c>
    </row>
    <row r="96" spans="4:35" ht="19.5" customHeight="1">
      <c r="D96" s="822"/>
      <c r="E96" s="339"/>
      <c r="F96" s="216"/>
      <c r="G96" s="32"/>
      <c r="H96" s="32"/>
      <c r="I96" s="50"/>
      <c r="J96" s="50"/>
      <c r="K96" s="50"/>
      <c r="L96" s="273"/>
      <c r="M96" s="686"/>
      <c r="N96" s="687"/>
      <c r="O96" s="687"/>
      <c r="P96" s="687"/>
      <c r="Q96" s="687"/>
      <c r="R96" s="687"/>
      <c r="S96" s="687"/>
      <c r="T96" s="687"/>
      <c r="U96" s="687"/>
      <c r="V96" s="687"/>
      <c r="W96" s="687"/>
      <c r="X96" s="688"/>
      <c r="Y96" s="736"/>
      <c r="Z96" s="761">
        <f t="shared" si="5"/>
        <v>0</v>
      </c>
      <c r="AA96" s="762">
        <f t="shared" si="6"/>
        <v>0</v>
      </c>
      <c r="AB96" s="693" t="str">
        <f t="shared" si="7"/>
        <v/>
      </c>
      <c r="AC96" s="693" t="str">
        <f t="shared" si="8"/>
        <v/>
      </c>
      <c r="AD96" s="133" t="str">
        <f>IF(L96="","",VLOOKUP(AI96,係数!$Y:$AG,9,FALSE))</f>
        <v/>
      </c>
      <c r="AE96" s="766" t="str">
        <f>IF(L96="","",AB96*VLOOKUP(AI96,係数!$Y:$AH,9,FALSE))</f>
        <v/>
      </c>
      <c r="AI96" s="375" t="str">
        <f t="shared" si="9"/>
        <v/>
      </c>
    </row>
    <row r="97" spans="4:35" ht="19.5" customHeight="1">
      <c r="D97" s="822"/>
      <c r="E97" s="339"/>
      <c r="F97" s="216"/>
      <c r="G97" s="32"/>
      <c r="H97" s="32"/>
      <c r="I97" s="50"/>
      <c r="J97" s="50"/>
      <c r="K97" s="50"/>
      <c r="L97" s="273"/>
      <c r="M97" s="686"/>
      <c r="N97" s="687"/>
      <c r="O97" s="687"/>
      <c r="P97" s="687"/>
      <c r="Q97" s="687"/>
      <c r="R97" s="687"/>
      <c r="S97" s="687"/>
      <c r="T97" s="687"/>
      <c r="U97" s="687"/>
      <c r="V97" s="687"/>
      <c r="W97" s="687"/>
      <c r="X97" s="688"/>
      <c r="Y97" s="736"/>
      <c r="Z97" s="761">
        <f t="shared" si="5"/>
        <v>0</v>
      </c>
      <c r="AA97" s="762">
        <f t="shared" si="6"/>
        <v>0</v>
      </c>
      <c r="AB97" s="693" t="str">
        <f t="shared" si="7"/>
        <v/>
      </c>
      <c r="AC97" s="693" t="str">
        <f t="shared" si="8"/>
        <v/>
      </c>
      <c r="AD97" s="133" t="str">
        <f>IF(L97="","",VLOOKUP(AI97,係数!$Y:$AG,9,FALSE))</f>
        <v/>
      </c>
      <c r="AE97" s="766" t="str">
        <f>IF(L97="","",AB97*VLOOKUP(AI97,係数!$Y:$AH,9,FALSE))</f>
        <v/>
      </c>
      <c r="AI97" s="375" t="str">
        <f t="shared" si="9"/>
        <v/>
      </c>
    </row>
    <row r="98" spans="4:35" ht="19.5" customHeight="1">
      <c r="D98" s="822"/>
      <c r="E98" s="339"/>
      <c r="F98" s="216"/>
      <c r="G98" s="32"/>
      <c r="H98" s="32"/>
      <c r="I98" s="50"/>
      <c r="J98" s="50"/>
      <c r="K98" s="50"/>
      <c r="L98" s="273"/>
      <c r="M98" s="686"/>
      <c r="N98" s="687"/>
      <c r="O98" s="687"/>
      <c r="P98" s="687"/>
      <c r="Q98" s="687"/>
      <c r="R98" s="687"/>
      <c r="S98" s="687"/>
      <c r="T98" s="687"/>
      <c r="U98" s="687"/>
      <c r="V98" s="687"/>
      <c r="W98" s="687"/>
      <c r="X98" s="688"/>
      <c r="Y98" s="736"/>
      <c r="Z98" s="761">
        <f t="shared" si="5"/>
        <v>0</v>
      </c>
      <c r="AA98" s="762">
        <f t="shared" si="6"/>
        <v>0</v>
      </c>
      <c r="AB98" s="693" t="str">
        <f t="shared" si="7"/>
        <v/>
      </c>
      <c r="AC98" s="693" t="str">
        <f t="shared" si="8"/>
        <v/>
      </c>
      <c r="AD98" s="133" t="str">
        <f>IF(L98="","",VLOOKUP(AI98,係数!$Y:$AG,9,FALSE))</f>
        <v/>
      </c>
      <c r="AE98" s="766" t="str">
        <f>IF(L98="","",AB98*VLOOKUP(AI98,係数!$Y:$AH,9,FALSE))</f>
        <v/>
      </c>
      <c r="AI98" s="375" t="str">
        <f t="shared" si="9"/>
        <v/>
      </c>
    </row>
    <row r="99" spans="4:35" ht="19.5" customHeight="1">
      <c r="D99" s="822"/>
      <c r="E99" s="339"/>
      <c r="F99" s="216"/>
      <c r="G99" s="32"/>
      <c r="H99" s="32"/>
      <c r="I99" s="50"/>
      <c r="J99" s="50"/>
      <c r="K99" s="50"/>
      <c r="L99" s="273"/>
      <c r="M99" s="686"/>
      <c r="N99" s="687"/>
      <c r="O99" s="687"/>
      <c r="P99" s="687"/>
      <c r="Q99" s="687"/>
      <c r="R99" s="687"/>
      <c r="S99" s="687"/>
      <c r="T99" s="687"/>
      <c r="U99" s="687"/>
      <c r="V99" s="687"/>
      <c r="W99" s="687"/>
      <c r="X99" s="688"/>
      <c r="Y99" s="736"/>
      <c r="Z99" s="761">
        <f t="shared" si="5"/>
        <v>0</v>
      </c>
      <c r="AA99" s="762">
        <f t="shared" si="6"/>
        <v>0</v>
      </c>
      <c r="AB99" s="693" t="str">
        <f t="shared" si="7"/>
        <v/>
      </c>
      <c r="AC99" s="693" t="str">
        <f t="shared" si="8"/>
        <v/>
      </c>
      <c r="AD99" s="133" t="str">
        <f>IF(L99="","",VLOOKUP(AI99,係数!$Y:$AG,9,FALSE))</f>
        <v/>
      </c>
      <c r="AE99" s="766" t="str">
        <f>IF(L99="","",AB99*VLOOKUP(AI99,係数!$Y:$AH,9,FALSE))</f>
        <v/>
      </c>
      <c r="AI99" s="375" t="str">
        <f t="shared" si="9"/>
        <v/>
      </c>
    </row>
    <row r="100" spans="4:35" ht="19.5" customHeight="1">
      <c r="D100" s="822"/>
      <c r="E100" s="339"/>
      <c r="F100" s="216"/>
      <c r="G100" s="32"/>
      <c r="H100" s="32"/>
      <c r="I100" s="50"/>
      <c r="J100" s="50"/>
      <c r="K100" s="50"/>
      <c r="L100" s="273"/>
      <c r="M100" s="686"/>
      <c r="N100" s="687"/>
      <c r="O100" s="687"/>
      <c r="P100" s="687"/>
      <c r="Q100" s="687"/>
      <c r="R100" s="687"/>
      <c r="S100" s="687"/>
      <c r="T100" s="687"/>
      <c r="U100" s="687"/>
      <c r="V100" s="687"/>
      <c r="W100" s="687"/>
      <c r="X100" s="688"/>
      <c r="Y100" s="736"/>
      <c r="Z100" s="761">
        <f t="shared" si="5"/>
        <v>0</v>
      </c>
      <c r="AA100" s="762">
        <f t="shared" si="6"/>
        <v>0</v>
      </c>
      <c r="AB100" s="693" t="str">
        <f t="shared" si="7"/>
        <v/>
      </c>
      <c r="AC100" s="693" t="str">
        <f t="shared" si="8"/>
        <v/>
      </c>
      <c r="AD100" s="133" t="str">
        <f>IF(L100="","",VLOOKUP(AI100,係数!$Y:$AG,9,FALSE))</f>
        <v/>
      </c>
      <c r="AE100" s="766" t="str">
        <f>IF(L100="","",AB100*VLOOKUP(AI100,係数!$Y:$AH,9,FALSE))</f>
        <v/>
      </c>
      <c r="AI100" s="375" t="str">
        <f t="shared" si="9"/>
        <v/>
      </c>
    </row>
    <row r="101" spans="4:35" ht="19.5" customHeight="1">
      <c r="D101" s="822"/>
      <c r="E101" s="339"/>
      <c r="F101" s="216"/>
      <c r="G101" s="32"/>
      <c r="H101" s="32"/>
      <c r="I101" s="50"/>
      <c r="J101" s="50"/>
      <c r="K101" s="50"/>
      <c r="L101" s="273"/>
      <c r="M101" s="686"/>
      <c r="N101" s="687"/>
      <c r="O101" s="687"/>
      <c r="P101" s="687"/>
      <c r="Q101" s="687"/>
      <c r="R101" s="687"/>
      <c r="S101" s="687"/>
      <c r="T101" s="687"/>
      <c r="U101" s="687"/>
      <c r="V101" s="687"/>
      <c r="W101" s="687"/>
      <c r="X101" s="688"/>
      <c r="Y101" s="736"/>
      <c r="Z101" s="761">
        <f t="shared" si="5"/>
        <v>0</v>
      </c>
      <c r="AA101" s="762">
        <f t="shared" si="6"/>
        <v>0</v>
      </c>
      <c r="AB101" s="693" t="str">
        <f t="shared" si="7"/>
        <v/>
      </c>
      <c r="AC101" s="693" t="str">
        <f t="shared" si="8"/>
        <v/>
      </c>
      <c r="AD101" s="133" t="str">
        <f>IF(L101="","",VLOOKUP(AI101,係数!$Y:$AG,9,FALSE))</f>
        <v/>
      </c>
      <c r="AE101" s="766" t="str">
        <f>IF(L101="","",AB101*VLOOKUP(AI101,係数!$Y:$AH,9,FALSE))</f>
        <v/>
      </c>
      <c r="AI101" s="375" t="str">
        <f t="shared" si="9"/>
        <v/>
      </c>
    </row>
    <row r="102" spans="4:35" ht="19.5" customHeight="1">
      <c r="D102" s="822"/>
      <c r="E102" s="339"/>
      <c r="F102" s="216"/>
      <c r="G102" s="32"/>
      <c r="H102" s="32"/>
      <c r="I102" s="50"/>
      <c r="J102" s="50"/>
      <c r="K102" s="50"/>
      <c r="L102" s="273"/>
      <c r="M102" s="686"/>
      <c r="N102" s="687"/>
      <c r="O102" s="687"/>
      <c r="P102" s="687"/>
      <c r="Q102" s="687"/>
      <c r="R102" s="687"/>
      <c r="S102" s="687"/>
      <c r="T102" s="687"/>
      <c r="U102" s="687"/>
      <c r="V102" s="687"/>
      <c r="W102" s="687"/>
      <c r="X102" s="688"/>
      <c r="Y102" s="736"/>
      <c r="Z102" s="761">
        <f t="shared" si="5"/>
        <v>0</v>
      </c>
      <c r="AA102" s="762">
        <f t="shared" si="6"/>
        <v>0</v>
      </c>
      <c r="AB102" s="693" t="str">
        <f t="shared" si="7"/>
        <v/>
      </c>
      <c r="AC102" s="693" t="str">
        <f t="shared" si="8"/>
        <v/>
      </c>
      <c r="AD102" s="133" t="str">
        <f>IF(L102="","",VLOOKUP(AI102,係数!$Y:$AG,9,FALSE))</f>
        <v/>
      </c>
      <c r="AE102" s="766" t="str">
        <f>IF(L102="","",AB102*VLOOKUP(AI102,係数!$Y:$AH,9,FALSE))</f>
        <v/>
      </c>
      <c r="AI102" s="375" t="str">
        <f t="shared" si="9"/>
        <v/>
      </c>
    </row>
    <row r="103" spans="4:35" ht="19.5" customHeight="1">
      <c r="D103" s="822"/>
      <c r="E103" s="339"/>
      <c r="F103" s="216"/>
      <c r="G103" s="32"/>
      <c r="H103" s="32"/>
      <c r="I103" s="50"/>
      <c r="J103" s="50"/>
      <c r="K103" s="50"/>
      <c r="L103" s="273"/>
      <c r="M103" s="686"/>
      <c r="N103" s="687"/>
      <c r="O103" s="687"/>
      <c r="P103" s="687"/>
      <c r="Q103" s="687"/>
      <c r="R103" s="687"/>
      <c r="S103" s="687"/>
      <c r="T103" s="687"/>
      <c r="U103" s="687"/>
      <c r="V103" s="687"/>
      <c r="W103" s="687"/>
      <c r="X103" s="688"/>
      <c r="Y103" s="736"/>
      <c r="Z103" s="761">
        <f t="shared" si="5"/>
        <v>0</v>
      </c>
      <c r="AA103" s="762">
        <f t="shared" si="6"/>
        <v>0</v>
      </c>
      <c r="AB103" s="693" t="str">
        <f t="shared" si="7"/>
        <v/>
      </c>
      <c r="AC103" s="693" t="str">
        <f t="shared" si="8"/>
        <v/>
      </c>
      <c r="AD103" s="133" t="str">
        <f>IF(L103="","",VLOOKUP(AI103,係数!$Y:$AG,9,FALSE))</f>
        <v/>
      </c>
      <c r="AE103" s="766" t="str">
        <f>IF(L103="","",AB103*VLOOKUP(AI103,係数!$Y:$AH,9,FALSE))</f>
        <v/>
      </c>
      <c r="AI103" s="375" t="str">
        <f t="shared" si="9"/>
        <v/>
      </c>
    </row>
    <row r="104" spans="4:35" ht="19.5" customHeight="1">
      <c r="D104" s="822"/>
      <c r="E104" s="339"/>
      <c r="F104" s="216"/>
      <c r="G104" s="32"/>
      <c r="H104" s="32"/>
      <c r="I104" s="50"/>
      <c r="J104" s="50"/>
      <c r="K104" s="50"/>
      <c r="L104" s="273"/>
      <c r="M104" s="686"/>
      <c r="N104" s="687"/>
      <c r="O104" s="687"/>
      <c r="P104" s="687"/>
      <c r="Q104" s="687"/>
      <c r="R104" s="687"/>
      <c r="S104" s="687"/>
      <c r="T104" s="687"/>
      <c r="U104" s="687"/>
      <c r="V104" s="687"/>
      <c r="W104" s="687"/>
      <c r="X104" s="688"/>
      <c r="Y104" s="736"/>
      <c r="Z104" s="761">
        <f t="shared" si="5"/>
        <v>0</v>
      </c>
      <c r="AA104" s="762">
        <f t="shared" si="6"/>
        <v>0</v>
      </c>
      <c r="AB104" s="693" t="str">
        <f t="shared" si="7"/>
        <v/>
      </c>
      <c r="AC104" s="693" t="str">
        <f t="shared" si="8"/>
        <v/>
      </c>
      <c r="AD104" s="133" t="str">
        <f>IF(L104="","",VLOOKUP(AI104,係数!$Y:$AG,9,FALSE))</f>
        <v/>
      </c>
      <c r="AE104" s="766" t="str">
        <f>IF(L104="","",AB104*VLOOKUP(AI104,係数!$Y:$AH,9,FALSE))</f>
        <v/>
      </c>
      <c r="AI104" s="375" t="str">
        <f t="shared" si="9"/>
        <v/>
      </c>
    </row>
    <row r="105" spans="4:35" ht="19.5" customHeight="1">
      <c r="D105" s="822"/>
      <c r="E105" s="339"/>
      <c r="F105" s="216"/>
      <c r="G105" s="32"/>
      <c r="H105" s="32"/>
      <c r="I105" s="50"/>
      <c r="J105" s="50"/>
      <c r="K105" s="50"/>
      <c r="L105" s="273"/>
      <c r="M105" s="686"/>
      <c r="N105" s="687"/>
      <c r="O105" s="687"/>
      <c r="P105" s="687"/>
      <c r="Q105" s="687"/>
      <c r="R105" s="687"/>
      <c r="S105" s="687"/>
      <c r="T105" s="687"/>
      <c r="U105" s="687"/>
      <c r="V105" s="687"/>
      <c r="W105" s="687"/>
      <c r="X105" s="688"/>
      <c r="Y105" s="736"/>
      <c r="Z105" s="761">
        <f t="shared" si="5"/>
        <v>0</v>
      </c>
      <c r="AA105" s="762">
        <f t="shared" si="6"/>
        <v>0</v>
      </c>
      <c r="AB105" s="693" t="str">
        <f t="shared" si="7"/>
        <v/>
      </c>
      <c r="AC105" s="693" t="str">
        <f t="shared" si="8"/>
        <v/>
      </c>
      <c r="AD105" s="133" t="str">
        <f>IF(L105="","",VLOOKUP(AI105,係数!$Y:$AG,9,FALSE))</f>
        <v/>
      </c>
      <c r="AE105" s="766" t="str">
        <f>IF(L105="","",AB105*VLOOKUP(AI105,係数!$Y:$AH,9,FALSE))</f>
        <v/>
      </c>
      <c r="AI105" s="375" t="str">
        <f t="shared" si="9"/>
        <v/>
      </c>
    </row>
    <row r="106" spans="4:35" ht="19.5" customHeight="1">
      <c r="D106" s="822"/>
      <c r="E106" s="339"/>
      <c r="F106" s="216"/>
      <c r="G106" s="32"/>
      <c r="H106" s="32"/>
      <c r="I106" s="50"/>
      <c r="J106" s="50"/>
      <c r="K106" s="50"/>
      <c r="L106" s="273"/>
      <c r="M106" s="686"/>
      <c r="N106" s="687"/>
      <c r="O106" s="687"/>
      <c r="P106" s="687"/>
      <c r="Q106" s="687"/>
      <c r="R106" s="687"/>
      <c r="S106" s="687"/>
      <c r="T106" s="687"/>
      <c r="U106" s="687"/>
      <c r="V106" s="687"/>
      <c r="W106" s="687"/>
      <c r="X106" s="688"/>
      <c r="Y106" s="736"/>
      <c r="Z106" s="761">
        <f t="shared" si="5"/>
        <v>0</v>
      </c>
      <c r="AA106" s="762">
        <f t="shared" si="6"/>
        <v>0</v>
      </c>
      <c r="AB106" s="693" t="str">
        <f t="shared" si="7"/>
        <v/>
      </c>
      <c r="AC106" s="693" t="str">
        <f t="shared" si="8"/>
        <v/>
      </c>
      <c r="AD106" s="133" t="str">
        <f>IF(L106="","",VLOOKUP(AI106,係数!$Y:$AG,9,FALSE))</f>
        <v/>
      </c>
      <c r="AE106" s="766" t="str">
        <f>IF(L106="","",AB106*VLOOKUP(AI106,係数!$Y:$AH,9,FALSE))</f>
        <v/>
      </c>
      <c r="AI106" s="375" t="str">
        <f t="shared" si="9"/>
        <v/>
      </c>
    </row>
    <row r="107" spans="4:35" ht="19.5" customHeight="1">
      <c r="D107" s="822"/>
      <c r="E107" s="339"/>
      <c r="F107" s="216"/>
      <c r="G107" s="32"/>
      <c r="H107" s="32"/>
      <c r="I107" s="50"/>
      <c r="J107" s="50"/>
      <c r="K107" s="50"/>
      <c r="L107" s="273"/>
      <c r="M107" s="686"/>
      <c r="N107" s="687"/>
      <c r="O107" s="687"/>
      <c r="P107" s="687"/>
      <c r="Q107" s="687"/>
      <c r="R107" s="687"/>
      <c r="S107" s="687"/>
      <c r="T107" s="687"/>
      <c r="U107" s="687"/>
      <c r="V107" s="687"/>
      <c r="W107" s="687"/>
      <c r="X107" s="688"/>
      <c r="Y107" s="736"/>
      <c r="Z107" s="761">
        <f t="shared" si="5"/>
        <v>0</v>
      </c>
      <c r="AA107" s="762">
        <f t="shared" si="6"/>
        <v>0</v>
      </c>
      <c r="AB107" s="693" t="str">
        <f t="shared" si="7"/>
        <v/>
      </c>
      <c r="AC107" s="693" t="str">
        <f t="shared" si="8"/>
        <v/>
      </c>
      <c r="AD107" s="133" t="str">
        <f>IF(L107="","",VLOOKUP(AI107,係数!$Y:$AG,9,FALSE))</f>
        <v/>
      </c>
      <c r="AE107" s="766" t="str">
        <f>IF(L107="","",AB107*VLOOKUP(AI107,係数!$Y:$AH,9,FALSE))</f>
        <v/>
      </c>
      <c r="AI107" s="375" t="str">
        <f t="shared" si="9"/>
        <v/>
      </c>
    </row>
    <row r="108" spans="4:35" ht="19.5" customHeight="1">
      <c r="D108" s="822"/>
      <c r="E108" s="339"/>
      <c r="F108" s="216"/>
      <c r="G108" s="32"/>
      <c r="H108" s="32"/>
      <c r="I108" s="50"/>
      <c r="J108" s="50"/>
      <c r="K108" s="50"/>
      <c r="L108" s="273"/>
      <c r="M108" s="686"/>
      <c r="N108" s="687"/>
      <c r="O108" s="687"/>
      <c r="P108" s="687"/>
      <c r="Q108" s="687"/>
      <c r="R108" s="687"/>
      <c r="S108" s="687"/>
      <c r="T108" s="687"/>
      <c r="U108" s="687"/>
      <c r="V108" s="687"/>
      <c r="W108" s="687"/>
      <c r="X108" s="688"/>
      <c r="Y108" s="736"/>
      <c r="Z108" s="761">
        <f t="shared" si="5"/>
        <v>0</v>
      </c>
      <c r="AA108" s="762">
        <f t="shared" si="6"/>
        <v>0</v>
      </c>
      <c r="AB108" s="693" t="str">
        <f t="shared" si="7"/>
        <v/>
      </c>
      <c r="AC108" s="693" t="str">
        <f t="shared" si="8"/>
        <v/>
      </c>
      <c r="AD108" s="133" t="str">
        <f>IF(L108="","",VLOOKUP(AI108,係数!$Y:$AG,9,FALSE))</f>
        <v/>
      </c>
      <c r="AE108" s="766" t="str">
        <f>IF(L108="","",AB108*VLOOKUP(AI108,係数!$Y:$AH,9,FALSE))</f>
        <v/>
      </c>
      <c r="AI108" s="375" t="str">
        <f t="shared" si="9"/>
        <v/>
      </c>
    </row>
    <row r="109" spans="4:35" ht="19.5" customHeight="1">
      <c r="D109" s="822"/>
      <c r="E109" s="339"/>
      <c r="F109" s="216"/>
      <c r="G109" s="32"/>
      <c r="H109" s="32"/>
      <c r="I109" s="50"/>
      <c r="J109" s="50"/>
      <c r="K109" s="50"/>
      <c r="L109" s="273"/>
      <c r="M109" s="686"/>
      <c r="N109" s="687"/>
      <c r="O109" s="687"/>
      <c r="P109" s="687"/>
      <c r="Q109" s="687"/>
      <c r="R109" s="687"/>
      <c r="S109" s="687"/>
      <c r="T109" s="687"/>
      <c r="U109" s="687"/>
      <c r="V109" s="687"/>
      <c r="W109" s="687"/>
      <c r="X109" s="688"/>
      <c r="Y109" s="736"/>
      <c r="Z109" s="761">
        <f t="shared" si="5"/>
        <v>0</v>
      </c>
      <c r="AA109" s="762">
        <f t="shared" si="6"/>
        <v>0</v>
      </c>
      <c r="AB109" s="693" t="str">
        <f t="shared" si="7"/>
        <v/>
      </c>
      <c r="AC109" s="693" t="str">
        <f t="shared" si="8"/>
        <v/>
      </c>
      <c r="AD109" s="133" t="str">
        <f>IF(L109="","",VLOOKUP(AI109,係数!$Y:$AG,9,FALSE))</f>
        <v/>
      </c>
      <c r="AE109" s="766" t="str">
        <f>IF(L109="","",AB109*VLOOKUP(AI109,係数!$Y:$AH,9,FALSE))</f>
        <v/>
      </c>
      <c r="AI109" s="375" t="str">
        <f t="shared" si="9"/>
        <v/>
      </c>
    </row>
    <row r="110" spans="4:35" ht="19.5" customHeight="1">
      <c r="D110" s="822"/>
      <c r="E110" s="339"/>
      <c r="F110" s="216"/>
      <c r="G110" s="32"/>
      <c r="H110" s="32"/>
      <c r="I110" s="50"/>
      <c r="J110" s="50"/>
      <c r="K110" s="50"/>
      <c r="L110" s="273"/>
      <c r="M110" s="686"/>
      <c r="N110" s="687"/>
      <c r="O110" s="687"/>
      <c r="P110" s="687"/>
      <c r="Q110" s="687"/>
      <c r="R110" s="687"/>
      <c r="S110" s="687"/>
      <c r="T110" s="687"/>
      <c r="U110" s="687"/>
      <c r="V110" s="687"/>
      <c r="W110" s="687"/>
      <c r="X110" s="688"/>
      <c r="Y110" s="736"/>
      <c r="Z110" s="761">
        <f t="shared" si="5"/>
        <v>0</v>
      </c>
      <c r="AA110" s="762">
        <f t="shared" si="6"/>
        <v>0</v>
      </c>
      <c r="AB110" s="693" t="str">
        <f t="shared" si="7"/>
        <v/>
      </c>
      <c r="AC110" s="693" t="str">
        <f t="shared" si="8"/>
        <v/>
      </c>
      <c r="AD110" s="133" t="str">
        <f>IF(L110="","",VLOOKUP(AI110,係数!$Y:$AG,9,FALSE))</f>
        <v/>
      </c>
      <c r="AE110" s="766" t="str">
        <f>IF(L110="","",AB110*VLOOKUP(AI110,係数!$Y:$AH,9,FALSE))</f>
        <v/>
      </c>
      <c r="AI110" s="375" t="str">
        <f t="shared" si="9"/>
        <v/>
      </c>
    </row>
    <row r="111" spans="4:35" ht="19.5" customHeight="1">
      <c r="D111" s="822"/>
      <c r="E111" s="339"/>
      <c r="F111" s="216"/>
      <c r="G111" s="32"/>
      <c r="H111" s="32"/>
      <c r="I111" s="50"/>
      <c r="J111" s="50"/>
      <c r="K111" s="50"/>
      <c r="L111" s="273"/>
      <c r="M111" s="686"/>
      <c r="N111" s="687"/>
      <c r="O111" s="687"/>
      <c r="P111" s="687"/>
      <c r="Q111" s="687"/>
      <c r="R111" s="687"/>
      <c r="S111" s="687"/>
      <c r="T111" s="687"/>
      <c r="U111" s="687"/>
      <c r="V111" s="687"/>
      <c r="W111" s="687"/>
      <c r="X111" s="688"/>
      <c r="Y111" s="736"/>
      <c r="Z111" s="761">
        <f t="shared" si="5"/>
        <v>0</v>
      </c>
      <c r="AA111" s="762">
        <f t="shared" si="6"/>
        <v>0</v>
      </c>
      <c r="AB111" s="693" t="str">
        <f t="shared" si="7"/>
        <v/>
      </c>
      <c r="AC111" s="693" t="str">
        <f t="shared" si="8"/>
        <v/>
      </c>
      <c r="AD111" s="133" t="str">
        <f>IF(L111="","",VLOOKUP(AI111,係数!$Y:$AG,9,FALSE))</f>
        <v/>
      </c>
      <c r="AE111" s="766" t="str">
        <f>IF(L111="","",AB111*VLOOKUP(AI111,係数!$Y:$AH,9,FALSE))</f>
        <v/>
      </c>
      <c r="AI111" s="375" t="str">
        <f t="shared" si="9"/>
        <v/>
      </c>
    </row>
    <row r="112" spans="4:35" ht="19.5" customHeight="1">
      <c r="D112" s="822"/>
      <c r="E112" s="339"/>
      <c r="F112" s="216"/>
      <c r="G112" s="32"/>
      <c r="H112" s="32"/>
      <c r="I112" s="50"/>
      <c r="J112" s="50"/>
      <c r="K112" s="50"/>
      <c r="L112" s="273"/>
      <c r="M112" s="686"/>
      <c r="N112" s="687"/>
      <c r="O112" s="687"/>
      <c r="P112" s="687"/>
      <c r="Q112" s="687"/>
      <c r="R112" s="687"/>
      <c r="S112" s="687"/>
      <c r="T112" s="687"/>
      <c r="U112" s="687"/>
      <c r="V112" s="687"/>
      <c r="W112" s="687"/>
      <c r="X112" s="688"/>
      <c r="Y112" s="736"/>
      <c r="Z112" s="761">
        <f t="shared" si="5"/>
        <v>0</v>
      </c>
      <c r="AA112" s="762">
        <f t="shared" si="6"/>
        <v>0</v>
      </c>
      <c r="AB112" s="693" t="str">
        <f t="shared" si="7"/>
        <v/>
      </c>
      <c r="AC112" s="693" t="str">
        <f t="shared" si="8"/>
        <v/>
      </c>
      <c r="AD112" s="133" t="str">
        <f>IF(L112="","",VLOOKUP(AI112,係数!$Y:$AG,9,FALSE))</f>
        <v/>
      </c>
      <c r="AE112" s="766" t="str">
        <f>IF(L112="","",AB112*VLOOKUP(AI112,係数!$Y:$AH,9,FALSE))</f>
        <v/>
      </c>
      <c r="AI112" s="375" t="str">
        <f t="shared" si="9"/>
        <v/>
      </c>
    </row>
    <row r="113" spans="4:35" ht="19.5" customHeight="1">
      <c r="D113" s="822"/>
      <c r="E113" s="339"/>
      <c r="F113" s="216"/>
      <c r="G113" s="32"/>
      <c r="H113" s="32"/>
      <c r="I113" s="50"/>
      <c r="J113" s="50"/>
      <c r="K113" s="50"/>
      <c r="L113" s="273"/>
      <c r="M113" s="686"/>
      <c r="N113" s="687"/>
      <c r="O113" s="687"/>
      <c r="P113" s="687"/>
      <c r="Q113" s="687"/>
      <c r="R113" s="687"/>
      <c r="S113" s="687"/>
      <c r="T113" s="687"/>
      <c r="U113" s="687"/>
      <c r="V113" s="687"/>
      <c r="W113" s="687"/>
      <c r="X113" s="688"/>
      <c r="Y113" s="736"/>
      <c r="Z113" s="761">
        <f t="shared" si="5"/>
        <v>0</v>
      </c>
      <c r="AA113" s="762">
        <f t="shared" si="6"/>
        <v>0</v>
      </c>
      <c r="AB113" s="693" t="str">
        <f t="shared" si="7"/>
        <v/>
      </c>
      <c r="AC113" s="693" t="str">
        <f t="shared" si="8"/>
        <v/>
      </c>
      <c r="AD113" s="133" t="str">
        <f>IF(L113="","",VLOOKUP(AI113,係数!$Y:$AG,9,FALSE))</f>
        <v/>
      </c>
      <c r="AE113" s="766" t="str">
        <f>IF(L113="","",AB113*VLOOKUP(AI113,係数!$Y:$AH,9,FALSE))</f>
        <v/>
      </c>
      <c r="AI113" s="375" t="str">
        <f t="shared" si="9"/>
        <v/>
      </c>
    </row>
    <row r="114" spans="4:35" ht="19.5" customHeight="1">
      <c r="D114" s="822"/>
      <c r="E114" s="339"/>
      <c r="F114" s="216"/>
      <c r="G114" s="32"/>
      <c r="H114" s="32"/>
      <c r="I114" s="50"/>
      <c r="J114" s="50"/>
      <c r="K114" s="50"/>
      <c r="L114" s="273"/>
      <c r="M114" s="686"/>
      <c r="N114" s="687"/>
      <c r="O114" s="687"/>
      <c r="P114" s="687"/>
      <c r="Q114" s="687"/>
      <c r="R114" s="687"/>
      <c r="S114" s="687"/>
      <c r="T114" s="687"/>
      <c r="U114" s="687"/>
      <c r="V114" s="687"/>
      <c r="W114" s="687"/>
      <c r="X114" s="688"/>
      <c r="Y114" s="736"/>
      <c r="Z114" s="761">
        <f t="shared" si="5"/>
        <v>0</v>
      </c>
      <c r="AA114" s="762">
        <f t="shared" si="6"/>
        <v>0</v>
      </c>
      <c r="AB114" s="693" t="str">
        <f t="shared" si="7"/>
        <v/>
      </c>
      <c r="AC114" s="693" t="str">
        <f t="shared" si="8"/>
        <v/>
      </c>
      <c r="AD114" s="133" t="str">
        <f>IF(L114="","",VLOOKUP(AI114,係数!$Y:$AG,9,FALSE))</f>
        <v/>
      </c>
      <c r="AE114" s="766" t="str">
        <f>IF(L114="","",AB114*VLOOKUP(AI114,係数!$Y:$AH,9,FALSE))</f>
        <v/>
      </c>
      <c r="AI114" s="375" t="str">
        <f t="shared" si="9"/>
        <v/>
      </c>
    </row>
    <row r="115" spans="4:35" ht="19.5" customHeight="1">
      <c r="D115" s="822"/>
      <c r="E115" s="339"/>
      <c r="F115" s="216"/>
      <c r="G115" s="32"/>
      <c r="H115" s="32"/>
      <c r="I115" s="50"/>
      <c r="J115" s="50"/>
      <c r="K115" s="50"/>
      <c r="L115" s="273"/>
      <c r="M115" s="686"/>
      <c r="N115" s="687"/>
      <c r="O115" s="687"/>
      <c r="P115" s="687"/>
      <c r="Q115" s="687"/>
      <c r="R115" s="687"/>
      <c r="S115" s="687"/>
      <c r="T115" s="687"/>
      <c r="U115" s="687"/>
      <c r="V115" s="687"/>
      <c r="W115" s="687"/>
      <c r="X115" s="688"/>
      <c r="Y115" s="736"/>
      <c r="Z115" s="761">
        <f t="shared" si="5"/>
        <v>0</v>
      </c>
      <c r="AA115" s="762">
        <f t="shared" si="6"/>
        <v>0</v>
      </c>
      <c r="AB115" s="693" t="str">
        <f t="shared" si="7"/>
        <v/>
      </c>
      <c r="AC115" s="693" t="str">
        <f t="shared" si="8"/>
        <v/>
      </c>
      <c r="AD115" s="133" t="str">
        <f>IF(L115="","",VLOOKUP(AI115,係数!$Y:$AG,9,FALSE))</f>
        <v/>
      </c>
      <c r="AE115" s="766" t="str">
        <f>IF(L115="","",AB115*VLOOKUP(AI115,係数!$Y:$AH,9,FALSE))</f>
        <v/>
      </c>
      <c r="AI115" s="375" t="str">
        <f t="shared" si="9"/>
        <v/>
      </c>
    </row>
    <row r="116" spans="4:35" ht="19.5" customHeight="1">
      <c r="D116" s="822"/>
      <c r="E116" s="339"/>
      <c r="F116" s="216"/>
      <c r="G116" s="32"/>
      <c r="H116" s="32"/>
      <c r="I116" s="50"/>
      <c r="J116" s="50"/>
      <c r="K116" s="50"/>
      <c r="L116" s="273"/>
      <c r="M116" s="686"/>
      <c r="N116" s="687"/>
      <c r="O116" s="687"/>
      <c r="P116" s="687"/>
      <c r="Q116" s="687"/>
      <c r="R116" s="687"/>
      <c r="S116" s="687"/>
      <c r="T116" s="687"/>
      <c r="U116" s="687"/>
      <c r="V116" s="687"/>
      <c r="W116" s="687"/>
      <c r="X116" s="688"/>
      <c r="Y116" s="736"/>
      <c r="Z116" s="761">
        <f t="shared" si="5"/>
        <v>0</v>
      </c>
      <c r="AA116" s="762">
        <f t="shared" si="6"/>
        <v>0</v>
      </c>
      <c r="AB116" s="693" t="str">
        <f t="shared" si="7"/>
        <v/>
      </c>
      <c r="AC116" s="693" t="str">
        <f t="shared" si="8"/>
        <v/>
      </c>
      <c r="AD116" s="133" t="str">
        <f>IF(L116="","",VLOOKUP(AI116,係数!$Y:$AG,9,FALSE))</f>
        <v/>
      </c>
      <c r="AE116" s="766" t="str">
        <f>IF(L116="","",AB116*VLOOKUP(AI116,係数!$Y:$AH,9,FALSE))</f>
        <v/>
      </c>
      <c r="AI116" s="375" t="str">
        <f t="shared" si="9"/>
        <v/>
      </c>
    </row>
    <row r="117" spans="4:35" ht="19.5" customHeight="1">
      <c r="D117" s="822"/>
      <c r="E117" s="339"/>
      <c r="F117" s="216"/>
      <c r="G117" s="32"/>
      <c r="H117" s="32"/>
      <c r="I117" s="50"/>
      <c r="J117" s="50"/>
      <c r="K117" s="50"/>
      <c r="L117" s="273"/>
      <c r="M117" s="686"/>
      <c r="N117" s="687"/>
      <c r="O117" s="687"/>
      <c r="P117" s="687"/>
      <c r="Q117" s="687"/>
      <c r="R117" s="687"/>
      <c r="S117" s="687"/>
      <c r="T117" s="687"/>
      <c r="U117" s="687"/>
      <c r="V117" s="687"/>
      <c r="W117" s="687"/>
      <c r="X117" s="688"/>
      <c r="Y117" s="736"/>
      <c r="Z117" s="761">
        <f t="shared" si="5"/>
        <v>0</v>
      </c>
      <c r="AA117" s="762">
        <f t="shared" si="6"/>
        <v>0</v>
      </c>
      <c r="AB117" s="693" t="str">
        <f t="shared" si="7"/>
        <v/>
      </c>
      <c r="AC117" s="693" t="str">
        <f t="shared" si="8"/>
        <v/>
      </c>
      <c r="AD117" s="133" t="str">
        <f>IF(L117="","",VLOOKUP(AI117,係数!$Y:$AG,9,FALSE))</f>
        <v/>
      </c>
      <c r="AE117" s="766" t="str">
        <f>IF(L117="","",AB117*VLOOKUP(AI117,係数!$Y:$AH,9,FALSE))</f>
        <v/>
      </c>
      <c r="AI117" s="375" t="str">
        <f t="shared" si="9"/>
        <v/>
      </c>
    </row>
    <row r="118" spans="4:35" ht="19.5" customHeight="1">
      <c r="D118" s="822"/>
      <c r="E118" s="339"/>
      <c r="F118" s="216"/>
      <c r="G118" s="32"/>
      <c r="H118" s="32"/>
      <c r="I118" s="50"/>
      <c r="J118" s="50"/>
      <c r="K118" s="50"/>
      <c r="L118" s="273"/>
      <c r="M118" s="686"/>
      <c r="N118" s="687"/>
      <c r="O118" s="687"/>
      <c r="P118" s="687"/>
      <c r="Q118" s="687"/>
      <c r="R118" s="687"/>
      <c r="S118" s="687"/>
      <c r="T118" s="687"/>
      <c r="U118" s="687"/>
      <c r="V118" s="687"/>
      <c r="W118" s="687"/>
      <c r="X118" s="688"/>
      <c r="Y118" s="736"/>
      <c r="Z118" s="761">
        <f t="shared" ref="Z118:Z181" si="10">IFERROR(SUM(M118:X118)*IF(Y118="",1,Y118)*IF(H118="",1,-1),"")</f>
        <v>0</v>
      </c>
      <c r="AA118" s="762">
        <f t="shared" ref="AA118:AA181" si="11">IF(AND(H118="",I118="有"),SUM(M118:X118),Z118)</f>
        <v>0</v>
      </c>
      <c r="AB118" s="693" t="str">
        <f t="shared" ref="AB118:AB181" si="12">IF(E118="","",Z118/VLOOKUP(L118,$AK$8:$AL$19,2,FALSE))</f>
        <v/>
      </c>
      <c r="AC118" s="693" t="str">
        <f t="shared" ref="AC118:AC181" si="13">IF(E118="","",AA118/VLOOKUP(L118,$AK$8:$AL$19,2,FALSE))</f>
        <v/>
      </c>
      <c r="AD118" s="133" t="str">
        <f>IF(L118="","",VLOOKUP(AI118,係数!$Y:$AG,9,FALSE))</f>
        <v/>
      </c>
      <c r="AE118" s="766" t="str">
        <f>IF(L118="","",AB118*VLOOKUP(AI118,係数!$Y:$AH,9,FALSE))</f>
        <v/>
      </c>
      <c r="AI118" s="375" t="str">
        <f t="shared" ref="AI118:AI181" si="14">IF(COUNTIF(E118,"*算定対象外*")&gt;0,LEFT(E118,LEN(E118)-6),E118)&amp;IF(F118="バイオマス",G118,F118)</f>
        <v/>
      </c>
    </row>
    <row r="119" spans="4:35" ht="19.5" customHeight="1">
      <c r="D119" s="822"/>
      <c r="E119" s="339"/>
      <c r="F119" s="216"/>
      <c r="G119" s="32"/>
      <c r="H119" s="32"/>
      <c r="I119" s="50"/>
      <c r="J119" s="50"/>
      <c r="K119" s="50"/>
      <c r="L119" s="273"/>
      <c r="M119" s="686"/>
      <c r="N119" s="687"/>
      <c r="O119" s="687"/>
      <c r="P119" s="687"/>
      <c r="Q119" s="687"/>
      <c r="R119" s="687"/>
      <c r="S119" s="687"/>
      <c r="T119" s="687"/>
      <c r="U119" s="687"/>
      <c r="V119" s="687"/>
      <c r="W119" s="687"/>
      <c r="X119" s="688"/>
      <c r="Y119" s="736"/>
      <c r="Z119" s="761">
        <f t="shared" si="10"/>
        <v>0</v>
      </c>
      <c r="AA119" s="762">
        <f t="shared" si="11"/>
        <v>0</v>
      </c>
      <c r="AB119" s="693" t="str">
        <f t="shared" si="12"/>
        <v/>
      </c>
      <c r="AC119" s="693" t="str">
        <f t="shared" si="13"/>
        <v/>
      </c>
      <c r="AD119" s="133" t="str">
        <f>IF(L119="","",VLOOKUP(AI119,係数!$Y:$AG,9,FALSE))</f>
        <v/>
      </c>
      <c r="AE119" s="766" t="str">
        <f>IF(L119="","",AB119*VLOOKUP(AI119,係数!$Y:$AH,9,FALSE))</f>
        <v/>
      </c>
      <c r="AI119" s="375" t="str">
        <f t="shared" si="14"/>
        <v/>
      </c>
    </row>
    <row r="120" spans="4:35" ht="19.5" customHeight="1">
      <c r="D120" s="822"/>
      <c r="E120" s="339"/>
      <c r="F120" s="216"/>
      <c r="G120" s="32"/>
      <c r="H120" s="32"/>
      <c r="I120" s="50"/>
      <c r="J120" s="50"/>
      <c r="K120" s="50"/>
      <c r="L120" s="273"/>
      <c r="M120" s="686"/>
      <c r="N120" s="687"/>
      <c r="O120" s="687"/>
      <c r="P120" s="687"/>
      <c r="Q120" s="687"/>
      <c r="R120" s="687"/>
      <c r="S120" s="687"/>
      <c r="T120" s="687"/>
      <c r="U120" s="687"/>
      <c r="V120" s="687"/>
      <c r="W120" s="687"/>
      <c r="X120" s="688"/>
      <c r="Y120" s="736"/>
      <c r="Z120" s="761">
        <f t="shared" si="10"/>
        <v>0</v>
      </c>
      <c r="AA120" s="762">
        <f t="shared" si="11"/>
        <v>0</v>
      </c>
      <c r="AB120" s="693" t="str">
        <f t="shared" si="12"/>
        <v/>
      </c>
      <c r="AC120" s="693" t="str">
        <f t="shared" si="13"/>
        <v/>
      </c>
      <c r="AD120" s="133" t="str">
        <f>IF(L120="","",VLOOKUP(AI120,係数!$Y:$AG,9,FALSE))</f>
        <v/>
      </c>
      <c r="AE120" s="766" t="str">
        <f>IF(L120="","",AB120*VLOOKUP(AI120,係数!$Y:$AH,9,FALSE))</f>
        <v/>
      </c>
      <c r="AI120" s="375" t="str">
        <f t="shared" si="14"/>
        <v/>
      </c>
    </row>
    <row r="121" spans="4:35" ht="19.5" customHeight="1">
      <c r="D121" s="822"/>
      <c r="E121" s="339"/>
      <c r="F121" s="216"/>
      <c r="G121" s="32"/>
      <c r="H121" s="32"/>
      <c r="I121" s="50"/>
      <c r="J121" s="50"/>
      <c r="K121" s="50"/>
      <c r="L121" s="273"/>
      <c r="M121" s="686"/>
      <c r="N121" s="687"/>
      <c r="O121" s="687"/>
      <c r="P121" s="687"/>
      <c r="Q121" s="687"/>
      <c r="R121" s="687"/>
      <c r="S121" s="687"/>
      <c r="T121" s="687"/>
      <c r="U121" s="687"/>
      <c r="V121" s="687"/>
      <c r="W121" s="687"/>
      <c r="X121" s="688"/>
      <c r="Y121" s="736"/>
      <c r="Z121" s="761">
        <f t="shared" si="10"/>
        <v>0</v>
      </c>
      <c r="AA121" s="762">
        <f t="shared" si="11"/>
        <v>0</v>
      </c>
      <c r="AB121" s="693" t="str">
        <f t="shared" si="12"/>
        <v/>
      </c>
      <c r="AC121" s="693" t="str">
        <f t="shared" si="13"/>
        <v/>
      </c>
      <c r="AD121" s="133" t="str">
        <f>IF(L121="","",VLOOKUP(AI121,係数!$Y:$AG,9,FALSE))</f>
        <v/>
      </c>
      <c r="AE121" s="766" t="str">
        <f>IF(L121="","",AB121*VLOOKUP(AI121,係数!$Y:$AH,9,FALSE))</f>
        <v/>
      </c>
      <c r="AI121" s="375" t="str">
        <f t="shared" si="14"/>
        <v/>
      </c>
    </row>
    <row r="122" spans="4:35" ht="19.5" customHeight="1">
      <c r="D122" s="822"/>
      <c r="E122" s="339"/>
      <c r="F122" s="216"/>
      <c r="G122" s="32"/>
      <c r="H122" s="32"/>
      <c r="I122" s="50"/>
      <c r="J122" s="50"/>
      <c r="K122" s="50"/>
      <c r="L122" s="273"/>
      <c r="M122" s="686"/>
      <c r="N122" s="687"/>
      <c r="O122" s="687"/>
      <c r="P122" s="687"/>
      <c r="Q122" s="687"/>
      <c r="R122" s="687"/>
      <c r="S122" s="687"/>
      <c r="T122" s="687"/>
      <c r="U122" s="687"/>
      <c r="V122" s="687"/>
      <c r="W122" s="687"/>
      <c r="X122" s="688"/>
      <c r="Y122" s="736"/>
      <c r="Z122" s="761">
        <f t="shared" si="10"/>
        <v>0</v>
      </c>
      <c r="AA122" s="762">
        <f t="shared" si="11"/>
        <v>0</v>
      </c>
      <c r="AB122" s="693" t="str">
        <f t="shared" si="12"/>
        <v/>
      </c>
      <c r="AC122" s="693" t="str">
        <f t="shared" si="13"/>
        <v/>
      </c>
      <c r="AD122" s="133" t="str">
        <f>IF(L122="","",VLOOKUP(AI122,係数!$Y:$AG,9,FALSE))</f>
        <v/>
      </c>
      <c r="AE122" s="766" t="str">
        <f>IF(L122="","",AB122*VLOOKUP(AI122,係数!$Y:$AH,9,FALSE))</f>
        <v/>
      </c>
      <c r="AI122" s="375" t="str">
        <f t="shared" si="14"/>
        <v/>
      </c>
    </row>
    <row r="123" spans="4:35" ht="19.5" customHeight="1">
      <c r="D123" s="822"/>
      <c r="E123" s="339"/>
      <c r="F123" s="216"/>
      <c r="G123" s="32"/>
      <c r="H123" s="32"/>
      <c r="I123" s="50"/>
      <c r="J123" s="50"/>
      <c r="K123" s="50"/>
      <c r="L123" s="273"/>
      <c r="M123" s="686"/>
      <c r="N123" s="687"/>
      <c r="O123" s="687"/>
      <c r="P123" s="687"/>
      <c r="Q123" s="687"/>
      <c r="R123" s="687"/>
      <c r="S123" s="687"/>
      <c r="T123" s="687"/>
      <c r="U123" s="687"/>
      <c r="V123" s="687"/>
      <c r="W123" s="687"/>
      <c r="X123" s="688"/>
      <c r="Y123" s="736"/>
      <c r="Z123" s="761">
        <f t="shared" si="10"/>
        <v>0</v>
      </c>
      <c r="AA123" s="762">
        <f t="shared" si="11"/>
        <v>0</v>
      </c>
      <c r="AB123" s="693" t="str">
        <f t="shared" si="12"/>
        <v/>
      </c>
      <c r="AC123" s="693" t="str">
        <f t="shared" si="13"/>
        <v/>
      </c>
      <c r="AD123" s="133" t="str">
        <f>IF(L123="","",VLOOKUP(AI123,係数!$Y:$AG,9,FALSE))</f>
        <v/>
      </c>
      <c r="AE123" s="766" t="str">
        <f>IF(L123="","",AB123*VLOOKUP(AI123,係数!$Y:$AH,9,FALSE))</f>
        <v/>
      </c>
      <c r="AI123" s="375" t="str">
        <f t="shared" si="14"/>
        <v/>
      </c>
    </row>
    <row r="124" spans="4:35" ht="19.5" customHeight="1">
      <c r="D124" s="822"/>
      <c r="E124" s="339"/>
      <c r="F124" s="216"/>
      <c r="G124" s="32"/>
      <c r="H124" s="32"/>
      <c r="I124" s="50"/>
      <c r="J124" s="50"/>
      <c r="K124" s="50"/>
      <c r="L124" s="273"/>
      <c r="M124" s="686"/>
      <c r="N124" s="687"/>
      <c r="O124" s="687"/>
      <c r="P124" s="687"/>
      <c r="Q124" s="687"/>
      <c r="R124" s="687"/>
      <c r="S124" s="687"/>
      <c r="T124" s="687"/>
      <c r="U124" s="687"/>
      <c r="V124" s="687"/>
      <c r="W124" s="687"/>
      <c r="X124" s="688"/>
      <c r="Y124" s="736"/>
      <c r="Z124" s="761">
        <f t="shared" si="10"/>
        <v>0</v>
      </c>
      <c r="AA124" s="762">
        <f t="shared" si="11"/>
        <v>0</v>
      </c>
      <c r="AB124" s="693" t="str">
        <f t="shared" si="12"/>
        <v/>
      </c>
      <c r="AC124" s="693" t="str">
        <f t="shared" si="13"/>
        <v/>
      </c>
      <c r="AD124" s="133" t="str">
        <f>IF(L124="","",VLOOKUP(AI124,係数!$Y:$AG,9,FALSE))</f>
        <v/>
      </c>
      <c r="AE124" s="766" t="str">
        <f>IF(L124="","",AB124*VLOOKUP(AI124,係数!$Y:$AH,9,FALSE))</f>
        <v/>
      </c>
      <c r="AI124" s="375" t="str">
        <f t="shared" si="14"/>
        <v/>
      </c>
    </row>
    <row r="125" spans="4:35" ht="19.5" customHeight="1">
      <c r="D125" s="822"/>
      <c r="E125" s="339"/>
      <c r="F125" s="216"/>
      <c r="G125" s="32"/>
      <c r="H125" s="32"/>
      <c r="I125" s="50"/>
      <c r="J125" s="50"/>
      <c r="K125" s="50"/>
      <c r="L125" s="273"/>
      <c r="M125" s="686"/>
      <c r="N125" s="687"/>
      <c r="O125" s="687"/>
      <c r="P125" s="687"/>
      <c r="Q125" s="687"/>
      <c r="R125" s="687"/>
      <c r="S125" s="687"/>
      <c r="T125" s="687"/>
      <c r="U125" s="687"/>
      <c r="V125" s="687"/>
      <c r="W125" s="687"/>
      <c r="X125" s="688"/>
      <c r="Y125" s="736"/>
      <c r="Z125" s="761">
        <f t="shared" si="10"/>
        <v>0</v>
      </c>
      <c r="AA125" s="762">
        <f t="shared" si="11"/>
        <v>0</v>
      </c>
      <c r="AB125" s="693" t="str">
        <f t="shared" si="12"/>
        <v/>
      </c>
      <c r="AC125" s="693" t="str">
        <f t="shared" si="13"/>
        <v/>
      </c>
      <c r="AD125" s="133" t="str">
        <f>IF(L125="","",VLOOKUP(AI125,係数!$Y:$AG,9,FALSE))</f>
        <v/>
      </c>
      <c r="AE125" s="766" t="str">
        <f>IF(L125="","",AB125*VLOOKUP(AI125,係数!$Y:$AH,9,FALSE))</f>
        <v/>
      </c>
      <c r="AI125" s="375" t="str">
        <f t="shared" si="14"/>
        <v/>
      </c>
    </row>
    <row r="126" spans="4:35" ht="19.5" customHeight="1">
      <c r="D126" s="822"/>
      <c r="E126" s="339"/>
      <c r="F126" s="216"/>
      <c r="G126" s="32"/>
      <c r="H126" s="32"/>
      <c r="I126" s="50"/>
      <c r="J126" s="50"/>
      <c r="K126" s="50"/>
      <c r="L126" s="273"/>
      <c r="M126" s="686"/>
      <c r="N126" s="687"/>
      <c r="O126" s="687"/>
      <c r="P126" s="687"/>
      <c r="Q126" s="687"/>
      <c r="R126" s="687"/>
      <c r="S126" s="687"/>
      <c r="T126" s="687"/>
      <c r="U126" s="687"/>
      <c r="V126" s="687"/>
      <c r="W126" s="687"/>
      <c r="X126" s="688"/>
      <c r="Y126" s="736"/>
      <c r="Z126" s="761">
        <f t="shared" si="10"/>
        <v>0</v>
      </c>
      <c r="AA126" s="762">
        <f t="shared" si="11"/>
        <v>0</v>
      </c>
      <c r="AB126" s="693" t="str">
        <f t="shared" si="12"/>
        <v/>
      </c>
      <c r="AC126" s="693" t="str">
        <f t="shared" si="13"/>
        <v/>
      </c>
      <c r="AD126" s="133" t="str">
        <f>IF(L126="","",VLOOKUP(AI126,係数!$Y:$AG,9,FALSE))</f>
        <v/>
      </c>
      <c r="AE126" s="766" t="str">
        <f>IF(L126="","",AB126*VLOOKUP(AI126,係数!$Y:$AH,9,FALSE))</f>
        <v/>
      </c>
      <c r="AI126" s="375" t="str">
        <f t="shared" si="14"/>
        <v/>
      </c>
    </row>
    <row r="127" spans="4:35" ht="19.5" customHeight="1">
      <c r="D127" s="822"/>
      <c r="E127" s="339"/>
      <c r="F127" s="216"/>
      <c r="G127" s="32"/>
      <c r="H127" s="32"/>
      <c r="I127" s="50"/>
      <c r="J127" s="50"/>
      <c r="K127" s="50"/>
      <c r="L127" s="273"/>
      <c r="M127" s="686"/>
      <c r="N127" s="687"/>
      <c r="O127" s="687"/>
      <c r="P127" s="687"/>
      <c r="Q127" s="687"/>
      <c r="R127" s="687"/>
      <c r="S127" s="687"/>
      <c r="T127" s="687"/>
      <c r="U127" s="687"/>
      <c r="V127" s="687"/>
      <c r="W127" s="687"/>
      <c r="X127" s="688"/>
      <c r="Y127" s="736"/>
      <c r="Z127" s="761">
        <f t="shared" si="10"/>
        <v>0</v>
      </c>
      <c r="AA127" s="762">
        <f t="shared" si="11"/>
        <v>0</v>
      </c>
      <c r="AB127" s="693" t="str">
        <f t="shared" si="12"/>
        <v/>
      </c>
      <c r="AC127" s="693" t="str">
        <f t="shared" si="13"/>
        <v/>
      </c>
      <c r="AD127" s="133" t="str">
        <f>IF(L127="","",VLOOKUP(AI127,係数!$Y:$AG,9,FALSE))</f>
        <v/>
      </c>
      <c r="AE127" s="766" t="str">
        <f>IF(L127="","",AB127*VLOOKUP(AI127,係数!$Y:$AH,9,FALSE))</f>
        <v/>
      </c>
      <c r="AI127" s="375" t="str">
        <f t="shared" si="14"/>
        <v/>
      </c>
    </row>
    <row r="128" spans="4:35" ht="19.5" customHeight="1">
      <c r="D128" s="822"/>
      <c r="E128" s="339"/>
      <c r="F128" s="216"/>
      <c r="G128" s="32"/>
      <c r="H128" s="32"/>
      <c r="I128" s="50"/>
      <c r="J128" s="50"/>
      <c r="K128" s="50"/>
      <c r="L128" s="273"/>
      <c r="M128" s="686"/>
      <c r="N128" s="687"/>
      <c r="O128" s="687"/>
      <c r="P128" s="687"/>
      <c r="Q128" s="687"/>
      <c r="R128" s="687"/>
      <c r="S128" s="687"/>
      <c r="T128" s="687"/>
      <c r="U128" s="687"/>
      <c r="V128" s="687"/>
      <c r="W128" s="687"/>
      <c r="X128" s="688"/>
      <c r="Y128" s="736"/>
      <c r="Z128" s="761">
        <f t="shared" si="10"/>
        <v>0</v>
      </c>
      <c r="AA128" s="762">
        <f t="shared" si="11"/>
        <v>0</v>
      </c>
      <c r="AB128" s="693" t="str">
        <f t="shared" si="12"/>
        <v/>
      </c>
      <c r="AC128" s="693" t="str">
        <f t="shared" si="13"/>
        <v/>
      </c>
      <c r="AD128" s="133" t="str">
        <f>IF(L128="","",VLOOKUP(AI128,係数!$Y:$AG,9,FALSE))</f>
        <v/>
      </c>
      <c r="AE128" s="766" t="str">
        <f>IF(L128="","",AB128*VLOOKUP(AI128,係数!$Y:$AH,9,FALSE))</f>
        <v/>
      </c>
      <c r="AI128" s="375" t="str">
        <f t="shared" si="14"/>
        <v/>
      </c>
    </row>
    <row r="129" spans="4:35" ht="19.5" customHeight="1">
      <c r="D129" s="822"/>
      <c r="E129" s="339"/>
      <c r="F129" s="216"/>
      <c r="G129" s="32"/>
      <c r="H129" s="32"/>
      <c r="I129" s="50"/>
      <c r="J129" s="50"/>
      <c r="K129" s="50"/>
      <c r="L129" s="273"/>
      <c r="M129" s="686"/>
      <c r="N129" s="687"/>
      <c r="O129" s="687"/>
      <c r="P129" s="687"/>
      <c r="Q129" s="687"/>
      <c r="R129" s="687"/>
      <c r="S129" s="687"/>
      <c r="T129" s="687"/>
      <c r="U129" s="687"/>
      <c r="V129" s="687"/>
      <c r="W129" s="687"/>
      <c r="X129" s="688"/>
      <c r="Y129" s="736"/>
      <c r="Z129" s="761">
        <f t="shared" si="10"/>
        <v>0</v>
      </c>
      <c r="AA129" s="762">
        <f t="shared" si="11"/>
        <v>0</v>
      </c>
      <c r="AB129" s="693" t="str">
        <f t="shared" si="12"/>
        <v/>
      </c>
      <c r="AC129" s="693" t="str">
        <f t="shared" si="13"/>
        <v/>
      </c>
      <c r="AD129" s="133" t="str">
        <f>IF(L129="","",VLOOKUP(AI129,係数!$Y:$AG,9,FALSE))</f>
        <v/>
      </c>
      <c r="AE129" s="766" t="str">
        <f>IF(L129="","",AB129*VLOOKUP(AI129,係数!$Y:$AH,9,FALSE))</f>
        <v/>
      </c>
      <c r="AI129" s="375" t="str">
        <f t="shared" si="14"/>
        <v/>
      </c>
    </row>
    <row r="130" spans="4:35" ht="19.5" customHeight="1">
      <c r="D130" s="822"/>
      <c r="E130" s="339"/>
      <c r="F130" s="216"/>
      <c r="G130" s="32"/>
      <c r="H130" s="32"/>
      <c r="I130" s="50"/>
      <c r="J130" s="50"/>
      <c r="K130" s="50"/>
      <c r="L130" s="273"/>
      <c r="M130" s="686"/>
      <c r="N130" s="687"/>
      <c r="O130" s="687"/>
      <c r="P130" s="687"/>
      <c r="Q130" s="687"/>
      <c r="R130" s="687"/>
      <c r="S130" s="687"/>
      <c r="T130" s="687"/>
      <c r="U130" s="687"/>
      <c r="V130" s="687"/>
      <c r="W130" s="687"/>
      <c r="X130" s="688"/>
      <c r="Y130" s="736"/>
      <c r="Z130" s="761">
        <f t="shared" si="10"/>
        <v>0</v>
      </c>
      <c r="AA130" s="762">
        <f t="shared" si="11"/>
        <v>0</v>
      </c>
      <c r="AB130" s="693" t="str">
        <f t="shared" si="12"/>
        <v/>
      </c>
      <c r="AC130" s="693" t="str">
        <f t="shared" si="13"/>
        <v/>
      </c>
      <c r="AD130" s="133" t="str">
        <f>IF(L130="","",VLOOKUP(AI130,係数!$Y:$AG,9,FALSE))</f>
        <v/>
      </c>
      <c r="AE130" s="766" t="str">
        <f>IF(L130="","",AB130*VLOOKUP(AI130,係数!$Y:$AH,9,FALSE))</f>
        <v/>
      </c>
      <c r="AI130" s="375" t="str">
        <f t="shared" si="14"/>
        <v/>
      </c>
    </row>
    <row r="131" spans="4:35" ht="19.5" customHeight="1">
      <c r="D131" s="822"/>
      <c r="E131" s="339"/>
      <c r="F131" s="216"/>
      <c r="G131" s="32"/>
      <c r="H131" s="32"/>
      <c r="I131" s="50"/>
      <c r="J131" s="50"/>
      <c r="K131" s="50"/>
      <c r="L131" s="273"/>
      <c r="M131" s="686"/>
      <c r="N131" s="687"/>
      <c r="O131" s="687"/>
      <c r="P131" s="687"/>
      <c r="Q131" s="687"/>
      <c r="R131" s="687"/>
      <c r="S131" s="687"/>
      <c r="T131" s="687"/>
      <c r="U131" s="687"/>
      <c r="V131" s="687"/>
      <c r="W131" s="687"/>
      <c r="X131" s="688"/>
      <c r="Y131" s="736"/>
      <c r="Z131" s="761">
        <f t="shared" si="10"/>
        <v>0</v>
      </c>
      <c r="AA131" s="762">
        <f t="shared" si="11"/>
        <v>0</v>
      </c>
      <c r="AB131" s="693" t="str">
        <f t="shared" si="12"/>
        <v/>
      </c>
      <c r="AC131" s="693" t="str">
        <f t="shared" si="13"/>
        <v/>
      </c>
      <c r="AD131" s="133" t="str">
        <f>IF(L131="","",VLOOKUP(AI131,係数!$Y:$AG,9,FALSE))</f>
        <v/>
      </c>
      <c r="AE131" s="766" t="str">
        <f>IF(L131="","",AB131*VLOOKUP(AI131,係数!$Y:$AH,9,FALSE))</f>
        <v/>
      </c>
      <c r="AI131" s="375" t="str">
        <f t="shared" si="14"/>
        <v/>
      </c>
    </row>
    <row r="132" spans="4:35" ht="19.5" customHeight="1">
      <c r="D132" s="822"/>
      <c r="E132" s="339"/>
      <c r="F132" s="216"/>
      <c r="G132" s="32"/>
      <c r="H132" s="32"/>
      <c r="I132" s="50"/>
      <c r="J132" s="50"/>
      <c r="K132" s="50"/>
      <c r="L132" s="273"/>
      <c r="M132" s="686"/>
      <c r="N132" s="687"/>
      <c r="O132" s="687"/>
      <c r="P132" s="687"/>
      <c r="Q132" s="687"/>
      <c r="R132" s="687"/>
      <c r="S132" s="687"/>
      <c r="T132" s="687"/>
      <c r="U132" s="687"/>
      <c r="V132" s="687"/>
      <c r="W132" s="687"/>
      <c r="X132" s="688"/>
      <c r="Y132" s="736"/>
      <c r="Z132" s="761">
        <f t="shared" si="10"/>
        <v>0</v>
      </c>
      <c r="AA132" s="762">
        <f t="shared" si="11"/>
        <v>0</v>
      </c>
      <c r="AB132" s="693" t="str">
        <f t="shared" si="12"/>
        <v/>
      </c>
      <c r="AC132" s="693" t="str">
        <f t="shared" si="13"/>
        <v/>
      </c>
      <c r="AD132" s="133" t="str">
        <f>IF(L132="","",VLOOKUP(AI132,係数!$Y:$AG,9,FALSE))</f>
        <v/>
      </c>
      <c r="AE132" s="766" t="str">
        <f>IF(L132="","",AB132*VLOOKUP(AI132,係数!$Y:$AH,9,FALSE))</f>
        <v/>
      </c>
      <c r="AI132" s="375" t="str">
        <f t="shared" si="14"/>
        <v/>
      </c>
    </row>
    <row r="133" spans="4:35" ht="19.5" customHeight="1">
      <c r="D133" s="822"/>
      <c r="E133" s="339"/>
      <c r="F133" s="216"/>
      <c r="G133" s="32"/>
      <c r="H133" s="32"/>
      <c r="I133" s="50"/>
      <c r="J133" s="50"/>
      <c r="K133" s="50"/>
      <c r="L133" s="273"/>
      <c r="M133" s="686"/>
      <c r="N133" s="687"/>
      <c r="O133" s="687"/>
      <c r="P133" s="687"/>
      <c r="Q133" s="687"/>
      <c r="R133" s="687"/>
      <c r="S133" s="687"/>
      <c r="T133" s="687"/>
      <c r="U133" s="687"/>
      <c r="V133" s="687"/>
      <c r="W133" s="687"/>
      <c r="X133" s="688"/>
      <c r="Y133" s="736"/>
      <c r="Z133" s="761">
        <f t="shared" si="10"/>
        <v>0</v>
      </c>
      <c r="AA133" s="762">
        <f t="shared" si="11"/>
        <v>0</v>
      </c>
      <c r="AB133" s="693" t="str">
        <f t="shared" si="12"/>
        <v/>
      </c>
      <c r="AC133" s="693" t="str">
        <f t="shared" si="13"/>
        <v/>
      </c>
      <c r="AD133" s="133" t="str">
        <f>IF(L133="","",VLOOKUP(AI133,係数!$Y:$AG,9,FALSE))</f>
        <v/>
      </c>
      <c r="AE133" s="766" t="str">
        <f>IF(L133="","",AB133*VLOOKUP(AI133,係数!$Y:$AH,9,FALSE))</f>
        <v/>
      </c>
      <c r="AI133" s="375" t="str">
        <f t="shared" si="14"/>
        <v/>
      </c>
    </row>
    <row r="134" spans="4:35" ht="19.5" customHeight="1">
      <c r="D134" s="822"/>
      <c r="E134" s="339"/>
      <c r="F134" s="216"/>
      <c r="G134" s="32"/>
      <c r="H134" s="32"/>
      <c r="I134" s="50"/>
      <c r="J134" s="50"/>
      <c r="K134" s="50"/>
      <c r="L134" s="273"/>
      <c r="M134" s="686"/>
      <c r="N134" s="687"/>
      <c r="O134" s="687"/>
      <c r="P134" s="687"/>
      <c r="Q134" s="687"/>
      <c r="R134" s="687"/>
      <c r="S134" s="687"/>
      <c r="T134" s="687"/>
      <c r="U134" s="687"/>
      <c r="V134" s="687"/>
      <c r="W134" s="687"/>
      <c r="X134" s="688"/>
      <c r="Y134" s="736"/>
      <c r="Z134" s="761">
        <f t="shared" si="10"/>
        <v>0</v>
      </c>
      <c r="AA134" s="762">
        <f t="shared" si="11"/>
        <v>0</v>
      </c>
      <c r="AB134" s="693" t="str">
        <f t="shared" si="12"/>
        <v/>
      </c>
      <c r="AC134" s="693" t="str">
        <f t="shared" si="13"/>
        <v/>
      </c>
      <c r="AD134" s="133" t="str">
        <f>IF(L134="","",VLOOKUP(AI134,係数!$Y:$AG,9,FALSE))</f>
        <v/>
      </c>
      <c r="AE134" s="766" t="str">
        <f>IF(L134="","",AB134*VLOOKUP(AI134,係数!$Y:$AH,9,FALSE))</f>
        <v/>
      </c>
      <c r="AI134" s="375" t="str">
        <f t="shared" si="14"/>
        <v/>
      </c>
    </row>
    <row r="135" spans="4:35" ht="19.5" customHeight="1">
      <c r="D135" s="822"/>
      <c r="E135" s="339"/>
      <c r="F135" s="216"/>
      <c r="G135" s="32"/>
      <c r="H135" s="32"/>
      <c r="I135" s="50"/>
      <c r="J135" s="50"/>
      <c r="K135" s="50"/>
      <c r="L135" s="273"/>
      <c r="M135" s="686"/>
      <c r="N135" s="687"/>
      <c r="O135" s="687"/>
      <c r="P135" s="687"/>
      <c r="Q135" s="687"/>
      <c r="R135" s="687"/>
      <c r="S135" s="687"/>
      <c r="T135" s="687"/>
      <c r="U135" s="687"/>
      <c r="V135" s="687"/>
      <c r="W135" s="687"/>
      <c r="X135" s="688"/>
      <c r="Y135" s="736"/>
      <c r="Z135" s="761">
        <f t="shared" si="10"/>
        <v>0</v>
      </c>
      <c r="AA135" s="762">
        <f t="shared" si="11"/>
        <v>0</v>
      </c>
      <c r="AB135" s="693" t="str">
        <f t="shared" si="12"/>
        <v/>
      </c>
      <c r="AC135" s="693" t="str">
        <f t="shared" si="13"/>
        <v/>
      </c>
      <c r="AD135" s="133" t="str">
        <f>IF(L135="","",VLOOKUP(AI135,係数!$Y:$AG,9,FALSE))</f>
        <v/>
      </c>
      <c r="AE135" s="766" t="str">
        <f>IF(L135="","",AB135*VLOOKUP(AI135,係数!$Y:$AH,9,FALSE))</f>
        <v/>
      </c>
      <c r="AI135" s="375" t="str">
        <f t="shared" si="14"/>
        <v/>
      </c>
    </row>
    <row r="136" spans="4:35" ht="19.5" customHeight="1">
      <c r="D136" s="822"/>
      <c r="E136" s="339"/>
      <c r="F136" s="216"/>
      <c r="G136" s="32"/>
      <c r="H136" s="32"/>
      <c r="I136" s="50"/>
      <c r="J136" s="50"/>
      <c r="K136" s="50"/>
      <c r="L136" s="273"/>
      <c r="M136" s="686"/>
      <c r="N136" s="687"/>
      <c r="O136" s="687"/>
      <c r="P136" s="687"/>
      <c r="Q136" s="687"/>
      <c r="R136" s="687"/>
      <c r="S136" s="687"/>
      <c r="T136" s="687"/>
      <c r="U136" s="687"/>
      <c r="V136" s="687"/>
      <c r="W136" s="687"/>
      <c r="X136" s="688"/>
      <c r="Y136" s="736"/>
      <c r="Z136" s="761">
        <f t="shared" si="10"/>
        <v>0</v>
      </c>
      <c r="AA136" s="762">
        <f t="shared" si="11"/>
        <v>0</v>
      </c>
      <c r="AB136" s="693" t="str">
        <f t="shared" si="12"/>
        <v/>
      </c>
      <c r="AC136" s="693" t="str">
        <f t="shared" si="13"/>
        <v/>
      </c>
      <c r="AD136" s="133" t="str">
        <f>IF(L136="","",VLOOKUP(AI136,係数!$Y:$AG,9,FALSE))</f>
        <v/>
      </c>
      <c r="AE136" s="766" t="str">
        <f>IF(L136="","",AB136*VLOOKUP(AI136,係数!$Y:$AH,9,FALSE))</f>
        <v/>
      </c>
      <c r="AI136" s="375" t="str">
        <f t="shared" si="14"/>
        <v/>
      </c>
    </row>
    <row r="137" spans="4:35" ht="19.5" customHeight="1">
      <c r="D137" s="822"/>
      <c r="E137" s="339"/>
      <c r="F137" s="216"/>
      <c r="G137" s="32"/>
      <c r="H137" s="32"/>
      <c r="I137" s="50"/>
      <c r="J137" s="50"/>
      <c r="K137" s="50"/>
      <c r="L137" s="273"/>
      <c r="M137" s="686"/>
      <c r="N137" s="687"/>
      <c r="O137" s="687"/>
      <c r="P137" s="687"/>
      <c r="Q137" s="687"/>
      <c r="R137" s="687"/>
      <c r="S137" s="687"/>
      <c r="T137" s="687"/>
      <c r="U137" s="687"/>
      <c r="V137" s="687"/>
      <c r="W137" s="687"/>
      <c r="X137" s="688"/>
      <c r="Y137" s="736"/>
      <c r="Z137" s="761">
        <f t="shared" si="10"/>
        <v>0</v>
      </c>
      <c r="AA137" s="762">
        <f t="shared" si="11"/>
        <v>0</v>
      </c>
      <c r="AB137" s="693" t="str">
        <f t="shared" si="12"/>
        <v/>
      </c>
      <c r="AC137" s="693" t="str">
        <f t="shared" si="13"/>
        <v/>
      </c>
      <c r="AD137" s="133" t="str">
        <f>IF(L137="","",VLOOKUP(AI137,係数!$Y:$AG,9,FALSE))</f>
        <v/>
      </c>
      <c r="AE137" s="766" t="str">
        <f>IF(L137="","",AB137*VLOOKUP(AI137,係数!$Y:$AH,9,FALSE))</f>
        <v/>
      </c>
      <c r="AI137" s="375" t="str">
        <f t="shared" si="14"/>
        <v/>
      </c>
    </row>
    <row r="138" spans="4:35" ht="19.5" customHeight="1">
      <c r="D138" s="822"/>
      <c r="E138" s="339"/>
      <c r="F138" s="216"/>
      <c r="G138" s="32"/>
      <c r="H138" s="32"/>
      <c r="I138" s="50"/>
      <c r="J138" s="50"/>
      <c r="K138" s="50"/>
      <c r="L138" s="273"/>
      <c r="M138" s="686"/>
      <c r="N138" s="687"/>
      <c r="O138" s="687"/>
      <c r="P138" s="687"/>
      <c r="Q138" s="687"/>
      <c r="R138" s="687"/>
      <c r="S138" s="687"/>
      <c r="T138" s="687"/>
      <c r="U138" s="687"/>
      <c r="V138" s="687"/>
      <c r="W138" s="687"/>
      <c r="X138" s="688"/>
      <c r="Y138" s="736"/>
      <c r="Z138" s="761">
        <f t="shared" si="10"/>
        <v>0</v>
      </c>
      <c r="AA138" s="762">
        <f t="shared" si="11"/>
        <v>0</v>
      </c>
      <c r="AB138" s="693" t="str">
        <f t="shared" si="12"/>
        <v/>
      </c>
      <c r="AC138" s="693" t="str">
        <f t="shared" si="13"/>
        <v/>
      </c>
      <c r="AD138" s="133" t="str">
        <f>IF(L138="","",VLOOKUP(AI138,係数!$Y:$AG,9,FALSE))</f>
        <v/>
      </c>
      <c r="AE138" s="766" t="str">
        <f>IF(L138="","",AB138*VLOOKUP(AI138,係数!$Y:$AH,9,FALSE))</f>
        <v/>
      </c>
      <c r="AI138" s="375" t="str">
        <f t="shared" si="14"/>
        <v/>
      </c>
    </row>
    <row r="139" spans="4:35" ht="19.5" customHeight="1">
      <c r="D139" s="822"/>
      <c r="E139" s="339"/>
      <c r="F139" s="216"/>
      <c r="G139" s="32"/>
      <c r="H139" s="32"/>
      <c r="I139" s="50"/>
      <c r="J139" s="50"/>
      <c r="K139" s="50"/>
      <c r="L139" s="273"/>
      <c r="M139" s="686"/>
      <c r="N139" s="687"/>
      <c r="O139" s="687"/>
      <c r="P139" s="687"/>
      <c r="Q139" s="687"/>
      <c r="R139" s="687"/>
      <c r="S139" s="687"/>
      <c r="T139" s="687"/>
      <c r="U139" s="687"/>
      <c r="V139" s="687"/>
      <c r="W139" s="687"/>
      <c r="X139" s="688"/>
      <c r="Y139" s="736"/>
      <c r="Z139" s="761">
        <f t="shared" si="10"/>
        <v>0</v>
      </c>
      <c r="AA139" s="762">
        <f t="shared" si="11"/>
        <v>0</v>
      </c>
      <c r="AB139" s="693" t="str">
        <f t="shared" si="12"/>
        <v/>
      </c>
      <c r="AC139" s="693" t="str">
        <f t="shared" si="13"/>
        <v/>
      </c>
      <c r="AD139" s="133" t="str">
        <f>IF(L139="","",VLOOKUP(AI139,係数!$Y:$AG,9,FALSE))</f>
        <v/>
      </c>
      <c r="AE139" s="766" t="str">
        <f>IF(L139="","",AB139*VLOOKUP(AI139,係数!$Y:$AH,9,FALSE))</f>
        <v/>
      </c>
      <c r="AI139" s="375" t="str">
        <f t="shared" si="14"/>
        <v/>
      </c>
    </row>
    <row r="140" spans="4:35" ht="19.5" customHeight="1">
      <c r="D140" s="822"/>
      <c r="E140" s="339"/>
      <c r="F140" s="216"/>
      <c r="G140" s="32"/>
      <c r="H140" s="32"/>
      <c r="I140" s="50"/>
      <c r="J140" s="50"/>
      <c r="K140" s="50"/>
      <c r="L140" s="273"/>
      <c r="M140" s="686"/>
      <c r="N140" s="687"/>
      <c r="O140" s="687"/>
      <c r="P140" s="687"/>
      <c r="Q140" s="687"/>
      <c r="R140" s="687"/>
      <c r="S140" s="687"/>
      <c r="T140" s="687"/>
      <c r="U140" s="687"/>
      <c r="V140" s="687"/>
      <c r="W140" s="687"/>
      <c r="X140" s="688"/>
      <c r="Y140" s="736"/>
      <c r="Z140" s="761">
        <f t="shared" si="10"/>
        <v>0</v>
      </c>
      <c r="AA140" s="762">
        <f t="shared" si="11"/>
        <v>0</v>
      </c>
      <c r="AB140" s="693" t="str">
        <f t="shared" si="12"/>
        <v/>
      </c>
      <c r="AC140" s="693" t="str">
        <f t="shared" si="13"/>
        <v/>
      </c>
      <c r="AD140" s="133" t="str">
        <f>IF(L140="","",VLOOKUP(AI140,係数!$Y:$AG,9,FALSE))</f>
        <v/>
      </c>
      <c r="AE140" s="766" t="str">
        <f>IF(L140="","",AB140*VLOOKUP(AI140,係数!$Y:$AH,9,FALSE))</f>
        <v/>
      </c>
      <c r="AI140" s="375" t="str">
        <f t="shared" si="14"/>
        <v/>
      </c>
    </row>
    <row r="141" spans="4:35" ht="19.5" customHeight="1">
      <c r="D141" s="822"/>
      <c r="E141" s="339"/>
      <c r="F141" s="216"/>
      <c r="G141" s="32"/>
      <c r="H141" s="32"/>
      <c r="I141" s="50"/>
      <c r="J141" s="50"/>
      <c r="K141" s="50"/>
      <c r="L141" s="273"/>
      <c r="M141" s="686"/>
      <c r="N141" s="687"/>
      <c r="O141" s="687"/>
      <c r="P141" s="687"/>
      <c r="Q141" s="687"/>
      <c r="R141" s="687"/>
      <c r="S141" s="687"/>
      <c r="T141" s="687"/>
      <c r="U141" s="687"/>
      <c r="V141" s="687"/>
      <c r="W141" s="687"/>
      <c r="X141" s="688"/>
      <c r="Y141" s="736"/>
      <c r="Z141" s="761">
        <f t="shared" si="10"/>
        <v>0</v>
      </c>
      <c r="AA141" s="762">
        <f t="shared" si="11"/>
        <v>0</v>
      </c>
      <c r="AB141" s="693" t="str">
        <f t="shared" si="12"/>
        <v/>
      </c>
      <c r="AC141" s="693" t="str">
        <f t="shared" si="13"/>
        <v/>
      </c>
      <c r="AD141" s="133" t="str">
        <f>IF(L141="","",VLOOKUP(AI141,係数!$Y:$AG,9,FALSE))</f>
        <v/>
      </c>
      <c r="AE141" s="766" t="str">
        <f>IF(L141="","",AB141*VLOOKUP(AI141,係数!$Y:$AH,9,FALSE))</f>
        <v/>
      </c>
      <c r="AI141" s="375" t="str">
        <f t="shared" si="14"/>
        <v/>
      </c>
    </row>
    <row r="142" spans="4:35" ht="19.5" customHeight="1">
      <c r="D142" s="822"/>
      <c r="E142" s="339"/>
      <c r="F142" s="216"/>
      <c r="G142" s="32"/>
      <c r="H142" s="32"/>
      <c r="I142" s="50"/>
      <c r="J142" s="50"/>
      <c r="K142" s="50"/>
      <c r="L142" s="273"/>
      <c r="M142" s="686"/>
      <c r="N142" s="687"/>
      <c r="O142" s="687"/>
      <c r="P142" s="687"/>
      <c r="Q142" s="687"/>
      <c r="R142" s="687"/>
      <c r="S142" s="687"/>
      <c r="T142" s="687"/>
      <c r="U142" s="687"/>
      <c r="V142" s="687"/>
      <c r="W142" s="687"/>
      <c r="X142" s="688"/>
      <c r="Y142" s="736"/>
      <c r="Z142" s="761">
        <f t="shared" si="10"/>
        <v>0</v>
      </c>
      <c r="AA142" s="762">
        <f t="shared" si="11"/>
        <v>0</v>
      </c>
      <c r="AB142" s="693" t="str">
        <f t="shared" si="12"/>
        <v/>
      </c>
      <c r="AC142" s="693" t="str">
        <f t="shared" si="13"/>
        <v/>
      </c>
      <c r="AD142" s="133" t="str">
        <f>IF(L142="","",VLOOKUP(AI142,係数!$Y:$AG,9,FALSE))</f>
        <v/>
      </c>
      <c r="AE142" s="766" t="str">
        <f>IF(L142="","",AB142*VLOOKUP(AI142,係数!$Y:$AH,9,FALSE))</f>
        <v/>
      </c>
      <c r="AI142" s="375" t="str">
        <f t="shared" si="14"/>
        <v/>
      </c>
    </row>
    <row r="143" spans="4:35" ht="19.5" customHeight="1">
      <c r="D143" s="822"/>
      <c r="E143" s="339"/>
      <c r="F143" s="216"/>
      <c r="G143" s="32"/>
      <c r="H143" s="32"/>
      <c r="I143" s="50"/>
      <c r="J143" s="50"/>
      <c r="K143" s="50"/>
      <c r="L143" s="273"/>
      <c r="M143" s="686"/>
      <c r="N143" s="687"/>
      <c r="O143" s="687"/>
      <c r="P143" s="687"/>
      <c r="Q143" s="687"/>
      <c r="R143" s="687"/>
      <c r="S143" s="687"/>
      <c r="T143" s="687"/>
      <c r="U143" s="687"/>
      <c r="V143" s="687"/>
      <c r="W143" s="687"/>
      <c r="X143" s="688"/>
      <c r="Y143" s="736"/>
      <c r="Z143" s="761">
        <f t="shared" si="10"/>
        <v>0</v>
      </c>
      <c r="AA143" s="762">
        <f t="shared" si="11"/>
        <v>0</v>
      </c>
      <c r="AB143" s="693" t="str">
        <f t="shared" si="12"/>
        <v/>
      </c>
      <c r="AC143" s="693" t="str">
        <f t="shared" si="13"/>
        <v/>
      </c>
      <c r="AD143" s="133" t="str">
        <f>IF(L143="","",VLOOKUP(AI143,係数!$Y:$AG,9,FALSE))</f>
        <v/>
      </c>
      <c r="AE143" s="766" t="str">
        <f>IF(L143="","",AB143*VLOOKUP(AI143,係数!$Y:$AH,9,FALSE))</f>
        <v/>
      </c>
      <c r="AI143" s="375" t="str">
        <f t="shared" si="14"/>
        <v/>
      </c>
    </row>
    <row r="144" spans="4:35" ht="19.5" customHeight="1">
      <c r="D144" s="822"/>
      <c r="E144" s="339"/>
      <c r="F144" s="216"/>
      <c r="G144" s="32"/>
      <c r="H144" s="32"/>
      <c r="I144" s="50"/>
      <c r="J144" s="50"/>
      <c r="K144" s="50"/>
      <c r="L144" s="273"/>
      <c r="M144" s="686"/>
      <c r="N144" s="687"/>
      <c r="O144" s="687"/>
      <c r="P144" s="687"/>
      <c r="Q144" s="687"/>
      <c r="R144" s="687"/>
      <c r="S144" s="687"/>
      <c r="T144" s="687"/>
      <c r="U144" s="687"/>
      <c r="V144" s="687"/>
      <c r="W144" s="687"/>
      <c r="X144" s="688"/>
      <c r="Y144" s="736"/>
      <c r="Z144" s="761">
        <f t="shared" si="10"/>
        <v>0</v>
      </c>
      <c r="AA144" s="762">
        <f t="shared" si="11"/>
        <v>0</v>
      </c>
      <c r="AB144" s="693" t="str">
        <f t="shared" si="12"/>
        <v/>
      </c>
      <c r="AC144" s="693" t="str">
        <f t="shared" si="13"/>
        <v/>
      </c>
      <c r="AD144" s="133" t="str">
        <f>IF(L144="","",VLOOKUP(AI144,係数!$Y:$AG,9,FALSE))</f>
        <v/>
      </c>
      <c r="AE144" s="766" t="str">
        <f>IF(L144="","",AB144*VLOOKUP(AI144,係数!$Y:$AH,9,FALSE))</f>
        <v/>
      </c>
      <c r="AI144" s="375" t="str">
        <f t="shared" si="14"/>
        <v/>
      </c>
    </row>
    <row r="145" spans="4:35" ht="19.5" customHeight="1">
      <c r="D145" s="822"/>
      <c r="E145" s="339"/>
      <c r="F145" s="216"/>
      <c r="G145" s="32"/>
      <c r="H145" s="32"/>
      <c r="I145" s="50"/>
      <c r="J145" s="50"/>
      <c r="K145" s="50"/>
      <c r="L145" s="273"/>
      <c r="M145" s="686"/>
      <c r="N145" s="687"/>
      <c r="O145" s="687"/>
      <c r="P145" s="687"/>
      <c r="Q145" s="687"/>
      <c r="R145" s="687"/>
      <c r="S145" s="687"/>
      <c r="T145" s="687"/>
      <c r="U145" s="687"/>
      <c r="V145" s="687"/>
      <c r="W145" s="687"/>
      <c r="X145" s="688"/>
      <c r="Y145" s="736"/>
      <c r="Z145" s="761">
        <f t="shared" si="10"/>
        <v>0</v>
      </c>
      <c r="AA145" s="762">
        <f t="shared" si="11"/>
        <v>0</v>
      </c>
      <c r="AB145" s="693" t="str">
        <f t="shared" si="12"/>
        <v/>
      </c>
      <c r="AC145" s="693" t="str">
        <f t="shared" si="13"/>
        <v/>
      </c>
      <c r="AD145" s="133" t="str">
        <f>IF(L145="","",VLOOKUP(AI145,係数!$Y:$AG,9,FALSE))</f>
        <v/>
      </c>
      <c r="AE145" s="766" t="str">
        <f>IF(L145="","",AB145*VLOOKUP(AI145,係数!$Y:$AH,9,FALSE))</f>
        <v/>
      </c>
      <c r="AI145" s="375" t="str">
        <f t="shared" si="14"/>
        <v/>
      </c>
    </row>
    <row r="146" spans="4:35" ht="19.5" customHeight="1">
      <c r="D146" s="822"/>
      <c r="E146" s="339"/>
      <c r="F146" s="216"/>
      <c r="G146" s="32"/>
      <c r="H146" s="32"/>
      <c r="I146" s="50"/>
      <c r="J146" s="50"/>
      <c r="K146" s="50"/>
      <c r="L146" s="273"/>
      <c r="M146" s="686"/>
      <c r="N146" s="687"/>
      <c r="O146" s="687"/>
      <c r="P146" s="687"/>
      <c r="Q146" s="687"/>
      <c r="R146" s="687"/>
      <c r="S146" s="687"/>
      <c r="T146" s="687"/>
      <c r="U146" s="687"/>
      <c r="V146" s="687"/>
      <c r="W146" s="687"/>
      <c r="X146" s="688"/>
      <c r="Y146" s="736"/>
      <c r="Z146" s="761">
        <f t="shared" si="10"/>
        <v>0</v>
      </c>
      <c r="AA146" s="762">
        <f t="shared" si="11"/>
        <v>0</v>
      </c>
      <c r="AB146" s="693" t="str">
        <f t="shared" si="12"/>
        <v/>
      </c>
      <c r="AC146" s="693" t="str">
        <f t="shared" si="13"/>
        <v/>
      </c>
      <c r="AD146" s="133" t="str">
        <f>IF(L146="","",VLOOKUP(AI146,係数!$Y:$AG,9,FALSE))</f>
        <v/>
      </c>
      <c r="AE146" s="766" t="str">
        <f>IF(L146="","",AB146*VLOOKUP(AI146,係数!$Y:$AH,9,FALSE))</f>
        <v/>
      </c>
      <c r="AI146" s="375" t="str">
        <f t="shared" si="14"/>
        <v/>
      </c>
    </row>
    <row r="147" spans="4:35" ht="19.5" customHeight="1">
      <c r="D147" s="822"/>
      <c r="E147" s="339"/>
      <c r="F147" s="216"/>
      <c r="G147" s="32"/>
      <c r="H147" s="32"/>
      <c r="I147" s="50"/>
      <c r="J147" s="50"/>
      <c r="K147" s="50"/>
      <c r="L147" s="273"/>
      <c r="M147" s="686"/>
      <c r="N147" s="687"/>
      <c r="O147" s="687"/>
      <c r="P147" s="687"/>
      <c r="Q147" s="687"/>
      <c r="R147" s="687"/>
      <c r="S147" s="687"/>
      <c r="T147" s="687"/>
      <c r="U147" s="687"/>
      <c r="V147" s="687"/>
      <c r="W147" s="687"/>
      <c r="X147" s="688"/>
      <c r="Y147" s="736"/>
      <c r="Z147" s="761">
        <f t="shared" si="10"/>
        <v>0</v>
      </c>
      <c r="AA147" s="762">
        <f t="shared" si="11"/>
        <v>0</v>
      </c>
      <c r="AB147" s="693" t="str">
        <f t="shared" si="12"/>
        <v/>
      </c>
      <c r="AC147" s="693" t="str">
        <f t="shared" si="13"/>
        <v/>
      </c>
      <c r="AD147" s="133" t="str">
        <f>IF(L147="","",VLOOKUP(AI147,係数!$Y:$AG,9,FALSE))</f>
        <v/>
      </c>
      <c r="AE147" s="766" t="str">
        <f>IF(L147="","",AB147*VLOOKUP(AI147,係数!$Y:$AH,9,FALSE))</f>
        <v/>
      </c>
      <c r="AI147" s="375" t="str">
        <f t="shared" si="14"/>
        <v/>
      </c>
    </row>
    <row r="148" spans="4:35" ht="19.5" customHeight="1">
      <c r="D148" s="822"/>
      <c r="E148" s="339"/>
      <c r="F148" s="216"/>
      <c r="G148" s="32"/>
      <c r="H148" s="32"/>
      <c r="I148" s="50"/>
      <c r="J148" s="50"/>
      <c r="K148" s="50"/>
      <c r="L148" s="273"/>
      <c r="M148" s="686"/>
      <c r="N148" s="687"/>
      <c r="O148" s="687"/>
      <c r="P148" s="687"/>
      <c r="Q148" s="687"/>
      <c r="R148" s="687"/>
      <c r="S148" s="687"/>
      <c r="T148" s="687"/>
      <c r="U148" s="687"/>
      <c r="V148" s="687"/>
      <c r="W148" s="687"/>
      <c r="X148" s="688"/>
      <c r="Y148" s="736"/>
      <c r="Z148" s="761">
        <f t="shared" si="10"/>
        <v>0</v>
      </c>
      <c r="AA148" s="762">
        <f t="shared" si="11"/>
        <v>0</v>
      </c>
      <c r="AB148" s="693" t="str">
        <f t="shared" si="12"/>
        <v/>
      </c>
      <c r="AC148" s="693" t="str">
        <f t="shared" si="13"/>
        <v/>
      </c>
      <c r="AD148" s="133" t="str">
        <f>IF(L148="","",VLOOKUP(AI148,係数!$Y:$AG,9,FALSE))</f>
        <v/>
      </c>
      <c r="AE148" s="766" t="str">
        <f>IF(L148="","",AB148*VLOOKUP(AI148,係数!$Y:$AH,9,FALSE))</f>
        <v/>
      </c>
      <c r="AI148" s="375" t="str">
        <f t="shared" si="14"/>
        <v/>
      </c>
    </row>
    <row r="149" spans="4:35" ht="19.5" customHeight="1">
      <c r="D149" s="822"/>
      <c r="E149" s="339"/>
      <c r="F149" s="216"/>
      <c r="G149" s="32"/>
      <c r="H149" s="32"/>
      <c r="I149" s="50"/>
      <c r="J149" s="50"/>
      <c r="K149" s="50"/>
      <c r="L149" s="273"/>
      <c r="M149" s="686"/>
      <c r="N149" s="687"/>
      <c r="O149" s="687"/>
      <c r="P149" s="687"/>
      <c r="Q149" s="687"/>
      <c r="R149" s="687"/>
      <c r="S149" s="687"/>
      <c r="T149" s="687"/>
      <c r="U149" s="687"/>
      <c r="V149" s="687"/>
      <c r="W149" s="687"/>
      <c r="X149" s="688"/>
      <c r="Y149" s="736"/>
      <c r="Z149" s="761">
        <f t="shared" si="10"/>
        <v>0</v>
      </c>
      <c r="AA149" s="762">
        <f t="shared" si="11"/>
        <v>0</v>
      </c>
      <c r="AB149" s="693" t="str">
        <f t="shared" si="12"/>
        <v/>
      </c>
      <c r="AC149" s="693" t="str">
        <f t="shared" si="13"/>
        <v/>
      </c>
      <c r="AD149" s="133" t="str">
        <f>IF(L149="","",VLOOKUP(AI149,係数!$Y:$AG,9,FALSE))</f>
        <v/>
      </c>
      <c r="AE149" s="766" t="str">
        <f>IF(L149="","",AB149*VLOOKUP(AI149,係数!$Y:$AH,9,FALSE))</f>
        <v/>
      </c>
      <c r="AI149" s="375" t="str">
        <f t="shared" si="14"/>
        <v/>
      </c>
    </row>
    <row r="150" spans="4:35" ht="19.5" customHeight="1">
      <c r="D150" s="822"/>
      <c r="E150" s="339"/>
      <c r="F150" s="216"/>
      <c r="G150" s="32"/>
      <c r="H150" s="32"/>
      <c r="I150" s="50"/>
      <c r="J150" s="50"/>
      <c r="K150" s="50"/>
      <c r="L150" s="273"/>
      <c r="M150" s="686"/>
      <c r="N150" s="687"/>
      <c r="O150" s="687"/>
      <c r="P150" s="687"/>
      <c r="Q150" s="687"/>
      <c r="R150" s="687"/>
      <c r="S150" s="687"/>
      <c r="T150" s="687"/>
      <c r="U150" s="687"/>
      <c r="V150" s="687"/>
      <c r="W150" s="687"/>
      <c r="X150" s="688"/>
      <c r="Y150" s="736"/>
      <c r="Z150" s="761">
        <f t="shared" si="10"/>
        <v>0</v>
      </c>
      <c r="AA150" s="762">
        <f t="shared" si="11"/>
        <v>0</v>
      </c>
      <c r="AB150" s="693" t="str">
        <f t="shared" si="12"/>
        <v/>
      </c>
      <c r="AC150" s="693" t="str">
        <f t="shared" si="13"/>
        <v/>
      </c>
      <c r="AD150" s="133" t="str">
        <f>IF(L150="","",VLOOKUP(AI150,係数!$Y:$AG,9,FALSE))</f>
        <v/>
      </c>
      <c r="AE150" s="766" t="str">
        <f>IF(L150="","",AB150*VLOOKUP(AI150,係数!$Y:$AH,9,FALSE))</f>
        <v/>
      </c>
      <c r="AI150" s="375" t="str">
        <f t="shared" si="14"/>
        <v/>
      </c>
    </row>
    <row r="151" spans="4:35" ht="19.5" customHeight="1">
      <c r="D151" s="822"/>
      <c r="E151" s="339"/>
      <c r="F151" s="216"/>
      <c r="G151" s="32"/>
      <c r="H151" s="32"/>
      <c r="I151" s="50"/>
      <c r="J151" s="50"/>
      <c r="K151" s="50"/>
      <c r="L151" s="273"/>
      <c r="M151" s="686"/>
      <c r="N151" s="687"/>
      <c r="O151" s="687"/>
      <c r="P151" s="687"/>
      <c r="Q151" s="687"/>
      <c r="R151" s="687"/>
      <c r="S151" s="687"/>
      <c r="T151" s="687"/>
      <c r="U151" s="687"/>
      <c r="V151" s="687"/>
      <c r="W151" s="687"/>
      <c r="X151" s="688"/>
      <c r="Y151" s="736"/>
      <c r="Z151" s="761">
        <f t="shared" si="10"/>
        <v>0</v>
      </c>
      <c r="AA151" s="762">
        <f t="shared" si="11"/>
        <v>0</v>
      </c>
      <c r="AB151" s="693" t="str">
        <f t="shared" si="12"/>
        <v/>
      </c>
      <c r="AC151" s="693" t="str">
        <f t="shared" si="13"/>
        <v/>
      </c>
      <c r="AD151" s="133" t="str">
        <f>IF(L151="","",VLOOKUP(AI151,係数!$Y:$AG,9,FALSE))</f>
        <v/>
      </c>
      <c r="AE151" s="766" t="str">
        <f>IF(L151="","",AB151*VLOOKUP(AI151,係数!$Y:$AH,9,FALSE))</f>
        <v/>
      </c>
      <c r="AI151" s="375" t="str">
        <f t="shared" si="14"/>
        <v/>
      </c>
    </row>
    <row r="152" spans="4:35" ht="19.5" customHeight="1">
      <c r="D152" s="822"/>
      <c r="E152" s="339"/>
      <c r="F152" s="216"/>
      <c r="G152" s="32"/>
      <c r="H152" s="32"/>
      <c r="I152" s="50"/>
      <c r="J152" s="50"/>
      <c r="K152" s="50"/>
      <c r="L152" s="273"/>
      <c r="M152" s="686"/>
      <c r="N152" s="687"/>
      <c r="O152" s="687"/>
      <c r="P152" s="687"/>
      <c r="Q152" s="687"/>
      <c r="R152" s="687"/>
      <c r="S152" s="687"/>
      <c r="T152" s="687"/>
      <c r="U152" s="687"/>
      <c r="V152" s="687"/>
      <c r="W152" s="687"/>
      <c r="X152" s="688"/>
      <c r="Y152" s="736"/>
      <c r="Z152" s="761">
        <f t="shared" si="10"/>
        <v>0</v>
      </c>
      <c r="AA152" s="762">
        <f t="shared" si="11"/>
        <v>0</v>
      </c>
      <c r="AB152" s="693" t="str">
        <f t="shared" si="12"/>
        <v/>
      </c>
      <c r="AC152" s="693" t="str">
        <f t="shared" si="13"/>
        <v/>
      </c>
      <c r="AD152" s="133" t="str">
        <f>IF(L152="","",VLOOKUP(AI152,係数!$Y:$AG,9,FALSE))</f>
        <v/>
      </c>
      <c r="AE152" s="766" t="str">
        <f>IF(L152="","",AB152*VLOOKUP(AI152,係数!$Y:$AH,9,FALSE))</f>
        <v/>
      </c>
      <c r="AI152" s="375" t="str">
        <f t="shared" si="14"/>
        <v/>
      </c>
    </row>
    <row r="153" spans="4:35" ht="19.5" customHeight="1">
      <c r="D153" s="822"/>
      <c r="E153" s="339"/>
      <c r="F153" s="216"/>
      <c r="G153" s="32"/>
      <c r="H153" s="32"/>
      <c r="I153" s="50"/>
      <c r="J153" s="50"/>
      <c r="K153" s="50"/>
      <c r="L153" s="273"/>
      <c r="M153" s="686"/>
      <c r="N153" s="687"/>
      <c r="O153" s="687"/>
      <c r="P153" s="687"/>
      <c r="Q153" s="687"/>
      <c r="R153" s="687"/>
      <c r="S153" s="687"/>
      <c r="T153" s="687"/>
      <c r="U153" s="687"/>
      <c r="V153" s="687"/>
      <c r="W153" s="687"/>
      <c r="X153" s="688"/>
      <c r="Y153" s="736"/>
      <c r="Z153" s="761">
        <f t="shared" si="10"/>
        <v>0</v>
      </c>
      <c r="AA153" s="762">
        <f t="shared" si="11"/>
        <v>0</v>
      </c>
      <c r="AB153" s="693" t="str">
        <f t="shared" si="12"/>
        <v/>
      </c>
      <c r="AC153" s="693" t="str">
        <f t="shared" si="13"/>
        <v/>
      </c>
      <c r="AD153" s="133" t="str">
        <f>IF(L153="","",VLOOKUP(AI153,係数!$Y:$AG,9,FALSE))</f>
        <v/>
      </c>
      <c r="AE153" s="766" t="str">
        <f>IF(L153="","",AB153*VLOOKUP(AI153,係数!$Y:$AH,9,FALSE))</f>
        <v/>
      </c>
      <c r="AI153" s="375" t="str">
        <f t="shared" si="14"/>
        <v/>
      </c>
    </row>
    <row r="154" spans="4:35" ht="19.5" customHeight="1">
      <c r="D154" s="822"/>
      <c r="E154" s="339"/>
      <c r="F154" s="216"/>
      <c r="G154" s="32"/>
      <c r="H154" s="32"/>
      <c r="I154" s="50"/>
      <c r="J154" s="50"/>
      <c r="K154" s="50"/>
      <c r="L154" s="273"/>
      <c r="M154" s="686"/>
      <c r="N154" s="687"/>
      <c r="O154" s="687"/>
      <c r="P154" s="687"/>
      <c r="Q154" s="687"/>
      <c r="R154" s="687"/>
      <c r="S154" s="687"/>
      <c r="T154" s="687"/>
      <c r="U154" s="687"/>
      <c r="V154" s="687"/>
      <c r="W154" s="687"/>
      <c r="X154" s="688"/>
      <c r="Y154" s="736"/>
      <c r="Z154" s="761">
        <f t="shared" si="10"/>
        <v>0</v>
      </c>
      <c r="AA154" s="762">
        <f t="shared" si="11"/>
        <v>0</v>
      </c>
      <c r="AB154" s="693" t="str">
        <f t="shared" si="12"/>
        <v/>
      </c>
      <c r="AC154" s="693" t="str">
        <f t="shared" si="13"/>
        <v/>
      </c>
      <c r="AD154" s="133" t="str">
        <f>IF(L154="","",VLOOKUP(AI154,係数!$Y:$AG,9,FALSE))</f>
        <v/>
      </c>
      <c r="AE154" s="766" t="str">
        <f>IF(L154="","",AB154*VLOOKUP(AI154,係数!$Y:$AH,9,FALSE))</f>
        <v/>
      </c>
      <c r="AI154" s="375" t="str">
        <f t="shared" si="14"/>
        <v/>
      </c>
    </row>
    <row r="155" spans="4:35" ht="19.5" customHeight="1">
      <c r="D155" s="822"/>
      <c r="E155" s="339"/>
      <c r="F155" s="216"/>
      <c r="G155" s="32"/>
      <c r="H155" s="32"/>
      <c r="I155" s="50"/>
      <c r="J155" s="50"/>
      <c r="K155" s="50"/>
      <c r="L155" s="273"/>
      <c r="M155" s="686"/>
      <c r="N155" s="687"/>
      <c r="O155" s="687"/>
      <c r="P155" s="687"/>
      <c r="Q155" s="687"/>
      <c r="R155" s="687"/>
      <c r="S155" s="687"/>
      <c r="T155" s="687"/>
      <c r="U155" s="687"/>
      <c r="V155" s="687"/>
      <c r="W155" s="687"/>
      <c r="X155" s="688"/>
      <c r="Y155" s="736"/>
      <c r="Z155" s="761">
        <f t="shared" si="10"/>
        <v>0</v>
      </c>
      <c r="AA155" s="762">
        <f t="shared" si="11"/>
        <v>0</v>
      </c>
      <c r="AB155" s="693" t="str">
        <f t="shared" si="12"/>
        <v/>
      </c>
      <c r="AC155" s="693" t="str">
        <f t="shared" si="13"/>
        <v/>
      </c>
      <c r="AD155" s="133" t="str">
        <f>IF(L155="","",VLOOKUP(AI155,係数!$Y:$AG,9,FALSE))</f>
        <v/>
      </c>
      <c r="AE155" s="766" t="str">
        <f>IF(L155="","",AB155*VLOOKUP(AI155,係数!$Y:$AH,9,FALSE))</f>
        <v/>
      </c>
      <c r="AI155" s="375" t="str">
        <f t="shared" si="14"/>
        <v/>
      </c>
    </row>
    <row r="156" spans="4:35" ht="19.5" customHeight="1">
      <c r="D156" s="822"/>
      <c r="E156" s="339"/>
      <c r="F156" s="216"/>
      <c r="G156" s="32"/>
      <c r="H156" s="32"/>
      <c r="I156" s="50"/>
      <c r="J156" s="50"/>
      <c r="K156" s="50"/>
      <c r="L156" s="273"/>
      <c r="M156" s="686"/>
      <c r="N156" s="687"/>
      <c r="O156" s="687"/>
      <c r="P156" s="687"/>
      <c r="Q156" s="687"/>
      <c r="R156" s="687"/>
      <c r="S156" s="687"/>
      <c r="T156" s="687"/>
      <c r="U156" s="687"/>
      <c r="V156" s="687"/>
      <c r="W156" s="687"/>
      <c r="X156" s="688"/>
      <c r="Y156" s="736"/>
      <c r="Z156" s="761">
        <f t="shared" si="10"/>
        <v>0</v>
      </c>
      <c r="AA156" s="762">
        <f t="shared" si="11"/>
        <v>0</v>
      </c>
      <c r="AB156" s="693" t="str">
        <f t="shared" si="12"/>
        <v/>
      </c>
      <c r="AC156" s="693" t="str">
        <f t="shared" si="13"/>
        <v/>
      </c>
      <c r="AD156" s="133" t="str">
        <f>IF(L156="","",VLOOKUP(AI156,係数!$Y:$AG,9,FALSE))</f>
        <v/>
      </c>
      <c r="AE156" s="766" t="str">
        <f>IF(L156="","",AB156*VLOOKUP(AI156,係数!$Y:$AH,9,FALSE))</f>
        <v/>
      </c>
      <c r="AI156" s="375" t="str">
        <f t="shared" si="14"/>
        <v/>
      </c>
    </row>
    <row r="157" spans="4:35" ht="19.5" customHeight="1">
      <c r="D157" s="822"/>
      <c r="E157" s="339"/>
      <c r="F157" s="216"/>
      <c r="G157" s="32"/>
      <c r="H157" s="32"/>
      <c r="I157" s="50"/>
      <c r="J157" s="50"/>
      <c r="K157" s="50"/>
      <c r="L157" s="273"/>
      <c r="M157" s="686"/>
      <c r="N157" s="687"/>
      <c r="O157" s="687"/>
      <c r="P157" s="687"/>
      <c r="Q157" s="687"/>
      <c r="R157" s="687"/>
      <c r="S157" s="687"/>
      <c r="T157" s="687"/>
      <c r="U157" s="687"/>
      <c r="V157" s="687"/>
      <c r="W157" s="687"/>
      <c r="X157" s="688"/>
      <c r="Y157" s="736"/>
      <c r="Z157" s="761">
        <f t="shared" si="10"/>
        <v>0</v>
      </c>
      <c r="AA157" s="762">
        <f t="shared" si="11"/>
        <v>0</v>
      </c>
      <c r="AB157" s="693" t="str">
        <f t="shared" si="12"/>
        <v/>
      </c>
      <c r="AC157" s="693" t="str">
        <f t="shared" si="13"/>
        <v/>
      </c>
      <c r="AD157" s="133" t="str">
        <f>IF(L157="","",VLOOKUP(AI157,係数!$Y:$AG,9,FALSE))</f>
        <v/>
      </c>
      <c r="AE157" s="766" t="str">
        <f>IF(L157="","",AB157*VLOOKUP(AI157,係数!$Y:$AH,9,FALSE))</f>
        <v/>
      </c>
      <c r="AI157" s="375" t="str">
        <f t="shared" si="14"/>
        <v/>
      </c>
    </row>
    <row r="158" spans="4:35" ht="19.5" customHeight="1">
      <c r="D158" s="822"/>
      <c r="E158" s="339"/>
      <c r="F158" s="216"/>
      <c r="G158" s="32"/>
      <c r="H158" s="32"/>
      <c r="I158" s="50"/>
      <c r="J158" s="50"/>
      <c r="K158" s="50"/>
      <c r="L158" s="273"/>
      <c r="M158" s="686"/>
      <c r="N158" s="687"/>
      <c r="O158" s="687"/>
      <c r="P158" s="687"/>
      <c r="Q158" s="687"/>
      <c r="R158" s="687"/>
      <c r="S158" s="687"/>
      <c r="T158" s="687"/>
      <c r="U158" s="687"/>
      <c r="V158" s="687"/>
      <c r="W158" s="687"/>
      <c r="X158" s="688"/>
      <c r="Y158" s="736"/>
      <c r="Z158" s="761">
        <f t="shared" si="10"/>
        <v>0</v>
      </c>
      <c r="AA158" s="762">
        <f t="shared" si="11"/>
        <v>0</v>
      </c>
      <c r="AB158" s="693" t="str">
        <f t="shared" si="12"/>
        <v/>
      </c>
      <c r="AC158" s="693" t="str">
        <f t="shared" si="13"/>
        <v/>
      </c>
      <c r="AD158" s="133" t="str">
        <f>IF(L158="","",VLOOKUP(AI158,係数!$Y:$AG,9,FALSE))</f>
        <v/>
      </c>
      <c r="AE158" s="766" t="str">
        <f>IF(L158="","",AB158*VLOOKUP(AI158,係数!$Y:$AH,9,FALSE))</f>
        <v/>
      </c>
      <c r="AI158" s="375" t="str">
        <f t="shared" si="14"/>
        <v/>
      </c>
    </row>
    <row r="159" spans="4:35" ht="19.5" customHeight="1">
      <c r="D159" s="822"/>
      <c r="E159" s="339"/>
      <c r="F159" s="216"/>
      <c r="G159" s="32"/>
      <c r="H159" s="32"/>
      <c r="I159" s="50"/>
      <c r="J159" s="50"/>
      <c r="K159" s="50"/>
      <c r="L159" s="273"/>
      <c r="M159" s="686"/>
      <c r="N159" s="687"/>
      <c r="O159" s="687"/>
      <c r="P159" s="687"/>
      <c r="Q159" s="687"/>
      <c r="R159" s="687"/>
      <c r="S159" s="687"/>
      <c r="T159" s="687"/>
      <c r="U159" s="687"/>
      <c r="V159" s="687"/>
      <c r="W159" s="687"/>
      <c r="X159" s="688"/>
      <c r="Y159" s="736"/>
      <c r="Z159" s="761">
        <f t="shared" si="10"/>
        <v>0</v>
      </c>
      <c r="AA159" s="762">
        <f t="shared" si="11"/>
        <v>0</v>
      </c>
      <c r="AB159" s="693" t="str">
        <f t="shared" si="12"/>
        <v/>
      </c>
      <c r="AC159" s="693" t="str">
        <f t="shared" si="13"/>
        <v/>
      </c>
      <c r="AD159" s="133" t="str">
        <f>IF(L159="","",VLOOKUP(AI159,係数!$Y:$AG,9,FALSE))</f>
        <v/>
      </c>
      <c r="AE159" s="766" t="str">
        <f>IF(L159="","",AB159*VLOOKUP(AI159,係数!$Y:$AH,9,FALSE))</f>
        <v/>
      </c>
      <c r="AI159" s="375" t="str">
        <f t="shared" si="14"/>
        <v/>
      </c>
    </row>
    <row r="160" spans="4:35" ht="19.5" customHeight="1">
      <c r="D160" s="822"/>
      <c r="E160" s="339"/>
      <c r="F160" s="216"/>
      <c r="G160" s="32"/>
      <c r="H160" s="32"/>
      <c r="I160" s="50"/>
      <c r="J160" s="50"/>
      <c r="K160" s="50"/>
      <c r="L160" s="273"/>
      <c r="M160" s="686"/>
      <c r="N160" s="687"/>
      <c r="O160" s="687"/>
      <c r="P160" s="687"/>
      <c r="Q160" s="687"/>
      <c r="R160" s="687"/>
      <c r="S160" s="687"/>
      <c r="T160" s="687"/>
      <c r="U160" s="687"/>
      <c r="V160" s="687"/>
      <c r="W160" s="687"/>
      <c r="X160" s="688"/>
      <c r="Y160" s="736"/>
      <c r="Z160" s="761">
        <f t="shared" si="10"/>
        <v>0</v>
      </c>
      <c r="AA160" s="762">
        <f t="shared" si="11"/>
        <v>0</v>
      </c>
      <c r="AB160" s="693" t="str">
        <f t="shared" si="12"/>
        <v/>
      </c>
      <c r="AC160" s="693" t="str">
        <f t="shared" si="13"/>
        <v/>
      </c>
      <c r="AD160" s="133" t="str">
        <f>IF(L160="","",VLOOKUP(AI160,係数!$Y:$AG,9,FALSE))</f>
        <v/>
      </c>
      <c r="AE160" s="766" t="str">
        <f>IF(L160="","",AB160*VLOOKUP(AI160,係数!$Y:$AH,9,FALSE))</f>
        <v/>
      </c>
      <c r="AI160" s="375" t="str">
        <f t="shared" si="14"/>
        <v/>
      </c>
    </row>
    <row r="161" spans="4:35" ht="19.5" customHeight="1">
      <c r="D161" s="822"/>
      <c r="E161" s="339"/>
      <c r="F161" s="216"/>
      <c r="G161" s="32"/>
      <c r="H161" s="32"/>
      <c r="I161" s="50"/>
      <c r="J161" s="50"/>
      <c r="K161" s="50"/>
      <c r="L161" s="273"/>
      <c r="M161" s="686"/>
      <c r="N161" s="687"/>
      <c r="O161" s="687"/>
      <c r="P161" s="687"/>
      <c r="Q161" s="687"/>
      <c r="R161" s="687"/>
      <c r="S161" s="687"/>
      <c r="T161" s="687"/>
      <c r="U161" s="687"/>
      <c r="V161" s="687"/>
      <c r="W161" s="687"/>
      <c r="X161" s="688"/>
      <c r="Y161" s="736"/>
      <c r="Z161" s="761">
        <f t="shared" si="10"/>
        <v>0</v>
      </c>
      <c r="AA161" s="762">
        <f t="shared" si="11"/>
        <v>0</v>
      </c>
      <c r="AB161" s="693" t="str">
        <f t="shared" si="12"/>
        <v/>
      </c>
      <c r="AC161" s="693" t="str">
        <f t="shared" si="13"/>
        <v/>
      </c>
      <c r="AD161" s="133" t="str">
        <f>IF(L161="","",VLOOKUP(AI161,係数!$Y:$AG,9,FALSE))</f>
        <v/>
      </c>
      <c r="AE161" s="766" t="str">
        <f>IF(L161="","",AB161*VLOOKUP(AI161,係数!$Y:$AH,9,FALSE))</f>
        <v/>
      </c>
      <c r="AI161" s="375" t="str">
        <f t="shared" si="14"/>
        <v/>
      </c>
    </row>
    <row r="162" spans="4:35" ht="19.5" customHeight="1">
      <c r="D162" s="822"/>
      <c r="E162" s="339"/>
      <c r="F162" s="216"/>
      <c r="G162" s="32"/>
      <c r="H162" s="32"/>
      <c r="I162" s="50"/>
      <c r="J162" s="50"/>
      <c r="K162" s="50"/>
      <c r="L162" s="273"/>
      <c r="M162" s="686"/>
      <c r="N162" s="687"/>
      <c r="O162" s="687"/>
      <c r="P162" s="687"/>
      <c r="Q162" s="687"/>
      <c r="R162" s="687"/>
      <c r="S162" s="687"/>
      <c r="T162" s="687"/>
      <c r="U162" s="687"/>
      <c r="V162" s="687"/>
      <c r="W162" s="687"/>
      <c r="X162" s="688"/>
      <c r="Y162" s="736"/>
      <c r="Z162" s="761">
        <f t="shared" si="10"/>
        <v>0</v>
      </c>
      <c r="AA162" s="762">
        <f t="shared" si="11"/>
        <v>0</v>
      </c>
      <c r="AB162" s="693" t="str">
        <f t="shared" si="12"/>
        <v/>
      </c>
      <c r="AC162" s="693" t="str">
        <f t="shared" si="13"/>
        <v/>
      </c>
      <c r="AD162" s="133" t="str">
        <f>IF(L162="","",VLOOKUP(AI162,係数!$Y:$AG,9,FALSE))</f>
        <v/>
      </c>
      <c r="AE162" s="766" t="str">
        <f>IF(L162="","",AB162*VLOOKUP(AI162,係数!$Y:$AH,9,FALSE))</f>
        <v/>
      </c>
      <c r="AI162" s="375" t="str">
        <f t="shared" si="14"/>
        <v/>
      </c>
    </row>
    <row r="163" spans="4:35" ht="19.5" customHeight="1">
      <c r="D163" s="822"/>
      <c r="E163" s="339"/>
      <c r="F163" s="216"/>
      <c r="G163" s="32"/>
      <c r="H163" s="32"/>
      <c r="I163" s="50"/>
      <c r="J163" s="50"/>
      <c r="K163" s="50"/>
      <c r="L163" s="273"/>
      <c r="M163" s="686"/>
      <c r="N163" s="687"/>
      <c r="O163" s="687"/>
      <c r="P163" s="687"/>
      <c r="Q163" s="687"/>
      <c r="R163" s="687"/>
      <c r="S163" s="687"/>
      <c r="T163" s="687"/>
      <c r="U163" s="687"/>
      <c r="V163" s="687"/>
      <c r="W163" s="687"/>
      <c r="X163" s="688"/>
      <c r="Y163" s="736"/>
      <c r="Z163" s="761">
        <f t="shared" si="10"/>
        <v>0</v>
      </c>
      <c r="AA163" s="762">
        <f t="shared" si="11"/>
        <v>0</v>
      </c>
      <c r="AB163" s="693" t="str">
        <f t="shared" si="12"/>
        <v/>
      </c>
      <c r="AC163" s="693" t="str">
        <f t="shared" si="13"/>
        <v/>
      </c>
      <c r="AD163" s="133" t="str">
        <f>IF(L163="","",VLOOKUP(AI163,係数!$Y:$AG,9,FALSE))</f>
        <v/>
      </c>
      <c r="AE163" s="766" t="str">
        <f>IF(L163="","",AB163*VLOOKUP(AI163,係数!$Y:$AH,9,FALSE))</f>
        <v/>
      </c>
      <c r="AI163" s="375" t="str">
        <f t="shared" si="14"/>
        <v/>
      </c>
    </row>
    <row r="164" spans="4:35" ht="19.5" customHeight="1">
      <c r="D164" s="822"/>
      <c r="E164" s="339"/>
      <c r="F164" s="216"/>
      <c r="G164" s="32"/>
      <c r="H164" s="32"/>
      <c r="I164" s="50"/>
      <c r="J164" s="50"/>
      <c r="K164" s="50"/>
      <c r="L164" s="273"/>
      <c r="M164" s="686"/>
      <c r="N164" s="687"/>
      <c r="O164" s="687"/>
      <c r="P164" s="687"/>
      <c r="Q164" s="687"/>
      <c r="R164" s="687"/>
      <c r="S164" s="687"/>
      <c r="T164" s="687"/>
      <c r="U164" s="687"/>
      <c r="V164" s="687"/>
      <c r="W164" s="687"/>
      <c r="X164" s="688"/>
      <c r="Y164" s="736"/>
      <c r="Z164" s="761">
        <f t="shared" si="10"/>
        <v>0</v>
      </c>
      <c r="AA164" s="762">
        <f t="shared" si="11"/>
        <v>0</v>
      </c>
      <c r="AB164" s="693" t="str">
        <f t="shared" si="12"/>
        <v/>
      </c>
      <c r="AC164" s="693" t="str">
        <f t="shared" si="13"/>
        <v/>
      </c>
      <c r="AD164" s="133" t="str">
        <f>IF(L164="","",VLOOKUP(AI164,係数!$Y:$AG,9,FALSE))</f>
        <v/>
      </c>
      <c r="AE164" s="766" t="str">
        <f>IF(L164="","",AB164*VLOOKUP(AI164,係数!$Y:$AH,9,FALSE))</f>
        <v/>
      </c>
      <c r="AI164" s="375" t="str">
        <f t="shared" si="14"/>
        <v/>
      </c>
    </row>
    <row r="165" spans="4:35" ht="19.5" customHeight="1">
      <c r="D165" s="822"/>
      <c r="E165" s="339"/>
      <c r="F165" s="216"/>
      <c r="G165" s="32"/>
      <c r="H165" s="32"/>
      <c r="I165" s="50"/>
      <c r="J165" s="50"/>
      <c r="K165" s="50"/>
      <c r="L165" s="273"/>
      <c r="M165" s="686"/>
      <c r="N165" s="687"/>
      <c r="O165" s="687"/>
      <c r="P165" s="687"/>
      <c r="Q165" s="687"/>
      <c r="R165" s="687"/>
      <c r="S165" s="687"/>
      <c r="T165" s="687"/>
      <c r="U165" s="687"/>
      <c r="V165" s="687"/>
      <c r="W165" s="687"/>
      <c r="X165" s="688"/>
      <c r="Y165" s="736"/>
      <c r="Z165" s="761">
        <f t="shared" si="10"/>
        <v>0</v>
      </c>
      <c r="AA165" s="762">
        <f t="shared" si="11"/>
        <v>0</v>
      </c>
      <c r="AB165" s="693" t="str">
        <f t="shared" si="12"/>
        <v/>
      </c>
      <c r="AC165" s="693" t="str">
        <f t="shared" si="13"/>
        <v/>
      </c>
      <c r="AD165" s="133" t="str">
        <f>IF(L165="","",VLOOKUP(AI165,係数!$Y:$AG,9,FALSE))</f>
        <v/>
      </c>
      <c r="AE165" s="766" t="str">
        <f>IF(L165="","",AB165*VLOOKUP(AI165,係数!$Y:$AH,9,FALSE))</f>
        <v/>
      </c>
      <c r="AI165" s="375" t="str">
        <f t="shared" si="14"/>
        <v/>
      </c>
    </row>
    <row r="166" spans="4:35" ht="19.5" customHeight="1">
      <c r="D166" s="822"/>
      <c r="E166" s="339"/>
      <c r="F166" s="216"/>
      <c r="G166" s="32"/>
      <c r="H166" s="32"/>
      <c r="I166" s="50"/>
      <c r="J166" s="50"/>
      <c r="K166" s="50"/>
      <c r="L166" s="273"/>
      <c r="M166" s="686"/>
      <c r="N166" s="687"/>
      <c r="O166" s="687"/>
      <c r="P166" s="687"/>
      <c r="Q166" s="687"/>
      <c r="R166" s="687"/>
      <c r="S166" s="687"/>
      <c r="T166" s="687"/>
      <c r="U166" s="687"/>
      <c r="V166" s="687"/>
      <c r="W166" s="687"/>
      <c r="X166" s="688"/>
      <c r="Y166" s="736"/>
      <c r="Z166" s="761">
        <f t="shared" si="10"/>
        <v>0</v>
      </c>
      <c r="AA166" s="762">
        <f t="shared" si="11"/>
        <v>0</v>
      </c>
      <c r="AB166" s="693" t="str">
        <f t="shared" si="12"/>
        <v/>
      </c>
      <c r="AC166" s="693" t="str">
        <f t="shared" si="13"/>
        <v/>
      </c>
      <c r="AD166" s="133" t="str">
        <f>IF(L166="","",VLOOKUP(AI166,係数!$Y:$AG,9,FALSE))</f>
        <v/>
      </c>
      <c r="AE166" s="766" t="str">
        <f>IF(L166="","",AB166*VLOOKUP(AI166,係数!$Y:$AH,9,FALSE))</f>
        <v/>
      </c>
      <c r="AI166" s="375" t="str">
        <f t="shared" si="14"/>
        <v/>
      </c>
    </row>
    <row r="167" spans="4:35" ht="19.5" customHeight="1">
      <c r="D167" s="822"/>
      <c r="E167" s="339"/>
      <c r="F167" s="216"/>
      <c r="G167" s="32"/>
      <c r="H167" s="32"/>
      <c r="I167" s="50"/>
      <c r="J167" s="50"/>
      <c r="K167" s="50"/>
      <c r="L167" s="273"/>
      <c r="M167" s="686"/>
      <c r="N167" s="687"/>
      <c r="O167" s="687"/>
      <c r="P167" s="687"/>
      <c r="Q167" s="687"/>
      <c r="R167" s="687"/>
      <c r="S167" s="687"/>
      <c r="T167" s="687"/>
      <c r="U167" s="687"/>
      <c r="V167" s="687"/>
      <c r="W167" s="687"/>
      <c r="X167" s="688"/>
      <c r="Y167" s="736"/>
      <c r="Z167" s="761">
        <f t="shared" si="10"/>
        <v>0</v>
      </c>
      <c r="AA167" s="762">
        <f t="shared" si="11"/>
        <v>0</v>
      </c>
      <c r="AB167" s="693" t="str">
        <f t="shared" si="12"/>
        <v/>
      </c>
      <c r="AC167" s="693" t="str">
        <f t="shared" si="13"/>
        <v/>
      </c>
      <c r="AD167" s="133" t="str">
        <f>IF(L167="","",VLOOKUP(AI167,係数!$Y:$AG,9,FALSE))</f>
        <v/>
      </c>
      <c r="AE167" s="766" t="str">
        <f>IF(L167="","",AB167*VLOOKUP(AI167,係数!$Y:$AH,9,FALSE))</f>
        <v/>
      </c>
      <c r="AI167" s="375" t="str">
        <f t="shared" si="14"/>
        <v/>
      </c>
    </row>
    <row r="168" spans="4:35" ht="19.5" customHeight="1">
      <c r="D168" s="822"/>
      <c r="E168" s="339"/>
      <c r="F168" s="216"/>
      <c r="G168" s="32"/>
      <c r="H168" s="32"/>
      <c r="I168" s="50"/>
      <c r="J168" s="50"/>
      <c r="K168" s="50"/>
      <c r="L168" s="273"/>
      <c r="M168" s="686"/>
      <c r="N168" s="687"/>
      <c r="O168" s="687"/>
      <c r="P168" s="687"/>
      <c r="Q168" s="687"/>
      <c r="R168" s="687"/>
      <c r="S168" s="687"/>
      <c r="T168" s="687"/>
      <c r="U168" s="687"/>
      <c r="V168" s="687"/>
      <c r="W168" s="687"/>
      <c r="X168" s="688"/>
      <c r="Y168" s="736"/>
      <c r="Z168" s="761">
        <f t="shared" si="10"/>
        <v>0</v>
      </c>
      <c r="AA168" s="762">
        <f t="shared" si="11"/>
        <v>0</v>
      </c>
      <c r="AB168" s="693" t="str">
        <f t="shared" si="12"/>
        <v/>
      </c>
      <c r="AC168" s="693" t="str">
        <f t="shared" si="13"/>
        <v/>
      </c>
      <c r="AD168" s="133" t="str">
        <f>IF(L168="","",VLOOKUP(AI168,係数!$Y:$AG,9,FALSE))</f>
        <v/>
      </c>
      <c r="AE168" s="766" t="str">
        <f>IF(L168="","",AB168*VLOOKUP(AI168,係数!$Y:$AH,9,FALSE))</f>
        <v/>
      </c>
      <c r="AI168" s="375" t="str">
        <f t="shared" si="14"/>
        <v/>
      </c>
    </row>
    <row r="169" spans="4:35" ht="19.5" customHeight="1">
      <c r="D169" s="822"/>
      <c r="E169" s="339"/>
      <c r="F169" s="216"/>
      <c r="G169" s="32"/>
      <c r="H169" s="32"/>
      <c r="I169" s="50"/>
      <c r="J169" s="50"/>
      <c r="K169" s="50"/>
      <c r="L169" s="273"/>
      <c r="M169" s="686"/>
      <c r="N169" s="687"/>
      <c r="O169" s="687"/>
      <c r="P169" s="687"/>
      <c r="Q169" s="687"/>
      <c r="R169" s="687"/>
      <c r="S169" s="687"/>
      <c r="T169" s="687"/>
      <c r="U169" s="687"/>
      <c r="V169" s="687"/>
      <c r="W169" s="687"/>
      <c r="X169" s="688"/>
      <c r="Y169" s="736"/>
      <c r="Z169" s="761">
        <f t="shared" si="10"/>
        <v>0</v>
      </c>
      <c r="AA169" s="762">
        <f t="shared" si="11"/>
        <v>0</v>
      </c>
      <c r="AB169" s="693" t="str">
        <f t="shared" si="12"/>
        <v/>
      </c>
      <c r="AC169" s="693" t="str">
        <f t="shared" si="13"/>
        <v/>
      </c>
      <c r="AD169" s="133" t="str">
        <f>IF(L169="","",VLOOKUP(AI169,係数!$Y:$AG,9,FALSE))</f>
        <v/>
      </c>
      <c r="AE169" s="766" t="str">
        <f>IF(L169="","",AB169*VLOOKUP(AI169,係数!$Y:$AH,9,FALSE))</f>
        <v/>
      </c>
      <c r="AI169" s="375" t="str">
        <f t="shared" si="14"/>
        <v/>
      </c>
    </row>
    <row r="170" spans="4:35" ht="19.5" customHeight="1">
      <c r="D170" s="822"/>
      <c r="E170" s="339"/>
      <c r="F170" s="216"/>
      <c r="G170" s="32"/>
      <c r="H170" s="32"/>
      <c r="I170" s="50"/>
      <c r="J170" s="50"/>
      <c r="K170" s="50"/>
      <c r="L170" s="273"/>
      <c r="M170" s="686"/>
      <c r="N170" s="687"/>
      <c r="O170" s="687"/>
      <c r="P170" s="687"/>
      <c r="Q170" s="687"/>
      <c r="R170" s="687"/>
      <c r="S170" s="687"/>
      <c r="T170" s="687"/>
      <c r="U170" s="687"/>
      <c r="V170" s="687"/>
      <c r="W170" s="687"/>
      <c r="X170" s="688"/>
      <c r="Y170" s="736"/>
      <c r="Z170" s="761">
        <f t="shared" si="10"/>
        <v>0</v>
      </c>
      <c r="AA170" s="762">
        <f t="shared" si="11"/>
        <v>0</v>
      </c>
      <c r="AB170" s="693" t="str">
        <f t="shared" si="12"/>
        <v/>
      </c>
      <c r="AC170" s="693" t="str">
        <f t="shared" si="13"/>
        <v/>
      </c>
      <c r="AD170" s="133" t="str">
        <f>IF(L170="","",VLOOKUP(AI170,係数!$Y:$AG,9,FALSE))</f>
        <v/>
      </c>
      <c r="AE170" s="766" t="str">
        <f>IF(L170="","",AB170*VLOOKUP(AI170,係数!$Y:$AH,9,FALSE))</f>
        <v/>
      </c>
      <c r="AI170" s="375" t="str">
        <f t="shared" si="14"/>
        <v/>
      </c>
    </row>
    <row r="171" spans="4:35" ht="19.5" customHeight="1">
      <c r="D171" s="822"/>
      <c r="E171" s="339"/>
      <c r="F171" s="216"/>
      <c r="G171" s="32"/>
      <c r="H171" s="32"/>
      <c r="I171" s="50"/>
      <c r="J171" s="50"/>
      <c r="K171" s="50"/>
      <c r="L171" s="273"/>
      <c r="M171" s="686"/>
      <c r="N171" s="687"/>
      <c r="O171" s="687"/>
      <c r="P171" s="687"/>
      <c r="Q171" s="687"/>
      <c r="R171" s="687"/>
      <c r="S171" s="687"/>
      <c r="T171" s="687"/>
      <c r="U171" s="687"/>
      <c r="V171" s="687"/>
      <c r="W171" s="687"/>
      <c r="X171" s="688"/>
      <c r="Y171" s="736"/>
      <c r="Z171" s="761">
        <f t="shared" si="10"/>
        <v>0</v>
      </c>
      <c r="AA171" s="762">
        <f t="shared" si="11"/>
        <v>0</v>
      </c>
      <c r="AB171" s="693" t="str">
        <f t="shared" si="12"/>
        <v/>
      </c>
      <c r="AC171" s="693" t="str">
        <f t="shared" si="13"/>
        <v/>
      </c>
      <c r="AD171" s="133" t="str">
        <f>IF(L171="","",VLOOKUP(AI171,係数!$Y:$AG,9,FALSE))</f>
        <v/>
      </c>
      <c r="AE171" s="766" t="str">
        <f>IF(L171="","",AB171*VLOOKUP(AI171,係数!$Y:$AH,9,FALSE))</f>
        <v/>
      </c>
      <c r="AI171" s="375" t="str">
        <f t="shared" si="14"/>
        <v/>
      </c>
    </row>
    <row r="172" spans="4:35" ht="19.5" customHeight="1">
      <c r="D172" s="822"/>
      <c r="E172" s="339"/>
      <c r="F172" s="216"/>
      <c r="G172" s="32"/>
      <c r="H172" s="32"/>
      <c r="I172" s="50"/>
      <c r="J172" s="50"/>
      <c r="K172" s="50"/>
      <c r="L172" s="273"/>
      <c r="M172" s="686"/>
      <c r="N172" s="687"/>
      <c r="O172" s="687"/>
      <c r="P172" s="687"/>
      <c r="Q172" s="687"/>
      <c r="R172" s="687"/>
      <c r="S172" s="687"/>
      <c r="T172" s="687"/>
      <c r="U172" s="687"/>
      <c r="V172" s="687"/>
      <c r="W172" s="687"/>
      <c r="X172" s="688"/>
      <c r="Y172" s="736"/>
      <c r="Z172" s="761">
        <f t="shared" si="10"/>
        <v>0</v>
      </c>
      <c r="AA172" s="762">
        <f t="shared" si="11"/>
        <v>0</v>
      </c>
      <c r="AB172" s="693" t="str">
        <f t="shared" si="12"/>
        <v/>
      </c>
      <c r="AC172" s="693" t="str">
        <f t="shared" si="13"/>
        <v/>
      </c>
      <c r="AD172" s="133" t="str">
        <f>IF(L172="","",VLOOKUP(AI172,係数!$Y:$AG,9,FALSE))</f>
        <v/>
      </c>
      <c r="AE172" s="766" t="str">
        <f>IF(L172="","",AB172*VLOOKUP(AI172,係数!$Y:$AH,9,FALSE))</f>
        <v/>
      </c>
      <c r="AI172" s="375" t="str">
        <f t="shared" si="14"/>
        <v/>
      </c>
    </row>
    <row r="173" spans="4:35" ht="19.5" customHeight="1">
      <c r="D173" s="822"/>
      <c r="E173" s="339"/>
      <c r="F173" s="216"/>
      <c r="G173" s="32"/>
      <c r="H173" s="32"/>
      <c r="I173" s="50"/>
      <c r="J173" s="50"/>
      <c r="K173" s="50"/>
      <c r="L173" s="273"/>
      <c r="M173" s="686"/>
      <c r="N173" s="687"/>
      <c r="O173" s="687"/>
      <c r="P173" s="687"/>
      <c r="Q173" s="687"/>
      <c r="R173" s="687"/>
      <c r="S173" s="687"/>
      <c r="T173" s="687"/>
      <c r="U173" s="687"/>
      <c r="V173" s="687"/>
      <c r="W173" s="687"/>
      <c r="X173" s="688"/>
      <c r="Y173" s="736"/>
      <c r="Z173" s="761">
        <f t="shared" si="10"/>
        <v>0</v>
      </c>
      <c r="AA173" s="762">
        <f t="shared" si="11"/>
        <v>0</v>
      </c>
      <c r="AB173" s="693" t="str">
        <f t="shared" si="12"/>
        <v/>
      </c>
      <c r="AC173" s="693" t="str">
        <f t="shared" si="13"/>
        <v/>
      </c>
      <c r="AD173" s="133" t="str">
        <f>IF(L173="","",VLOOKUP(AI173,係数!$Y:$AG,9,FALSE))</f>
        <v/>
      </c>
      <c r="AE173" s="766" t="str">
        <f>IF(L173="","",AB173*VLOOKUP(AI173,係数!$Y:$AH,9,FALSE))</f>
        <v/>
      </c>
      <c r="AI173" s="375" t="str">
        <f t="shared" si="14"/>
        <v/>
      </c>
    </row>
    <row r="174" spans="4:35" ht="19.5" customHeight="1">
      <c r="D174" s="822"/>
      <c r="E174" s="339"/>
      <c r="F174" s="216"/>
      <c r="G174" s="32"/>
      <c r="H174" s="32"/>
      <c r="I174" s="50"/>
      <c r="J174" s="50"/>
      <c r="K174" s="50"/>
      <c r="L174" s="273"/>
      <c r="M174" s="686"/>
      <c r="N174" s="687"/>
      <c r="O174" s="687"/>
      <c r="P174" s="687"/>
      <c r="Q174" s="687"/>
      <c r="R174" s="687"/>
      <c r="S174" s="687"/>
      <c r="T174" s="687"/>
      <c r="U174" s="687"/>
      <c r="V174" s="687"/>
      <c r="W174" s="687"/>
      <c r="X174" s="688"/>
      <c r="Y174" s="736"/>
      <c r="Z174" s="761">
        <f t="shared" si="10"/>
        <v>0</v>
      </c>
      <c r="AA174" s="762">
        <f t="shared" si="11"/>
        <v>0</v>
      </c>
      <c r="AB174" s="693" t="str">
        <f t="shared" si="12"/>
        <v/>
      </c>
      <c r="AC174" s="693" t="str">
        <f t="shared" si="13"/>
        <v/>
      </c>
      <c r="AD174" s="133" t="str">
        <f>IF(L174="","",VLOOKUP(AI174,係数!$Y:$AG,9,FALSE))</f>
        <v/>
      </c>
      <c r="AE174" s="766" t="str">
        <f>IF(L174="","",AB174*VLOOKUP(AI174,係数!$Y:$AH,9,FALSE))</f>
        <v/>
      </c>
      <c r="AI174" s="375" t="str">
        <f t="shared" si="14"/>
        <v/>
      </c>
    </row>
    <row r="175" spans="4:35" ht="19.5" customHeight="1">
      <c r="D175" s="822"/>
      <c r="E175" s="339"/>
      <c r="F175" s="216"/>
      <c r="G175" s="32"/>
      <c r="H175" s="32"/>
      <c r="I175" s="50"/>
      <c r="J175" s="50"/>
      <c r="K175" s="50"/>
      <c r="L175" s="273"/>
      <c r="M175" s="686"/>
      <c r="N175" s="687"/>
      <c r="O175" s="687"/>
      <c r="P175" s="687"/>
      <c r="Q175" s="687"/>
      <c r="R175" s="687"/>
      <c r="S175" s="687"/>
      <c r="T175" s="687"/>
      <c r="U175" s="687"/>
      <c r="V175" s="687"/>
      <c r="W175" s="687"/>
      <c r="X175" s="688"/>
      <c r="Y175" s="736"/>
      <c r="Z175" s="761">
        <f t="shared" si="10"/>
        <v>0</v>
      </c>
      <c r="AA175" s="762">
        <f t="shared" si="11"/>
        <v>0</v>
      </c>
      <c r="AB175" s="693" t="str">
        <f t="shared" si="12"/>
        <v/>
      </c>
      <c r="AC175" s="693" t="str">
        <f t="shared" si="13"/>
        <v/>
      </c>
      <c r="AD175" s="133" t="str">
        <f>IF(L175="","",VLOOKUP(AI175,係数!$Y:$AG,9,FALSE))</f>
        <v/>
      </c>
      <c r="AE175" s="766" t="str">
        <f>IF(L175="","",AB175*VLOOKUP(AI175,係数!$Y:$AH,9,FALSE))</f>
        <v/>
      </c>
      <c r="AI175" s="375" t="str">
        <f t="shared" si="14"/>
        <v/>
      </c>
    </row>
    <row r="176" spans="4:35" ht="19.5" customHeight="1">
      <c r="D176" s="822"/>
      <c r="E176" s="339"/>
      <c r="F176" s="216"/>
      <c r="G176" s="32"/>
      <c r="H176" s="32"/>
      <c r="I176" s="50"/>
      <c r="J176" s="50"/>
      <c r="K176" s="50"/>
      <c r="L176" s="273"/>
      <c r="M176" s="686"/>
      <c r="N176" s="687"/>
      <c r="O176" s="687"/>
      <c r="P176" s="687"/>
      <c r="Q176" s="687"/>
      <c r="R176" s="687"/>
      <c r="S176" s="687"/>
      <c r="T176" s="687"/>
      <c r="U176" s="687"/>
      <c r="V176" s="687"/>
      <c r="W176" s="687"/>
      <c r="X176" s="688"/>
      <c r="Y176" s="736"/>
      <c r="Z176" s="761">
        <f t="shared" si="10"/>
        <v>0</v>
      </c>
      <c r="AA176" s="762">
        <f t="shared" si="11"/>
        <v>0</v>
      </c>
      <c r="AB176" s="693" t="str">
        <f t="shared" si="12"/>
        <v/>
      </c>
      <c r="AC176" s="693" t="str">
        <f t="shared" si="13"/>
        <v/>
      </c>
      <c r="AD176" s="133" t="str">
        <f>IF(L176="","",VLOOKUP(AI176,係数!$Y:$AG,9,FALSE))</f>
        <v/>
      </c>
      <c r="AE176" s="766" t="str">
        <f>IF(L176="","",AB176*VLOOKUP(AI176,係数!$Y:$AH,9,FALSE))</f>
        <v/>
      </c>
      <c r="AI176" s="375" t="str">
        <f t="shared" si="14"/>
        <v/>
      </c>
    </row>
    <row r="177" spans="4:35" ht="19.5" customHeight="1">
      <c r="D177" s="822"/>
      <c r="E177" s="339"/>
      <c r="F177" s="216"/>
      <c r="G177" s="32"/>
      <c r="H177" s="32"/>
      <c r="I177" s="50"/>
      <c r="J177" s="50"/>
      <c r="K177" s="50"/>
      <c r="L177" s="273"/>
      <c r="M177" s="686"/>
      <c r="N177" s="687"/>
      <c r="O177" s="687"/>
      <c r="P177" s="687"/>
      <c r="Q177" s="687"/>
      <c r="R177" s="687"/>
      <c r="S177" s="687"/>
      <c r="T177" s="687"/>
      <c r="U177" s="687"/>
      <c r="V177" s="687"/>
      <c r="W177" s="687"/>
      <c r="X177" s="688"/>
      <c r="Y177" s="736"/>
      <c r="Z177" s="761">
        <f t="shared" si="10"/>
        <v>0</v>
      </c>
      <c r="AA177" s="762">
        <f t="shared" si="11"/>
        <v>0</v>
      </c>
      <c r="AB177" s="693" t="str">
        <f t="shared" si="12"/>
        <v/>
      </c>
      <c r="AC177" s="693" t="str">
        <f t="shared" si="13"/>
        <v/>
      </c>
      <c r="AD177" s="133" t="str">
        <f>IF(L177="","",VLOOKUP(AI177,係数!$Y:$AG,9,FALSE))</f>
        <v/>
      </c>
      <c r="AE177" s="766" t="str">
        <f>IF(L177="","",AB177*VLOOKUP(AI177,係数!$Y:$AH,9,FALSE))</f>
        <v/>
      </c>
      <c r="AI177" s="375" t="str">
        <f t="shared" si="14"/>
        <v/>
      </c>
    </row>
    <row r="178" spans="4:35" ht="19.5" customHeight="1">
      <c r="D178" s="822"/>
      <c r="E178" s="339"/>
      <c r="F178" s="216"/>
      <c r="G178" s="32"/>
      <c r="H178" s="32"/>
      <c r="I178" s="50"/>
      <c r="J178" s="50"/>
      <c r="K178" s="50"/>
      <c r="L178" s="273"/>
      <c r="M178" s="686"/>
      <c r="N178" s="687"/>
      <c r="O178" s="687"/>
      <c r="P178" s="687"/>
      <c r="Q178" s="687"/>
      <c r="R178" s="687"/>
      <c r="S178" s="687"/>
      <c r="T178" s="687"/>
      <c r="U178" s="687"/>
      <c r="V178" s="687"/>
      <c r="W178" s="687"/>
      <c r="X178" s="688"/>
      <c r="Y178" s="736"/>
      <c r="Z178" s="761">
        <f t="shared" si="10"/>
        <v>0</v>
      </c>
      <c r="AA178" s="762">
        <f t="shared" si="11"/>
        <v>0</v>
      </c>
      <c r="AB178" s="693" t="str">
        <f t="shared" si="12"/>
        <v/>
      </c>
      <c r="AC178" s="693" t="str">
        <f t="shared" si="13"/>
        <v/>
      </c>
      <c r="AD178" s="133" t="str">
        <f>IF(L178="","",VLOOKUP(AI178,係数!$Y:$AG,9,FALSE))</f>
        <v/>
      </c>
      <c r="AE178" s="766" t="str">
        <f>IF(L178="","",AB178*VLOOKUP(AI178,係数!$Y:$AH,9,FALSE))</f>
        <v/>
      </c>
      <c r="AI178" s="375" t="str">
        <f t="shared" si="14"/>
        <v/>
      </c>
    </row>
    <row r="179" spans="4:35" ht="19.5" customHeight="1">
      <c r="D179" s="822"/>
      <c r="E179" s="339"/>
      <c r="F179" s="216"/>
      <c r="G179" s="32"/>
      <c r="H179" s="32"/>
      <c r="I179" s="50"/>
      <c r="J179" s="50"/>
      <c r="K179" s="50"/>
      <c r="L179" s="273"/>
      <c r="M179" s="686"/>
      <c r="N179" s="687"/>
      <c r="O179" s="687"/>
      <c r="P179" s="687"/>
      <c r="Q179" s="687"/>
      <c r="R179" s="687"/>
      <c r="S179" s="687"/>
      <c r="T179" s="687"/>
      <c r="U179" s="687"/>
      <c r="V179" s="687"/>
      <c r="W179" s="687"/>
      <c r="X179" s="688"/>
      <c r="Y179" s="736"/>
      <c r="Z179" s="761">
        <f t="shared" si="10"/>
        <v>0</v>
      </c>
      <c r="AA179" s="762">
        <f t="shared" si="11"/>
        <v>0</v>
      </c>
      <c r="AB179" s="693" t="str">
        <f t="shared" si="12"/>
        <v/>
      </c>
      <c r="AC179" s="693" t="str">
        <f t="shared" si="13"/>
        <v/>
      </c>
      <c r="AD179" s="133" t="str">
        <f>IF(L179="","",VLOOKUP(AI179,係数!$Y:$AG,9,FALSE))</f>
        <v/>
      </c>
      <c r="AE179" s="766" t="str">
        <f>IF(L179="","",AB179*VLOOKUP(AI179,係数!$Y:$AH,9,FALSE))</f>
        <v/>
      </c>
      <c r="AI179" s="375" t="str">
        <f t="shared" si="14"/>
        <v/>
      </c>
    </row>
    <row r="180" spans="4:35" ht="19.5" customHeight="1">
      <c r="D180" s="822"/>
      <c r="E180" s="339"/>
      <c r="F180" s="216"/>
      <c r="G180" s="32"/>
      <c r="H180" s="32"/>
      <c r="I180" s="50"/>
      <c r="J180" s="50"/>
      <c r="K180" s="50"/>
      <c r="L180" s="273"/>
      <c r="M180" s="686"/>
      <c r="N180" s="687"/>
      <c r="O180" s="687"/>
      <c r="P180" s="687"/>
      <c r="Q180" s="687"/>
      <c r="R180" s="687"/>
      <c r="S180" s="687"/>
      <c r="T180" s="687"/>
      <c r="U180" s="687"/>
      <c r="V180" s="687"/>
      <c r="W180" s="687"/>
      <c r="X180" s="688"/>
      <c r="Y180" s="736"/>
      <c r="Z180" s="761">
        <f t="shared" si="10"/>
        <v>0</v>
      </c>
      <c r="AA180" s="762">
        <f t="shared" si="11"/>
        <v>0</v>
      </c>
      <c r="AB180" s="693" t="str">
        <f t="shared" si="12"/>
        <v/>
      </c>
      <c r="AC180" s="693" t="str">
        <f t="shared" si="13"/>
        <v/>
      </c>
      <c r="AD180" s="133" t="str">
        <f>IF(L180="","",VLOOKUP(AI180,係数!$Y:$AG,9,FALSE))</f>
        <v/>
      </c>
      <c r="AE180" s="766" t="str">
        <f>IF(L180="","",AB180*VLOOKUP(AI180,係数!$Y:$AH,9,FALSE))</f>
        <v/>
      </c>
      <c r="AI180" s="375" t="str">
        <f t="shared" si="14"/>
        <v/>
      </c>
    </row>
    <row r="181" spans="4:35" ht="19.5" customHeight="1">
      <c r="D181" s="822"/>
      <c r="E181" s="339"/>
      <c r="F181" s="216"/>
      <c r="G181" s="32"/>
      <c r="H181" s="32"/>
      <c r="I181" s="50"/>
      <c r="J181" s="50"/>
      <c r="K181" s="50"/>
      <c r="L181" s="273"/>
      <c r="M181" s="686"/>
      <c r="N181" s="687"/>
      <c r="O181" s="687"/>
      <c r="P181" s="687"/>
      <c r="Q181" s="687"/>
      <c r="R181" s="687"/>
      <c r="S181" s="687"/>
      <c r="T181" s="687"/>
      <c r="U181" s="687"/>
      <c r="V181" s="687"/>
      <c r="W181" s="687"/>
      <c r="X181" s="688"/>
      <c r="Y181" s="736"/>
      <c r="Z181" s="761">
        <f t="shared" si="10"/>
        <v>0</v>
      </c>
      <c r="AA181" s="762">
        <f t="shared" si="11"/>
        <v>0</v>
      </c>
      <c r="AB181" s="693" t="str">
        <f t="shared" si="12"/>
        <v/>
      </c>
      <c r="AC181" s="693" t="str">
        <f t="shared" si="13"/>
        <v/>
      </c>
      <c r="AD181" s="133" t="str">
        <f>IF(L181="","",VLOOKUP(AI181,係数!$Y:$AG,9,FALSE))</f>
        <v/>
      </c>
      <c r="AE181" s="766" t="str">
        <f>IF(L181="","",AB181*VLOOKUP(AI181,係数!$Y:$AH,9,FALSE))</f>
        <v/>
      </c>
      <c r="AI181" s="375" t="str">
        <f t="shared" si="14"/>
        <v/>
      </c>
    </row>
    <row r="182" spans="4:35" ht="19.5" customHeight="1">
      <c r="D182" s="822"/>
      <c r="E182" s="339"/>
      <c r="F182" s="216"/>
      <c r="G182" s="32"/>
      <c r="H182" s="32"/>
      <c r="I182" s="50"/>
      <c r="J182" s="50"/>
      <c r="K182" s="50"/>
      <c r="L182" s="273"/>
      <c r="M182" s="686"/>
      <c r="N182" s="687"/>
      <c r="O182" s="687"/>
      <c r="P182" s="687"/>
      <c r="Q182" s="687"/>
      <c r="R182" s="687"/>
      <c r="S182" s="687"/>
      <c r="T182" s="687"/>
      <c r="U182" s="687"/>
      <c r="V182" s="687"/>
      <c r="W182" s="687"/>
      <c r="X182" s="688"/>
      <c r="Y182" s="736"/>
      <c r="Z182" s="761">
        <f t="shared" ref="Z182:Z245" si="15">IFERROR(SUM(M182:X182)*IF(Y182="",1,Y182)*IF(H182="",1,-1),"")</f>
        <v>0</v>
      </c>
      <c r="AA182" s="762">
        <f t="shared" ref="AA182:AA245" si="16">IF(AND(H182="",I182="有"),SUM(M182:X182),Z182)</f>
        <v>0</v>
      </c>
      <c r="AB182" s="693" t="str">
        <f t="shared" ref="AB182:AB245" si="17">IF(E182="","",Z182/VLOOKUP(L182,$AK$8:$AL$19,2,FALSE))</f>
        <v/>
      </c>
      <c r="AC182" s="693" t="str">
        <f t="shared" ref="AC182:AC245" si="18">IF(E182="","",AA182/VLOOKUP(L182,$AK$8:$AL$19,2,FALSE))</f>
        <v/>
      </c>
      <c r="AD182" s="133" t="str">
        <f>IF(L182="","",VLOOKUP(AI182,係数!$Y:$AG,9,FALSE))</f>
        <v/>
      </c>
      <c r="AE182" s="766" t="str">
        <f>IF(L182="","",AB182*VLOOKUP(AI182,係数!$Y:$AH,9,FALSE))</f>
        <v/>
      </c>
      <c r="AI182" s="375" t="str">
        <f t="shared" ref="AI182:AI245" si="19">IF(COUNTIF(E182,"*算定対象外*")&gt;0,LEFT(E182,LEN(E182)-6),E182)&amp;IF(F182="バイオマス",G182,F182)</f>
        <v/>
      </c>
    </row>
    <row r="183" spans="4:35" ht="19.5" customHeight="1">
      <c r="D183" s="822"/>
      <c r="E183" s="339"/>
      <c r="F183" s="216"/>
      <c r="G183" s="32"/>
      <c r="H183" s="32"/>
      <c r="I183" s="50"/>
      <c r="J183" s="50"/>
      <c r="K183" s="50"/>
      <c r="L183" s="273"/>
      <c r="M183" s="686"/>
      <c r="N183" s="687"/>
      <c r="O183" s="687"/>
      <c r="P183" s="687"/>
      <c r="Q183" s="687"/>
      <c r="R183" s="687"/>
      <c r="S183" s="687"/>
      <c r="T183" s="687"/>
      <c r="U183" s="687"/>
      <c r="V183" s="687"/>
      <c r="W183" s="687"/>
      <c r="X183" s="688"/>
      <c r="Y183" s="736"/>
      <c r="Z183" s="761">
        <f t="shared" si="15"/>
        <v>0</v>
      </c>
      <c r="AA183" s="762">
        <f t="shared" si="16"/>
        <v>0</v>
      </c>
      <c r="AB183" s="693" t="str">
        <f t="shared" si="17"/>
        <v/>
      </c>
      <c r="AC183" s="693" t="str">
        <f t="shared" si="18"/>
        <v/>
      </c>
      <c r="AD183" s="133" t="str">
        <f>IF(L183="","",VLOOKUP(AI183,係数!$Y:$AG,9,FALSE))</f>
        <v/>
      </c>
      <c r="AE183" s="766" t="str">
        <f>IF(L183="","",AB183*VLOOKUP(AI183,係数!$Y:$AH,9,FALSE))</f>
        <v/>
      </c>
      <c r="AI183" s="375" t="str">
        <f t="shared" si="19"/>
        <v/>
      </c>
    </row>
    <row r="184" spans="4:35" ht="19.5" customHeight="1">
      <c r="D184" s="822"/>
      <c r="E184" s="339"/>
      <c r="F184" s="216"/>
      <c r="G184" s="32"/>
      <c r="H184" s="32"/>
      <c r="I184" s="50"/>
      <c r="J184" s="50"/>
      <c r="K184" s="50"/>
      <c r="L184" s="273"/>
      <c r="M184" s="686"/>
      <c r="N184" s="687"/>
      <c r="O184" s="687"/>
      <c r="P184" s="687"/>
      <c r="Q184" s="687"/>
      <c r="R184" s="687"/>
      <c r="S184" s="687"/>
      <c r="T184" s="687"/>
      <c r="U184" s="687"/>
      <c r="V184" s="687"/>
      <c r="W184" s="687"/>
      <c r="X184" s="688"/>
      <c r="Y184" s="736"/>
      <c r="Z184" s="761">
        <f t="shared" si="15"/>
        <v>0</v>
      </c>
      <c r="AA184" s="762">
        <f t="shared" si="16"/>
        <v>0</v>
      </c>
      <c r="AB184" s="693" t="str">
        <f t="shared" si="17"/>
        <v/>
      </c>
      <c r="AC184" s="693" t="str">
        <f t="shared" si="18"/>
        <v/>
      </c>
      <c r="AD184" s="133" t="str">
        <f>IF(L184="","",VLOOKUP(AI184,係数!$Y:$AG,9,FALSE))</f>
        <v/>
      </c>
      <c r="AE184" s="766" t="str">
        <f>IF(L184="","",AB184*VLOOKUP(AI184,係数!$Y:$AH,9,FALSE))</f>
        <v/>
      </c>
      <c r="AI184" s="375" t="str">
        <f t="shared" si="19"/>
        <v/>
      </c>
    </row>
    <row r="185" spans="4:35" ht="19.5" customHeight="1">
      <c r="D185" s="822"/>
      <c r="E185" s="339"/>
      <c r="F185" s="216"/>
      <c r="G185" s="32"/>
      <c r="H185" s="32"/>
      <c r="I185" s="50"/>
      <c r="J185" s="50"/>
      <c r="K185" s="50"/>
      <c r="L185" s="273"/>
      <c r="M185" s="686"/>
      <c r="N185" s="687"/>
      <c r="O185" s="687"/>
      <c r="P185" s="687"/>
      <c r="Q185" s="687"/>
      <c r="R185" s="687"/>
      <c r="S185" s="687"/>
      <c r="T185" s="687"/>
      <c r="U185" s="687"/>
      <c r="V185" s="687"/>
      <c r="W185" s="687"/>
      <c r="X185" s="688"/>
      <c r="Y185" s="736"/>
      <c r="Z185" s="761">
        <f t="shared" si="15"/>
        <v>0</v>
      </c>
      <c r="AA185" s="762">
        <f t="shared" si="16"/>
        <v>0</v>
      </c>
      <c r="AB185" s="693" t="str">
        <f t="shared" si="17"/>
        <v/>
      </c>
      <c r="AC185" s="693" t="str">
        <f t="shared" si="18"/>
        <v/>
      </c>
      <c r="AD185" s="133" t="str">
        <f>IF(L185="","",VLOOKUP(AI185,係数!$Y:$AG,9,FALSE))</f>
        <v/>
      </c>
      <c r="AE185" s="766" t="str">
        <f>IF(L185="","",AB185*VLOOKUP(AI185,係数!$Y:$AH,9,FALSE))</f>
        <v/>
      </c>
      <c r="AI185" s="375" t="str">
        <f t="shared" si="19"/>
        <v/>
      </c>
    </row>
    <row r="186" spans="4:35" ht="19.5" customHeight="1">
      <c r="D186" s="822"/>
      <c r="E186" s="339"/>
      <c r="F186" s="216"/>
      <c r="G186" s="32"/>
      <c r="H186" s="32"/>
      <c r="I186" s="50"/>
      <c r="J186" s="50"/>
      <c r="K186" s="50"/>
      <c r="L186" s="273"/>
      <c r="M186" s="686"/>
      <c r="N186" s="687"/>
      <c r="O186" s="687"/>
      <c r="P186" s="687"/>
      <c r="Q186" s="687"/>
      <c r="R186" s="687"/>
      <c r="S186" s="687"/>
      <c r="T186" s="687"/>
      <c r="U186" s="687"/>
      <c r="V186" s="687"/>
      <c r="W186" s="687"/>
      <c r="X186" s="688"/>
      <c r="Y186" s="736"/>
      <c r="Z186" s="761">
        <f t="shared" si="15"/>
        <v>0</v>
      </c>
      <c r="AA186" s="762">
        <f t="shared" si="16"/>
        <v>0</v>
      </c>
      <c r="AB186" s="693" t="str">
        <f t="shared" si="17"/>
        <v/>
      </c>
      <c r="AC186" s="693" t="str">
        <f t="shared" si="18"/>
        <v/>
      </c>
      <c r="AD186" s="133" t="str">
        <f>IF(L186="","",VLOOKUP(AI186,係数!$Y:$AG,9,FALSE))</f>
        <v/>
      </c>
      <c r="AE186" s="766" t="str">
        <f>IF(L186="","",AB186*VLOOKUP(AI186,係数!$Y:$AH,9,FALSE))</f>
        <v/>
      </c>
      <c r="AI186" s="375" t="str">
        <f t="shared" si="19"/>
        <v/>
      </c>
    </row>
    <row r="187" spans="4:35" ht="19.5" customHeight="1">
      <c r="D187" s="822"/>
      <c r="E187" s="339"/>
      <c r="F187" s="216"/>
      <c r="G187" s="32"/>
      <c r="H187" s="32"/>
      <c r="I187" s="50"/>
      <c r="J187" s="50"/>
      <c r="K187" s="50"/>
      <c r="L187" s="273"/>
      <c r="M187" s="686"/>
      <c r="N187" s="687"/>
      <c r="O187" s="687"/>
      <c r="P187" s="687"/>
      <c r="Q187" s="687"/>
      <c r="R187" s="687"/>
      <c r="S187" s="687"/>
      <c r="T187" s="687"/>
      <c r="U187" s="687"/>
      <c r="V187" s="687"/>
      <c r="W187" s="687"/>
      <c r="X187" s="688"/>
      <c r="Y187" s="736"/>
      <c r="Z187" s="761">
        <f t="shared" si="15"/>
        <v>0</v>
      </c>
      <c r="AA187" s="762">
        <f t="shared" si="16"/>
        <v>0</v>
      </c>
      <c r="AB187" s="693" t="str">
        <f t="shared" si="17"/>
        <v/>
      </c>
      <c r="AC187" s="693" t="str">
        <f t="shared" si="18"/>
        <v/>
      </c>
      <c r="AD187" s="133" t="str">
        <f>IF(L187="","",VLOOKUP(AI187,係数!$Y:$AG,9,FALSE))</f>
        <v/>
      </c>
      <c r="AE187" s="766" t="str">
        <f>IF(L187="","",AB187*VLOOKUP(AI187,係数!$Y:$AH,9,FALSE))</f>
        <v/>
      </c>
      <c r="AI187" s="375" t="str">
        <f t="shared" si="19"/>
        <v/>
      </c>
    </row>
    <row r="188" spans="4:35" ht="19.5" customHeight="1">
      <c r="D188" s="822"/>
      <c r="E188" s="339"/>
      <c r="F188" s="216"/>
      <c r="G188" s="32"/>
      <c r="H188" s="32"/>
      <c r="I188" s="50"/>
      <c r="J188" s="50"/>
      <c r="K188" s="50"/>
      <c r="L188" s="273"/>
      <c r="M188" s="686"/>
      <c r="N188" s="687"/>
      <c r="O188" s="687"/>
      <c r="P188" s="687"/>
      <c r="Q188" s="687"/>
      <c r="R188" s="687"/>
      <c r="S188" s="687"/>
      <c r="T188" s="687"/>
      <c r="U188" s="687"/>
      <c r="V188" s="687"/>
      <c r="W188" s="687"/>
      <c r="X188" s="688"/>
      <c r="Y188" s="736"/>
      <c r="Z188" s="761">
        <f t="shared" si="15"/>
        <v>0</v>
      </c>
      <c r="AA188" s="762">
        <f t="shared" si="16"/>
        <v>0</v>
      </c>
      <c r="AB188" s="693" t="str">
        <f t="shared" si="17"/>
        <v/>
      </c>
      <c r="AC188" s="693" t="str">
        <f t="shared" si="18"/>
        <v/>
      </c>
      <c r="AD188" s="133" t="str">
        <f>IF(L188="","",VLOOKUP(AI188,係数!$Y:$AG,9,FALSE))</f>
        <v/>
      </c>
      <c r="AE188" s="766" t="str">
        <f>IF(L188="","",AB188*VLOOKUP(AI188,係数!$Y:$AH,9,FALSE))</f>
        <v/>
      </c>
      <c r="AI188" s="375" t="str">
        <f t="shared" si="19"/>
        <v/>
      </c>
    </row>
    <row r="189" spans="4:35" ht="19.5" customHeight="1">
      <c r="D189" s="822"/>
      <c r="E189" s="339"/>
      <c r="F189" s="216"/>
      <c r="G189" s="32"/>
      <c r="H189" s="32"/>
      <c r="I189" s="50"/>
      <c r="J189" s="50"/>
      <c r="K189" s="50"/>
      <c r="L189" s="273"/>
      <c r="M189" s="686"/>
      <c r="N189" s="687"/>
      <c r="O189" s="687"/>
      <c r="P189" s="687"/>
      <c r="Q189" s="687"/>
      <c r="R189" s="687"/>
      <c r="S189" s="687"/>
      <c r="T189" s="687"/>
      <c r="U189" s="687"/>
      <c r="V189" s="687"/>
      <c r="W189" s="687"/>
      <c r="X189" s="688"/>
      <c r="Y189" s="736"/>
      <c r="Z189" s="761">
        <f t="shared" si="15"/>
        <v>0</v>
      </c>
      <c r="AA189" s="762">
        <f t="shared" si="16"/>
        <v>0</v>
      </c>
      <c r="AB189" s="693" t="str">
        <f t="shared" si="17"/>
        <v/>
      </c>
      <c r="AC189" s="693" t="str">
        <f t="shared" si="18"/>
        <v/>
      </c>
      <c r="AD189" s="133" t="str">
        <f>IF(L189="","",VLOOKUP(AI189,係数!$Y:$AG,9,FALSE))</f>
        <v/>
      </c>
      <c r="AE189" s="766" t="str">
        <f>IF(L189="","",AB189*VLOOKUP(AI189,係数!$Y:$AH,9,FALSE))</f>
        <v/>
      </c>
      <c r="AI189" s="375" t="str">
        <f t="shared" si="19"/>
        <v/>
      </c>
    </row>
    <row r="190" spans="4:35" ht="19.5" customHeight="1">
      <c r="D190" s="822"/>
      <c r="E190" s="339"/>
      <c r="F190" s="216"/>
      <c r="G190" s="32"/>
      <c r="H190" s="32"/>
      <c r="I190" s="50"/>
      <c r="J190" s="50"/>
      <c r="K190" s="50"/>
      <c r="L190" s="273"/>
      <c r="M190" s="686"/>
      <c r="N190" s="687"/>
      <c r="O190" s="687"/>
      <c r="P190" s="687"/>
      <c r="Q190" s="687"/>
      <c r="R190" s="687"/>
      <c r="S190" s="687"/>
      <c r="T190" s="687"/>
      <c r="U190" s="687"/>
      <c r="V190" s="687"/>
      <c r="W190" s="687"/>
      <c r="X190" s="688"/>
      <c r="Y190" s="736"/>
      <c r="Z190" s="761">
        <f t="shared" si="15"/>
        <v>0</v>
      </c>
      <c r="AA190" s="762">
        <f t="shared" si="16"/>
        <v>0</v>
      </c>
      <c r="AB190" s="693" t="str">
        <f t="shared" si="17"/>
        <v/>
      </c>
      <c r="AC190" s="693" t="str">
        <f t="shared" si="18"/>
        <v/>
      </c>
      <c r="AD190" s="133" t="str">
        <f>IF(L190="","",VLOOKUP(AI190,係数!$Y:$AG,9,FALSE))</f>
        <v/>
      </c>
      <c r="AE190" s="766" t="str">
        <f>IF(L190="","",AB190*VLOOKUP(AI190,係数!$Y:$AH,9,FALSE))</f>
        <v/>
      </c>
      <c r="AI190" s="375" t="str">
        <f t="shared" si="19"/>
        <v/>
      </c>
    </row>
    <row r="191" spans="4:35" ht="19.5" customHeight="1">
      <c r="D191" s="822"/>
      <c r="E191" s="339"/>
      <c r="F191" s="216"/>
      <c r="G191" s="32"/>
      <c r="H191" s="32"/>
      <c r="I191" s="50"/>
      <c r="J191" s="50"/>
      <c r="K191" s="50"/>
      <c r="L191" s="273"/>
      <c r="M191" s="686"/>
      <c r="N191" s="687"/>
      <c r="O191" s="687"/>
      <c r="P191" s="687"/>
      <c r="Q191" s="687"/>
      <c r="R191" s="687"/>
      <c r="S191" s="687"/>
      <c r="T191" s="687"/>
      <c r="U191" s="687"/>
      <c r="V191" s="687"/>
      <c r="W191" s="687"/>
      <c r="X191" s="688"/>
      <c r="Y191" s="736"/>
      <c r="Z191" s="761">
        <f t="shared" si="15"/>
        <v>0</v>
      </c>
      <c r="AA191" s="762">
        <f t="shared" si="16"/>
        <v>0</v>
      </c>
      <c r="AB191" s="693" t="str">
        <f t="shared" si="17"/>
        <v/>
      </c>
      <c r="AC191" s="693" t="str">
        <f t="shared" si="18"/>
        <v/>
      </c>
      <c r="AD191" s="133" t="str">
        <f>IF(L191="","",VLOOKUP(AI191,係数!$Y:$AG,9,FALSE))</f>
        <v/>
      </c>
      <c r="AE191" s="766" t="str">
        <f>IF(L191="","",AB191*VLOOKUP(AI191,係数!$Y:$AH,9,FALSE))</f>
        <v/>
      </c>
      <c r="AI191" s="375" t="str">
        <f t="shared" si="19"/>
        <v/>
      </c>
    </row>
    <row r="192" spans="4:35" ht="19.5" customHeight="1">
      <c r="D192" s="822"/>
      <c r="E192" s="339"/>
      <c r="F192" s="216"/>
      <c r="G192" s="32"/>
      <c r="H192" s="32"/>
      <c r="I192" s="50"/>
      <c r="J192" s="50"/>
      <c r="K192" s="50"/>
      <c r="L192" s="273"/>
      <c r="M192" s="686"/>
      <c r="N192" s="687"/>
      <c r="O192" s="687"/>
      <c r="P192" s="687"/>
      <c r="Q192" s="687"/>
      <c r="R192" s="687"/>
      <c r="S192" s="687"/>
      <c r="T192" s="687"/>
      <c r="U192" s="687"/>
      <c r="V192" s="687"/>
      <c r="W192" s="687"/>
      <c r="X192" s="688"/>
      <c r="Y192" s="736"/>
      <c r="Z192" s="761">
        <f t="shared" si="15"/>
        <v>0</v>
      </c>
      <c r="AA192" s="762">
        <f t="shared" si="16"/>
        <v>0</v>
      </c>
      <c r="AB192" s="693" t="str">
        <f t="shared" si="17"/>
        <v/>
      </c>
      <c r="AC192" s="693" t="str">
        <f t="shared" si="18"/>
        <v/>
      </c>
      <c r="AD192" s="133" t="str">
        <f>IF(L192="","",VLOOKUP(AI192,係数!$Y:$AG,9,FALSE))</f>
        <v/>
      </c>
      <c r="AE192" s="766" t="str">
        <f>IF(L192="","",AB192*VLOOKUP(AI192,係数!$Y:$AH,9,FALSE))</f>
        <v/>
      </c>
      <c r="AI192" s="375" t="str">
        <f t="shared" si="19"/>
        <v/>
      </c>
    </row>
    <row r="193" spans="4:35" ht="19.5" customHeight="1">
      <c r="D193" s="822"/>
      <c r="E193" s="339"/>
      <c r="F193" s="216"/>
      <c r="G193" s="32"/>
      <c r="H193" s="32"/>
      <c r="I193" s="50"/>
      <c r="J193" s="50"/>
      <c r="K193" s="50"/>
      <c r="L193" s="273"/>
      <c r="M193" s="686"/>
      <c r="N193" s="687"/>
      <c r="O193" s="687"/>
      <c r="P193" s="687"/>
      <c r="Q193" s="687"/>
      <c r="R193" s="687"/>
      <c r="S193" s="687"/>
      <c r="T193" s="687"/>
      <c r="U193" s="687"/>
      <c r="V193" s="687"/>
      <c r="W193" s="687"/>
      <c r="X193" s="688"/>
      <c r="Y193" s="736"/>
      <c r="Z193" s="761">
        <f t="shared" si="15"/>
        <v>0</v>
      </c>
      <c r="AA193" s="762">
        <f t="shared" si="16"/>
        <v>0</v>
      </c>
      <c r="AB193" s="693" t="str">
        <f t="shared" si="17"/>
        <v/>
      </c>
      <c r="AC193" s="693" t="str">
        <f t="shared" si="18"/>
        <v/>
      </c>
      <c r="AD193" s="133" t="str">
        <f>IF(L193="","",VLOOKUP(AI193,係数!$Y:$AG,9,FALSE))</f>
        <v/>
      </c>
      <c r="AE193" s="766" t="str">
        <f>IF(L193="","",AB193*VLOOKUP(AI193,係数!$Y:$AH,9,FALSE))</f>
        <v/>
      </c>
      <c r="AI193" s="375" t="str">
        <f t="shared" si="19"/>
        <v/>
      </c>
    </row>
    <row r="194" spans="4:35" ht="19.5" customHeight="1">
      <c r="D194" s="822"/>
      <c r="E194" s="339"/>
      <c r="F194" s="216"/>
      <c r="G194" s="32"/>
      <c r="H194" s="32"/>
      <c r="I194" s="50"/>
      <c r="J194" s="50"/>
      <c r="K194" s="50"/>
      <c r="L194" s="273"/>
      <c r="M194" s="686"/>
      <c r="N194" s="687"/>
      <c r="O194" s="687"/>
      <c r="P194" s="687"/>
      <c r="Q194" s="687"/>
      <c r="R194" s="687"/>
      <c r="S194" s="687"/>
      <c r="T194" s="687"/>
      <c r="U194" s="687"/>
      <c r="V194" s="687"/>
      <c r="W194" s="687"/>
      <c r="X194" s="688"/>
      <c r="Y194" s="736"/>
      <c r="Z194" s="761">
        <f t="shared" si="15"/>
        <v>0</v>
      </c>
      <c r="AA194" s="762">
        <f t="shared" si="16"/>
        <v>0</v>
      </c>
      <c r="AB194" s="693" t="str">
        <f t="shared" si="17"/>
        <v/>
      </c>
      <c r="AC194" s="693" t="str">
        <f t="shared" si="18"/>
        <v/>
      </c>
      <c r="AD194" s="133" t="str">
        <f>IF(L194="","",VLOOKUP(AI194,係数!$Y:$AG,9,FALSE))</f>
        <v/>
      </c>
      <c r="AE194" s="766" t="str">
        <f>IF(L194="","",AB194*VLOOKUP(AI194,係数!$Y:$AH,9,FALSE))</f>
        <v/>
      </c>
      <c r="AI194" s="375" t="str">
        <f t="shared" si="19"/>
        <v/>
      </c>
    </row>
    <row r="195" spans="4:35" ht="19.5" customHeight="1">
      <c r="D195" s="822"/>
      <c r="E195" s="339"/>
      <c r="F195" s="216"/>
      <c r="G195" s="32"/>
      <c r="H195" s="32"/>
      <c r="I195" s="50"/>
      <c r="J195" s="50"/>
      <c r="K195" s="50"/>
      <c r="L195" s="273"/>
      <c r="M195" s="686"/>
      <c r="N195" s="687"/>
      <c r="O195" s="687"/>
      <c r="P195" s="687"/>
      <c r="Q195" s="687"/>
      <c r="R195" s="687"/>
      <c r="S195" s="687"/>
      <c r="T195" s="687"/>
      <c r="U195" s="687"/>
      <c r="V195" s="687"/>
      <c r="W195" s="687"/>
      <c r="X195" s="688"/>
      <c r="Y195" s="736"/>
      <c r="Z195" s="761">
        <f t="shared" si="15"/>
        <v>0</v>
      </c>
      <c r="AA195" s="762">
        <f t="shared" si="16"/>
        <v>0</v>
      </c>
      <c r="AB195" s="693" t="str">
        <f t="shared" si="17"/>
        <v/>
      </c>
      <c r="AC195" s="693" t="str">
        <f t="shared" si="18"/>
        <v/>
      </c>
      <c r="AD195" s="133" t="str">
        <f>IF(L195="","",VLOOKUP(AI195,係数!$Y:$AG,9,FALSE))</f>
        <v/>
      </c>
      <c r="AE195" s="766" t="str">
        <f>IF(L195="","",AB195*VLOOKUP(AI195,係数!$Y:$AH,9,FALSE))</f>
        <v/>
      </c>
      <c r="AI195" s="375" t="str">
        <f t="shared" si="19"/>
        <v/>
      </c>
    </row>
    <row r="196" spans="4:35" ht="19.5" customHeight="1">
      <c r="D196" s="822"/>
      <c r="E196" s="339"/>
      <c r="F196" s="216"/>
      <c r="G196" s="32"/>
      <c r="H196" s="32"/>
      <c r="I196" s="50"/>
      <c r="J196" s="50"/>
      <c r="K196" s="50"/>
      <c r="L196" s="273"/>
      <c r="M196" s="686"/>
      <c r="N196" s="687"/>
      <c r="O196" s="687"/>
      <c r="P196" s="687"/>
      <c r="Q196" s="687"/>
      <c r="R196" s="687"/>
      <c r="S196" s="687"/>
      <c r="T196" s="687"/>
      <c r="U196" s="687"/>
      <c r="V196" s="687"/>
      <c r="W196" s="687"/>
      <c r="X196" s="688"/>
      <c r="Y196" s="736"/>
      <c r="Z196" s="761">
        <f t="shared" si="15"/>
        <v>0</v>
      </c>
      <c r="AA196" s="762">
        <f t="shared" si="16"/>
        <v>0</v>
      </c>
      <c r="AB196" s="693" t="str">
        <f t="shared" si="17"/>
        <v/>
      </c>
      <c r="AC196" s="693" t="str">
        <f t="shared" si="18"/>
        <v/>
      </c>
      <c r="AD196" s="133" t="str">
        <f>IF(L196="","",VLOOKUP(AI196,係数!$Y:$AG,9,FALSE))</f>
        <v/>
      </c>
      <c r="AE196" s="766" t="str">
        <f>IF(L196="","",AB196*VLOOKUP(AI196,係数!$Y:$AH,9,FALSE))</f>
        <v/>
      </c>
      <c r="AI196" s="375" t="str">
        <f t="shared" si="19"/>
        <v/>
      </c>
    </row>
    <row r="197" spans="4:35" ht="19.5" customHeight="1">
      <c r="D197" s="822"/>
      <c r="E197" s="339"/>
      <c r="F197" s="216"/>
      <c r="G197" s="32"/>
      <c r="H197" s="32"/>
      <c r="I197" s="50"/>
      <c r="J197" s="50"/>
      <c r="K197" s="50"/>
      <c r="L197" s="273"/>
      <c r="M197" s="686"/>
      <c r="N197" s="687"/>
      <c r="O197" s="687"/>
      <c r="P197" s="687"/>
      <c r="Q197" s="687"/>
      <c r="R197" s="687"/>
      <c r="S197" s="687"/>
      <c r="T197" s="687"/>
      <c r="U197" s="687"/>
      <c r="V197" s="687"/>
      <c r="W197" s="687"/>
      <c r="X197" s="688"/>
      <c r="Y197" s="736"/>
      <c r="Z197" s="761">
        <f t="shared" si="15"/>
        <v>0</v>
      </c>
      <c r="AA197" s="762">
        <f t="shared" si="16"/>
        <v>0</v>
      </c>
      <c r="AB197" s="693" t="str">
        <f t="shared" si="17"/>
        <v/>
      </c>
      <c r="AC197" s="693" t="str">
        <f t="shared" si="18"/>
        <v/>
      </c>
      <c r="AD197" s="133" t="str">
        <f>IF(L197="","",VLOOKUP(AI197,係数!$Y:$AG,9,FALSE))</f>
        <v/>
      </c>
      <c r="AE197" s="766" t="str">
        <f>IF(L197="","",AB197*VLOOKUP(AI197,係数!$Y:$AH,9,FALSE))</f>
        <v/>
      </c>
      <c r="AI197" s="375" t="str">
        <f t="shared" si="19"/>
        <v/>
      </c>
    </row>
    <row r="198" spans="4:35" ht="19.5" customHeight="1">
      <c r="D198" s="822"/>
      <c r="E198" s="339"/>
      <c r="F198" s="216"/>
      <c r="G198" s="32"/>
      <c r="H198" s="32"/>
      <c r="I198" s="50"/>
      <c r="J198" s="50"/>
      <c r="K198" s="50"/>
      <c r="L198" s="273"/>
      <c r="M198" s="686"/>
      <c r="N198" s="687"/>
      <c r="O198" s="687"/>
      <c r="P198" s="687"/>
      <c r="Q198" s="687"/>
      <c r="R198" s="687"/>
      <c r="S198" s="687"/>
      <c r="T198" s="687"/>
      <c r="U198" s="687"/>
      <c r="V198" s="687"/>
      <c r="W198" s="687"/>
      <c r="X198" s="688"/>
      <c r="Y198" s="736"/>
      <c r="Z198" s="761">
        <f t="shared" si="15"/>
        <v>0</v>
      </c>
      <c r="AA198" s="762">
        <f t="shared" si="16"/>
        <v>0</v>
      </c>
      <c r="AB198" s="693" t="str">
        <f t="shared" si="17"/>
        <v/>
      </c>
      <c r="AC198" s="693" t="str">
        <f t="shared" si="18"/>
        <v/>
      </c>
      <c r="AD198" s="133" t="str">
        <f>IF(L198="","",VLOOKUP(AI198,係数!$Y:$AG,9,FALSE))</f>
        <v/>
      </c>
      <c r="AE198" s="766" t="str">
        <f>IF(L198="","",AB198*VLOOKUP(AI198,係数!$Y:$AH,9,FALSE))</f>
        <v/>
      </c>
      <c r="AI198" s="375" t="str">
        <f t="shared" si="19"/>
        <v/>
      </c>
    </row>
    <row r="199" spans="4:35" ht="19.5" customHeight="1">
      <c r="D199" s="822"/>
      <c r="E199" s="339"/>
      <c r="F199" s="216"/>
      <c r="G199" s="32"/>
      <c r="H199" s="32"/>
      <c r="I199" s="50"/>
      <c r="J199" s="50"/>
      <c r="K199" s="50"/>
      <c r="L199" s="273"/>
      <c r="M199" s="686"/>
      <c r="N199" s="687"/>
      <c r="O199" s="687"/>
      <c r="P199" s="687"/>
      <c r="Q199" s="687"/>
      <c r="R199" s="687"/>
      <c r="S199" s="687"/>
      <c r="T199" s="687"/>
      <c r="U199" s="687"/>
      <c r="V199" s="687"/>
      <c r="W199" s="687"/>
      <c r="X199" s="688"/>
      <c r="Y199" s="736"/>
      <c r="Z199" s="761">
        <f t="shared" si="15"/>
        <v>0</v>
      </c>
      <c r="AA199" s="762">
        <f t="shared" si="16"/>
        <v>0</v>
      </c>
      <c r="AB199" s="693" t="str">
        <f t="shared" si="17"/>
        <v/>
      </c>
      <c r="AC199" s="693" t="str">
        <f t="shared" si="18"/>
        <v/>
      </c>
      <c r="AD199" s="133" t="str">
        <f>IF(L199="","",VLOOKUP(AI199,係数!$Y:$AG,9,FALSE))</f>
        <v/>
      </c>
      <c r="AE199" s="766" t="str">
        <f>IF(L199="","",AB199*VLOOKUP(AI199,係数!$Y:$AH,9,FALSE))</f>
        <v/>
      </c>
      <c r="AI199" s="375" t="str">
        <f t="shared" si="19"/>
        <v/>
      </c>
    </row>
    <row r="200" spans="4:35" ht="19.5" customHeight="1">
      <c r="D200" s="822"/>
      <c r="E200" s="339"/>
      <c r="F200" s="216"/>
      <c r="G200" s="32"/>
      <c r="H200" s="32"/>
      <c r="I200" s="50"/>
      <c r="J200" s="50"/>
      <c r="K200" s="50"/>
      <c r="L200" s="273"/>
      <c r="M200" s="686"/>
      <c r="N200" s="687"/>
      <c r="O200" s="687"/>
      <c r="P200" s="687"/>
      <c r="Q200" s="687"/>
      <c r="R200" s="687"/>
      <c r="S200" s="687"/>
      <c r="T200" s="687"/>
      <c r="U200" s="687"/>
      <c r="V200" s="687"/>
      <c r="W200" s="687"/>
      <c r="X200" s="688"/>
      <c r="Y200" s="736"/>
      <c r="Z200" s="761">
        <f t="shared" si="15"/>
        <v>0</v>
      </c>
      <c r="AA200" s="762">
        <f t="shared" si="16"/>
        <v>0</v>
      </c>
      <c r="AB200" s="693" t="str">
        <f t="shared" si="17"/>
        <v/>
      </c>
      <c r="AC200" s="693" t="str">
        <f t="shared" si="18"/>
        <v/>
      </c>
      <c r="AD200" s="133" t="str">
        <f>IF(L200="","",VLOOKUP(AI200,係数!$Y:$AG,9,FALSE))</f>
        <v/>
      </c>
      <c r="AE200" s="766" t="str">
        <f>IF(L200="","",AB200*VLOOKUP(AI200,係数!$Y:$AH,9,FALSE))</f>
        <v/>
      </c>
      <c r="AI200" s="375" t="str">
        <f t="shared" si="19"/>
        <v/>
      </c>
    </row>
    <row r="201" spans="4:35" ht="19.5" customHeight="1">
      <c r="D201" s="822"/>
      <c r="E201" s="339"/>
      <c r="F201" s="216"/>
      <c r="G201" s="32"/>
      <c r="H201" s="32"/>
      <c r="I201" s="50"/>
      <c r="J201" s="50"/>
      <c r="K201" s="50"/>
      <c r="L201" s="273"/>
      <c r="M201" s="686"/>
      <c r="N201" s="687"/>
      <c r="O201" s="687"/>
      <c r="P201" s="687"/>
      <c r="Q201" s="687"/>
      <c r="R201" s="687"/>
      <c r="S201" s="687"/>
      <c r="T201" s="687"/>
      <c r="U201" s="687"/>
      <c r="V201" s="687"/>
      <c r="W201" s="687"/>
      <c r="X201" s="688"/>
      <c r="Y201" s="736"/>
      <c r="Z201" s="761">
        <f t="shared" si="15"/>
        <v>0</v>
      </c>
      <c r="AA201" s="762">
        <f t="shared" si="16"/>
        <v>0</v>
      </c>
      <c r="AB201" s="693" t="str">
        <f t="shared" si="17"/>
        <v/>
      </c>
      <c r="AC201" s="693" t="str">
        <f t="shared" si="18"/>
        <v/>
      </c>
      <c r="AD201" s="133" t="str">
        <f>IF(L201="","",VLOOKUP(AI201,係数!$Y:$AG,9,FALSE))</f>
        <v/>
      </c>
      <c r="AE201" s="766" t="str">
        <f>IF(L201="","",AB201*VLOOKUP(AI201,係数!$Y:$AH,9,FALSE))</f>
        <v/>
      </c>
      <c r="AI201" s="375" t="str">
        <f t="shared" si="19"/>
        <v/>
      </c>
    </row>
    <row r="202" spans="4:35" ht="19.5" customHeight="1">
      <c r="D202" s="822"/>
      <c r="E202" s="339"/>
      <c r="F202" s="216"/>
      <c r="G202" s="32"/>
      <c r="H202" s="32"/>
      <c r="I202" s="50"/>
      <c r="J202" s="50"/>
      <c r="K202" s="50"/>
      <c r="L202" s="273"/>
      <c r="M202" s="686"/>
      <c r="N202" s="687"/>
      <c r="O202" s="687"/>
      <c r="P202" s="687"/>
      <c r="Q202" s="687"/>
      <c r="R202" s="687"/>
      <c r="S202" s="687"/>
      <c r="T202" s="687"/>
      <c r="U202" s="687"/>
      <c r="V202" s="687"/>
      <c r="W202" s="687"/>
      <c r="X202" s="688"/>
      <c r="Y202" s="736"/>
      <c r="Z202" s="761">
        <f t="shared" si="15"/>
        <v>0</v>
      </c>
      <c r="AA202" s="762">
        <f t="shared" si="16"/>
        <v>0</v>
      </c>
      <c r="AB202" s="693" t="str">
        <f t="shared" si="17"/>
        <v/>
      </c>
      <c r="AC202" s="693" t="str">
        <f t="shared" si="18"/>
        <v/>
      </c>
      <c r="AD202" s="133" t="str">
        <f>IF(L202="","",VLOOKUP(AI202,係数!$Y:$AG,9,FALSE))</f>
        <v/>
      </c>
      <c r="AE202" s="766" t="str">
        <f>IF(L202="","",AB202*VLOOKUP(AI202,係数!$Y:$AH,9,FALSE))</f>
        <v/>
      </c>
      <c r="AI202" s="375" t="str">
        <f t="shared" si="19"/>
        <v/>
      </c>
    </row>
    <row r="203" spans="4:35" ht="19.5" customHeight="1">
      <c r="D203" s="822"/>
      <c r="E203" s="339"/>
      <c r="F203" s="216"/>
      <c r="G203" s="32"/>
      <c r="H203" s="32"/>
      <c r="I203" s="50"/>
      <c r="J203" s="50"/>
      <c r="K203" s="50"/>
      <c r="L203" s="273"/>
      <c r="M203" s="686"/>
      <c r="N203" s="687"/>
      <c r="O203" s="687"/>
      <c r="P203" s="687"/>
      <c r="Q203" s="687"/>
      <c r="R203" s="687"/>
      <c r="S203" s="687"/>
      <c r="T203" s="687"/>
      <c r="U203" s="687"/>
      <c r="V203" s="687"/>
      <c r="W203" s="687"/>
      <c r="X203" s="688"/>
      <c r="Y203" s="736"/>
      <c r="Z203" s="761">
        <f t="shared" si="15"/>
        <v>0</v>
      </c>
      <c r="AA203" s="762">
        <f t="shared" si="16"/>
        <v>0</v>
      </c>
      <c r="AB203" s="693" t="str">
        <f t="shared" si="17"/>
        <v/>
      </c>
      <c r="AC203" s="693" t="str">
        <f t="shared" si="18"/>
        <v/>
      </c>
      <c r="AD203" s="133" t="str">
        <f>IF(L203="","",VLOOKUP(AI203,係数!$Y:$AG,9,FALSE))</f>
        <v/>
      </c>
      <c r="AE203" s="766" t="str">
        <f>IF(L203="","",AB203*VLOOKUP(AI203,係数!$Y:$AH,9,FALSE))</f>
        <v/>
      </c>
      <c r="AI203" s="375" t="str">
        <f t="shared" si="19"/>
        <v/>
      </c>
    </row>
    <row r="204" spans="4:35" ht="19.5" customHeight="1">
      <c r="D204" s="822"/>
      <c r="E204" s="339"/>
      <c r="F204" s="216"/>
      <c r="G204" s="32"/>
      <c r="H204" s="32"/>
      <c r="I204" s="50"/>
      <c r="J204" s="50"/>
      <c r="K204" s="50"/>
      <c r="L204" s="273"/>
      <c r="M204" s="686"/>
      <c r="N204" s="687"/>
      <c r="O204" s="687"/>
      <c r="P204" s="687"/>
      <c r="Q204" s="687"/>
      <c r="R204" s="687"/>
      <c r="S204" s="687"/>
      <c r="T204" s="687"/>
      <c r="U204" s="687"/>
      <c r="V204" s="687"/>
      <c r="W204" s="687"/>
      <c r="X204" s="688"/>
      <c r="Y204" s="736"/>
      <c r="Z204" s="761">
        <f t="shared" si="15"/>
        <v>0</v>
      </c>
      <c r="AA204" s="762">
        <f t="shared" si="16"/>
        <v>0</v>
      </c>
      <c r="AB204" s="693" t="str">
        <f t="shared" si="17"/>
        <v/>
      </c>
      <c r="AC204" s="693" t="str">
        <f t="shared" si="18"/>
        <v/>
      </c>
      <c r="AD204" s="133" t="str">
        <f>IF(L204="","",VLOOKUP(AI204,係数!$Y:$AG,9,FALSE))</f>
        <v/>
      </c>
      <c r="AE204" s="766" t="str">
        <f>IF(L204="","",AB204*VLOOKUP(AI204,係数!$Y:$AH,9,FALSE))</f>
        <v/>
      </c>
      <c r="AI204" s="375" t="str">
        <f t="shared" si="19"/>
        <v/>
      </c>
    </row>
    <row r="205" spans="4:35" ht="19.5" customHeight="1">
      <c r="D205" s="822"/>
      <c r="E205" s="339"/>
      <c r="F205" s="216"/>
      <c r="G205" s="32"/>
      <c r="H205" s="32"/>
      <c r="I205" s="50"/>
      <c r="J205" s="50"/>
      <c r="K205" s="50"/>
      <c r="L205" s="273"/>
      <c r="M205" s="686"/>
      <c r="N205" s="687"/>
      <c r="O205" s="687"/>
      <c r="P205" s="687"/>
      <c r="Q205" s="687"/>
      <c r="R205" s="687"/>
      <c r="S205" s="687"/>
      <c r="T205" s="687"/>
      <c r="U205" s="687"/>
      <c r="V205" s="687"/>
      <c r="W205" s="687"/>
      <c r="X205" s="688"/>
      <c r="Y205" s="736"/>
      <c r="Z205" s="761">
        <f t="shared" si="15"/>
        <v>0</v>
      </c>
      <c r="AA205" s="762">
        <f t="shared" si="16"/>
        <v>0</v>
      </c>
      <c r="AB205" s="693" t="str">
        <f t="shared" si="17"/>
        <v/>
      </c>
      <c r="AC205" s="693" t="str">
        <f t="shared" si="18"/>
        <v/>
      </c>
      <c r="AD205" s="133" t="str">
        <f>IF(L205="","",VLOOKUP(AI205,係数!$Y:$AG,9,FALSE))</f>
        <v/>
      </c>
      <c r="AE205" s="766" t="str">
        <f>IF(L205="","",AB205*VLOOKUP(AI205,係数!$Y:$AH,9,FALSE))</f>
        <v/>
      </c>
      <c r="AI205" s="375" t="str">
        <f t="shared" si="19"/>
        <v/>
      </c>
    </row>
    <row r="206" spans="4:35" ht="19.5" customHeight="1">
      <c r="D206" s="822"/>
      <c r="E206" s="339"/>
      <c r="F206" s="216"/>
      <c r="G206" s="32"/>
      <c r="H206" s="32"/>
      <c r="I206" s="50"/>
      <c r="J206" s="50"/>
      <c r="K206" s="50"/>
      <c r="L206" s="273"/>
      <c r="M206" s="686"/>
      <c r="N206" s="687"/>
      <c r="O206" s="687"/>
      <c r="P206" s="687"/>
      <c r="Q206" s="687"/>
      <c r="R206" s="687"/>
      <c r="S206" s="687"/>
      <c r="T206" s="687"/>
      <c r="U206" s="687"/>
      <c r="V206" s="687"/>
      <c r="W206" s="687"/>
      <c r="X206" s="688"/>
      <c r="Y206" s="736"/>
      <c r="Z206" s="761">
        <f t="shared" si="15"/>
        <v>0</v>
      </c>
      <c r="AA206" s="762">
        <f t="shared" si="16"/>
        <v>0</v>
      </c>
      <c r="AB206" s="693" t="str">
        <f t="shared" si="17"/>
        <v/>
      </c>
      <c r="AC206" s="693" t="str">
        <f t="shared" si="18"/>
        <v/>
      </c>
      <c r="AD206" s="133" t="str">
        <f>IF(L206="","",VLOOKUP(AI206,係数!$Y:$AG,9,FALSE))</f>
        <v/>
      </c>
      <c r="AE206" s="766" t="str">
        <f>IF(L206="","",AB206*VLOOKUP(AI206,係数!$Y:$AH,9,FALSE))</f>
        <v/>
      </c>
      <c r="AI206" s="375" t="str">
        <f t="shared" si="19"/>
        <v/>
      </c>
    </row>
    <row r="207" spans="4:35" ht="19.5" customHeight="1">
      <c r="D207" s="822"/>
      <c r="E207" s="339"/>
      <c r="F207" s="216"/>
      <c r="G207" s="32"/>
      <c r="H207" s="32"/>
      <c r="I207" s="50"/>
      <c r="J207" s="50"/>
      <c r="K207" s="50"/>
      <c r="L207" s="273"/>
      <c r="M207" s="686"/>
      <c r="N207" s="687"/>
      <c r="O207" s="687"/>
      <c r="P207" s="687"/>
      <c r="Q207" s="687"/>
      <c r="R207" s="687"/>
      <c r="S207" s="687"/>
      <c r="T207" s="687"/>
      <c r="U207" s="687"/>
      <c r="V207" s="687"/>
      <c r="W207" s="687"/>
      <c r="X207" s="688"/>
      <c r="Y207" s="736"/>
      <c r="Z207" s="761">
        <f t="shared" si="15"/>
        <v>0</v>
      </c>
      <c r="AA207" s="762">
        <f t="shared" si="16"/>
        <v>0</v>
      </c>
      <c r="AB207" s="693" t="str">
        <f t="shared" si="17"/>
        <v/>
      </c>
      <c r="AC207" s="693" t="str">
        <f t="shared" si="18"/>
        <v/>
      </c>
      <c r="AD207" s="133" t="str">
        <f>IF(L207="","",VLOOKUP(AI207,係数!$Y:$AG,9,FALSE))</f>
        <v/>
      </c>
      <c r="AE207" s="766" t="str">
        <f>IF(L207="","",AB207*VLOOKUP(AI207,係数!$Y:$AH,9,FALSE))</f>
        <v/>
      </c>
      <c r="AI207" s="375" t="str">
        <f t="shared" si="19"/>
        <v/>
      </c>
    </row>
    <row r="208" spans="4:35" ht="19.5" customHeight="1">
      <c r="D208" s="822"/>
      <c r="E208" s="339"/>
      <c r="F208" s="216"/>
      <c r="G208" s="32"/>
      <c r="H208" s="32"/>
      <c r="I208" s="50"/>
      <c r="J208" s="50"/>
      <c r="K208" s="50"/>
      <c r="L208" s="273"/>
      <c r="M208" s="686"/>
      <c r="N208" s="687"/>
      <c r="O208" s="687"/>
      <c r="P208" s="687"/>
      <c r="Q208" s="687"/>
      <c r="R208" s="687"/>
      <c r="S208" s="687"/>
      <c r="T208" s="687"/>
      <c r="U208" s="687"/>
      <c r="V208" s="687"/>
      <c r="W208" s="687"/>
      <c r="X208" s="688"/>
      <c r="Y208" s="736"/>
      <c r="Z208" s="761">
        <f t="shared" si="15"/>
        <v>0</v>
      </c>
      <c r="AA208" s="762">
        <f t="shared" si="16"/>
        <v>0</v>
      </c>
      <c r="AB208" s="693" t="str">
        <f t="shared" si="17"/>
        <v/>
      </c>
      <c r="AC208" s="693" t="str">
        <f t="shared" si="18"/>
        <v/>
      </c>
      <c r="AD208" s="133" t="str">
        <f>IF(L208="","",VLOOKUP(AI208,係数!$Y:$AG,9,FALSE))</f>
        <v/>
      </c>
      <c r="AE208" s="766" t="str">
        <f>IF(L208="","",AB208*VLOOKUP(AI208,係数!$Y:$AH,9,FALSE))</f>
        <v/>
      </c>
      <c r="AI208" s="375" t="str">
        <f t="shared" si="19"/>
        <v/>
      </c>
    </row>
    <row r="209" spans="4:35" ht="19.5" customHeight="1">
      <c r="D209" s="822"/>
      <c r="E209" s="339"/>
      <c r="F209" s="216"/>
      <c r="G209" s="32"/>
      <c r="H209" s="32"/>
      <c r="I209" s="50"/>
      <c r="J209" s="50"/>
      <c r="K209" s="50"/>
      <c r="L209" s="273"/>
      <c r="M209" s="686"/>
      <c r="N209" s="687"/>
      <c r="O209" s="687"/>
      <c r="P209" s="687"/>
      <c r="Q209" s="687"/>
      <c r="R209" s="687"/>
      <c r="S209" s="687"/>
      <c r="T209" s="687"/>
      <c r="U209" s="687"/>
      <c r="V209" s="687"/>
      <c r="W209" s="687"/>
      <c r="X209" s="688"/>
      <c r="Y209" s="736"/>
      <c r="Z209" s="761">
        <f t="shared" si="15"/>
        <v>0</v>
      </c>
      <c r="AA209" s="762">
        <f t="shared" si="16"/>
        <v>0</v>
      </c>
      <c r="AB209" s="693" t="str">
        <f t="shared" si="17"/>
        <v/>
      </c>
      <c r="AC209" s="693" t="str">
        <f t="shared" si="18"/>
        <v/>
      </c>
      <c r="AD209" s="133" t="str">
        <f>IF(L209="","",VLOOKUP(AI209,係数!$Y:$AG,9,FALSE))</f>
        <v/>
      </c>
      <c r="AE209" s="766" t="str">
        <f>IF(L209="","",AB209*VLOOKUP(AI209,係数!$Y:$AH,9,FALSE))</f>
        <v/>
      </c>
      <c r="AI209" s="375" t="str">
        <f t="shared" si="19"/>
        <v/>
      </c>
    </row>
    <row r="210" spans="4:35" ht="19.5" customHeight="1">
      <c r="D210" s="822"/>
      <c r="E210" s="339"/>
      <c r="F210" s="216"/>
      <c r="G210" s="32"/>
      <c r="H210" s="32"/>
      <c r="I210" s="50"/>
      <c r="J210" s="50"/>
      <c r="K210" s="50"/>
      <c r="L210" s="273"/>
      <c r="M210" s="686"/>
      <c r="N210" s="687"/>
      <c r="O210" s="687"/>
      <c r="P210" s="687"/>
      <c r="Q210" s="687"/>
      <c r="R210" s="687"/>
      <c r="S210" s="687"/>
      <c r="T210" s="687"/>
      <c r="U210" s="687"/>
      <c r="V210" s="687"/>
      <c r="W210" s="687"/>
      <c r="X210" s="688"/>
      <c r="Y210" s="736"/>
      <c r="Z210" s="761">
        <f t="shared" si="15"/>
        <v>0</v>
      </c>
      <c r="AA210" s="762">
        <f t="shared" si="16"/>
        <v>0</v>
      </c>
      <c r="AB210" s="693" t="str">
        <f t="shared" si="17"/>
        <v/>
      </c>
      <c r="AC210" s="693" t="str">
        <f t="shared" si="18"/>
        <v/>
      </c>
      <c r="AD210" s="133" t="str">
        <f>IF(L210="","",VLOOKUP(AI210,係数!$Y:$AG,9,FALSE))</f>
        <v/>
      </c>
      <c r="AE210" s="766" t="str">
        <f>IF(L210="","",AB210*VLOOKUP(AI210,係数!$Y:$AH,9,FALSE))</f>
        <v/>
      </c>
      <c r="AI210" s="375" t="str">
        <f t="shared" si="19"/>
        <v/>
      </c>
    </row>
    <row r="211" spans="4:35" ht="19.5" customHeight="1">
      <c r="D211" s="822"/>
      <c r="E211" s="339"/>
      <c r="F211" s="216"/>
      <c r="G211" s="32"/>
      <c r="H211" s="32"/>
      <c r="I211" s="50"/>
      <c r="J211" s="50"/>
      <c r="K211" s="50"/>
      <c r="L211" s="273"/>
      <c r="M211" s="686"/>
      <c r="N211" s="687"/>
      <c r="O211" s="687"/>
      <c r="P211" s="687"/>
      <c r="Q211" s="687"/>
      <c r="R211" s="687"/>
      <c r="S211" s="687"/>
      <c r="T211" s="687"/>
      <c r="U211" s="687"/>
      <c r="V211" s="687"/>
      <c r="W211" s="687"/>
      <c r="X211" s="688"/>
      <c r="Y211" s="736"/>
      <c r="Z211" s="761">
        <f t="shared" si="15"/>
        <v>0</v>
      </c>
      <c r="AA211" s="762">
        <f t="shared" si="16"/>
        <v>0</v>
      </c>
      <c r="AB211" s="693" t="str">
        <f t="shared" si="17"/>
        <v/>
      </c>
      <c r="AC211" s="693" t="str">
        <f t="shared" si="18"/>
        <v/>
      </c>
      <c r="AD211" s="133" t="str">
        <f>IF(L211="","",VLOOKUP(AI211,係数!$Y:$AG,9,FALSE))</f>
        <v/>
      </c>
      <c r="AE211" s="766" t="str">
        <f>IF(L211="","",AB211*VLOOKUP(AI211,係数!$Y:$AH,9,FALSE))</f>
        <v/>
      </c>
      <c r="AI211" s="375" t="str">
        <f t="shared" si="19"/>
        <v/>
      </c>
    </row>
    <row r="212" spans="4:35" ht="19.5" customHeight="1">
      <c r="D212" s="822"/>
      <c r="E212" s="339"/>
      <c r="F212" s="216"/>
      <c r="G212" s="32"/>
      <c r="H212" s="32"/>
      <c r="I212" s="50"/>
      <c r="J212" s="50"/>
      <c r="K212" s="50"/>
      <c r="L212" s="273"/>
      <c r="M212" s="686"/>
      <c r="N212" s="687"/>
      <c r="O212" s="687"/>
      <c r="P212" s="687"/>
      <c r="Q212" s="687"/>
      <c r="R212" s="687"/>
      <c r="S212" s="687"/>
      <c r="T212" s="687"/>
      <c r="U212" s="687"/>
      <c r="V212" s="687"/>
      <c r="W212" s="687"/>
      <c r="X212" s="688"/>
      <c r="Y212" s="736"/>
      <c r="Z212" s="761">
        <f t="shared" si="15"/>
        <v>0</v>
      </c>
      <c r="AA212" s="762">
        <f t="shared" si="16"/>
        <v>0</v>
      </c>
      <c r="AB212" s="693" t="str">
        <f t="shared" si="17"/>
        <v/>
      </c>
      <c r="AC212" s="693" t="str">
        <f t="shared" si="18"/>
        <v/>
      </c>
      <c r="AD212" s="133" t="str">
        <f>IF(L212="","",VLOOKUP(AI212,係数!$Y:$AG,9,FALSE))</f>
        <v/>
      </c>
      <c r="AE212" s="766" t="str">
        <f>IF(L212="","",AB212*VLOOKUP(AI212,係数!$Y:$AH,9,FALSE))</f>
        <v/>
      </c>
      <c r="AI212" s="375" t="str">
        <f t="shared" si="19"/>
        <v/>
      </c>
    </row>
    <row r="213" spans="4:35" ht="19.5" customHeight="1">
      <c r="D213" s="822"/>
      <c r="E213" s="339"/>
      <c r="F213" s="216"/>
      <c r="G213" s="32"/>
      <c r="H213" s="32"/>
      <c r="I213" s="50"/>
      <c r="J213" s="50"/>
      <c r="K213" s="50"/>
      <c r="L213" s="273"/>
      <c r="M213" s="686"/>
      <c r="N213" s="687"/>
      <c r="O213" s="687"/>
      <c r="P213" s="687"/>
      <c r="Q213" s="687"/>
      <c r="R213" s="687"/>
      <c r="S213" s="687"/>
      <c r="T213" s="687"/>
      <c r="U213" s="687"/>
      <c r="V213" s="687"/>
      <c r="W213" s="687"/>
      <c r="X213" s="688"/>
      <c r="Y213" s="736"/>
      <c r="Z213" s="761">
        <f t="shared" si="15"/>
        <v>0</v>
      </c>
      <c r="AA213" s="762">
        <f t="shared" si="16"/>
        <v>0</v>
      </c>
      <c r="AB213" s="693" t="str">
        <f t="shared" si="17"/>
        <v/>
      </c>
      <c r="AC213" s="693" t="str">
        <f t="shared" si="18"/>
        <v/>
      </c>
      <c r="AD213" s="133" t="str">
        <f>IF(L213="","",VLOOKUP(AI213,係数!$Y:$AG,9,FALSE))</f>
        <v/>
      </c>
      <c r="AE213" s="766" t="str">
        <f>IF(L213="","",AB213*VLOOKUP(AI213,係数!$Y:$AH,9,FALSE))</f>
        <v/>
      </c>
      <c r="AI213" s="375" t="str">
        <f t="shared" si="19"/>
        <v/>
      </c>
    </row>
    <row r="214" spans="4:35" ht="19.5" customHeight="1">
      <c r="D214" s="822"/>
      <c r="E214" s="339"/>
      <c r="F214" s="216"/>
      <c r="G214" s="32"/>
      <c r="H214" s="32"/>
      <c r="I214" s="50"/>
      <c r="J214" s="50"/>
      <c r="K214" s="50"/>
      <c r="L214" s="273"/>
      <c r="M214" s="686"/>
      <c r="N214" s="687"/>
      <c r="O214" s="687"/>
      <c r="P214" s="687"/>
      <c r="Q214" s="687"/>
      <c r="R214" s="687"/>
      <c r="S214" s="687"/>
      <c r="T214" s="687"/>
      <c r="U214" s="687"/>
      <c r="V214" s="687"/>
      <c r="W214" s="687"/>
      <c r="X214" s="688"/>
      <c r="Y214" s="736"/>
      <c r="Z214" s="761">
        <f t="shared" si="15"/>
        <v>0</v>
      </c>
      <c r="AA214" s="762">
        <f t="shared" si="16"/>
        <v>0</v>
      </c>
      <c r="AB214" s="693" t="str">
        <f t="shared" si="17"/>
        <v/>
      </c>
      <c r="AC214" s="693" t="str">
        <f t="shared" si="18"/>
        <v/>
      </c>
      <c r="AD214" s="133" t="str">
        <f>IF(L214="","",VLOOKUP(AI214,係数!$Y:$AG,9,FALSE))</f>
        <v/>
      </c>
      <c r="AE214" s="766" t="str">
        <f>IF(L214="","",AB214*VLOOKUP(AI214,係数!$Y:$AH,9,FALSE))</f>
        <v/>
      </c>
      <c r="AI214" s="375" t="str">
        <f t="shared" si="19"/>
        <v/>
      </c>
    </row>
    <row r="215" spans="4:35" ht="19.5" customHeight="1">
      <c r="D215" s="822"/>
      <c r="E215" s="339"/>
      <c r="F215" s="216"/>
      <c r="G215" s="32"/>
      <c r="H215" s="32"/>
      <c r="I215" s="50"/>
      <c r="J215" s="50"/>
      <c r="K215" s="50"/>
      <c r="L215" s="273"/>
      <c r="M215" s="686"/>
      <c r="N215" s="687"/>
      <c r="O215" s="687"/>
      <c r="P215" s="687"/>
      <c r="Q215" s="687"/>
      <c r="R215" s="687"/>
      <c r="S215" s="687"/>
      <c r="T215" s="687"/>
      <c r="U215" s="687"/>
      <c r="V215" s="687"/>
      <c r="W215" s="687"/>
      <c r="X215" s="688"/>
      <c r="Y215" s="736"/>
      <c r="Z215" s="761">
        <f t="shared" si="15"/>
        <v>0</v>
      </c>
      <c r="AA215" s="762">
        <f t="shared" si="16"/>
        <v>0</v>
      </c>
      <c r="AB215" s="693" t="str">
        <f t="shared" si="17"/>
        <v/>
      </c>
      <c r="AC215" s="693" t="str">
        <f t="shared" si="18"/>
        <v/>
      </c>
      <c r="AD215" s="133" t="str">
        <f>IF(L215="","",VLOOKUP(AI215,係数!$Y:$AG,9,FALSE))</f>
        <v/>
      </c>
      <c r="AE215" s="766" t="str">
        <f>IF(L215="","",AB215*VLOOKUP(AI215,係数!$Y:$AH,9,FALSE))</f>
        <v/>
      </c>
      <c r="AI215" s="375" t="str">
        <f t="shared" si="19"/>
        <v/>
      </c>
    </row>
    <row r="216" spans="4:35" ht="19.5" customHeight="1">
      <c r="D216" s="822"/>
      <c r="E216" s="339"/>
      <c r="F216" s="216"/>
      <c r="G216" s="32"/>
      <c r="H216" s="32"/>
      <c r="I216" s="50"/>
      <c r="J216" s="50"/>
      <c r="K216" s="50"/>
      <c r="L216" s="273"/>
      <c r="M216" s="686"/>
      <c r="N216" s="687"/>
      <c r="O216" s="687"/>
      <c r="P216" s="687"/>
      <c r="Q216" s="687"/>
      <c r="R216" s="687"/>
      <c r="S216" s="687"/>
      <c r="T216" s="687"/>
      <c r="U216" s="687"/>
      <c r="V216" s="687"/>
      <c r="W216" s="687"/>
      <c r="X216" s="688"/>
      <c r="Y216" s="736"/>
      <c r="Z216" s="761">
        <f t="shared" si="15"/>
        <v>0</v>
      </c>
      <c r="AA216" s="762">
        <f t="shared" si="16"/>
        <v>0</v>
      </c>
      <c r="AB216" s="693" t="str">
        <f t="shared" si="17"/>
        <v/>
      </c>
      <c r="AC216" s="693" t="str">
        <f t="shared" si="18"/>
        <v/>
      </c>
      <c r="AD216" s="133" t="str">
        <f>IF(L216="","",VLOOKUP(AI216,係数!$Y:$AG,9,FALSE))</f>
        <v/>
      </c>
      <c r="AE216" s="766" t="str">
        <f>IF(L216="","",AB216*VLOOKUP(AI216,係数!$Y:$AH,9,FALSE))</f>
        <v/>
      </c>
      <c r="AI216" s="375" t="str">
        <f t="shared" si="19"/>
        <v/>
      </c>
    </row>
    <row r="217" spans="4:35" ht="19.5" customHeight="1">
      <c r="D217" s="822"/>
      <c r="E217" s="339"/>
      <c r="F217" s="216"/>
      <c r="G217" s="32"/>
      <c r="H217" s="32"/>
      <c r="I217" s="50"/>
      <c r="J217" s="50"/>
      <c r="K217" s="50"/>
      <c r="L217" s="273"/>
      <c r="M217" s="686"/>
      <c r="N217" s="687"/>
      <c r="O217" s="687"/>
      <c r="P217" s="687"/>
      <c r="Q217" s="687"/>
      <c r="R217" s="687"/>
      <c r="S217" s="687"/>
      <c r="T217" s="687"/>
      <c r="U217" s="687"/>
      <c r="V217" s="687"/>
      <c r="W217" s="687"/>
      <c r="X217" s="688"/>
      <c r="Y217" s="736"/>
      <c r="Z217" s="761">
        <f t="shared" si="15"/>
        <v>0</v>
      </c>
      <c r="AA217" s="762">
        <f t="shared" si="16"/>
        <v>0</v>
      </c>
      <c r="AB217" s="693" t="str">
        <f t="shared" si="17"/>
        <v/>
      </c>
      <c r="AC217" s="693" t="str">
        <f t="shared" si="18"/>
        <v/>
      </c>
      <c r="AD217" s="133" t="str">
        <f>IF(L217="","",VLOOKUP(AI217,係数!$Y:$AG,9,FALSE))</f>
        <v/>
      </c>
      <c r="AE217" s="766" t="str">
        <f>IF(L217="","",AB217*VLOOKUP(AI217,係数!$Y:$AH,9,FALSE))</f>
        <v/>
      </c>
      <c r="AI217" s="375" t="str">
        <f t="shared" si="19"/>
        <v/>
      </c>
    </row>
    <row r="218" spans="4:35" ht="19.5" customHeight="1">
      <c r="D218" s="822"/>
      <c r="E218" s="339"/>
      <c r="F218" s="216"/>
      <c r="G218" s="32"/>
      <c r="H218" s="32"/>
      <c r="I218" s="50"/>
      <c r="J218" s="50"/>
      <c r="K218" s="50"/>
      <c r="L218" s="273"/>
      <c r="M218" s="686"/>
      <c r="N218" s="687"/>
      <c r="O218" s="687"/>
      <c r="P218" s="687"/>
      <c r="Q218" s="687"/>
      <c r="R218" s="687"/>
      <c r="S218" s="687"/>
      <c r="T218" s="687"/>
      <c r="U218" s="687"/>
      <c r="V218" s="687"/>
      <c r="W218" s="687"/>
      <c r="X218" s="688"/>
      <c r="Y218" s="736"/>
      <c r="Z218" s="761">
        <f t="shared" si="15"/>
        <v>0</v>
      </c>
      <c r="AA218" s="762">
        <f t="shared" si="16"/>
        <v>0</v>
      </c>
      <c r="AB218" s="693" t="str">
        <f t="shared" si="17"/>
        <v/>
      </c>
      <c r="AC218" s="693" t="str">
        <f t="shared" si="18"/>
        <v/>
      </c>
      <c r="AD218" s="133" t="str">
        <f>IF(L218="","",VLOOKUP(AI218,係数!$Y:$AG,9,FALSE))</f>
        <v/>
      </c>
      <c r="AE218" s="766" t="str">
        <f>IF(L218="","",AB218*VLOOKUP(AI218,係数!$Y:$AH,9,FALSE))</f>
        <v/>
      </c>
      <c r="AI218" s="375" t="str">
        <f t="shared" si="19"/>
        <v/>
      </c>
    </row>
    <row r="219" spans="4:35" ht="19.5" customHeight="1">
      <c r="D219" s="822"/>
      <c r="E219" s="339"/>
      <c r="F219" s="216"/>
      <c r="G219" s="32"/>
      <c r="H219" s="32"/>
      <c r="I219" s="50"/>
      <c r="J219" s="50"/>
      <c r="K219" s="50"/>
      <c r="L219" s="273"/>
      <c r="M219" s="686"/>
      <c r="N219" s="687"/>
      <c r="O219" s="687"/>
      <c r="P219" s="687"/>
      <c r="Q219" s="687"/>
      <c r="R219" s="687"/>
      <c r="S219" s="687"/>
      <c r="T219" s="687"/>
      <c r="U219" s="687"/>
      <c r="V219" s="687"/>
      <c r="W219" s="687"/>
      <c r="X219" s="688"/>
      <c r="Y219" s="736"/>
      <c r="Z219" s="761">
        <f t="shared" si="15"/>
        <v>0</v>
      </c>
      <c r="AA219" s="762">
        <f t="shared" si="16"/>
        <v>0</v>
      </c>
      <c r="AB219" s="693" t="str">
        <f t="shared" si="17"/>
        <v/>
      </c>
      <c r="AC219" s="693" t="str">
        <f t="shared" si="18"/>
        <v/>
      </c>
      <c r="AD219" s="133" t="str">
        <f>IF(L219="","",VLOOKUP(AI219,係数!$Y:$AG,9,FALSE))</f>
        <v/>
      </c>
      <c r="AE219" s="766" t="str">
        <f>IF(L219="","",AB219*VLOOKUP(AI219,係数!$Y:$AH,9,FALSE))</f>
        <v/>
      </c>
      <c r="AI219" s="375" t="str">
        <f t="shared" si="19"/>
        <v/>
      </c>
    </row>
    <row r="220" spans="4:35" ht="19.5" customHeight="1">
      <c r="D220" s="822"/>
      <c r="E220" s="339"/>
      <c r="F220" s="216"/>
      <c r="G220" s="32"/>
      <c r="H220" s="32"/>
      <c r="I220" s="50"/>
      <c r="J220" s="50"/>
      <c r="K220" s="50"/>
      <c r="L220" s="273"/>
      <c r="M220" s="686"/>
      <c r="N220" s="687"/>
      <c r="O220" s="687"/>
      <c r="P220" s="687"/>
      <c r="Q220" s="687"/>
      <c r="R220" s="687"/>
      <c r="S220" s="687"/>
      <c r="T220" s="687"/>
      <c r="U220" s="687"/>
      <c r="V220" s="687"/>
      <c r="W220" s="687"/>
      <c r="X220" s="688"/>
      <c r="Y220" s="736"/>
      <c r="Z220" s="761">
        <f t="shared" si="15"/>
        <v>0</v>
      </c>
      <c r="AA220" s="762">
        <f t="shared" si="16"/>
        <v>0</v>
      </c>
      <c r="AB220" s="693" t="str">
        <f t="shared" si="17"/>
        <v/>
      </c>
      <c r="AC220" s="693" t="str">
        <f t="shared" si="18"/>
        <v/>
      </c>
      <c r="AD220" s="133" t="str">
        <f>IF(L220="","",VLOOKUP(AI220,係数!$Y:$AG,9,FALSE))</f>
        <v/>
      </c>
      <c r="AE220" s="766" t="str">
        <f>IF(L220="","",AB220*VLOOKUP(AI220,係数!$Y:$AH,9,FALSE))</f>
        <v/>
      </c>
      <c r="AI220" s="375" t="str">
        <f t="shared" si="19"/>
        <v/>
      </c>
    </row>
    <row r="221" spans="4:35" ht="19.5" customHeight="1">
      <c r="D221" s="822"/>
      <c r="E221" s="339"/>
      <c r="F221" s="216"/>
      <c r="G221" s="32"/>
      <c r="H221" s="32"/>
      <c r="I221" s="50"/>
      <c r="J221" s="50"/>
      <c r="K221" s="50"/>
      <c r="L221" s="273"/>
      <c r="M221" s="686"/>
      <c r="N221" s="687"/>
      <c r="O221" s="687"/>
      <c r="P221" s="687"/>
      <c r="Q221" s="687"/>
      <c r="R221" s="687"/>
      <c r="S221" s="687"/>
      <c r="T221" s="687"/>
      <c r="U221" s="687"/>
      <c r="V221" s="687"/>
      <c r="W221" s="687"/>
      <c r="X221" s="688"/>
      <c r="Y221" s="736"/>
      <c r="Z221" s="761">
        <f t="shared" si="15"/>
        <v>0</v>
      </c>
      <c r="AA221" s="762">
        <f t="shared" si="16"/>
        <v>0</v>
      </c>
      <c r="AB221" s="693" t="str">
        <f t="shared" si="17"/>
        <v/>
      </c>
      <c r="AC221" s="693" t="str">
        <f t="shared" si="18"/>
        <v/>
      </c>
      <c r="AD221" s="133" t="str">
        <f>IF(L221="","",VLOOKUP(AI221,係数!$Y:$AG,9,FALSE))</f>
        <v/>
      </c>
      <c r="AE221" s="766" t="str">
        <f>IF(L221="","",AB221*VLOOKUP(AI221,係数!$Y:$AH,9,FALSE))</f>
        <v/>
      </c>
      <c r="AI221" s="375" t="str">
        <f t="shared" si="19"/>
        <v/>
      </c>
    </row>
    <row r="222" spans="4:35" ht="19.5" customHeight="1">
      <c r="D222" s="822"/>
      <c r="E222" s="339"/>
      <c r="F222" s="216"/>
      <c r="G222" s="32"/>
      <c r="H222" s="32"/>
      <c r="I222" s="50"/>
      <c r="J222" s="50"/>
      <c r="K222" s="50"/>
      <c r="L222" s="273"/>
      <c r="M222" s="686"/>
      <c r="N222" s="687"/>
      <c r="O222" s="687"/>
      <c r="P222" s="687"/>
      <c r="Q222" s="687"/>
      <c r="R222" s="687"/>
      <c r="S222" s="687"/>
      <c r="T222" s="687"/>
      <c r="U222" s="687"/>
      <c r="V222" s="687"/>
      <c r="W222" s="687"/>
      <c r="X222" s="688"/>
      <c r="Y222" s="736"/>
      <c r="Z222" s="761">
        <f t="shared" si="15"/>
        <v>0</v>
      </c>
      <c r="AA222" s="762">
        <f t="shared" si="16"/>
        <v>0</v>
      </c>
      <c r="AB222" s="693" t="str">
        <f t="shared" si="17"/>
        <v/>
      </c>
      <c r="AC222" s="693" t="str">
        <f t="shared" si="18"/>
        <v/>
      </c>
      <c r="AD222" s="133" t="str">
        <f>IF(L222="","",VLOOKUP(AI222,係数!$Y:$AG,9,FALSE))</f>
        <v/>
      </c>
      <c r="AE222" s="766" t="str">
        <f>IF(L222="","",AB222*VLOOKUP(AI222,係数!$Y:$AH,9,FALSE))</f>
        <v/>
      </c>
      <c r="AI222" s="375" t="str">
        <f t="shared" si="19"/>
        <v/>
      </c>
    </row>
    <row r="223" spans="4:35" ht="19.5" customHeight="1">
      <c r="D223" s="822"/>
      <c r="E223" s="339"/>
      <c r="F223" s="216"/>
      <c r="G223" s="32"/>
      <c r="H223" s="32"/>
      <c r="I223" s="50"/>
      <c r="J223" s="50"/>
      <c r="K223" s="50"/>
      <c r="L223" s="273"/>
      <c r="M223" s="686"/>
      <c r="N223" s="687"/>
      <c r="O223" s="687"/>
      <c r="P223" s="687"/>
      <c r="Q223" s="687"/>
      <c r="R223" s="687"/>
      <c r="S223" s="687"/>
      <c r="T223" s="687"/>
      <c r="U223" s="687"/>
      <c r="V223" s="687"/>
      <c r="W223" s="687"/>
      <c r="X223" s="688"/>
      <c r="Y223" s="736"/>
      <c r="Z223" s="761">
        <f t="shared" si="15"/>
        <v>0</v>
      </c>
      <c r="AA223" s="762">
        <f t="shared" si="16"/>
        <v>0</v>
      </c>
      <c r="AB223" s="693" t="str">
        <f t="shared" si="17"/>
        <v/>
      </c>
      <c r="AC223" s="693" t="str">
        <f t="shared" si="18"/>
        <v/>
      </c>
      <c r="AD223" s="133" t="str">
        <f>IF(L223="","",VLOOKUP(AI223,係数!$Y:$AG,9,FALSE))</f>
        <v/>
      </c>
      <c r="AE223" s="766" t="str">
        <f>IF(L223="","",AB223*VLOOKUP(AI223,係数!$Y:$AH,9,FALSE))</f>
        <v/>
      </c>
      <c r="AI223" s="375" t="str">
        <f t="shared" si="19"/>
        <v/>
      </c>
    </row>
    <row r="224" spans="4:35" ht="19.5" customHeight="1">
      <c r="D224" s="822"/>
      <c r="E224" s="339"/>
      <c r="F224" s="216"/>
      <c r="G224" s="32"/>
      <c r="H224" s="32"/>
      <c r="I224" s="50"/>
      <c r="J224" s="50"/>
      <c r="K224" s="50"/>
      <c r="L224" s="273"/>
      <c r="M224" s="686"/>
      <c r="N224" s="687"/>
      <c r="O224" s="687"/>
      <c r="P224" s="687"/>
      <c r="Q224" s="687"/>
      <c r="R224" s="687"/>
      <c r="S224" s="687"/>
      <c r="T224" s="687"/>
      <c r="U224" s="687"/>
      <c r="V224" s="687"/>
      <c r="W224" s="687"/>
      <c r="X224" s="688"/>
      <c r="Y224" s="736"/>
      <c r="Z224" s="761">
        <f t="shared" si="15"/>
        <v>0</v>
      </c>
      <c r="AA224" s="762">
        <f t="shared" si="16"/>
        <v>0</v>
      </c>
      <c r="AB224" s="693" t="str">
        <f t="shared" si="17"/>
        <v/>
      </c>
      <c r="AC224" s="693" t="str">
        <f t="shared" si="18"/>
        <v/>
      </c>
      <c r="AD224" s="133" t="str">
        <f>IF(L224="","",VLOOKUP(AI224,係数!$Y:$AG,9,FALSE))</f>
        <v/>
      </c>
      <c r="AE224" s="766" t="str">
        <f>IF(L224="","",AB224*VLOOKUP(AI224,係数!$Y:$AH,9,FALSE))</f>
        <v/>
      </c>
      <c r="AI224" s="375" t="str">
        <f t="shared" si="19"/>
        <v/>
      </c>
    </row>
    <row r="225" spans="4:35" ht="19.5" customHeight="1">
      <c r="D225" s="822"/>
      <c r="E225" s="339"/>
      <c r="F225" s="216"/>
      <c r="G225" s="32"/>
      <c r="H225" s="32"/>
      <c r="I225" s="50"/>
      <c r="J225" s="50"/>
      <c r="K225" s="50"/>
      <c r="L225" s="273"/>
      <c r="M225" s="686"/>
      <c r="N225" s="687"/>
      <c r="O225" s="687"/>
      <c r="P225" s="687"/>
      <c r="Q225" s="687"/>
      <c r="R225" s="687"/>
      <c r="S225" s="687"/>
      <c r="T225" s="687"/>
      <c r="U225" s="687"/>
      <c r="V225" s="687"/>
      <c r="W225" s="687"/>
      <c r="X225" s="688"/>
      <c r="Y225" s="736"/>
      <c r="Z225" s="761">
        <f t="shared" si="15"/>
        <v>0</v>
      </c>
      <c r="AA225" s="762">
        <f t="shared" si="16"/>
        <v>0</v>
      </c>
      <c r="AB225" s="693" t="str">
        <f t="shared" si="17"/>
        <v/>
      </c>
      <c r="AC225" s="693" t="str">
        <f t="shared" si="18"/>
        <v/>
      </c>
      <c r="AD225" s="133" t="str">
        <f>IF(L225="","",VLOOKUP(AI225,係数!$Y:$AG,9,FALSE))</f>
        <v/>
      </c>
      <c r="AE225" s="766" t="str">
        <f>IF(L225="","",AB225*VLOOKUP(AI225,係数!$Y:$AH,9,FALSE))</f>
        <v/>
      </c>
      <c r="AI225" s="375" t="str">
        <f t="shared" si="19"/>
        <v/>
      </c>
    </row>
    <row r="226" spans="4:35" ht="19.5" customHeight="1">
      <c r="D226" s="822"/>
      <c r="E226" s="339"/>
      <c r="F226" s="216"/>
      <c r="G226" s="32"/>
      <c r="H226" s="32"/>
      <c r="I226" s="50"/>
      <c r="J226" s="50"/>
      <c r="K226" s="50"/>
      <c r="L226" s="273"/>
      <c r="M226" s="686"/>
      <c r="N226" s="687"/>
      <c r="O226" s="687"/>
      <c r="P226" s="687"/>
      <c r="Q226" s="687"/>
      <c r="R226" s="687"/>
      <c r="S226" s="687"/>
      <c r="T226" s="687"/>
      <c r="U226" s="687"/>
      <c r="V226" s="687"/>
      <c r="W226" s="687"/>
      <c r="X226" s="688"/>
      <c r="Y226" s="736"/>
      <c r="Z226" s="761">
        <f t="shared" si="15"/>
        <v>0</v>
      </c>
      <c r="AA226" s="762">
        <f t="shared" si="16"/>
        <v>0</v>
      </c>
      <c r="AB226" s="693" t="str">
        <f t="shared" si="17"/>
        <v/>
      </c>
      <c r="AC226" s="693" t="str">
        <f t="shared" si="18"/>
        <v/>
      </c>
      <c r="AD226" s="133" t="str">
        <f>IF(L226="","",VLOOKUP(AI226,係数!$Y:$AG,9,FALSE))</f>
        <v/>
      </c>
      <c r="AE226" s="766" t="str">
        <f>IF(L226="","",AB226*VLOOKUP(AI226,係数!$Y:$AH,9,FALSE))</f>
        <v/>
      </c>
      <c r="AI226" s="375" t="str">
        <f t="shared" si="19"/>
        <v/>
      </c>
    </row>
    <row r="227" spans="4:35" ht="19.5" customHeight="1">
      <c r="D227" s="822"/>
      <c r="E227" s="339"/>
      <c r="F227" s="216"/>
      <c r="G227" s="32"/>
      <c r="H227" s="32"/>
      <c r="I227" s="50"/>
      <c r="J227" s="50"/>
      <c r="K227" s="50"/>
      <c r="L227" s="273"/>
      <c r="M227" s="686"/>
      <c r="N227" s="687"/>
      <c r="O227" s="687"/>
      <c r="P227" s="687"/>
      <c r="Q227" s="687"/>
      <c r="R227" s="687"/>
      <c r="S227" s="687"/>
      <c r="T227" s="687"/>
      <c r="U227" s="687"/>
      <c r="V227" s="687"/>
      <c r="W227" s="687"/>
      <c r="X227" s="688"/>
      <c r="Y227" s="736"/>
      <c r="Z227" s="761">
        <f t="shared" si="15"/>
        <v>0</v>
      </c>
      <c r="AA227" s="762">
        <f t="shared" si="16"/>
        <v>0</v>
      </c>
      <c r="AB227" s="693" t="str">
        <f t="shared" si="17"/>
        <v/>
      </c>
      <c r="AC227" s="693" t="str">
        <f t="shared" si="18"/>
        <v/>
      </c>
      <c r="AD227" s="133" t="str">
        <f>IF(L227="","",VLOOKUP(AI227,係数!$Y:$AG,9,FALSE))</f>
        <v/>
      </c>
      <c r="AE227" s="766" t="str">
        <f>IF(L227="","",AB227*VLOOKUP(AI227,係数!$Y:$AH,9,FALSE))</f>
        <v/>
      </c>
      <c r="AI227" s="375" t="str">
        <f t="shared" si="19"/>
        <v/>
      </c>
    </row>
    <row r="228" spans="4:35" ht="19.5" customHeight="1">
      <c r="D228" s="822"/>
      <c r="E228" s="339"/>
      <c r="F228" s="216"/>
      <c r="G228" s="32"/>
      <c r="H228" s="32"/>
      <c r="I228" s="50"/>
      <c r="J228" s="50"/>
      <c r="K228" s="50"/>
      <c r="L228" s="273"/>
      <c r="M228" s="686"/>
      <c r="N228" s="687"/>
      <c r="O228" s="687"/>
      <c r="P228" s="687"/>
      <c r="Q228" s="687"/>
      <c r="R228" s="687"/>
      <c r="S228" s="687"/>
      <c r="T228" s="687"/>
      <c r="U228" s="687"/>
      <c r="V228" s="687"/>
      <c r="W228" s="687"/>
      <c r="X228" s="688"/>
      <c r="Y228" s="736"/>
      <c r="Z228" s="761">
        <f t="shared" si="15"/>
        <v>0</v>
      </c>
      <c r="AA228" s="762">
        <f t="shared" si="16"/>
        <v>0</v>
      </c>
      <c r="AB228" s="693" t="str">
        <f t="shared" si="17"/>
        <v/>
      </c>
      <c r="AC228" s="693" t="str">
        <f t="shared" si="18"/>
        <v/>
      </c>
      <c r="AD228" s="133" t="str">
        <f>IF(L228="","",VLOOKUP(AI228,係数!$Y:$AG,9,FALSE))</f>
        <v/>
      </c>
      <c r="AE228" s="766" t="str">
        <f>IF(L228="","",AB228*VLOOKUP(AI228,係数!$Y:$AH,9,FALSE))</f>
        <v/>
      </c>
      <c r="AI228" s="375" t="str">
        <f t="shared" si="19"/>
        <v/>
      </c>
    </row>
    <row r="229" spans="4:35" ht="19.5" customHeight="1">
      <c r="D229" s="822"/>
      <c r="E229" s="339"/>
      <c r="F229" s="216"/>
      <c r="G229" s="32"/>
      <c r="H229" s="32"/>
      <c r="I229" s="50"/>
      <c r="J229" s="50"/>
      <c r="K229" s="50"/>
      <c r="L229" s="273"/>
      <c r="M229" s="686"/>
      <c r="N229" s="687"/>
      <c r="O229" s="687"/>
      <c r="P229" s="687"/>
      <c r="Q229" s="687"/>
      <c r="R229" s="687"/>
      <c r="S229" s="687"/>
      <c r="T229" s="687"/>
      <c r="U229" s="687"/>
      <c r="V229" s="687"/>
      <c r="W229" s="687"/>
      <c r="X229" s="688"/>
      <c r="Y229" s="736"/>
      <c r="Z229" s="761">
        <f t="shared" si="15"/>
        <v>0</v>
      </c>
      <c r="AA229" s="762">
        <f t="shared" si="16"/>
        <v>0</v>
      </c>
      <c r="AB229" s="693" t="str">
        <f t="shared" si="17"/>
        <v/>
      </c>
      <c r="AC229" s="693" t="str">
        <f t="shared" si="18"/>
        <v/>
      </c>
      <c r="AD229" s="133" t="str">
        <f>IF(L229="","",VLOOKUP(AI229,係数!$Y:$AG,9,FALSE))</f>
        <v/>
      </c>
      <c r="AE229" s="766" t="str">
        <f>IF(L229="","",AB229*VLOOKUP(AI229,係数!$Y:$AH,9,FALSE))</f>
        <v/>
      </c>
      <c r="AI229" s="375" t="str">
        <f t="shared" si="19"/>
        <v/>
      </c>
    </row>
    <row r="230" spans="4:35" ht="19.5" customHeight="1">
      <c r="D230" s="822"/>
      <c r="E230" s="339"/>
      <c r="F230" s="216"/>
      <c r="G230" s="32"/>
      <c r="H230" s="32"/>
      <c r="I230" s="50"/>
      <c r="J230" s="50"/>
      <c r="K230" s="50"/>
      <c r="L230" s="273"/>
      <c r="M230" s="686"/>
      <c r="N230" s="687"/>
      <c r="O230" s="687"/>
      <c r="P230" s="687"/>
      <c r="Q230" s="687"/>
      <c r="R230" s="687"/>
      <c r="S230" s="687"/>
      <c r="T230" s="687"/>
      <c r="U230" s="687"/>
      <c r="V230" s="687"/>
      <c r="W230" s="687"/>
      <c r="X230" s="688"/>
      <c r="Y230" s="736"/>
      <c r="Z230" s="761">
        <f t="shared" si="15"/>
        <v>0</v>
      </c>
      <c r="AA230" s="762">
        <f t="shared" si="16"/>
        <v>0</v>
      </c>
      <c r="AB230" s="693" t="str">
        <f t="shared" si="17"/>
        <v/>
      </c>
      <c r="AC230" s="693" t="str">
        <f t="shared" si="18"/>
        <v/>
      </c>
      <c r="AD230" s="133" t="str">
        <f>IF(L230="","",VLOOKUP(AI230,係数!$Y:$AG,9,FALSE))</f>
        <v/>
      </c>
      <c r="AE230" s="766" t="str">
        <f>IF(L230="","",AB230*VLOOKUP(AI230,係数!$Y:$AH,9,FALSE))</f>
        <v/>
      </c>
      <c r="AI230" s="375" t="str">
        <f t="shared" si="19"/>
        <v/>
      </c>
    </row>
    <row r="231" spans="4:35" ht="19.5" customHeight="1">
      <c r="D231" s="822"/>
      <c r="E231" s="339"/>
      <c r="F231" s="216"/>
      <c r="G231" s="32"/>
      <c r="H231" s="32"/>
      <c r="I231" s="50"/>
      <c r="J231" s="50"/>
      <c r="K231" s="50"/>
      <c r="L231" s="273"/>
      <c r="M231" s="686"/>
      <c r="N231" s="687"/>
      <c r="O231" s="687"/>
      <c r="P231" s="687"/>
      <c r="Q231" s="687"/>
      <c r="R231" s="687"/>
      <c r="S231" s="687"/>
      <c r="T231" s="687"/>
      <c r="U231" s="687"/>
      <c r="V231" s="687"/>
      <c r="W231" s="687"/>
      <c r="X231" s="688"/>
      <c r="Y231" s="736"/>
      <c r="Z231" s="761">
        <f t="shared" si="15"/>
        <v>0</v>
      </c>
      <c r="AA231" s="762">
        <f t="shared" si="16"/>
        <v>0</v>
      </c>
      <c r="AB231" s="693" t="str">
        <f t="shared" si="17"/>
        <v/>
      </c>
      <c r="AC231" s="693" t="str">
        <f t="shared" si="18"/>
        <v/>
      </c>
      <c r="AD231" s="133" t="str">
        <f>IF(L231="","",VLOOKUP(AI231,係数!$Y:$AG,9,FALSE))</f>
        <v/>
      </c>
      <c r="AE231" s="766" t="str">
        <f>IF(L231="","",AB231*VLOOKUP(AI231,係数!$Y:$AH,9,FALSE))</f>
        <v/>
      </c>
      <c r="AI231" s="375" t="str">
        <f t="shared" si="19"/>
        <v/>
      </c>
    </row>
    <row r="232" spans="4:35" ht="19.5" customHeight="1">
      <c r="D232" s="822"/>
      <c r="E232" s="339"/>
      <c r="F232" s="216"/>
      <c r="G232" s="32"/>
      <c r="H232" s="32"/>
      <c r="I232" s="50"/>
      <c r="J232" s="50"/>
      <c r="K232" s="50"/>
      <c r="L232" s="273"/>
      <c r="M232" s="686"/>
      <c r="N232" s="687"/>
      <c r="O232" s="687"/>
      <c r="P232" s="687"/>
      <c r="Q232" s="687"/>
      <c r="R232" s="687"/>
      <c r="S232" s="687"/>
      <c r="T232" s="687"/>
      <c r="U232" s="687"/>
      <c r="V232" s="687"/>
      <c r="W232" s="687"/>
      <c r="X232" s="688"/>
      <c r="Y232" s="736"/>
      <c r="Z232" s="761">
        <f t="shared" si="15"/>
        <v>0</v>
      </c>
      <c r="AA232" s="762">
        <f t="shared" si="16"/>
        <v>0</v>
      </c>
      <c r="AB232" s="693" t="str">
        <f t="shared" si="17"/>
        <v/>
      </c>
      <c r="AC232" s="693" t="str">
        <f t="shared" si="18"/>
        <v/>
      </c>
      <c r="AD232" s="133" t="str">
        <f>IF(L232="","",VLOOKUP(AI232,係数!$Y:$AG,9,FALSE))</f>
        <v/>
      </c>
      <c r="AE232" s="766" t="str">
        <f>IF(L232="","",AB232*VLOOKUP(AI232,係数!$Y:$AH,9,FALSE))</f>
        <v/>
      </c>
      <c r="AI232" s="375" t="str">
        <f t="shared" si="19"/>
        <v/>
      </c>
    </row>
    <row r="233" spans="4:35" ht="19.5" customHeight="1">
      <c r="D233" s="822"/>
      <c r="E233" s="339"/>
      <c r="F233" s="216"/>
      <c r="G233" s="32"/>
      <c r="H233" s="32"/>
      <c r="I233" s="50"/>
      <c r="J233" s="50"/>
      <c r="K233" s="50"/>
      <c r="L233" s="273"/>
      <c r="M233" s="686"/>
      <c r="N233" s="687"/>
      <c r="O233" s="687"/>
      <c r="P233" s="687"/>
      <c r="Q233" s="687"/>
      <c r="R233" s="687"/>
      <c r="S233" s="687"/>
      <c r="T233" s="687"/>
      <c r="U233" s="687"/>
      <c r="V233" s="687"/>
      <c r="W233" s="687"/>
      <c r="X233" s="688"/>
      <c r="Y233" s="736"/>
      <c r="Z233" s="761">
        <f t="shared" si="15"/>
        <v>0</v>
      </c>
      <c r="AA233" s="762">
        <f t="shared" si="16"/>
        <v>0</v>
      </c>
      <c r="AB233" s="693" t="str">
        <f t="shared" si="17"/>
        <v/>
      </c>
      <c r="AC233" s="693" t="str">
        <f t="shared" si="18"/>
        <v/>
      </c>
      <c r="AD233" s="133" t="str">
        <f>IF(L233="","",VLOOKUP(AI233,係数!$Y:$AG,9,FALSE))</f>
        <v/>
      </c>
      <c r="AE233" s="766" t="str">
        <f>IF(L233="","",AB233*VLOOKUP(AI233,係数!$Y:$AH,9,FALSE))</f>
        <v/>
      </c>
      <c r="AI233" s="375" t="str">
        <f t="shared" si="19"/>
        <v/>
      </c>
    </row>
    <row r="234" spans="4:35" ht="19.5" customHeight="1">
      <c r="D234" s="822"/>
      <c r="E234" s="339"/>
      <c r="F234" s="216"/>
      <c r="G234" s="32"/>
      <c r="H234" s="32"/>
      <c r="I234" s="50"/>
      <c r="J234" s="50"/>
      <c r="K234" s="50"/>
      <c r="L234" s="273"/>
      <c r="M234" s="686"/>
      <c r="N234" s="687"/>
      <c r="O234" s="687"/>
      <c r="P234" s="687"/>
      <c r="Q234" s="687"/>
      <c r="R234" s="687"/>
      <c r="S234" s="687"/>
      <c r="T234" s="687"/>
      <c r="U234" s="687"/>
      <c r="V234" s="687"/>
      <c r="W234" s="687"/>
      <c r="X234" s="688"/>
      <c r="Y234" s="736"/>
      <c r="Z234" s="761">
        <f t="shared" si="15"/>
        <v>0</v>
      </c>
      <c r="AA234" s="762">
        <f t="shared" si="16"/>
        <v>0</v>
      </c>
      <c r="AB234" s="693" t="str">
        <f t="shared" si="17"/>
        <v/>
      </c>
      <c r="AC234" s="693" t="str">
        <f t="shared" si="18"/>
        <v/>
      </c>
      <c r="AD234" s="133" t="str">
        <f>IF(L234="","",VLOOKUP(AI234,係数!$Y:$AG,9,FALSE))</f>
        <v/>
      </c>
      <c r="AE234" s="766" t="str">
        <f>IF(L234="","",AB234*VLOOKUP(AI234,係数!$Y:$AH,9,FALSE))</f>
        <v/>
      </c>
      <c r="AI234" s="375" t="str">
        <f t="shared" si="19"/>
        <v/>
      </c>
    </row>
    <row r="235" spans="4:35" ht="19.5" customHeight="1">
      <c r="D235" s="822"/>
      <c r="E235" s="339"/>
      <c r="F235" s="216"/>
      <c r="G235" s="32"/>
      <c r="H235" s="32"/>
      <c r="I235" s="50"/>
      <c r="J235" s="50"/>
      <c r="K235" s="50"/>
      <c r="L235" s="273"/>
      <c r="M235" s="686"/>
      <c r="N235" s="687"/>
      <c r="O235" s="687"/>
      <c r="P235" s="687"/>
      <c r="Q235" s="687"/>
      <c r="R235" s="687"/>
      <c r="S235" s="687"/>
      <c r="T235" s="687"/>
      <c r="U235" s="687"/>
      <c r="V235" s="687"/>
      <c r="W235" s="687"/>
      <c r="X235" s="688"/>
      <c r="Y235" s="736"/>
      <c r="Z235" s="761">
        <f t="shared" si="15"/>
        <v>0</v>
      </c>
      <c r="AA235" s="762">
        <f t="shared" si="16"/>
        <v>0</v>
      </c>
      <c r="AB235" s="693" t="str">
        <f t="shared" si="17"/>
        <v/>
      </c>
      <c r="AC235" s="693" t="str">
        <f t="shared" si="18"/>
        <v/>
      </c>
      <c r="AD235" s="133" t="str">
        <f>IF(L235="","",VLOOKUP(AI235,係数!$Y:$AG,9,FALSE))</f>
        <v/>
      </c>
      <c r="AE235" s="766" t="str">
        <f>IF(L235="","",AB235*VLOOKUP(AI235,係数!$Y:$AH,9,FALSE))</f>
        <v/>
      </c>
      <c r="AI235" s="375" t="str">
        <f t="shared" si="19"/>
        <v/>
      </c>
    </row>
    <row r="236" spans="4:35" ht="19.5" customHeight="1">
      <c r="D236" s="822"/>
      <c r="E236" s="339"/>
      <c r="F236" s="216"/>
      <c r="G236" s="32"/>
      <c r="H236" s="32"/>
      <c r="I236" s="50"/>
      <c r="J236" s="50"/>
      <c r="K236" s="50"/>
      <c r="L236" s="273"/>
      <c r="M236" s="686"/>
      <c r="N236" s="687"/>
      <c r="O236" s="687"/>
      <c r="P236" s="687"/>
      <c r="Q236" s="687"/>
      <c r="R236" s="687"/>
      <c r="S236" s="687"/>
      <c r="T236" s="687"/>
      <c r="U236" s="687"/>
      <c r="V236" s="687"/>
      <c r="W236" s="687"/>
      <c r="X236" s="688"/>
      <c r="Y236" s="736"/>
      <c r="Z236" s="761">
        <f t="shared" si="15"/>
        <v>0</v>
      </c>
      <c r="AA236" s="762">
        <f t="shared" si="16"/>
        <v>0</v>
      </c>
      <c r="AB236" s="693" t="str">
        <f t="shared" si="17"/>
        <v/>
      </c>
      <c r="AC236" s="693" t="str">
        <f t="shared" si="18"/>
        <v/>
      </c>
      <c r="AD236" s="133" t="str">
        <f>IF(L236="","",VLOOKUP(AI236,係数!$Y:$AG,9,FALSE))</f>
        <v/>
      </c>
      <c r="AE236" s="766" t="str">
        <f>IF(L236="","",AB236*VLOOKUP(AI236,係数!$Y:$AH,9,FALSE))</f>
        <v/>
      </c>
      <c r="AI236" s="375" t="str">
        <f t="shared" si="19"/>
        <v/>
      </c>
    </row>
    <row r="237" spans="4:35" ht="19.5" customHeight="1">
      <c r="D237" s="822"/>
      <c r="E237" s="339"/>
      <c r="F237" s="216"/>
      <c r="G237" s="32"/>
      <c r="H237" s="32"/>
      <c r="I237" s="50"/>
      <c r="J237" s="50"/>
      <c r="K237" s="50"/>
      <c r="L237" s="273"/>
      <c r="M237" s="686"/>
      <c r="N237" s="687"/>
      <c r="O237" s="687"/>
      <c r="P237" s="687"/>
      <c r="Q237" s="687"/>
      <c r="R237" s="687"/>
      <c r="S237" s="687"/>
      <c r="T237" s="687"/>
      <c r="U237" s="687"/>
      <c r="V237" s="687"/>
      <c r="W237" s="687"/>
      <c r="X237" s="688"/>
      <c r="Y237" s="736"/>
      <c r="Z237" s="761">
        <f t="shared" si="15"/>
        <v>0</v>
      </c>
      <c r="AA237" s="762">
        <f t="shared" si="16"/>
        <v>0</v>
      </c>
      <c r="AB237" s="693" t="str">
        <f t="shared" si="17"/>
        <v/>
      </c>
      <c r="AC237" s="693" t="str">
        <f t="shared" si="18"/>
        <v/>
      </c>
      <c r="AD237" s="133" t="str">
        <f>IF(L237="","",VLOOKUP(AI237,係数!$Y:$AG,9,FALSE))</f>
        <v/>
      </c>
      <c r="AE237" s="766" t="str">
        <f>IF(L237="","",AB237*VLOOKUP(AI237,係数!$Y:$AH,9,FALSE))</f>
        <v/>
      </c>
      <c r="AI237" s="375" t="str">
        <f t="shared" si="19"/>
        <v/>
      </c>
    </row>
    <row r="238" spans="4:35" ht="19.5" customHeight="1">
      <c r="D238" s="822"/>
      <c r="E238" s="339"/>
      <c r="F238" s="216"/>
      <c r="G238" s="32"/>
      <c r="H238" s="32"/>
      <c r="I238" s="50"/>
      <c r="J238" s="50"/>
      <c r="K238" s="50"/>
      <c r="L238" s="273"/>
      <c r="M238" s="686"/>
      <c r="N238" s="687"/>
      <c r="O238" s="687"/>
      <c r="P238" s="687"/>
      <c r="Q238" s="687"/>
      <c r="R238" s="687"/>
      <c r="S238" s="687"/>
      <c r="T238" s="687"/>
      <c r="U238" s="687"/>
      <c r="V238" s="687"/>
      <c r="W238" s="687"/>
      <c r="X238" s="688"/>
      <c r="Y238" s="736"/>
      <c r="Z238" s="761">
        <f t="shared" si="15"/>
        <v>0</v>
      </c>
      <c r="AA238" s="762">
        <f t="shared" si="16"/>
        <v>0</v>
      </c>
      <c r="AB238" s="693" t="str">
        <f t="shared" si="17"/>
        <v/>
      </c>
      <c r="AC238" s="693" t="str">
        <f t="shared" si="18"/>
        <v/>
      </c>
      <c r="AD238" s="133" t="str">
        <f>IF(L238="","",VLOOKUP(AI238,係数!$Y:$AG,9,FALSE))</f>
        <v/>
      </c>
      <c r="AE238" s="766" t="str">
        <f>IF(L238="","",AB238*VLOOKUP(AI238,係数!$Y:$AH,9,FALSE))</f>
        <v/>
      </c>
      <c r="AI238" s="375" t="str">
        <f t="shared" si="19"/>
        <v/>
      </c>
    </row>
    <row r="239" spans="4:35" ht="19.5" customHeight="1">
      <c r="D239" s="822"/>
      <c r="E239" s="339"/>
      <c r="F239" s="216"/>
      <c r="G239" s="32"/>
      <c r="H239" s="32"/>
      <c r="I239" s="50"/>
      <c r="J239" s="50"/>
      <c r="K239" s="50"/>
      <c r="L239" s="273"/>
      <c r="M239" s="686"/>
      <c r="N239" s="687"/>
      <c r="O239" s="687"/>
      <c r="P239" s="687"/>
      <c r="Q239" s="687"/>
      <c r="R239" s="687"/>
      <c r="S239" s="687"/>
      <c r="T239" s="687"/>
      <c r="U239" s="687"/>
      <c r="V239" s="687"/>
      <c r="W239" s="687"/>
      <c r="X239" s="688"/>
      <c r="Y239" s="736"/>
      <c r="Z239" s="761">
        <f t="shared" si="15"/>
        <v>0</v>
      </c>
      <c r="AA239" s="762">
        <f t="shared" si="16"/>
        <v>0</v>
      </c>
      <c r="AB239" s="693" t="str">
        <f t="shared" si="17"/>
        <v/>
      </c>
      <c r="AC239" s="693" t="str">
        <f t="shared" si="18"/>
        <v/>
      </c>
      <c r="AD239" s="133" t="str">
        <f>IF(L239="","",VLOOKUP(AI239,係数!$Y:$AG,9,FALSE))</f>
        <v/>
      </c>
      <c r="AE239" s="766" t="str">
        <f>IF(L239="","",AB239*VLOOKUP(AI239,係数!$Y:$AH,9,FALSE))</f>
        <v/>
      </c>
      <c r="AI239" s="375" t="str">
        <f t="shared" si="19"/>
        <v/>
      </c>
    </row>
    <row r="240" spans="4:35" ht="19.5" customHeight="1">
      <c r="D240" s="822"/>
      <c r="E240" s="339"/>
      <c r="F240" s="216"/>
      <c r="G240" s="32"/>
      <c r="H240" s="32"/>
      <c r="I240" s="50"/>
      <c r="J240" s="50"/>
      <c r="K240" s="50"/>
      <c r="L240" s="273"/>
      <c r="M240" s="686"/>
      <c r="N240" s="687"/>
      <c r="O240" s="687"/>
      <c r="P240" s="687"/>
      <c r="Q240" s="687"/>
      <c r="R240" s="687"/>
      <c r="S240" s="687"/>
      <c r="T240" s="687"/>
      <c r="U240" s="687"/>
      <c r="V240" s="687"/>
      <c r="W240" s="687"/>
      <c r="X240" s="688"/>
      <c r="Y240" s="736"/>
      <c r="Z240" s="761">
        <f t="shared" si="15"/>
        <v>0</v>
      </c>
      <c r="AA240" s="762">
        <f t="shared" si="16"/>
        <v>0</v>
      </c>
      <c r="AB240" s="693" t="str">
        <f t="shared" si="17"/>
        <v/>
      </c>
      <c r="AC240" s="693" t="str">
        <f t="shared" si="18"/>
        <v/>
      </c>
      <c r="AD240" s="133" t="str">
        <f>IF(L240="","",VLOOKUP(AI240,係数!$Y:$AG,9,FALSE))</f>
        <v/>
      </c>
      <c r="AE240" s="766" t="str">
        <f>IF(L240="","",AB240*VLOOKUP(AI240,係数!$Y:$AH,9,FALSE))</f>
        <v/>
      </c>
      <c r="AI240" s="375" t="str">
        <f t="shared" si="19"/>
        <v/>
      </c>
    </row>
    <row r="241" spans="4:35" ht="19.5" customHeight="1">
      <c r="D241" s="822"/>
      <c r="E241" s="339"/>
      <c r="F241" s="216"/>
      <c r="G241" s="32"/>
      <c r="H241" s="32"/>
      <c r="I241" s="50"/>
      <c r="J241" s="50"/>
      <c r="K241" s="50"/>
      <c r="L241" s="273"/>
      <c r="M241" s="686"/>
      <c r="N241" s="687"/>
      <c r="O241" s="687"/>
      <c r="P241" s="687"/>
      <c r="Q241" s="687"/>
      <c r="R241" s="687"/>
      <c r="S241" s="687"/>
      <c r="T241" s="687"/>
      <c r="U241" s="687"/>
      <c r="V241" s="687"/>
      <c r="W241" s="687"/>
      <c r="X241" s="688"/>
      <c r="Y241" s="736"/>
      <c r="Z241" s="761">
        <f t="shared" si="15"/>
        <v>0</v>
      </c>
      <c r="AA241" s="762">
        <f t="shared" si="16"/>
        <v>0</v>
      </c>
      <c r="AB241" s="693" t="str">
        <f t="shared" si="17"/>
        <v/>
      </c>
      <c r="AC241" s="693" t="str">
        <f t="shared" si="18"/>
        <v/>
      </c>
      <c r="AD241" s="133" t="str">
        <f>IF(L241="","",VLOOKUP(AI241,係数!$Y:$AG,9,FALSE))</f>
        <v/>
      </c>
      <c r="AE241" s="766" t="str">
        <f>IF(L241="","",AB241*VLOOKUP(AI241,係数!$Y:$AH,9,FALSE))</f>
        <v/>
      </c>
      <c r="AI241" s="375" t="str">
        <f t="shared" si="19"/>
        <v/>
      </c>
    </row>
    <row r="242" spans="4:35" ht="19.5" customHeight="1">
      <c r="D242" s="822"/>
      <c r="E242" s="339"/>
      <c r="F242" s="216"/>
      <c r="G242" s="32"/>
      <c r="H242" s="32"/>
      <c r="I242" s="50"/>
      <c r="J242" s="50"/>
      <c r="K242" s="50"/>
      <c r="L242" s="273"/>
      <c r="M242" s="686"/>
      <c r="N242" s="687"/>
      <c r="O242" s="687"/>
      <c r="P242" s="687"/>
      <c r="Q242" s="687"/>
      <c r="R242" s="687"/>
      <c r="S242" s="687"/>
      <c r="T242" s="687"/>
      <c r="U242" s="687"/>
      <c r="V242" s="687"/>
      <c r="W242" s="687"/>
      <c r="X242" s="688"/>
      <c r="Y242" s="736"/>
      <c r="Z242" s="761">
        <f t="shared" si="15"/>
        <v>0</v>
      </c>
      <c r="AA242" s="762">
        <f t="shared" si="16"/>
        <v>0</v>
      </c>
      <c r="AB242" s="693" t="str">
        <f t="shared" si="17"/>
        <v/>
      </c>
      <c r="AC242" s="693" t="str">
        <f t="shared" si="18"/>
        <v/>
      </c>
      <c r="AD242" s="133" t="str">
        <f>IF(L242="","",VLOOKUP(AI242,係数!$Y:$AG,9,FALSE))</f>
        <v/>
      </c>
      <c r="AE242" s="766" t="str">
        <f>IF(L242="","",AB242*VLOOKUP(AI242,係数!$Y:$AH,9,FALSE))</f>
        <v/>
      </c>
      <c r="AI242" s="375" t="str">
        <f t="shared" si="19"/>
        <v/>
      </c>
    </row>
    <row r="243" spans="4:35" ht="19.5" customHeight="1">
      <c r="D243" s="822"/>
      <c r="E243" s="339"/>
      <c r="F243" s="216"/>
      <c r="G243" s="32"/>
      <c r="H243" s="32"/>
      <c r="I243" s="50"/>
      <c r="J243" s="50"/>
      <c r="K243" s="50"/>
      <c r="L243" s="273"/>
      <c r="M243" s="686"/>
      <c r="N243" s="687"/>
      <c r="O243" s="687"/>
      <c r="P243" s="687"/>
      <c r="Q243" s="687"/>
      <c r="R243" s="687"/>
      <c r="S243" s="687"/>
      <c r="T243" s="687"/>
      <c r="U243" s="687"/>
      <c r="V243" s="687"/>
      <c r="W243" s="687"/>
      <c r="X243" s="688"/>
      <c r="Y243" s="736"/>
      <c r="Z243" s="761">
        <f t="shared" si="15"/>
        <v>0</v>
      </c>
      <c r="AA243" s="762">
        <f t="shared" si="16"/>
        <v>0</v>
      </c>
      <c r="AB243" s="693" t="str">
        <f t="shared" si="17"/>
        <v/>
      </c>
      <c r="AC243" s="693" t="str">
        <f t="shared" si="18"/>
        <v/>
      </c>
      <c r="AD243" s="133" t="str">
        <f>IF(L243="","",VLOOKUP(AI243,係数!$Y:$AG,9,FALSE))</f>
        <v/>
      </c>
      <c r="AE243" s="766" t="str">
        <f>IF(L243="","",AB243*VLOOKUP(AI243,係数!$Y:$AH,9,FALSE))</f>
        <v/>
      </c>
      <c r="AI243" s="375" t="str">
        <f t="shared" si="19"/>
        <v/>
      </c>
    </row>
    <row r="244" spans="4:35" ht="19.5" customHeight="1">
      <c r="D244" s="822"/>
      <c r="E244" s="339"/>
      <c r="F244" s="216"/>
      <c r="G244" s="32"/>
      <c r="H244" s="32"/>
      <c r="I244" s="50"/>
      <c r="J244" s="50"/>
      <c r="K244" s="50"/>
      <c r="L244" s="273"/>
      <c r="M244" s="686"/>
      <c r="N244" s="687"/>
      <c r="O244" s="687"/>
      <c r="P244" s="687"/>
      <c r="Q244" s="687"/>
      <c r="R244" s="687"/>
      <c r="S244" s="687"/>
      <c r="T244" s="687"/>
      <c r="U244" s="687"/>
      <c r="V244" s="687"/>
      <c r="W244" s="687"/>
      <c r="X244" s="688"/>
      <c r="Y244" s="736"/>
      <c r="Z244" s="761">
        <f t="shared" si="15"/>
        <v>0</v>
      </c>
      <c r="AA244" s="762">
        <f t="shared" si="16"/>
        <v>0</v>
      </c>
      <c r="AB244" s="693" t="str">
        <f t="shared" si="17"/>
        <v/>
      </c>
      <c r="AC244" s="693" t="str">
        <f t="shared" si="18"/>
        <v/>
      </c>
      <c r="AD244" s="133" t="str">
        <f>IF(L244="","",VLOOKUP(AI244,係数!$Y:$AG,9,FALSE))</f>
        <v/>
      </c>
      <c r="AE244" s="766" t="str">
        <f>IF(L244="","",AB244*VLOOKUP(AI244,係数!$Y:$AH,9,FALSE))</f>
        <v/>
      </c>
      <c r="AI244" s="375" t="str">
        <f t="shared" si="19"/>
        <v/>
      </c>
    </row>
    <row r="245" spans="4:35" ht="19.5" customHeight="1">
      <c r="D245" s="822"/>
      <c r="E245" s="339"/>
      <c r="F245" s="216"/>
      <c r="G245" s="32"/>
      <c r="H245" s="32"/>
      <c r="I245" s="50"/>
      <c r="J245" s="50"/>
      <c r="K245" s="50"/>
      <c r="L245" s="273"/>
      <c r="M245" s="686"/>
      <c r="N245" s="687"/>
      <c r="O245" s="687"/>
      <c r="P245" s="687"/>
      <c r="Q245" s="687"/>
      <c r="R245" s="687"/>
      <c r="S245" s="687"/>
      <c r="T245" s="687"/>
      <c r="U245" s="687"/>
      <c r="V245" s="687"/>
      <c r="W245" s="687"/>
      <c r="X245" s="688"/>
      <c r="Y245" s="736"/>
      <c r="Z245" s="761">
        <f t="shared" si="15"/>
        <v>0</v>
      </c>
      <c r="AA245" s="762">
        <f t="shared" si="16"/>
        <v>0</v>
      </c>
      <c r="AB245" s="693" t="str">
        <f t="shared" si="17"/>
        <v/>
      </c>
      <c r="AC245" s="693" t="str">
        <f t="shared" si="18"/>
        <v/>
      </c>
      <c r="AD245" s="133" t="str">
        <f>IF(L245="","",VLOOKUP(AI245,係数!$Y:$AG,9,FALSE))</f>
        <v/>
      </c>
      <c r="AE245" s="766" t="str">
        <f>IF(L245="","",AB245*VLOOKUP(AI245,係数!$Y:$AH,9,FALSE))</f>
        <v/>
      </c>
      <c r="AI245" s="375" t="str">
        <f t="shared" si="19"/>
        <v/>
      </c>
    </row>
    <row r="246" spans="4:35" ht="19.5" customHeight="1">
      <c r="D246" s="822"/>
      <c r="E246" s="339"/>
      <c r="F246" s="216"/>
      <c r="G246" s="32"/>
      <c r="H246" s="32"/>
      <c r="I246" s="50"/>
      <c r="J246" s="50"/>
      <c r="K246" s="50"/>
      <c r="L246" s="273"/>
      <c r="M246" s="686"/>
      <c r="N246" s="687"/>
      <c r="O246" s="687"/>
      <c r="P246" s="687"/>
      <c r="Q246" s="687"/>
      <c r="R246" s="687"/>
      <c r="S246" s="687"/>
      <c r="T246" s="687"/>
      <c r="U246" s="687"/>
      <c r="V246" s="687"/>
      <c r="W246" s="687"/>
      <c r="X246" s="688"/>
      <c r="Y246" s="736"/>
      <c r="Z246" s="761">
        <f t="shared" ref="Z246:Z278" si="20">IFERROR(SUM(M246:X246)*IF(Y246="",1,Y246)*IF(H246="",1,-1),"")</f>
        <v>0</v>
      </c>
      <c r="AA246" s="762">
        <f t="shared" ref="AA246:AA278" si="21">IF(AND(H246="",I246="有"),SUM(M246:X246),Z246)</f>
        <v>0</v>
      </c>
      <c r="AB246" s="693" t="str">
        <f t="shared" ref="AB246:AB278" si="22">IF(E246="","",Z246/VLOOKUP(L246,$AK$8:$AL$19,2,FALSE))</f>
        <v/>
      </c>
      <c r="AC246" s="693" t="str">
        <f t="shared" ref="AC246:AC278" si="23">IF(E246="","",AA246/VLOOKUP(L246,$AK$8:$AL$19,2,FALSE))</f>
        <v/>
      </c>
      <c r="AD246" s="133" t="str">
        <f>IF(L246="","",VLOOKUP(AI246,係数!$Y:$AG,9,FALSE))</f>
        <v/>
      </c>
      <c r="AE246" s="766" t="str">
        <f>IF(L246="","",AB246*VLOOKUP(AI246,係数!$Y:$AH,9,FALSE))</f>
        <v/>
      </c>
      <c r="AI246" s="375" t="str">
        <f t="shared" ref="AI246:AI278" si="24">IF(COUNTIF(E246,"*算定対象外*")&gt;0,LEFT(E246,LEN(E246)-6),E246)&amp;IF(F246="バイオマス",G246,F246)</f>
        <v/>
      </c>
    </row>
    <row r="247" spans="4:35" ht="19.5" customHeight="1">
      <c r="D247" s="822"/>
      <c r="E247" s="339"/>
      <c r="F247" s="216"/>
      <c r="G247" s="32"/>
      <c r="H247" s="32"/>
      <c r="I247" s="50"/>
      <c r="J247" s="50"/>
      <c r="K247" s="50"/>
      <c r="L247" s="273"/>
      <c r="M247" s="686"/>
      <c r="N247" s="687"/>
      <c r="O247" s="687"/>
      <c r="P247" s="687"/>
      <c r="Q247" s="687"/>
      <c r="R247" s="687"/>
      <c r="S247" s="687"/>
      <c r="T247" s="687"/>
      <c r="U247" s="687"/>
      <c r="V247" s="687"/>
      <c r="W247" s="687"/>
      <c r="X247" s="688"/>
      <c r="Y247" s="736"/>
      <c r="Z247" s="761">
        <f t="shared" si="20"/>
        <v>0</v>
      </c>
      <c r="AA247" s="762">
        <f t="shared" si="21"/>
        <v>0</v>
      </c>
      <c r="AB247" s="693" t="str">
        <f t="shared" si="22"/>
        <v/>
      </c>
      <c r="AC247" s="693" t="str">
        <f t="shared" si="23"/>
        <v/>
      </c>
      <c r="AD247" s="133" t="str">
        <f>IF(L247="","",VLOOKUP(AI247,係数!$Y:$AG,9,FALSE))</f>
        <v/>
      </c>
      <c r="AE247" s="766" t="str">
        <f>IF(L247="","",AB247*VLOOKUP(AI247,係数!$Y:$AH,9,FALSE))</f>
        <v/>
      </c>
      <c r="AI247" s="375" t="str">
        <f t="shared" si="24"/>
        <v/>
      </c>
    </row>
    <row r="248" spans="4:35" ht="19.5" customHeight="1">
      <c r="D248" s="822"/>
      <c r="E248" s="339"/>
      <c r="F248" s="216"/>
      <c r="G248" s="32"/>
      <c r="H248" s="32"/>
      <c r="I248" s="50"/>
      <c r="J248" s="50"/>
      <c r="K248" s="50"/>
      <c r="L248" s="273"/>
      <c r="M248" s="686"/>
      <c r="N248" s="687"/>
      <c r="O248" s="687"/>
      <c r="P248" s="687"/>
      <c r="Q248" s="687"/>
      <c r="R248" s="687"/>
      <c r="S248" s="687"/>
      <c r="T248" s="687"/>
      <c r="U248" s="687"/>
      <c r="V248" s="687"/>
      <c r="W248" s="687"/>
      <c r="X248" s="688"/>
      <c r="Y248" s="736"/>
      <c r="Z248" s="761">
        <f t="shared" si="20"/>
        <v>0</v>
      </c>
      <c r="AA248" s="762">
        <f t="shared" si="21"/>
        <v>0</v>
      </c>
      <c r="AB248" s="693" t="str">
        <f t="shared" si="22"/>
        <v/>
      </c>
      <c r="AC248" s="693" t="str">
        <f t="shared" si="23"/>
        <v/>
      </c>
      <c r="AD248" s="133" t="str">
        <f>IF(L248="","",VLOOKUP(AI248,係数!$Y:$AG,9,FALSE))</f>
        <v/>
      </c>
      <c r="AE248" s="766" t="str">
        <f>IF(L248="","",AB248*VLOOKUP(AI248,係数!$Y:$AH,9,FALSE))</f>
        <v/>
      </c>
      <c r="AI248" s="375" t="str">
        <f t="shared" si="24"/>
        <v/>
      </c>
    </row>
    <row r="249" spans="4:35" ht="19.5" customHeight="1">
      <c r="D249" s="822"/>
      <c r="E249" s="339"/>
      <c r="F249" s="216"/>
      <c r="G249" s="32"/>
      <c r="H249" s="32"/>
      <c r="I249" s="50"/>
      <c r="J249" s="50"/>
      <c r="K249" s="50"/>
      <c r="L249" s="273"/>
      <c r="M249" s="686"/>
      <c r="N249" s="687"/>
      <c r="O249" s="687"/>
      <c r="P249" s="687"/>
      <c r="Q249" s="687"/>
      <c r="R249" s="687"/>
      <c r="S249" s="687"/>
      <c r="T249" s="687"/>
      <c r="U249" s="687"/>
      <c r="V249" s="687"/>
      <c r="W249" s="687"/>
      <c r="X249" s="688"/>
      <c r="Y249" s="736"/>
      <c r="Z249" s="761">
        <f t="shared" si="20"/>
        <v>0</v>
      </c>
      <c r="AA249" s="762">
        <f t="shared" si="21"/>
        <v>0</v>
      </c>
      <c r="AB249" s="693" t="str">
        <f t="shared" si="22"/>
        <v/>
      </c>
      <c r="AC249" s="693" t="str">
        <f t="shared" si="23"/>
        <v/>
      </c>
      <c r="AD249" s="133" t="str">
        <f>IF(L249="","",VLOOKUP(AI249,係数!$Y:$AG,9,FALSE))</f>
        <v/>
      </c>
      <c r="AE249" s="766" t="str">
        <f>IF(L249="","",AB249*VLOOKUP(AI249,係数!$Y:$AH,9,FALSE))</f>
        <v/>
      </c>
      <c r="AI249" s="375" t="str">
        <f t="shared" si="24"/>
        <v/>
      </c>
    </row>
    <row r="250" spans="4:35" ht="19.5" customHeight="1">
      <c r="D250" s="822"/>
      <c r="E250" s="339"/>
      <c r="F250" s="216"/>
      <c r="G250" s="32"/>
      <c r="H250" s="32"/>
      <c r="I250" s="50"/>
      <c r="J250" s="50"/>
      <c r="K250" s="50"/>
      <c r="L250" s="273"/>
      <c r="M250" s="686"/>
      <c r="N250" s="687"/>
      <c r="O250" s="687"/>
      <c r="P250" s="687"/>
      <c r="Q250" s="687"/>
      <c r="R250" s="687"/>
      <c r="S250" s="687"/>
      <c r="T250" s="687"/>
      <c r="U250" s="687"/>
      <c r="V250" s="687"/>
      <c r="W250" s="687"/>
      <c r="X250" s="688"/>
      <c r="Y250" s="736"/>
      <c r="Z250" s="761">
        <f t="shared" si="20"/>
        <v>0</v>
      </c>
      <c r="AA250" s="762">
        <f t="shared" si="21"/>
        <v>0</v>
      </c>
      <c r="AB250" s="693" t="str">
        <f t="shared" si="22"/>
        <v/>
      </c>
      <c r="AC250" s="693" t="str">
        <f t="shared" si="23"/>
        <v/>
      </c>
      <c r="AD250" s="133" t="str">
        <f>IF(L250="","",VLOOKUP(AI250,係数!$Y:$AG,9,FALSE))</f>
        <v/>
      </c>
      <c r="AE250" s="766" t="str">
        <f>IF(L250="","",AB250*VLOOKUP(AI250,係数!$Y:$AH,9,FALSE))</f>
        <v/>
      </c>
      <c r="AI250" s="375" t="str">
        <f t="shared" si="24"/>
        <v/>
      </c>
    </row>
    <row r="251" spans="4:35" ht="19.5" customHeight="1">
      <c r="D251" s="822"/>
      <c r="E251" s="339"/>
      <c r="F251" s="216"/>
      <c r="G251" s="32"/>
      <c r="H251" s="32"/>
      <c r="I251" s="50"/>
      <c r="J251" s="50"/>
      <c r="K251" s="50"/>
      <c r="L251" s="273"/>
      <c r="M251" s="686"/>
      <c r="N251" s="687"/>
      <c r="O251" s="687"/>
      <c r="P251" s="687"/>
      <c r="Q251" s="687"/>
      <c r="R251" s="687"/>
      <c r="S251" s="687"/>
      <c r="T251" s="687"/>
      <c r="U251" s="687"/>
      <c r="V251" s="687"/>
      <c r="W251" s="687"/>
      <c r="X251" s="688"/>
      <c r="Y251" s="736"/>
      <c r="Z251" s="761">
        <f t="shared" si="20"/>
        <v>0</v>
      </c>
      <c r="AA251" s="762">
        <f t="shared" si="21"/>
        <v>0</v>
      </c>
      <c r="AB251" s="693" t="str">
        <f t="shared" si="22"/>
        <v/>
      </c>
      <c r="AC251" s="693" t="str">
        <f t="shared" si="23"/>
        <v/>
      </c>
      <c r="AD251" s="133" t="str">
        <f>IF(L251="","",VLOOKUP(AI251,係数!$Y:$AG,9,FALSE))</f>
        <v/>
      </c>
      <c r="AE251" s="766" t="str">
        <f>IF(L251="","",AB251*VLOOKUP(AI251,係数!$Y:$AH,9,FALSE))</f>
        <v/>
      </c>
      <c r="AI251" s="375" t="str">
        <f t="shared" si="24"/>
        <v/>
      </c>
    </row>
    <row r="252" spans="4:35" ht="19.5" customHeight="1">
      <c r="D252" s="822"/>
      <c r="E252" s="339"/>
      <c r="F252" s="216"/>
      <c r="G252" s="32"/>
      <c r="H252" s="32"/>
      <c r="I252" s="50"/>
      <c r="J252" s="50"/>
      <c r="K252" s="50"/>
      <c r="L252" s="273"/>
      <c r="M252" s="686"/>
      <c r="N252" s="687"/>
      <c r="O252" s="687"/>
      <c r="P252" s="687"/>
      <c r="Q252" s="687"/>
      <c r="R252" s="687"/>
      <c r="S252" s="687"/>
      <c r="T252" s="687"/>
      <c r="U252" s="687"/>
      <c r="V252" s="687"/>
      <c r="W252" s="687"/>
      <c r="X252" s="688"/>
      <c r="Y252" s="736"/>
      <c r="Z252" s="761">
        <f t="shared" si="20"/>
        <v>0</v>
      </c>
      <c r="AA252" s="762">
        <f t="shared" si="21"/>
        <v>0</v>
      </c>
      <c r="AB252" s="693" t="str">
        <f t="shared" si="22"/>
        <v/>
      </c>
      <c r="AC252" s="693" t="str">
        <f t="shared" si="23"/>
        <v/>
      </c>
      <c r="AD252" s="133" t="str">
        <f>IF(L252="","",VLOOKUP(AI252,係数!$Y:$AG,9,FALSE))</f>
        <v/>
      </c>
      <c r="AE252" s="766" t="str">
        <f>IF(L252="","",AB252*VLOOKUP(AI252,係数!$Y:$AH,9,FALSE))</f>
        <v/>
      </c>
      <c r="AI252" s="375" t="str">
        <f t="shared" si="24"/>
        <v/>
      </c>
    </row>
    <row r="253" spans="4:35" ht="19.5" customHeight="1">
      <c r="D253" s="822"/>
      <c r="E253" s="339"/>
      <c r="F253" s="216"/>
      <c r="G253" s="32"/>
      <c r="H253" s="32"/>
      <c r="I253" s="50"/>
      <c r="J253" s="50"/>
      <c r="K253" s="50"/>
      <c r="L253" s="273"/>
      <c r="M253" s="686"/>
      <c r="N253" s="687"/>
      <c r="O253" s="687"/>
      <c r="P253" s="687"/>
      <c r="Q253" s="687"/>
      <c r="R253" s="687"/>
      <c r="S253" s="687"/>
      <c r="T253" s="687"/>
      <c r="U253" s="687"/>
      <c r="V253" s="687"/>
      <c r="W253" s="687"/>
      <c r="X253" s="688"/>
      <c r="Y253" s="736"/>
      <c r="Z253" s="761">
        <f t="shared" si="20"/>
        <v>0</v>
      </c>
      <c r="AA253" s="762">
        <f t="shared" si="21"/>
        <v>0</v>
      </c>
      <c r="AB253" s="693" t="str">
        <f t="shared" si="22"/>
        <v/>
      </c>
      <c r="AC253" s="693" t="str">
        <f t="shared" si="23"/>
        <v/>
      </c>
      <c r="AD253" s="133" t="str">
        <f>IF(L253="","",VLOOKUP(AI253,係数!$Y:$AG,9,FALSE))</f>
        <v/>
      </c>
      <c r="AE253" s="766" t="str">
        <f>IF(L253="","",AB253*VLOOKUP(AI253,係数!$Y:$AH,9,FALSE))</f>
        <v/>
      </c>
      <c r="AI253" s="375" t="str">
        <f t="shared" si="24"/>
        <v/>
      </c>
    </row>
    <row r="254" spans="4:35" ht="19.5" customHeight="1">
      <c r="D254" s="822"/>
      <c r="E254" s="339"/>
      <c r="F254" s="216"/>
      <c r="G254" s="32"/>
      <c r="H254" s="32"/>
      <c r="I254" s="50"/>
      <c r="J254" s="50"/>
      <c r="K254" s="50"/>
      <c r="L254" s="273"/>
      <c r="M254" s="686"/>
      <c r="N254" s="687"/>
      <c r="O254" s="687"/>
      <c r="P254" s="687"/>
      <c r="Q254" s="687"/>
      <c r="R254" s="687"/>
      <c r="S254" s="687"/>
      <c r="T254" s="687"/>
      <c r="U254" s="687"/>
      <c r="V254" s="687"/>
      <c r="W254" s="687"/>
      <c r="X254" s="688"/>
      <c r="Y254" s="736"/>
      <c r="Z254" s="761">
        <f t="shared" si="20"/>
        <v>0</v>
      </c>
      <c r="AA254" s="762">
        <f t="shared" si="21"/>
        <v>0</v>
      </c>
      <c r="AB254" s="693" t="str">
        <f t="shared" si="22"/>
        <v/>
      </c>
      <c r="AC254" s="693" t="str">
        <f t="shared" si="23"/>
        <v/>
      </c>
      <c r="AD254" s="133" t="str">
        <f>IF(L254="","",VLOOKUP(AI254,係数!$Y:$AG,9,FALSE))</f>
        <v/>
      </c>
      <c r="AE254" s="766" t="str">
        <f>IF(L254="","",AB254*VLOOKUP(AI254,係数!$Y:$AH,9,FALSE))</f>
        <v/>
      </c>
      <c r="AI254" s="375" t="str">
        <f t="shared" si="24"/>
        <v/>
      </c>
    </row>
    <row r="255" spans="4:35" ht="19.5" customHeight="1">
      <c r="D255" s="822"/>
      <c r="E255" s="339"/>
      <c r="F255" s="216"/>
      <c r="G255" s="32"/>
      <c r="H255" s="32"/>
      <c r="I255" s="50"/>
      <c r="J255" s="50"/>
      <c r="K255" s="50"/>
      <c r="L255" s="273"/>
      <c r="M255" s="686"/>
      <c r="N255" s="687"/>
      <c r="O255" s="687"/>
      <c r="P255" s="687"/>
      <c r="Q255" s="687"/>
      <c r="R255" s="687"/>
      <c r="S255" s="687"/>
      <c r="T255" s="687"/>
      <c r="U255" s="687"/>
      <c r="V255" s="687"/>
      <c r="W255" s="687"/>
      <c r="X255" s="688"/>
      <c r="Y255" s="736"/>
      <c r="Z255" s="761">
        <f t="shared" si="20"/>
        <v>0</v>
      </c>
      <c r="AA255" s="762">
        <f t="shared" si="21"/>
        <v>0</v>
      </c>
      <c r="AB255" s="693" t="str">
        <f t="shared" si="22"/>
        <v/>
      </c>
      <c r="AC255" s="693" t="str">
        <f t="shared" si="23"/>
        <v/>
      </c>
      <c r="AD255" s="133" t="str">
        <f>IF(L255="","",VLOOKUP(AI255,係数!$Y:$AG,9,FALSE))</f>
        <v/>
      </c>
      <c r="AE255" s="766" t="str">
        <f>IF(L255="","",AB255*VLOOKUP(AI255,係数!$Y:$AH,9,FALSE))</f>
        <v/>
      </c>
      <c r="AI255" s="375" t="str">
        <f t="shared" si="24"/>
        <v/>
      </c>
    </row>
    <row r="256" spans="4:35" ht="19.5" customHeight="1">
      <c r="D256" s="822"/>
      <c r="E256" s="339"/>
      <c r="F256" s="216"/>
      <c r="G256" s="32"/>
      <c r="H256" s="32"/>
      <c r="I256" s="50"/>
      <c r="J256" s="50"/>
      <c r="K256" s="50"/>
      <c r="L256" s="273"/>
      <c r="M256" s="686"/>
      <c r="N256" s="687"/>
      <c r="O256" s="687"/>
      <c r="P256" s="687"/>
      <c r="Q256" s="687"/>
      <c r="R256" s="687"/>
      <c r="S256" s="687"/>
      <c r="T256" s="687"/>
      <c r="U256" s="687"/>
      <c r="V256" s="687"/>
      <c r="W256" s="687"/>
      <c r="X256" s="688"/>
      <c r="Y256" s="736"/>
      <c r="Z256" s="761">
        <f t="shared" si="20"/>
        <v>0</v>
      </c>
      <c r="AA256" s="762">
        <f t="shared" si="21"/>
        <v>0</v>
      </c>
      <c r="AB256" s="693" t="str">
        <f t="shared" si="22"/>
        <v/>
      </c>
      <c r="AC256" s="693" t="str">
        <f t="shared" si="23"/>
        <v/>
      </c>
      <c r="AD256" s="133" t="str">
        <f>IF(L256="","",VLOOKUP(AI256,係数!$Y:$AG,9,FALSE))</f>
        <v/>
      </c>
      <c r="AE256" s="766" t="str">
        <f>IF(L256="","",AB256*VLOOKUP(AI256,係数!$Y:$AH,9,FALSE))</f>
        <v/>
      </c>
      <c r="AI256" s="375" t="str">
        <f t="shared" si="24"/>
        <v/>
      </c>
    </row>
    <row r="257" spans="4:35" ht="19.5" customHeight="1">
      <c r="D257" s="822"/>
      <c r="E257" s="339"/>
      <c r="F257" s="216"/>
      <c r="G257" s="32"/>
      <c r="H257" s="32"/>
      <c r="I257" s="50"/>
      <c r="J257" s="50"/>
      <c r="K257" s="50"/>
      <c r="L257" s="273"/>
      <c r="M257" s="686"/>
      <c r="N257" s="687"/>
      <c r="O257" s="687"/>
      <c r="P257" s="687"/>
      <c r="Q257" s="687"/>
      <c r="R257" s="687"/>
      <c r="S257" s="687"/>
      <c r="T257" s="687"/>
      <c r="U257" s="687"/>
      <c r="V257" s="687"/>
      <c r="W257" s="687"/>
      <c r="X257" s="688"/>
      <c r="Y257" s="736"/>
      <c r="Z257" s="761">
        <f t="shared" si="20"/>
        <v>0</v>
      </c>
      <c r="AA257" s="762">
        <f t="shared" si="21"/>
        <v>0</v>
      </c>
      <c r="AB257" s="693" t="str">
        <f t="shared" si="22"/>
        <v/>
      </c>
      <c r="AC257" s="693" t="str">
        <f t="shared" si="23"/>
        <v/>
      </c>
      <c r="AD257" s="133" t="str">
        <f>IF(L257="","",VLOOKUP(AI257,係数!$Y:$AG,9,FALSE))</f>
        <v/>
      </c>
      <c r="AE257" s="766" t="str">
        <f>IF(L257="","",AB257*VLOOKUP(AI257,係数!$Y:$AH,9,FALSE))</f>
        <v/>
      </c>
      <c r="AI257" s="375" t="str">
        <f t="shared" si="24"/>
        <v/>
      </c>
    </row>
    <row r="258" spans="4:35" ht="19.5" customHeight="1">
      <c r="D258" s="822"/>
      <c r="E258" s="339"/>
      <c r="F258" s="216"/>
      <c r="G258" s="32"/>
      <c r="H258" s="32"/>
      <c r="I258" s="50"/>
      <c r="J258" s="50"/>
      <c r="K258" s="50"/>
      <c r="L258" s="273"/>
      <c r="M258" s="686"/>
      <c r="N258" s="687"/>
      <c r="O258" s="687"/>
      <c r="P258" s="687"/>
      <c r="Q258" s="687"/>
      <c r="R258" s="687"/>
      <c r="S258" s="687"/>
      <c r="T258" s="687"/>
      <c r="U258" s="687"/>
      <c r="V258" s="687"/>
      <c r="W258" s="687"/>
      <c r="X258" s="688"/>
      <c r="Y258" s="736"/>
      <c r="Z258" s="761">
        <f t="shared" si="20"/>
        <v>0</v>
      </c>
      <c r="AA258" s="762">
        <f t="shared" si="21"/>
        <v>0</v>
      </c>
      <c r="AB258" s="693" t="str">
        <f t="shared" si="22"/>
        <v/>
      </c>
      <c r="AC258" s="693" t="str">
        <f t="shared" si="23"/>
        <v/>
      </c>
      <c r="AD258" s="133" t="str">
        <f>IF(L258="","",VLOOKUP(AI258,係数!$Y:$AG,9,FALSE))</f>
        <v/>
      </c>
      <c r="AE258" s="766" t="str">
        <f>IF(L258="","",AB258*VLOOKUP(AI258,係数!$Y:$AH,9,FALSE))</f>
        <v/>
      </c>
      <c r="AI258" s="375" t="str">
        <f t="shared" si="24"/>
        <v/>
      </c>
    </row>
    <row r="259" spans="4:35" ht="19.5" customHeight="1">
      <c r="D259" s="822"/>
      <c r="E259" s="339"/>
      <c r="F259" s="216"/>
      <c r="G259" s="32"/>
      <c r="H259" s="32"/>
      <c r="I259" s="50"/>
      <c r="J259" s="50"/>
      <c r="K259" s="50"/>
      <c r="L259" s="273"/>
      <c r="M259" s="686"/>
      <c r="N259" s="687"/>
      <c r="O259" s="687"/>
      <c r="P259" s="687"/>
      <c r="Q259" s="687"/>
      <c r="R259" s="687"/>
      <c r="S259" s="687"/>
      <c r="T259" s="687"/>
      <c r="U259" s="687"/>
      <c r="V259" s="687"/>
      <c r="W259" s="687"/>
      <c r="X259" s="688"/>
      <c r="Y259" s="736"/>
      <c r="Z259" s="761">
        <f t="shared" si="20"/>
        <v>0</v>
      </c>
      <c r="AA259" s="762">
        <f t="shared" si="21"/>
        <v>0</v>
      </c>
      <c r="AB259" s="693" t="str">
        <f t="shared" si="22"/>
        <v/>
      </c>
      <c r="AC259" s="693" t="str">
        <f t="shared" si="23"/>
        <v/>
      </c>
      <c r="AD259" s="133" t="str">
        <f>IF(L259="","",VLOOKUP(AI259,係数!$Y:$AG,9,FALSE))</f>
        <v/>
      </c>
      <c r="AE259" s="766" t="str">
        <f>IF(L259="","",AB259*VLOOKUP(AI259,係数!$Y:$AH,9,FALSE))</f>
        <v/>
      </c>
      <c r="AI259" s="375" t="str">
        <f t="shared" si="24"/>
        <v/>
      </c>
    </row>
    <row r="260" spans="4:35" ht="19.5" customHeight="1">
      <c r="D260" s="822"/>
      <c r="E260" s="339"/>
      <c r="F260" s="216"/>
      <c r="G260" s="32"/>
      <c r="H260" s="32"/>
      <c r="I260" s="50"/>
      <c r="J260" s="50"/>
      <c r="K260" s="50"/>
      <c r="L260" s="273"/>
      <c r="M260" s="686"/>
      <c r="N260" s="687"/>
      <c r="O260" s="687"/>
      <c r="P260" s="687"/>
      <c r="Q260" s="687"/>
      <c r="R260" s="687"/>
      <c r="S260" s="687"/>
      <c r="T260" s="687"/>
      <c r="U260" s="687"/>
      <c r="V260" s="687"/>
      <c r="W260" s="687"/>
      <c r="X260" s="688"/>
      <c r="Y260" s="736"/>
      <c r="Z260" s="761">
        <f t="shared" si="20"/>
        <v>0</v>
      </c>
      <c r="AA260" s="762">
        <f t="shared" si="21"/>
        <v>0</v>
      </c>
      <c r="AB260" s="693" t="str">
        <f t="shared" si="22"/>
        <v/>
      </c>
      <c r="AC260" s="693" t="str">
        <f t="shared" si="23"/>
        <v/>
      </c>
      <c r="AD260" s="133" t="str">
        <f>IF(L260="","",VLOOKUP(AI260,係数!$Y:$AG,9,FALSE))</f>
        <v/>
      </c>
      <c r="AE260" s="766" t="str">
        <f>IF(L260="","",AB260*VLOOKUP(AI260,係数!$Y:$AH,9,FALSE))</f>
        <v/>
      </c>
      <c r="AI260" s="375" t="str">
        <f t="shared" si="24"/>
        <v/>
      </c>
    </row>
    <row r="261" spans="4:35" ht="19.5" customHeight="1">
      <c r="D261" s="822"/>
      <c r="E261" s="339"/>
      <c r="F261" s="216"/>
      <c r="G261" s="32"/>
      <c r="H261" s="32"/>
      <c r="I261" s="50"/>
      <c r="J261" s="50"/>
      <c r="K261" s="50"/>
      <c r="L261" s="273"/>
      <c r="M261" s="686"/>
      <c r="N261" s="687"/>
      <c r="O261" s="687"/>
      <c r="P261" s="687"/>
      <c r="Q261" s="687"/>
      <c r="R261" s="687"/>
      <c r="S261" s="687"/>
      <c r="T261" s="687"/>
      <c r="U261" s="687"/>
      <c r="V261" s="687"/>
      <c r="W261" s="687"/>
      <c r="X261" s="688"/>
      <c r="Y261" s="736"/>
      <c r="Z261" s="761">
        <f t="shared" si="20"/>
        <v>0</v>
      </c>
      <c r="AA261" s="762">
        <f t="shared" si="21"/>
        <v>0</v>
      </c>
      <c r="AB261" s="693" t="str">
        <f t="shared" si="22"/>
        <v/>
      </c>
      <c r="AC261" s="693" t="str">
        <f t="shared" si="23"/>
        <v/>
      </c>
      <c r="AD261" s="133" t="str">
        <f>IF(L261="","",VLOOKUP(AI261,係数!$Y:$AG,9,FALSE))</f>
        <v/>
      </c>
      <c r="AE261" s="766" t="str">
        <f>IF(L261="","",AB261*VLOOKUP(AI261,係数!$Y:$AH,9,FALSE))</f>
        <v/>
      </c>
      <c r="AI261" s="375" t="str">
        <f t="shared" si="24"/>
        <v/>
      </c>
    </row>
    <row r="262" spans="4:35" ht="19.5" customHeight="1">
      <c r="D262" s="822"/>
      <c r="E262" s="339"/>
      <c r="F262" s="216"/>
      <c r="G262" s="32"/>
      <c r="H262" s="32"/>
      <c r="I262" s="50"/>
      <c r="J262" s="50"/>
      <c r="K262" s="50"/>
      <c r="L262" s="273"/>
      <c r="M262" s="686"/>
      <c r="N262" s="687"/>
      <c r="O262" s="687"/>
      <c r="P262" s="687"/>
      <c r="Q262" s="687"/>
      <c r="R262" s="687"/>
      <c r="S262" s="687"/>
      <c r="T262" s="687"/>
      <c r="U262" s="687"/>
      <c r="V262" s="687"/>
      <c r="W262" s="687"/>
      <c r="X262" s="688"/>
      <c r="Y262" s="736"/>
      <c r="Z262" s="761">
        <f t="shared" si="20"/>
        <v>0</v>
      </c>
      <c r="AA262" s="762">
        <f t="shared" si="21"/>
        <v>0</v>
      </c>
      <c r="AB262" s="693" t="str">
        <f t="shared" si="22"/>
        <v/>
      </c>
      <c r="AC262" s="693" t="str">
        <f t="shared" si="23"/>
        <v/>
      </c>
      <c r="AD262" s="133" t="str">
        <f>IF(L262="","",VLOOKUP(AI262,係数!$Y:$AG,9,FALSE))</f>
        <v/>
      </c>
      <c r="AE262" s="766" t="str">
        <f>IF(L262="","",AB262*VLOOKUP(AI262,係数!$Y:$AH,9,FALSE))</f>
        <v/>
      </c>
      <c r="AI262" s="375" t="str">
        <f t="shared" si="24"/>
        <v/>
      </c>
    </row>
    <row r="263" spans="4:35" ht="19.5" customHeight="1">
      <c r="D263" s="822"/>
      <c r="E263" s="339"/>
      <c r="F263" s="216"/>
      <c r="G263" s="32"/>
      <c r="H263" s="32"/>
      <c r="I263" s="50"/>
      <c r="J263" s="50"/>
      <c r="K263" s="50"/>
      <c r="L263" s="273"/>
      <c r="M263" s="686"/>
      <c r="N263" s="687"/>
      <c r="O263" s="687"/>
      <c r="P263" s="687"/>
      <c r="Q263" s="687"/>
      <c r="R263" s="687"/>
      <c r="S263" s="687"/>
      <c r="T263" s="687"/>
      <c r="U263" s="687"/>
      <c r="V263" s="687"/>
      <c r="W263" s="687"/>
      <c r="X263" s="688"/>
      <c r="Y263" s="736"/>
      <c r="Z263" s="761">
        <f t="shared" si="20"/>
        <v>0</v>
      </c>
      <c r="AA263" s="762">
        <f t="shared" si="21"/>
        <v>0</v>
      </c>
      <c r="AB263" s="693" t="str">
        <f t="shared" si="22"/>
        <v/>
      </c>
      <c r="AC263" s="693" t="str">
        <f t="shared" si="23"/>
        <v/>
      </c>
      <c r="AD263" s="133" t="str">
        <f>IF(L263="","",VLOOKUP(AI263,係数!$Y:$AG,9,FALSE))</f>
        <v/>
      </c>
      <c r="AE263" s="766" t="str">
        <f>IF(L263="","",AB263*VLOOKUP(AI263,係数!$Y:$AH,9,FALSE))</f>
        <v/>
      </c>
      <c r="AI263" s="375" t="str">
        <f t="shared" si="24"/>
        <v/>
      </c>
    </row>
    <row r="264" spans="4:35" ht="19.5" customHeight="1">
      <c r="D264" s="822"/>
      <c r="E264" s="339"/>
      <c r="F264" s="216"/>
      <c r="G264" s="32"/>
      <c r="H264" s="32"/>
      <c r="I264" s="50"/>
      <c r="J264" s="50"/>
      <c r="K264" s="50"/>
      <c r="L264" s="273"/>
      <c r="M264" s="686"/>
      <c r="N264" s="687"/>
      <c r="O264" s="687"/>
      <c r="P264" s="687"/>
      <c r="Q264" s="687"/>
      <c r="R264" s="687"/>
      <c r="S264" s="687"/>
      <c r="T264" s="687"/>
      <c r="U264" s="687"/>
      <c r="V264" s="687"/>
      <c r="W264" s="687"/>
      <c r="X264" s="688"/>
      <c r="Y264" s="736"/>
      <c r="Z264" s="761">
        <f t="shared" si="20"/>
        <v>0</v>
      </c>
      <c r="AA264" s="762">
        <f t="shared" si="21"/>
        <v>0</v>
      </c>
      <c r="AB264" s="693" t="str">
        <f t="shared" si="22"/>
        <v/>
      </c>
      <c r="AC264" s="693" t="str">
        <f t="shared" si="23"/>
        <v/>
      </c>
      <c r="AD264" s="133" t="str">
        <f>IF(L264="","",VLOOKUP(AI264,係数!$Y:$AG,9,FALSE))</f>
        <v/>
      </c>
      <c r="AE264" s="766" t="str">
        <f>IF(L264="","",AB264*VLOOKUP(AI264,係数!$Y:$AH,9,FALSE))</f>
        <v/>
      </c>
      <c r="AI264" s="375" t="str">
        <f t="shared" si="24"/>
        <v/>
      </c>
    </row>
    <row r="265" spans="4:35" ht="19.5" customHeight="1">
      <c r="D265" s="822"/>
      <c r="E265" s="339"/>
      <c r="F265" s="216"/>
      <c r="G265" s="32"/>
      <c r="H265" s="32"/>
      <c r="I265" s="50"/>
      <c r="J265" s="50"/>
      <c r="K265" s="50"/>
      <c r="L265" s="273"/>
      <c r="M265" s="686"/>
      <c r="N265" s="687"/>
      <c r="O265" s="687"/>
      <c r="P265" s="687"/>
      <c r="Q265" s="687"/>
      <c r="R265" s="687"/>
      <c r="S265" s="687"/>
      <c r="T265" s="687"/>
      <c r="U265" s="687"/>
      <c r="V265" s="687"/>
      <c r="W265" s="687"/>
      <c r="X265" s="688"/>
      <c r="Y265" s="736"/>
      <c r="Z265" s="761">
        <f t="shared" si="20"/>
        <v>0</v>
      </c>
      <c r="AA265" s="762">
        <f t="shared" si="21"/>
        <v>0</v>
      </c>
      <c r="AB265" s="693" t="str">
        <f t="shared" si="22"/>
        <v/>
      </c>
      <c r="AC265" s="693" t="str">
        <f t="shared" si="23"/>
        <v/>
      </c>
      <c r="AD265" s="133" t="str">
        <f>IF(L265="","",VLOOKUP(AI265,係数!$Y:$AG,9,FALSE))</f>
        <v/>
      </c>
      <c r="AE265" s="766" t="str">
        <f>IF(L265="","",AB265*VLOOKUP(AI265,係数!$Y:$AH,9,FALSE))</f>
        <v/>
      </c>
      <c r="AI265" s="375" t="str">
        <f t="shared" si="24"/>
        <v/>
      </c>
    </row>
    <row r="266" spans="4:35" ht="19.5" customHeight="1">
      <c r="D266" s="822"/>
      <c r="E266" s="339"/>
      <c r="F266" s="216"/>
      <c r="G266" s="32"/>
      <c r="H266" s="32"/>
      <c r="I266" s="50"/>
      <c r="J266" s="50"/>
      <c r="K266" s="50"/>
      <c r="L266" s="273"/>
      <c r="M266" s="686"/>
      <c r="N266" s="687"/>
      <c r="O266" s="687"/>
      <c r="P266" s="687"/>
      <c r="Q266" s="687"/>
      <c r="R266" s="687"/>
      <c r="S266" s="687"/>
      <c r="T266" s="687"/>
      <c r="U266" s="687"/>
      <c r="V266" s="687"/>
      <c r="W266" s="687"/>
      <c r="X266" s="688"/>
      <c r="Y266" s="736"/>
      <c r="Z266" s="761">
        <f t="shared" si="20"/>
        <v>0</v>
      </c>
      <c r="AA266" s="762">
        <f t="shared" si="21"/>
        <v>0</v>
      </c>
      <c r="AB266" s="693" t="str">
        <f t="shared" si="22"/>
        <v/>
      </c>
      <c r="AC266" s="693" t="str">
        <f t="shared" si="23"/>
        <v/>
      </c>
      <c r="AD266" s="133" t="str">
        <f>IF(L266="","",VLOOKUP(AI266,係数!$Y:$AG,9,FALSE))</f>
        <v/>
      </c>
      <c r="AE266" s="766" t="str">
        <f>IF(L266="","",AB266*VLOOKUP(AI266,係数!$Y:$AH,9,FALSE))</f>
        <v/>
      </c>
      <c r="AI266" s="375" t="str">
        <f t="shared" si="24"/>
        <v/>
      </c>
    </row>
    <row r="267" spans="4:35" ht="19.5" customHeight="1">
      <c r="D267" s="822"/>
      <c r="E267" s="339"/>
      <c r="F267" s="216"/>
      <c r="G267" s="32"/>
      <c r="H267" s="32"/>
      <c r="I267" s="50"/>
      <c r="J267" s="50"/>
      <c r="K267" s="50"/>
      <c r="L267" s="273"/>
      <c r="M267" s="686"/>
      <c r="N267" s="687"/>
      <c r="O267" s="687"/>
      <c r="P267" s="687"/>
      <c r="Q267" s="687"/>
      <c r="R267" s="687"/>
      <c r="S267" s="687"/>
      <c r="T267" s="687"/>
      <c r="U267" s="687"/>
      <c r="V267" s="687"/>
      <c r="W267" s="687"/>
      <c r="X267" s="688"/>
      <c r="Y267" s="736"/>
      <c r="Z267" s="761">
        <f t="shared" si="20"/>
        <v>0</v>
      </c>
      <c r="AA267" s="762">
        <f t="shared" si="21"/>
        <v>0</v>
      </c>
      <c r="AB267" s="693" t="str">
        <f t="shared" si="22"/>
        <v/>
      </c>
      <c r="AC267" s="693" t="str">
        <f t="shared" si="23"/>
        <v/>
      </c>
      <c r="AD267" s="133" t="str">
        <f>IF(L267="","",VLOOKUP(AI267,係数!$Y:$AG,9,FALSE))</f>
        <v/>
      </c>
      <c r="AE267" s="766" t="str">
        <f>IF(L267="","",AB267*VLOOKUP(AI267,係数!$Y:$AH,9,FALSE))</f>
        <v/>
      </c>
      <c r="AI267" s="375" t="str">
        <f t="shared" si="24"/>
        <v/>
      </c>
    </row>
    <row r="268" spans="4:35" ht="19.5" customHeight="1">
      <c r="D268" s="822"/>
      <c r="E268" s="339"/>
      <c r="F268" s="216"/>
      <c r="G268" s="32"/>
      <c r="H268" s="32"/>
      <c r="I268" s="50"/>
      <c r="J268" s="50"/>
      <c r="K268" s="50"/>
      <c r="L268" s="273"/>
      <c r="M268" s="686"/>
      <c r="N268" s="687"/>
      <c r="O268" s="687"/>
      <c r="P268" s="687"/>
      <c r="Q268" s="687"/>
      <c r="R268" s="687"/>
      <c r="S268" s="687"/>
      <c r="T268" s="687"/>
      <c r="U268" s="687"/>
      <c r="V268" s="687"/>
      <c r="W268" s="687"/>
      <c r="X268" s="688"/>
      <c r="Y268" s="736"/>
      <c r="Z268" s="761">
        <f t="shared" si="20"/>
        <v>0</v>
      </c>
      <c r="AA268" s="762">
        <f t="shared" si="21"/>
        <v>0</v>
      </c>
      <c r="AB268" s="693" t="str">
        <f t="shared" si="22"/>
        <v/>
      </c>
      <c r="AC268" s="693" t="str">
        <f t="shared" si="23"/>
        <v/>
      </c>
      <c r="AD268" s="133" t="str">
        <f>IF(L268="","",VLOOKUP(AI268,係数!$Y:$AG,9,FALSE))</f>
        <v/>
      </c>
      <c r="AE268" s="766" t="str">
        <f>IF(L268="","",AB268*VLOOKUP(AI268,係数!$Y:$AH,9,FALSE))</f>
        <v/>
      </c>
      <c r="AI268" s="375" t="str">
        <f t="shared" si="24"/>
        <v/>
      </c>
    </row>
    <row r="269" spans="4:35" ht="19.5" customHeight="1">
      <c r="D269" s="822"/>
      <c r="E269" s="339"/>
      <c r="F269" s="216"/>
      <c r="G269" s="32"/>
      <c r="H269" s="32"/>
      <c r="I269" s="50"/>
      <c r="J269" s="50"/>
      <c r="K269" s="50"/>
      <c r="L269" s="273"/>
      <c r="M269" s="686"/>
      <c r="N269" s="687"/>
      <c r="O269" s="687"/>
      <c r="P269" s="687"/>
      <c r="Q269" s="687"/>
      <c r="R269" s="687"/>
      <c r="S269" s="687"/>
      <c r="T269" s="687"/>
      <c r="U269" s="687"/>
      <c r="V269" s="687"/>
      <c r="W269" s="687"/>
      <c r="X269" s="688"/>
      <c r="Y269" s="736"/>
      <c r="Z269" s="761">
        <f t="shared" si="20"/>
        <v>0</v>
      </c>
      <c r="AA269" s="762">
        <f t="shared" si="21"/>
        <v>0</v>
      </c>
      <c r="AB269" s="693" t="str">
        <f t="shared" si="22"/>
        <v/>
      </c>
      <c r="AC269" s="693" t="str">
        <f t="shared" si="23"/>
        <v/>
      </c>
      <c r="AD269" s="133" t="str">
        <f>IF(L269="","",VLOOKUP(AI269,係数!$Y:$AG,9,FALSE))</f>
        <v/>
      </c>
      <c r="AE269" s="766" t="str">
        <f>IF(L269="","",AB269*VLOOKUP(AI269,係数!$Y:$AH,9,FALSE))</f>
        <v/>
      </c>
      <c r="AI269" s="375" t="str">
        <f t="shared" si="24"/>
        <v/>
      </c>
    </row>
    <row r="270" spans="4:35" ht="19.5" customHeight="1">
      <c r="D270" s="822"/>
      <c r="E270" s="339"/>
      <c r="F270" s="216"/>
      <c r="G270" s="32"/>
      <c r="H270" s="32"/>
      <c r="I270" s="50"/>
      <c r="J270" s="50"/>
      <c r="K270" s="50"/>
      <c r="L270" s="273"/>
      <c r="M270" s="686"/>
      <c r="N270" s="687"/>
      <c r="O270" s="687"/>
      <c r="P270" s="687"/>
      <c r="Q270" s="687"/>
      <c r="R270" s="687"/>
      <c r="S270" s="687"/>
      <c r="T270" s="687"/>
      <c r="U270" s="687"/>
      <c r="V270" s="687"/>
      <c r="W270" s="687"/>
      <c r="X270" s="688"/>
      <c r="Y270" s="736"/>
      <c r="Z270" s="761">
        <f t="shared" si="20"/>
        <v>0</v>
      </c>
      <c r="AA270" s="762">
        <f t="shared" si="21"/>
        <v>0</v>
      </c>
      <c r="AB270" s="693" t="str">
        <f t="shared" si="22"/>
        <v/>
      </c>
      <c r="AC270" s="693" t="str">
        <f t="shared" si="23"/>
        <v/>
      </c>
      <c r="AD270" s="133" t="str">
        <f>IF(L270="","",VLOOKUP(AI270,係数!$Y:$AG,9,FALSE))</f>
        <v/>
      </c>
      <c r="AE270" s="766" t="str">
        <f>IF(L270="","",AB270*VLOOKUP(AI270,係数!$Y:$AH,9,FALSE))</f>
        <v/>
      </c>
      <c r="AI270" s="375" t="str">
        <f t="shared" si="24"/>
        <v/>
      </c>
    </row>
    <row r="271" spans="4:35" ht="19.5" customHeight="1">
      <c r="D271" s="822"/>
      <c r="E271" s="339"/>
      <c r="F271" s="216"/>
      <c r="G271" s="32"/>
      <c r="H271" s="32"/>
      <c r="I271" s="50"/>
      <c r="J271" s="50"/>
      <c r="K271" s="50"/>
      <c r="L271" s="273"/>
      <c r="M271" s="686"/>
      <c r="N271" s="687"/>
      <c r="O271" s="687"/>
      <c r="P271" s="687"/>
      <c r="Q271" s="687"/>
      <c r="R271" s="687"/>
      <c r="S271" s="687"/>
      <c r="T271" s="687"/>
      <c r="U271" s="687"/>
      <c r="V271" s="687"/>
      <c r="W271" s="687"/>
      <c r="X271" s="688"/>
      <c r="Y271" s="736"/>
      <c r="Z271" s="761">
        <f t="shared" si="20"/>
        <v>0</v>
      </c>
      <c r="AA271" s="762">
        <f t="shared" si="21"/>
        <v>0</v>
      </c>
      <c r="AB271" s="693" t="str">
        <f t="shared" si="22"/>
        <v/>
      </c>
      <c r="AC271" s="693" t="str">
        <f t="shared" si="23"/>
        <v/>
      </c>
      <c r="AD271" s="133" t="str">
        <f>IF(L271="","",VLOOKUP(AI271,係数!$Y:$AG,9,FALSE))</f>
        <v/>
      </c>
      <c r="AE271" s="766" t="str">
        <f>IF(L271="","",AB271*VLOOKUP(AI271,係数!$Y:$AH,9,FALSE))</f>
        <v/>
      </c>
      <c r="AI271" s="375" t="str">
        <f t="shared" si="24"/>
        <v/>
      </c>
    </row>
    <row r="272" spans="4:35" ht="19.5" customHeight="1">
      <c r="D272" s="822"/>
      <c r="E272" s="339"/>
      <c r="F272" s="216"/>
      <c r="G272" s="32"/>
      <c r="H272" s="32"/>
      <c r="I272" s="50"/>
      <c r="J272" s="50"/>
      <c r="K272" s="50"/>
      <c r="L272" s="273"/>
      <c r="M272" s="686"/>
      <c r="N272" s="687"/>
      <c r="O272" s="687"/>
      <c r="P272" s="687"/>
      <c r="Q272" s="687"/>
      <c r="R272" s="687"/>
      <c r="S272" s="687"/>
      <c r="T272" s="687"/>
      <c r="U272" s="687"/>
      <c r="V272" s="687"/>
      <c r="W272" s="687"/>
      <c r="X272" s="688"/>
      <c r="Y272" s="736"/>
      <c r="Z272" s="761">
        <f t="shared" si="20"/>
        <v>0</v>
      </c>
      <c r="AA272" s="762">
        <f t="shared" si="21"/>
        <v>0</v>
      </c>
      <c r="AB272" s="693" t="str">
        <f t="shared" si="22"/>
        <v/>
      </c>
      <c r="AC272" s="693" t="str">
        <f t="shared" si="23"/>
        <v/>
      </c>
      <c r="AD272" s="133" t="str">
        <f>IF(L272="","",VLOOKUP(AI272,係数!$Y:$AG,9,FALSE))</f>
        <v/>
      </c>
      <c r="AE272" s="766" t="str">
        <f>IF(L272="","",AB272*VLOOKUP(AI272,係数!$Y:$AH,9,FALSE))</f>
        <v/>
      </c>
      <c r="AI272" s="375" t="str">
        <f t="shared" si="24"/>
        <v/>
      </c>
    </row>
    <row r="273" spans="4:35" ht="19.5" customHeight="1">
      <c r="D273" s="822"/>
      <c r="E273" s="339"/>
      <c r="F273" s="216"/>
      <c r="G273" s="32"/>
      <c r="H273" s="32"/>
      <c r="I273" s="50"/>
      <c r="J273" s="50"/>
      <c r="K273" s="50"/>
      <c r="L273" s="273"/>
      <c r="M273" s="686"/>
      <c r="N273" s="687"/>
      <c r="O273" s="687"/>
      <c r="P273" s="687"/>
      <c r="Q273" s="687"/>
      <c r="R273" s="687"/>
      <c r="S273" s="687"/>
      <c r="T273" s="687"/>
      <c r="U273" s="687"/>
      <c r="V273" s="687"/>
      <c r="W273" s="687"/>
      <c r="X273" s="688"/>
      <c r="Y273" s="736"/>
      <c r="Z273" s="761">
        <f t="shared" si="20"/>
        <v>0</v>
      </c>
      <c r="AA273" s="762">
        <f t="shared" si="21"/>
        <v>0</v>
      </c>
      <c r="AB273" s="693" t="str">
        <f t="shared" si="22"/>
        <v/>
      </c>
      <c r="AC273" s="693" t="str">
        <f t="shared" si="23"/>
        <v/>
      </c>
      <c r="AD273" s="133" t="str">
        <f>IF(L273="","",VLOOKUP(AI273,係数!$Y:$AG,9,FALSE))</f>
        <v/>
      </c>
      <c r="AE273" s="766" t="str">
        <f>IF(L273="","",AB273*VLOOKUP(AI273,係数!$Y:$AH,9,FALSE))</f>
        <v/>
      </c>
      <c r="AI273" s="375" t="str">
        <f t="shared" si="24"/>
        <v/>
      </c>
    </row>
    <row r="274" spans="4:35" ht="19.5" customHeight="1">
      <c r="D274" s="822"/>
      <c r="E274" s="339"/>
      <c r="F274" s="216"/>
      <c r="G274" s="32"/>
      <c r="H274" s="32"/>
      <c r="I274" s="50"/>
      <c r="J274" s="50"/>
      <c r="K274" s="50"/>
      <c r="L274" s="273"/>
      <c r="M274" s="686"/>
      <c r="N274" s="687"/>
      <c r="O274" s="687"/>
      <c r="P274" s="687"/>
      <c r="Q274" s="687"/>
      <c r="R274" s="687"/>
      <c r="S274" s="687"/>
      <c r="T274" s="687"/>
      <c r="U274" s="687"/>
      <c r="V274" s="687"/>
      <c r="W274" s="687"/>
      <c r="X274" s="688"/>
      <c r="Y274" s="736"/>
      <c r="Z274" s="761">
        <f t="shared" si="20"/>
        <v>0</v>
      </c>
      <c r="AA274" s="762">
        <f t="shared" si="21"/>
        <v>0</v>
      </c>
      <c r="AB274" s="693" t="str">
        <f t="shared" si="22"/>
        <v/>
      </c>
      <c r="AC274" s="693" t="str">
        <f t="shared" si="23"/>
        <v/>
      </c>
      <c r="AD274" s="133" t="str">
        <f>IF(L274="","",VLOOKUP(AI274,係数!$Y:$AG,9,FALSE))</f>
        <v/>
      </c>
      <c r="AE274" s="766" t="str">
        <f>IF(L274="","",AB274*VLOOKUP(AI274,係数!$Y:$AH,9,FALSE))</f>
        <v/>
      </c>
      <c r="AI274" s="375" t="str">
        <f t="shared" si="24"/>
        <v/>
      </c>
    </row>
    <row r="275" spans="4:35" ht="19.5" customHeight="1">
      <c r="D275" s="822"/>
      <c r="E275" s="339"/>
      <c r="F275" s="216"/>
      <c r="G275" s="32"/>
      <c r="H275" s="32"/>
      <c r="I275" s="50"/>
      <c r="J275" s="50"/>
      <c r="K275" s="50"/>
      <c r="L275" s="273"/>
      <c r="M275" s="686"/>
      <c r="N275" s="687"/>
      <c r="O275" s="687"/>
      <c r="P275" s="687"/>
      <c r="Q275" s="687"/>
      <c r="R275" s="687"/>
      <c r="S275" s="687"/>
      <c r="T275" s="687"/>
      <c r="U275" s="687"/>
      <c r="V275" s="687"/>
      <c r="W275" s="687"/>
      <c r="X275" s="688"/>
      <c r="Y275" s="736"/>
      <c r="Z275" s="761">
        <f t="shared" si="20"/>
        <v>0</v>
      </c>
      <c r="AA275" s="762">
        <f t="shared" si="21"/>
        <v>0</v>
      </c>
      <c r="AB275" s="693" t="str">
        <f t="shared" si="22"/>
        <v/>
      </c>
      <c r="AC275" s="693" t="str">
        <f t="shared" si="23"/>
        <v/>
      </c>
      <c r="AD275" s="133" t="str">
        <f>IF(L275="","",VLOOKUP(AI275,係数!$Y:$AG,9,FALSE))</f>
        <v/>
      </c>
      <c r="AE275" s="766" t="str">
        <f>IF(L275="","",AB275*VLOOKUP(AI275,係数!$Y:$AH,9,FALSE))</f>
        <v/>
      </c>
      <c r="AI275" s="375" t="str">
        <f t="shared" si="24"/>
        <v/>
      </c>
    </row>
    <row r="276" spans="4:35" ht="19.5" customHeight="1">
      <c r="D276" s="822"/>
      <c r="E276" s="339"/>
      <c r="F276" s="216"/>
      <c r="G276" s="32"/>
      <c r="H276" s="32"/>
      <c r="I276" s="50"/>
      <c r="J276" s="50"/>
      <c r="K276" s="50"/>
      <c r="L276" s="273"/>
      <c r="M276" s="686"/>
      <c r="N276" s="687"/>
      <c r="O276" s="687"/>
      <c r="P276" s="687"/>
      <c r="Q276" s="687"/>
      <c r="R276" s="687"/>
      <c r="S276" s="687"/>
      <c r="T276" s="687"/>
      <c r="U276" s="687"/>
      <c r="V276" s="687"/>
      <c r="W276" s="687"/>
      <c r="X276" s="688"/>
      <c r="Y276" s="736"/>
      <c r="Z276" s="761">
        <f t="shared" si="20"/>
        <v>0</v>
      </c>
      <c r="AA276" s="762">
        <f t="shared" si="21"/>
        <v>0</v>
      </c>
      <c r="AB276" s="693" t="str">
        <f t="shared" si="22"/>
        <v/>
      </c>
      <c r="AC276" s="693" t="str">
        <f t="shared" si="23"/>
        <v/>
      </c>
      <c r="AD276" s="133" t="str">
        <f>IF(L276="","",VLOOKUP(AI276,係数!$Y:$AG,9,FALSE))</f>
        <v/>
      </c>
      <c r="AE276" s="766" t="str">
        <f>IF(L276="","",AB276*VLOOKUP(AI276,係数!$Y:$AH,9,FALSE))</f>
        <v/>
      </c>
      <c r="AI276" s="375" t="str">
        <f t="shared" si="24"/>
        <v/>
      </c>
    </row>
    <row r="277" spans="4:35" ht="19.5" customHeight="1">
      <c r="D277" s="822"/>
      <c r="E277" s="339"/>
      <c r="F277" s="216"/>
      <c r="G277" s="32"/>
      <c r="H277" s="32"/>
      <c r="I277" s="50"/>
      <c r="J277" s="50"/>
      <c r="K277" s="50"/>
      <c r="L277" s="273"/>
      <c r="M277" s="686"/>
      <c r="N277" s="687"/>
      <c r="O277" s="687"/>
      <c r="P277" s="687"/>
      <c r="Q277" s="687"/>
      <c r="R277" s="687"/>
      <c r="S277" s="687"/>
      <c r="T277" s="687"/>
      <c r="U277" s="687"/>
      <c r="V277" s="687"/>
      <c r="W277" s="687"/>
      <c r="X277" s="688"/>
      <c r="Y277" s="736"/>
      <c r="Z277" s="761">
        <f t="shared" si="20"/>
        <v>0</v>
      </c>
      <c r="AA277" s="762">
        <f t="shared" si="21"/>
        <v>0</v>
      </c>
      <c r="AB277" s="693" t="str">
        <f t="shared" si="22"/>
        <v/>
      </c>
      <c r="AC277" s="693" t="str">
        <f t="shared" si="23"/>
        <v/>
      </c>
      <c r="AD277" s="133" t="str">
        <f>IF(L277="","",VLOOKUP(AI277,係数!$Y:$AG,9,FALSE))</f>
        <v/>
      </c>
      <c r="AE277" s="766" t="str">
        <f>IF(L277="","",AB277*VLOOKUP(AI277,係数!$Y:$AH,9,FALSE))</f>
        <v/>
      </c>
      <c r="AI277" s="375" t="str">
        <f t="shared" si="24"/>
        <v/>
      </c>
    </row>
    <row r="278" spans="4:35" ht="19.5" customHeight="1" thickBot="1">
      <c r="D278" s="825"/>
      <c r="E278" s="360"/>
      <c r="F278" s="328"/>
      <c r="G278" s="277"/>
      <c r="H278" s="277"/>
      <c r="I278" s="278"/>
      <c r="J278" s="278"/>
      <c r="K278" s="278"/>
      <c r="L278" s="279"/>
      <c r="M278" s="711"/>
      <c r="N278" s="712"/>
      <c r="O278" s="712"/>
      <c r="P278" s="712"/>
      <c r="Q278" s="712"/>
      <c r="R278" s="712"/>
      <c r="S278" s="712"/>
      <c r="T278" s="712"/>
      <c r="U278" s="712"/>
      <c r="V278" s="712"/>
      <c r="W278" s="712"/>
      <c r="X278" s="713"/>
      <c r="Y278" s="744"/>
      <c r="Z278" s="773">
        <f t="shared" si="20"/>
        <v>0</v>
      </c>
      <c r="AA278" s="774">
        <f t="shared" si="21"/>
        <v>0</v>
      </c>
      <c r="AB278" s="775" t="str">
        <f t="shared" si="22"/>
        <v/>
      </c>
      <c r="AC278" s="775" t="str">
        <f t="shared" si="23"/>
        <v/>
      </c>
      <c r="AD278" s="224" t="str">
        <f>IF(L278="","",VLOOKUP(AI278,係数!$Y:$AG,9,FALSE))</f>
        <v/>
      </c>
      <c r="AE278" s="776" t="str">
        <f>IF(L278="","",AB278*VLOOKUP(AI278,係数!$Y:$AH,9,FALSE))</f>
        <v/>
      </c>
      <c r="AI278" s="376" t="str">
        <f t="shared" si="24"/>
        <v/>
      </c>
    </row>
    <row r="279" spans="4:35">
      <c r="AB279" s="197"/>
      <c r="AC279" s="197"/>
      <c r="AD279" s="198"/>
      <c r="AE279" s="93"/>
    </row>
    <row r="280" spans="4:35">
      <c r="AB280"/>
      <c r="AC280"/>
      <c r="AD280"/>
      <c r="AE280"/>
      <c r="AF280"/>
    </row>
    <row r="281" spans="4:35">
      <c r="AB281"/>
      <c r="AC281"/>
      <c r="AD281"/>
      <c r="AE281"/>
      <c r="AF281"/>
    </row>
    <row r="282" spans="4:35">
      <c r="AB282"/>
      <c r="AC282"/>
      <c r="AD282"/>
      <c r="AE282"/>
      <c r="AF282"/>
    </row>
  </sheetData>
  <sheetProtection algorithmName="SHA-512" hashValue="4Hdb5V85UuNER+O6szwDJayScrWLv5y4emNxziptPizl/OAjV57Vu2TUqBV82DmZc5rNYYIwouj2Qn1HvtnYsQ==" saltValue="c+trwwMmHG+58IiTFVt6YQ==" spinCount="100000" sheet="1" objects="1" scenarios="1"/>
  <dataConsolidate/>
  <mergeCells count="34">
    <mergeCell ref="O5:R5"/>
    <mergeCell ref="O6:O7"/>
    <mergeCell ref="D5:D7"/>
    <mergeCell ref="J5:J7"/>
    <mergeCell ref="F5:G6"/>
    <mergeCell ref="N6:N7"/>
    <mergeCell ref="E5:E7"/>
    <mergeCell ref="L5:L7"/>
    <mergeCell ref="K5:K7"/>
    <mergeCell ref="M5:N5"/>
    <mergeCell ref="I5:I7"/>
    <mergeCell ref="H5:H7"/>
    <mergeCell ref="M6:M7"/>
    <mergeCell ref="AM28:AN28"/>
    <mergeCell ref="P6:P7"/>
    <mergeCell ref="Q6:Q7"/>
    <mergeCell ref="R6:R7"/>
    <mergeCell ref="AI6:AI7"/>
    <mergeCell ref="W6:W7"/>
    <mergeCell ref="T6:T7"/>
    <mergeCell ref="X6:X7"/>
    <mergeCell ref="AM22:AM24"/>
    <mergeCell ref="AM25:AN25"/>
    <mergeCell ref="AB6:AB7"/>
    <mergeCell ref="Z6:Z7"/>
    <mergeCell ref="S6:S7"/>
    <mergeCell ref="AA6:AA7"/>
    <mergeCell ref="AC6:AC7"/>
    <mergeCell ref="Y6:Y7"/>
    <mergeCell ref="T5:W5"/>
    <mergeCell ref="U6:U7"/>
    <mergeCell ref="V6:V7"/>
    <mergeCell ref="AM27:AN27"/>
    <mergeCell ref="AM26:AN26"/>
  </mergeCells>
  <phoneticPr fontId="22"/>
  <conditionalFormatting sqref="G8:G26 G54:G278">
    <cfRule type="expression" dxfId="12" priority="7">
      <formula>COUNTIFS(F8,"&lt;&gt;",F8,"&lt;&gt;バイオマス")</formula>
    </cfRule>
  </conditionalFormatting>
  <conditionalFormatting sqref="H8:H26 H54:H278">
    <cfRule type="expression" dxfId="11" priority="6">
      <formula>COUNTIFS(E8,"&lt;&gt;",E8,"&lt;&gt;*算定対象外")</formula>
    </cfRule>
  </conditionalFormatting>
  <conditionalFormatting sqref="K8:K26 K54:K278">
    <cfRule type="expression" dxfId="10" priority="4">
      <formula>COUNTIF(J8,"購")</formula>
    </cfRule>
  </conditionalFormatting>
  <conditionalFormatting sqref="Y8">
    <cfRule type="expression" dxfId="9" priority="3">
      <formula>OR(COUNTIFS(J8,"実",K8,"有"),COUNTIF(J8,"購"))</formula>
    </cfRule>
  </conditionalFormatting>
  <conditionalFormatting sqref="Y8:Y26 Y54:Y278">
    <cfRule type="expression" dxfId="8" priority="5">
      <formula>OR(COUNTIF(J8,"購"),COUNTIFS(J8,"実",K8,"有"))</formula>
    </cfRule>
  </conditionalFormatting>
  <conditionalFormatting sqref="Y54">
    <cfRule type="expression" dxfId="7" priority="1">
      <formula>OR(COUNTIFS(J54,"実",K54,"有"),COUNTIF(J54,"購"))</formula>
    </cfRule>
  </conditionalFormatting>
  <dataValidations xWindow="567" yWindow="727" count="10">
    <dataValidation type="decimal" imeMode="disabled" operator="greaterThanOrEqual" allowBlank="1" showInputMessage="1" showErrorMessage="1" sqref="M54:X278 M8:X26" xr:uid="{00000000-0002-0000-0600-000000000000}">
      <formula1>0</formula1>
    </dataValidation>
    <dataValidation type="list" allowBlank="1" showInputMessage="1" showErrorMessage="1" sqref="E8:E26 E54:E278" xr:uid="{00000000-0002-0000-0600-000001000000}">
      <formula1>再エネ導入</formula1>
    </dataValidation>
    <dataValidation type="list" showInputMessage="1" showErrorMessage="1" sqref="J8:J26 J54:J278" xr:uid="{00000000-0002-0000-0600-000002000000}">
      <formula1>把握方法</formula1>
    </dataValidation>
    <dataValidation type="list" showInputMessage="1" showErrorMessage="1" sqref="K8:K26 K54:K278" xr:uid="{00000000-0002-0000-0600-000003000000}">
      <formula1>検定等の有無</formula1>
    </dataValidation>
    <dataValidation type="list" allowBlank="1" showInputMessage="1" showErrorMessage="1" sqref="L8:L26 L54:L278" xr:uid="{00000000-0002-0000-0600-000004000000}">
      <formula1>INDIRECT(AI8)</formula1>
    </dataValidation>
    <dataValidation type="list" allowBlank="1" showInputMessage="1" showErrorMessage="1" sqref="G54:G278 G8:G26" xr:uid="{00000000-0002-0000-0600-000005000000}">
      <formula1>バイオマス</formula1>
    </dataValidation>
    <dataValidation type="list" allowBlank="1" showInputMessage="1" showErrorMessage="1" sqref="F54:F278 F8:F26" xr:uid="{00000000-0002-0000-0600-000006000000}">
      <formula1>INDIRECT(E8)</formula1>
    </dataValidation>
    <dataValidation type="list" allowBlank="1" showInputMessage="1" showErrorMessage="1" sqref="I8:I26 I54:I278" xr:uid="{00000000-0002-0000-0600-000007000000}">
      <formula1>" ,有,無"</formula1>
    </dataValidation>
    <dataValidation type="list" allowBlank="1" showInputMessage="1" showErrorMessage="1" sqref="H54:H278 H8:H26" xr:uid="{00000000-0002-0000-0600-000008000000}">
      <formula1>算定対象外の排出活動の該当</formula1>
    </dataValidation>
    <dataValidation type="list" imeMode="disabled" operator="greaterThanOrEqual" allowBlank="1" showInputMessage="1" showErrorMessage="1" sqref="Y8:Y26 Y54:Y278" xr:uid="{00000000-0002-0000-0600-000009000000}">
      <formula1>INDIRECT(K8)</formula1>
    </dataValidation>
  </dataValidations>
  <printOptions horizontalCentered="1"/>
  <pageMargins left="0.2" right="0.19685039370078741" top="0.43307086614173229" bottom="0.43" header="0.23622047244094491" footer="0.44"/>
  <pageSetup paperSize="9" scale="68" fitToHeight="0" orientation="landscape" verticalDpi="200" r:id="rId1"/>
  <headerFooter alignWithMargins="0">
    <oddHeader>&amp;L(&amp;P/&amp;N)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Z69"/>
  <sheetViews>
    <sheetView showGridLines="0" view="pageBreakPreview" zoomScale="85" zoomScaleNormal="100" zoomScaleSheetLayoutView="85" workbookViewId="0">
      <selection activeCell="P44" sqref="P44"/>
    </sheetView>
  </sheetViews>
  <sheetFormatPr defaultColWidth="9" defaultRowHeight="13"/>
  <cols>
    <col min="1" max="1" width="2.36328125" style="438" customWidth="1"/>
    <col min="2" max="2" width="0.453125" style="438" customWidth="1"/>
    <col min="3" max="3" width="2.08984375" style="438" customWidth="1"/>
    <col min="4" max="4" width="2.36328125" style="438" customWidth="1"/>
    <col min="5" max="5" width="2.6328125" style="438" customWidth="1"/>
    <col min="6" max="6" width="2.36328125" style="438" customWidth="1"/>
    <col min="7" max="7" width="1.453125" style="438" customWidth="1"/>
    <col min="8" max="8" width="24" style="438" customWidth="1"/>
    <col min="9" max="10" width="1.453125" style="438" customWidth="1"/>
    <col min="11" max="11" width="23.08984375" style="438" customWidth="1"/>
    <col min="12" max="12" width="1.453125" style="438" customWidth="1"/>
    <col min="13" max="13" width="7.08984375" style="438" customWidth="1"/>
    <col min="14" max="14" width="10.08984375" style="438" customWidth="1"/>
    <col min="15" max="15" width="9.90625" style="438" customWidth="1"/>
    <col min="16" max="16" width="12.08984375" style="438" customWidth="1"/>
    <col min="17" max="17" width="10.6328125" style="439" customWidth="1"/>
    <col min="18" max="18" width="2.08984375" style="439" customWidth="1"/>
    <col min="19" max="19" width="0.453125" style="438" customWidth="1"/>
    <col min="20" max="20" width="2.36328125" style="438" customWidth="1"/>
    <col min="21" max="24" width="9" style="438"/>
    <col min="25" max="25" width="9" style="87"/>
    <col min="26" max="26" width="11.36328125" style="438" customWidth="1"/>
    <col min="27" max="16384" width="9" style="438"/>
  </cols>
  <sheetData>
    <row r="1" spans="1:25" ht="12" customHeight="1">
      <c r="A1" s="438" t="s">
        <v>589</v>
      </c>
    </row>
    <row r="2" spans="1:25" ht="3" customHeight="1">
      <c r="B2" s="440"/>
      <c r="C2" s="441"/>
      <c r="D2" s="441"/>
      <c r="E2" s="442"/>
      <c r="F2" s="442"/>
      <c r="G2" s="442"/>
      <c r="H2" s="442"/>
      <c r="I2" s="442"/>
      <c r="J2" s="442"/>
      <c r="K2" s="442"/>
      <c r="L2" s="442"/>
      <c r="M2" s="442"/>
      <c r="N2" s="442"/>
      <c r="O2" s="442"/>
      <c r="P2" s="442"/>
      <c r="Q2" s="443"/>
      <c r="R2" s="443"/>
      <c r="S2" s="444"/>
    </row>
    <row r="3" spans="1:25" ht="12" customHeight="1">
      <c r="B3" s="445"/>
      <c r="C3" s="446"/>
      <c r="D3" s="446"/>
      <c r="S3" s="447"/>
      <c r="W3" s="87"/>
      <c r="Y3" s="438"/>
    </row>
    <row r="4" spans="1:25" ht="16.5" customHeight="1" thickBot="1">
      <c r="B4" s="448"/>
      <c r="D4" s="34" t="s">
        <v>218</v>
      </c>
      <c r="E4" s="34"/>
      <c r="F4" s="34"/>
      <c r="G4" s="34"/>
      <c r="K4" s="34"/>
      <c r="L4" s="34"/>
      <c r="M4" s="34"/>
      <c r="N4" s="34"/>
      <c r="S4" s="449"/>
      <c r="T4" s="34"/>
      <c r="W4" s="87"/>
      <c r="Y4" s="438"/>
    </row>
    <row r="5" spans="1:25" ht="15.75" customHeight="1">
      <c r="B5" s="448"/>
      <c r="D5" s="450"/>
      <c r="E5" s="1008" t="s">
        <v>120</v>
      </c>
      <c r="F5" s="1008"/>
      <c r="G5" s="1008"/>
      <c r="H5" s="1008"/>
      <c r="I5" s="1008"/>
      <c r="J5" s="1008"/>
      <c r="K5" s="1008"/>
      <c r="L5" s="451"/>
      <c r="M5" s="1012" t="s">
        <v>121</v>
      </c>
      <c r="N5" s="1012"/>
      <c r="O5" s="1019" t="s">
        <v>122</v>
      </c>
      <c r="P5" s="1017" t="s">
        <v>123</v>
      </c>
      <c r="Q5" s="1018"/>
      <c r="R5" s="78"/>
      <c r="S5" s="447"/>
      <c r="U5" s="452"/>
      <c r="V5" s="452"/>
      <c r="W5" s="87"/>
      <c r="Y5" s="438"/>
    </row>
    <row r="6" spans="1:25" ht="30" customHeight="1">
      <c r="B6" s="448"/>
      <c r="D6" s="453"/>
      <c r="E6" s="1009"/>
      <c r="F6" s="1009"/>
      <c r="G6" s="1009"/>
      <c r="H6" s="1009"/>
      <c r="I6" s="1009"/>
      <c r="J6" s="1009"/>
      <c r="K6" s="1009"/>
      <c r="L6" s="454"/>
      <c r="M6" s="455" t="s">
        <v>177</v>
      </c>
      <c r="N6" s="456">
        <v>2025</v>
      </c>
      <c r="O6" s="1020"/>
      <c r="P6" s="457" t="s">
        <v>573</v>
      </c>
      <c r="Q6" s="458" t="s">
        <v>125</v>
      </c>
      <c r="R6" s="459"/>
      <c r="S6" s="460"/>
      <c r="T6" s="461"/>
      <c r="U6" s="452"/>
      <c r="V6" s="452"/>
      <c r="W6" s="462"/>
      <c r="X6" s="88"/>
      <c r="Y6" s="438"/>
    </row>
    <row r="7" spans="1:25" ht="18" customHeight="1">
      <c r="B7" s="448"/>
      <c r="D7" s="985" t="s">
        <v>560</v>
      </c>
      <c r="E7" s="986"/>
      <c r="F7" s="987"/>
      <c r="G7" s="463"/>
      <c r="H7" s="1000" t="s">
        <v>69</v>
      </c>
      <c r="I7" s="1000"/>
      <c r="J7" s="1000"/>
      <c r="K7" s="1000"/>
      <c r="L7" s="464"/>
      <c r="M7" s="465" t="s">
        <v>178</v>
      </c>
      <c r="N7" s="466">
        <f>SUMIF('その５（燃料）'!$F$8:$F$26,係数!$E6,'その５（燃料）'!$Y$8:$Y$26)+SUMIF('その５（燃料）'!$F$54:$F$278,係数!$E6,'その５（燃料）'!$Y$54:$Y$278)</f>
        <v>0</v>
      </c>
      <c r="O7" s="466">
        <f>SUMIF('その５（燃料）'!$F$8:$F$26,係数!$E6,'その５（燃料）'!$AC$8:$AC$26)+SUMIF('その５（燃料）'!$F$54:$F$278,係数!$E6,'その５（燃料）'!$AC$54:$AC$278)</f>
        <v>0</v>
      </c>
      <c r="P7" s="480">
        <f>係数!Q6</f>
        <v>1.9E-2</v>
      </c>
      <c r="Q7" s="481">
        <f>SUMIF('その５（燃料）'!$F$8:$F$26,係数!$E6,'その５（燃料）'!$AE$8:$AE$26)+SUMIF('その５（燃料）'!$F$54:$F$278,係数!$E6,'その５（燃料）'!$AE$54:$AE$278)</f>
        <v>0</v>
      </c>
      <c r="R7" s="467"/>
      <c r="S7" s="460"/>
      <c r="T7" s="461"/>
      <c r="X7" s="87"/>
      <c r="Y7" s="438"/>
    </row>
    <row r="8" spans="1:25" ht="18" customHeight="1">
      <c r="B8" s="448"/>
      <c r="D8" s="979"/>
      <c r="E8" s="980"/>
      <c r="F8" s="981"/>
      <c r="G8" s="463"/>
      <c r="H8" s="1000" t="s">
        <v>127</v>
      </c>
      <c r="I8" s="1000"/>
      <c r="J8" s="1000"/>
      <c r="K8" s="1000"/>
      <c r="L8" s="468"/>
      <c r="M8" s="465" t="s">
        <v>178</v>
      </c>
      <c r="N8" s="466">
        <f>SUMIF('その５（燃料）'!$F$8:$F$26,係数!$E7,'その５（燃料）'!$Y$8:$Y$26)+SUMIF('その５（燃料）'!$F$54:$F$278,係数!$E7,'その５（燃料）'!$Y$54:$Y$278)</f>
        <v>0</v>
      </c>
      <c r="O8" s="466">
        <f>SUMIF('その５（燃料）'!$F$8:$F$26,係数!$E7,'その５（燃料）'!$AC$8:$AC$26)+SUMIF('その５（燃料）'!$F$54:$F$278,係数!$E7,'その５（燃料）'!$AC$54:$AC$278)</f>
        <v>0</v>
      </c>
      <c r="P8" s="480">
        <f>係数!Q7</f>
        <v>1.83E-2</v>
      </c>
      <c r="Q8" s="481">
        <f>SUMIF('その５（燃料）'!$F$8:$F$26,係数!$E7,'その５（燃料）'!$AE$8:$AE$26)+SUMIF('その５（燃料）'!$F$54:$F$278,係数!$E7,'その５（燃料）'!$AE$54:$AE$278)</f>
        <v>0</v>
      </c>
      <c r="R8" s="467"/>
      <c r="S8" s="447"/>
      <c r="X8" s="87"/>
      <c r="Y8" s="438"/>
    </row>
    <row r="9" spans="1:25" ht="18" customHeight="1">
      <c r="B9" s="448"/>
      <c r="D9" s="979"/>
      <c r="E9" s="980"/>
      <c r="F9" s="981"/>
      <c r="G9" s="463"/>
      <c r="H9" s="1000" t="s">
        <v>128</v>
      </c>
      <c r="I9" s="1000"/>
      <c r="J9" s="1000"/>
      <c r="K9" s="1000"/>
      <c r="L9" s="464"/>
      <c r="M9" s="465" t="s">
        <v>178</v>
      </c>
      <c r="N9" s="466">
        <f>SUMIF('その５（燃料）'!$F$8:$F$26,係数!$E8,'その５（燃料）'!$Y$8:$Y$26)+SUMIF('その５（燃料）'!$F$54:$F$278,係数!$E8,'その５（燃料）'!$Y$54:$Y$278)</f>
        <v>0</v>
      </c>
      <c r="O9" s="466">
        <f>SUMIF('その５（燃料）'!$F$8:$F$26,係数!$E8,'その５（燃料）'!$AC$8:$AC$26)+SUMIF('その５（燃料）'!$F$54:$F$278,係数!$E8,'その５（燃料）'!$AC$54:$AC$278)</f>
        <v>0</v>
      </c>
      <c r="P9" s="480">
        <f>係数!Q8</f>
        <v>1.8700000000000001E-2</v>
      </c>
      <c r="Q9" s="481">
        <f>SUMIF('その５（燃料）'!$F$8:$F$26,係数!$E8,'その５（燃料）'!$AE$8:$AE$26)+SUMIF('その５（燃料）'!$F$54:$F$278,係数!$E8,'その５（燃料）'!$AE$54:$AE$278)</f>
        <v>0</v>
      </c>
      <c r="R9" s="467"/>
      <c r="S9" s="447"/>
      <c r="X9" s="87"/>
      <c r="Y9" s="438"/>
    </row>
    <row r="10" spans="1:25" ht="18" customHeight="1">
      <c r="B10" s="448"/>
      <c r="D10" s="979"/>
      <c r="E10" s="980"/>
      <c r="F10" s="981"/>
      <c r="G10" s="463"/>
      <c r="H10" s="1000" t="s">
        <v>179</v>
      </c>
      <c r="I10" s="1000"/>
      <c r="J10" s="1000"/>
      <c r="K10" s="1000"/>
      <c r="L10" s="464"/>
      <c r="M10" s="465" t="s">
        <v>178</v>
      </c>
      <c r="N10" s="466">
        <f>SUMIF('その５（燃料）'!$F$8:$F$26,係数!$E9,'その５（燃料）'!$Y$8:$Y$26)+SUMIF('その５（燃料）'!$F$54:$F$278,係数!$E9,'その５（燃料）'!$Y$54:$Y$278)</f>
        <v>0</v>
      </c>
      <c r="O10" s="466">
        <f>SUMIF('その５（燃料）'!$F$8:$F$26,係数!$E9,'その５（燃料）'!$AC$8:$AC$26)+SUMIF('その５（燃料）'!$F$54:$F$278,係数!$E9,'その５（燃料）'!$AC$54:$AC$278)</f>
        <v>0</v>
      </c>
      <c r="P10" s="480">
        <f>係数!Q9</f>
        <v>1.8599999999999998E-2</v>
      </c>
      <c r="Q10" s="481">
        <f>SUMIF('その５（燃料）'!$F$8:$F$26,係数!$E9,'その５（燃料）'!$AE$8:$AE$26)+SUMIF('その５（燃料）'!$F$54:$F$278,係数!$E9,'その５（燃料）'!$AE$54:$AE$278)</f>
        <v>0</v>
      </c>
      <c r="R10" s="467"/>
      <c r="S10" s="447"/>
      <c r="X10" s="87"/>
      <c r="Y10" s="438"/>
    </row>
    <row r="11" spans="1:25" ht="18" customHeight="1">
      <c r="B11" s="448"/>
      <c r="D11" s="979"/>
      <c r="E11" s="980"/>
      <c r="F11" s="981"/>
      <c r="G11" s="463"/>
      <c r="H11" s="1000" t="s">
        <v>209</v>
      </c>
      <c r="I11" s="1000"/>
      <c r="J11" s="1000"/>
      <c r="K11" s="1000"/>
      <c r="L11" s="464"/>
      <c r="M11" s="465" t="s">
        <v>178</v>
      </c>
      <c r="N11" s="466">
        <f>SUMIF('その５（燃料）'!$F$8:$F$26,係数!$E10,'その５（燃料）'!$Y$8:$Y$26)+SUMIF('その５（燃料）'!$F$54:$F$278,係数!$E10,'その５（燃料）'!$Y$54:$Y$278)</f>
        <v>0</v>
      </c>
      <c r="O11" s="466">
        <f>SUMIF('その５（燃料）'!$F$8:$F$26,係数!$E10,'その５（燃料）'!$AC$8:$AC$26)+SUMIF('その５（燃料）'!$F$54:$F$278,係数!$E10,'その５（燃料）'!$AC$54:$AC$278)</f>
        <v>0</v>
      </c>
      <c r="P11" s="480">
        <f>係数!Q10</f>
        <v>1.8599999999999998E-2</v>
      </c>
      <c r="Q11" s="481">
        <f>SUMIF('その５（燃料）'!$F$8:$F$26,係数!$E10,'その５（燃料）'!$AE$8:$AE$26)+SUMIF('その５（燃料）'!$F$54:$F$278,係数!$E10,'その５（燃料）'!$AE$54:$AE$278)</f>
        <v>0</v>
      </c>
      <c r="R11" s="467"/>
      <c r="S11" s="447"/>
      <c r="X11" s="87"/>
      <c r="Y11" s="438"/>
    </row>
    <row r="12" spans="1:25" ht="18" customHeight="1">
      <c r="B12" s="448"/>
      <c r="D12" s="979"/>
      <c r="E12" s="980"/>
      <c r="F12" s="981"/>
      <c r="G12" s="463"/>
      <c r="H12" s="1000" t="s">
        <v>77</v>
      </c>
      <c r="I12" s="1000"/>
      <c r="J12" s="1000"/>
      <c r="K12" s="1000"/>
      <c r="L12" s="464"/>
      <c r="M12" s="465" t="s">
        <v>178</v>
      </c>
      <c r="N12" s="466">
        <f>SUMIF('その５（燃料）'!$F$8:$F$26,係数!$E11,'その５（燃料）'!$Y$8:$Y$26)+SUMIF('その５（燃料）'!$F$54:$F$278,係数!$E11,'その５（燃料）'!$Y$54:$Y$278)</f>
        <v>0</v>
      </c>
      <c r="O12" s="466">
        <f>SUMIF('その５（燃料）'!$F$8:$F$26,係数!$E11,'その５（燃料）'!$AC$8:$AC$26)+SUMIF('その５（燃料）'!$F$54:$F$278,係数!$E11,'その５（燃料）'!$AC$54:$AC$278)</f>
        <v>0</v>
      </c>
      <c r="P12" s="480">
        <f>係数!Q11</f>
        <v>1.8700000000000001E-2</v>
      </c>
      <c r="Q12" s="481">
        <f>SUMIF('その５（燃料）'!$F$8:$F$26,係数!$E11,'その５（燃料）'!$AE$8:$AE$26)+SUMIF('その５（燃料）'!$F$54:$F$278,係数!$E11,'その５（燃料）'!$AE$54:$AE$278)</f>
        <v>0</v>
      </c>
      <c r="R12" s="467"/>
      <c r="S12" s="447"/>
      <c r="X12" s="87"/>
      <c r="Y12" s="438"/>
    </row>
    <row r="13" spans="1:25" ht="18" customHeight="1">
      <c r="B13" s="448"/>
      <c r="D13" s="979"/>
      <c r="E13" s="980"/>
      <c r="F13" s="981"/>
      <c r="G13" s="463"/>
      <c r="H13" s="1000" t="s">
        <v>80</v>
      </c>
      <c r="I13" s="1000"/>
      <c r="J13" s="1000"/>
      <c r="K13" s="1000"/>
      <c r="L13" s="464"/>
      <c r="M13" s="465" t="s">
        <v>178</v>
      </c>
      <c r="N13" s="466">
        <f>SUMIF('その５（燃料）'!$F$8:$F$26,係数!$E12,'その５（燃料）'!$Y$8:$Y$26)+SUMIF('その５（燃料）'!$F$54:$F$278,係数!$E12,'その５（燃料）'!$Y$54:$Y$278)</f>
        <v>0</v>
      </c>
      <c r="O13" s="466">
        <f>SUMIF('その５（燃料）'!$F$8:$F$26,係数!$E12,'その５（燃料）'!$AC$8:$AC$26)+SUMIF('その５（燃料）'!$F$54:$F$278,係数!$E12,'その５（燃料）'!$AC$54:$AC$278)</f>
        <v>0</v>
      </c>
      <c r="P13" s="480">
        <f>係数!Q12</f>
        <v>1.8800000000000001E-2</v>
      </c>
      <c r="Q13" s="481">
        <f>SUMIF('その５（燃料）'!$F$8:$F$26,係数!$E12,'その５（燃料）'!$AE$8:$AE$26)+SUMIF('その５（燃料）'!$F$54:$F$278,係数!$E12,'その５（燃料）'!$AE$54:$AE$278)</f>
        <v>0</v>
      </c>
      <c r="R13" s="467"/>
      <c r="S13" s="447"/>
      <c r="X13" s="87"/>
      <c r="Y13" s="438"/>
    </row>
    <row r="14" spans="1:25" ht="18" customHeight="1">
      <c r="B14" s="448"/>
      <c r="D14" s="979"/>
      <c r="E14" s="980"/>
      <c r="F14" s="981"/>
      <c r="G14" s="463"/>
      <c r="H14" s="1000" t="s">
        <v>129</v>
      </c>
      <c r="I14" s="1000"/>
      <c r="J14" s="1000"/>
      <c r="K14" s="1000"/>
      <c r="L14" s="464"/>
      <c r="M14" s="465" t="s">
        <v>180</v>
      </c>
      <c r="N14" s="466">
        <f>SUMIF('その５（燃料）'!$F$8:$F$26,係数!$E13,'その５（燃料）'!$Y$8:$Y$26)+SUMIF('その５（燃料）'!$F$54:$F$278,係数!$E13,'その５（燃料）'!$Y$54:$Y$278)</f>
        <v>0</v>
      </c>
      <c r="O14" s="466">
        <f>SUMIF('その５（燃料）'!$F$8:$F$26,係数!$E13,'その５（燃料）'!$AC$8:$AC$26)+SUMIF('その５（燃料）'!$F$54:$F$278,係数!$E13,'その５（燃料）'!$AC$54:$AC$278)</f>
        <v>0</v>
      </c>
      <c r="P14" s="480">
        <f>係数!Q13</f>
        <v>1.9300000000000001E-2</v>
      </c>
      <c r="Q14" s="481">
        <f>SUMIF('その５（燃料）'!$F$8:$F$26,係数!$E13,'その５（燃料）'!$AE$8:$AE$26)+SUMIF('その５（燃料）'!$F$54:$F$278,係数!$E13,'その５（燃料）'!$AE$54:$AE$278)</f>
        <v>0</v>
      </c>
      <c r="R14" s="467"/>
      <c r="S14" s="447"/>
      <c r="X14" s="87"/>
      <c r="Y14" s="438"/>
    </row>
    <row r="15" spans="1:25" ht="18" customHeight="1">
      <c r="B15" s="448"/>
      <c r="D15" s="979"/>
      <c r="E15" s="980"/>
      <c r="F15" s="981"/>
      <c r="G15" s="463"/>
      <c r="H15" s="1000" t="s">
        <v>181</v>
      </c>
      <c r="I15" s="1000"/>
      <c r="J15" s="1000"/>
      <c r="K15" s="1000"/>
      <c r="L15" s="464"/>
      <c r="M15" s="465" t="s">
        <v>180</v>
      </c>
      <c r="N15" s="466">
        <f>SUMIF('その５（燃料）'!$F$8:$F$26,係数!$E14,'その５（燃料）'!$Y$8:$Y$26)+SUMIF('その５（燃料）'!$F$54:$F$278,係数!$E14,'その５（燃料）'!$Y$54:$Y$278)</f>
        <v>0</v>
      </c>
      <c r="O15" s="466">
        <f>SUMIF('その５（燃料）'!$F$8:$F$26,係数!$E14,'その５（燃料）'!$AC$8:$AC$26)+SUMIF('その５（燃料）'!$F$54:$F$278,係数!$E14,'その５（燃料）'!$AC$54:$AC$278)</f>
        <v>0</v>
      </c>
      <c r="P15" s="480">
        <f>係数!Q14</f>
        <v>2.0199999999999999E-2</v>
      </c>
      <c r="Q15" s="481">
        <f>SUMIF('その５（燃料）'!$F$8:$F$26,係数!$E14,'その５（燃料）'!$AE$8:$AE$26)+SUMIF('その５（燃料）'!$F$54:$F$278,係数!$E14,'その５（燃料）'!$AE$54:$AE$278)</f>
        <v>0</v>
      </c>
      <c r="R15" s="467"/>
      <c r="S15" s="447"/>
      <c r="X15" s="87"/>
      <c r="Y15" s="438"/>
    </row>
    <row r="16" spans="1:25" ht="18" customHeight="1">
      <c r="B16" s="448"/>
      <c r="D16" s="979"/>
      <c r="E16" s="980"/>
      <c r="F16" s="981"/>
      <c r="G16" s="463"/>
      <c r="H16" s="1000" t="s">
        <v>312</v>
      </c>
      <c r="I16" s="1000"/>
      <c r="J16" s="1000"/>
      <c r="K16" s="1000"/>
      <c r="L16" s="464"/>
      <c r="M16" s="465" t="s">
        <v>178</v>
      </c>
      <c r="N16" s="466">
        <f>SUMIF('その５（燃料）'!$F$8:$F$26,係数!$E15,'その５（燃料）'!$Y$8:$Y$26)+SUMIF('その５（燃料）'!$F$54:$F$278,係数!$E15,'その５（燃料）'!$Y$54:$Y$278)</f>
        <v>0</v>
      </c>
      <c r="O16" s="466">
        <f>SUMIF('その５（燃料）'!$F$8:$F$26,係数!$E15,'その５（燃料）'!$AC$8:$AC$26)+SUMIF('その５（燃料）'!$F$54:$F$278,係数!$E15,'その５（燃料）'!$AC$54:$AC$278)</f>
        <v>0</v>
      </c>
      <c r="P16" s="480">
        <f>係数!Q15</f>
        <v>1.9900000000000001E-2</v>
      </c>
      <c r="Q16" s="481">
        <f>SUMIF('その５（燃料）'!$F$8:$F$26,係数!$E15,'その５（燃料）'!$AE$8:$AE$26)+SUMIF('その５（燃料）'!$F$54:$F$278,係数!$E15,'その５（燃料）'!$AE$54:$AE$278)</f>
        <v>0</v>
      </c>
      <c r="R16" s="467"/>
      <c r="S16" s="447"/>
      <c r="X16" s="87"/>
      <c r="Y16" s="438"/>
    </row>
    <row r="17" spans="2:26" ht="18" customHeight="1">
      <c r="B17" s="448"/>
      <c r="D17" s="979"/>
      <c r="E17" s="980"/>
      <c r="F17" s="981"/>
      <c r="G17" s="463"/>
      <c r="H17" s="1000" t="s">
        <v>87</v>
      </c>
      <c r="I17" s="1000"/>
      <c r="J17" s="1000"/>
      <c r="K17" s="1000"/>
      <c r="L17" s="464"/>
      <c r="M17" s="465" t="s">
        <v>182</v>
      </c>
      <c r="N17" s="466">
        <f>SUMIF('その５（燃料）'!$F$8:$F$26,係数!$E16,'その５（燃料）'!$Y$8:$Y$26)+SUMIF('その５（燃料）'!$F$54:$F$278,係数!$E16,'その５（燃料）'!$Y$54:$Y$278)</f>
        <v>0</v>
      </c>
      <c r="O17" s="466">
        <f>SUMIF('その５（燃料）'!$F$8:$F$26,係数!$E16,'その５（燃料）'!$AC$8:$AC$26)+SUMIF('その５（燃料）'!$F$54:$F$278,係数!$E16,'その５（燃料）'!$AC$54:$AC$278)</f>
        <v>0</v>
      </c>
      <c r="P17" s="480">
        <f>係数!Q16</f>
        <v>2.0400000000000001E-2</v>
      </c>
      <c r="Q17" s="481">
        <f>SUMIF('その５（燃料）'!$F$8:$F$26,係数!$E16,'その５（燃料）'!$AE$8:$AE$26)+SUMIF('その５（燃料）'!$F$54:$F$278,係数!$E16,'その５（燃料）'!$AE$54:$AE$278)</f>
        <v>0</v>
      </c>
      <c r="R17" s="467"/>
      <c r="S17" s="447"/>
      <c r="Y17" s="438"/>
      <c r="Z17" s="87"/>
    </row>
    <row r="18" spans="2:26" ht="18" customHeight="1">
      <c r="B18" s="448"/>
      <c r="D18" s="979"/>
      <c r="E18" s="980"/>
      <c r="F18" s="981"/>
      <c r="G18" s="469"/>
      <c r="H18" s="1010" t="s">
        <v>308</v>
      </c>
      <c r="I18" s="1000"/>
      <c r="J18" s="1000"/>
      <c r="K18" s="1000"/>
      <c r="L18" s="464"/>
      <c r="M18" s="465" t="s">
        <v>182</v>
      </c>
      <c r="N18" s="466">
        <f>SUMIF('その５（燃料）'!$F$8:$F$26,係数!$E17,'その５（燃料）'!$Y$8:$Y$26)+SUMIF('その５（燃料）'!$F$54:$F$278,係数!$E17,'その５（燃料）'!$Y$54:$Y$278)</f>
        <v>0</v>
      </c>
      <c r="O18" s="466">
        <f>SUMIF('その５（燃料）'!$F$8:$F$26,係数!$E17,'その５（燃料）'!$AC$8:$AC$26)+SUMIF('その５（燃料）'!$F$54:$F$278,係数!$E17,'その５（燃料）'!$AC$54:$AC$278)</f>
        <v>0</v>
      </c>
      <c r="P18" s="480">
        <f>係数!Q17</f>
        <v>2.4500000000000001E-2</v>
      </c>
      <c r="Q18" s="481">
        <f>SUMIF('その５（燃料）'!$F$8:$F$26,係数!$E17,'その５（燃料）'!$AE$8:$AE$26)+SUMIF('その５（燃料）'!$F$54:$F$278,係数!$E17,'その５（燃料）'!$AE$54:$AE$278)</f>
        <v>0</v>
      </c>
      <c r="R18" s="467"/>
      <c r="S18" s="447"/>
      <c r="Y18" s="438"/>
      <c r="Z18" s="87"/>
    </row>
    <row r="19" spans="2:26" ht="18" customHeight="1">
      <c r="B19" s="448"/>
      <c r="D19" s="979"/>
      <c r="E19" s="980"/>
      <c r="F19" s="981"/>
      <c r="G19" s="973"/>
      <c r="H19" s="1000" t="s">
        <v>131</v>
      </c>
      <c r="I19" s="470"/>
      <c r="J19" s="471"/>
      <c r="K19" s="472" t="s">
        <v>132</v>
      </c>
      <c r="L19" s="464"/>
      <c r="M19" s="465" t="s">
        <v>130</v>
      </c>
      <c r="N19" s="466">
        <f>SUMIF('その５（燃料）'!$F$8:$F$26,係数!$E18,'その５（燃料）'!$Y$8:$Y$26)+SUMIF('その５（燃料）'!$F$54:$F$278,係数!$E18,'その５（燃料）'!$Y$54:$Y$278)</f>
        <v>0</v>
      </c>
      <c r="O19" s="466">
        <f>SUMIF('その５（燃料）'!$F$8:$F$26,係数!$E18,'その５（燃料）'!$AC$8:$AC$26)+SUMIF('その５（燃料）'!$F$54:$F$278,係数!$E18,'その５（燃料）'!$AC$54:$AC$278)</f>
        <v>0</v>
      </c>
      <c r="P19" s="480">
        <f>係数!Q18</f>
        <v>1.6299999999999999E-2</v>
      </c>
      <c r="Q19" s="481">
        <f>SUMIF('その５（燃料）'!$F$8:$F$26,係数!$E18,'その５（燃料）'!$AE$8:$AE$26)+SUMIF('その５（燃料）'!$F$54:$F$278,係数!$E18,'その５（燃料）'!$AE$54:$AE$278)</f>
        <v>0</v>
      </c>
      <c r="R19" s="467"/>
      <c r="S19" s="447"/>
      <c r="Y19" s="438"/>
      <c r="Z19" s="87"/>
    </row>
    <row r="20" spans="2:26" ht="18" customHeight="1">
      <c r="B20" s="448"/>
      <c r="D20" s="979"/>
      <c r="E20" s="980"/>
      <c r="F20" s="981"/>
      <c r="G20" s="974"/>
      <c r="H20" s="1000"/>
      <c r="I20" s="473"/>
      <c r="J20" s="471"/>
      <c r="K20" s="472" t="s">
        <v>92</v>
      </c>
      <c r="L20" s="464"/>
      <c r="M20" s="455" t="s">
        <v>431</v>
      </c>
      <c r="N20" s="466">
        <f>SUMIF('その５（燃料）'!$F$8:$F$26,係数!$E19,'その５（燃料）'!$Y$8:$Y$26)+SUMIF('その５（燃料）'!$F$54:$F$278,係数!$E19,'その５（燃料）'!$Y$54:$Y$278)</f>
        <v>0</v>
      </c>
      <c r="O20" s="466">
        <f>SUMIF('その５（燃料）'!$F$8:$F$26,係数!$E19,'その５（燃料）'!$AC$8:$AC$26)+SUMIF('その５（燃料）'!$F$54:$F$278,係数!$E19,'その５（燃料）'!$AC$54:$AC$278)</f>
        <v>0</v>
      </c>
      <c r="P20" s="480">
        <f>係数!Q19</f>
        <v>1.44E-2</v>
      </c>
      <c r="Q20" s="481">
        <f>SUMIF('その５（燃料）'!$F$8:$F$26,係数!$E19,'その５（燃料）'!$AE$8:$AE$26)+SUMIF('その５（燃料）'!$F$54:$F$278,係数!$E19,'その５（燃料）'!$AE$54:$AE$278)</f>
        <v>0</v>
      </c>
      <c r="R20" s="467"/>
      <c r="S20" s="449"/>
      <c r="T20" s="34"/>
      <c r="Y20" s="438"/>
      <c r="Z20" s="87"/>
    </row>
    <row r="21" spans="2:26" ht="18" customHeight="1">
      <c r="B21" s="448"/>
      <c r="D21" s="979"/>
      <c r="E21" s="980"/>
      <c r="F21" s="981"/>
      <c r="G21" s="973"/>
      <c r="H21" s="1014" t="s">
        <v>134</v>
      </c>
      <c r="I21" s="474"/>
      <c r="J21" s="475"/>
      <c r="K21" s="472" t="s">
        <v>135</v>
      </c>
      <c r="L21" s="464"/>
      <c r="M21" s="465" t="s">
        <v>183</v>
      </c>
      <c r="N21" s="466">
        <f>SUMIF('その５（燃料）'!$F$8:$F$26,係数!$E20,'その５（燃料）'!$Y$8:$Y$26)+SUMIF('その５（燃料）'!$F$54:$F$278,係数!$E20,'その５（燃料）'!$Y$54:$Y$278)</f>
        <v>0</v>
      </c>
      <c r="O21" s="466">
        <f>SUMIF('その５（燃料）'!$F$8:$F$26,係数!$E20,'その５（燃料）'!$AC$8:$AC$26)+SUMIF('その５（燃料）'!$F$54:$F$278,係数!$E20,'その５（燃料）'!$AC$54:$AC$278)</f>
        <v>0</v>
      </c>
      <c r="P21" s="480">
        <f>係数!Q20</f>
        <v>1.3899999999999999E-2</v>
      </c>
      <c r="Q21" s="481">
        <f>SUMIF('その５（燃料）'!$F$8:$F$26,係数!$E20,'その５（燃料）'!$AE$8:$AE$26)+SUMIF('その５（燃料）'!$F$54:$F$278,係数!$E20,'その５（燃料）'!$AE$54:$AE$278)</f>
        <v>0</v>
      </c>
      <c r="R21" s="467"/>
      <c r="S21" s="449"/>
      <c r="T21" s="34"/>
      <c r="Y21" s="438"/>
      <c r="Z21" s="87"/>
    </row>
    <row r="22" spans="2:26" ht="18" customHeight="1">
      <c r="B22" s="448"/>
      <c r="D22" s="979"/>
      <c r="E22" s="980"/>
      <c r="F22" s="981"/>
      <c r="G22" s="974"/>
      <c r="H22" s="1014"/>
      <c r="I22" s="476"/>
      <c r="J22" s="475"/>
      <c r="K22" s="472" t="s">
        <v>93</v>
      </c>
      <c r="L22" s="464"/>
      <c r="M22" s="455" t="s">
        <v>431</v>
      </c>
      <c r="N22" s="466">
        <f>SUMIF('その５（燃料）'!$F$8:$F$26,係数!$E21,'その５（燃料）'!$Y$8:$Y$26)+SUMIF('その５（燃料）'!$F$54:$F$278,係数!$E21,'その５（燃料）'!$Y$54:$Y$278)</f>
        <v>0</v>
      </c>
      <c r="O22" s="466">
        <f>SUMIF('その５（燃料）'!$F$8:$F$26,係数!$E21,'その５（燃料）'!$AC$8:$AC$26)+SUMIF('その５（燃料）'!$F$54:$F$278,係数!$E21,'その５（燃料）'!$AC$54:$AC$278)</f>
        <v>0</v>
      </c>
      <c r="P22" s="480">
        <f>係数!Q21</f>
        <v>1.3899999999999999E-2</v>
      </c>
      <c r="Q22" s="481">
        <f>SUMIF('その５（燃料）'!$F$8:$F$26,係数!$E21,'その５（燃料）'!$AE$8:$AE$26)+SUMIF('その５（燃料）'!$F$54:$F$278,係数!$E21,'その５（燃料）'!$AE$54:$AE$278)</f>
        <v>0</v>
      </c>
      <c r="R22" s="467"/>
      <c r="S22" s="449"/>
      <c r="T22" s="34"/>
      <c r="Y22" s="438"/>
      <c r="Z22" s="87"/>
    </row>
    <row r="23" spans="2:26" ht="18" customHeight="1">
      <c r="B23" s="448"/>
      <c r="D23" s="979"/>
      <c r="E23" s="980"/>
      <c r="F23" s="981"/>
      <c r="G23" s="973"/>
      <c r="H23" s="1010" t="s">
        <v>136</v>
      </c>
      <c r="I23" s="470"/>
      <c r="J23" s="471"/>
      <c r="K23" s="477" t="s">
        <v>210</v>
      </c>
      <c r="L23" s="464"/>
      <c r="M23" s="465" t="s">
        <v>184</v>
      </c>
      <c r="N23" s="466">
        <f>SUMIF('その５（燃料）'!$F$8:$F$26,係数!$E23,'その５（燃料）'!$Y$8:$Y$26)+SUMIF('その５（燃料）'!$F$54:$F$278,係数!$E23,'その５（燃料）'!$Y$54:$Y$278)</f>
        <v>0</v>
      </c>
      <c r="O23" s="466">
        <f>SUMIF('その５（燃料）'!$F$8:$F$26,係数!$E23,'その５（燃料）'!$AC$8:$AC$26)+SUMIF('その５（燃料）'!$F$54:$F$278,係数!$E22,'その５（燃料）'!$AC$54:$AC$278)</f>
        <v>0</v>
      </c>
      <c r="P23" s="480">
        <f>係数!Q23</f>
        <v>2.46E-2</v>
      </c>
      <c r="Q23" s="481">
        <f>SUMIF('その５（燃料）'!$F$8:$F$26,係数!$E23,'その５（燃料）'!$AE$8:$AE$26)+SUMIF('その５（燃料）'!$F$54:$F$278,係数!$E23,'その５（燃料）'!$AE$54:$AE$278)</f>
        <v>0</v>
      </c>
      <c r="R23" s="467"/>
      <c r="S23" s="449"/>
      <c r="T23" s="34"/>
      <c r="Y23" s="438"/>
      <c r="Z23" s="87"/>
    </row>
    <row r="24" spans="2:26" ht="18" customHeight="1">
      <c r="B24" s="448"/>
      <c r="D24" s="979"/>
      <c r="E24" s="980"/>
      <c r="F24" s="981"/>
      <c r="G24" s="1021"/>
      <c r="H24" s="1011"/>
      <c r="I24" s="478"/>
      <c r="J24" s="471"/>
      <c r="K24" s="477" t="s">
        <v>211</v>
      </c>
      <c r="L24" s="464"/>
      <c r="M24" s="465" t="s">
        <v>130</v>
      </c>
      <c r="N24" s="466">
        <f>SUMIF('その５（燃料）'!$F$8:$F$26,係数!$E24,'その５（燃料）'!$Y$8:$Y$26)+SUMIF('その５（燃料）'!$F$54:$F$278,係数!$E24,'その５（燃料）'!$Y$54:$Y$278)</f>
        <v>0</v>
      </c>
      <c r="O24" s="466">
        <f>SUMIF('その５（燃料）'!$F$8:$F$26,係数!$E24,'その５（燃料）'!$AC$8:$AC$26)+SUMIF('その５（燃料）'!$F$54:$F$278,係数!$E24,'その５（燃料）'!$AC$54:$AC$278)</f>
        <v>0</v>
      </c>
      <c r="P24" s="480">
        <f>係数!Q24</f>
        <v>2.4500000000000001E-2</v>
      </c>
      <c r="Q24" s="481">
        <f>SUMIF('その５（燃料）'!$F$8:$F$26,係数!$E24,'その５（燃料）'!$AE$8:$AE$26)+SUMIF('その５（燃料）'!$F$54:$F$278,係数!$E24,'その５（燃料）'!$AE$54:$AE$278)</f>
        <v>0</v>
      </c>
      <c r="R24" s="467"/>
      <c r="S24" s="449"/>
      <c r="T24" s="34"/>
      <c r="Y24" s="438"/>
      <c r="Z24" s="87"/>
    </row>
    <row r="25" spans="2:26" ht="18" customHeight="1">
      <c r="B25" s="448"/>
      <c r="D25" s="979"/>
      <c r="E25" s="980"/>
      <c r="F25" s="981"/>
      <c r="G25" s="1021"/>
      <c r="H25" s="1011"/>
      <c r="I25" s="478"/>
      <c r="J25" s="471"/>
      <c r="K25" s="477" t="s">
        <v>212</v>
      </c>
      <c r="L25" s="464"/>
      <c r="M25" s="465" t="s">
        <v>130</v>
      </c>
      <c r="N25" s="466">
        <f>SUMIF('その５（燃料）'!$F$8:$F$26,係数!$E25,'その５（燃料）'!$Y$8:$Y$26)+SUMIF('その５（燃料）'!$F$54:$F$278,係数!$E25,'その５（燃料）'!$Y$54:$Y$278)</f>
        <v>0</v>
      </c>
      <c r="O25" s="466">
        <f>SUMIF('その５（燃料）'!$F$8:$F$26,係数!$E25,'その５（燃料）'!$AC$8:$AC$26)+SUMIF('その５（燃料）'!$F$54:$F$278,係数!$E25,'その５（燃料）'!$AC$54:$AC$278)</f>
        <v>0</v>
      </c>
      <c r="P25" s="480">
        <f>係数!Q25</f>
        <v>2.5100000000000001E-2</v>
      </c>
      <c r="Q25" s="481">
        <f>SUMIF('その５（燃料）'!$F$8:$F$26,係数!$E25,'その５（燃料）'!$AE$8:$AE$26)+SUMIF('その５（燃料）'!$F$54:$F$278,係数!$E25,'その５（燃料）'!$AE$54:$AE$278)</f>
        <v>0</v>
      </c>
      <c r="R25" s="467"/>
      <c r="S25" s="449"/>
      <c r="T25" s="34"/>
      <c r="Y25" s="438"/>
      <c r="Z25" s="87"/>
    </row>
    <row r="26" spans="2:26" ht="18" customHeight="1">
      <c r="B26" s="448"/>
      <c r="D26" s="979"/>
      <c r="E26" s="980"/>
      <c r="F26" s="981"/>
      <c r="G26" s="1021"/>
      <c r="H26" s="1011"/>
      <c r="I26" s="478"/>
      <c r="J26" s="471"/>
      <c r="K26" s="477" t="s">
        <v>213</v>
      </c>
      <c r="L26" s="464"/>
      <c r="M26" s="465" t="s">
        <v>130</v>
      </c>
      <c r="N26" s="466">
        <f>SUMIF('その５（燃料）'!$F$8:$F$26,係数!$E27,'その５（燃料）'!$Y$8:$Y$26)+SUMIF('その５（燃料）'!$F$54:$F$278,係数!$E27,'その５（燃料）'!$Y$54:$Y$278)</f>
        <v>0</v>
      </c>
      <c r="O26" s="466">
        <f>SUMIF('その５（燃料）'!$F$8:$F$26,係数!$E27,'その５（燃料）'!$AC$8:$AC$26)+SUMIF('その５（燃料）'!$F$54:$F$278,係数!$E27,'その５（燃料）'!$AC$54:$AC$278)</f>
        <v>0</v>
      </c>
      <c r="P26" s="480">
        <f>係数!Q27</f>
        <v>2.4299999999999999E-2</v>
      </c>
      <c r="Q26" s="481">
        <f>SUMIF('その５（燃料）'!$F$8:$F$26,係数!$E27,'その５（燃料）'!$AE$8:$AE$26)+SUMIF('その５（燃料）'!$F$54:$F$278,係数!$E27,'その５（燃料）'!$AE$54:$AE$278)</f>
        <v>0</v>
      </c>
      <c r="R26" s="467"/>
      <c r="S26" s="449"/>
      <c r="T26" s="34"/>
      <c r="Y26" s="438"/>
      <c r="Z26" s="87"/>
    </row>
    <row r="27" spans="2:26" ht="18" customHeight="1">
      <c r="B27" s="448"/>
      <c r="D27" s="979"/>
      <c r="E27" s="980"/>
      <c r="F27" s="981"/>
      <c r="G27" s="1021"/>
      <c r="H27" s="1011"/>
      <c r="I27" s="478"/>
      <c r="J27" s="471"/>
      <c r="K27" s="477" t="s">
        <v>214</v>
      </c>
      <c r="L27" s="464"/>
      <c r="M27" s="465" t="s">
        <v>130</v>
      </c>
      <c r="N27" s="466">
        <f>SUMIF('その５（燃料）'!$F$8:$F$26,係数!$E28,'その５（燃料）'!$Y$8:$Y$26)+SUMIF('その５（燃料）'!$F$54:$F$278,係数!$E28,'その５（燃料）'!$Y$54:$Y$278)</f>
        <v>0</v>
      </c>
      <c r="O27" s="466">
        <f>SUMIF('その５（燃料）'!$F$8:$F$26,係数!$E28,'その５（燃料）'!$AC$8:$AC$26)+SUMIF('その５（燃料）'!$F$54:$F$278,係数!$E28,'その５（燃料）'!$AC$54:$AC$278)</f>
        <v>0</v>
      </c>
      <c r="P27" s="480">
        <f>係数!Q28</f>
        <v>2.4199999999999999E-2</v>
      </c>
      <c r="Q27" s="481">
        <f>SUMIF('その５（燃料）'!$F$8:$F$26,係数!$E28,'その５（燃料）'!$AE$8:$AE$26)+SUMIF('その５（燃料）'!$F$54:$F$278,係数!$E28,'その５（燃料）'!$AE$54:$AE$278)</f>
        <v>0</v>
      </c>
      <c r="R27" s="467"/>
      <c r="S27" s="449"/>
      <c r="T27" s="34"/>
      <c r="Y27" s="438"/>
      <c r="Z27" s="87"/>
    </row>
    <row r="28" spans="2:26" ht="18" customHeight="1">
      <c r="B28" s="448"/>
      <c r="D28" s="979"/>
      <c r="E28" s="980"/>
      <c r="F28" s="981"/>
      <c r="G28" s="974"/>
      <c r="H28" s="1009"/>
      <c r="I28" s="473"/>
      <c r="J28" s="471"/>
      <c r="K28" s="477" t="s">
        <v>215</v>
      </c>
      <c r="L28" s="464"/>
      <c r="M28" s="465" t="s">
        <v>130</v>
      </c>
      <c r="N28" s="466">
        <f>SUMIF('その５（燃料）'!$F$8:$F$26,係数!$E29,'その５（燃料）'!$Y$8:$Y$26)+SUMIF('その５（燃料）'!$F$54:$F$278,係数!$E29,'その５（燃料）'!$Y$54:$Y$278)</f>
        <v>0</v>
      </c>
      <c r="O28" s="466">
        <f>SUMIF('その５（燃料）'!$F$8:$F$26,係数!$E29,'その５（燃料）'!$AC$8:$AC$26)+SUMIF('その５（燃料）'!$F$54:$F$278,係数!$E29,'その５（燃料）'!$AC$54:$AC$278)</f>
        <v>0</v>
      </c>
      <c r="P28" s="480">
        <f>係数!Q29</f>
        <v>2.5899999999999999E-2</v>
      </c>
      <c r="Q28" s="481">
        <f>SUMIF('その５（燃料）'!$F$8:$F$26,係数!$E29,'その５（燃料）'!$AE$8:$AE$26)+SUMIF('その５（燃料）'!$F$54:$F$278,係数!$E29,'その５（燃料）'!$AE$54:$AE$278)</f>
        <v>0</v>
      </c>
      <c r="R28" s="467"/>
      <c r="S28" s="449"/>
      <c r="T28" s="34"/>
      <c r="Y28" s="438"/>
      <c r="Z28" s="87"/>
    </row>
    <row r="29" spans="2:26" ht="18" customHeight="1">
      <c r="B29" s="448"/>
      <c r="D29" s="979"/>
      <c r="E29" s="980"/>
      <c r="F29" s="981"/>
      <c r="G29" s="463"/>
      <c r="H29" s="1000" t="s">
        <v>97</v>
      </c>
      <c r="I29" s="1000"/>
      <c r="J29" s="1000"/>
      <c r="K29" s="1000"/>
      <c r="L29" s="464"/>
      <c r="M29" s="465" t="s">
        <v>182</v>
      </c>
      <c r="N29" s="466">
        <f>SUMIF('その５（燃料）'!$F$8:$F$26,係数!$E30,'その５（燃料）'!$Y$8:$Y$26)+SUMIF('その５（燃料）'!$F$54:$F$278,係数!$E30,'その５（燃料）'!$Y$54:$Y$278)</f>
        <v>0</v>
      </c>
      <c r="O29" s="466">
        <f>SUMIF('その５（燃料）'!$F$8:$F$26,係数!$E30,'その５（燃料）'!$AC$8:$AC$26)+SUMIF('その５（燃料）'!$F$54:$F$278,係数!$E30,'その５（燃料）'!$AC$54:$AC$278)</f>
        <v>0</v>
      </c>
      <c r="P29" s="480">
        <f>係数!Q30</f>
        <v>2.9899999999999999E-2</v>
      </c>
      <c r="Q29" s="481">
        <f>SUMIF('その５（燃料）'!$F$8:$F$26,係数!$E30,'その５（燃料）'!$AE$8:$AE$26)+SUMIF('その５（燃料）'!$F$54:$F$278,係数!$E30,'その５（燃料）'!$AE$54:$AE$278)</f>
        <v>0</v>
      </c>
      <c r="R29" s="467"/>
      <c r="S29" s="449"/>
      <c r="T29" s="34"/>
      <c r="Y29" s="438"/>
      <c r="Z29" s="87"/>
    </row>
    <row r="30" spans="2:26" ht="18" customHeight="1">
      <c r="B30" s="448"/>
      <c r="D30" s="979"/>
      <c r="E30" s="980"/>
      <c r="F30" s="981"/>
      <c r="G30" s="463"/>
      <c r="H30" s="1000" t="s">
        <v>185</v>
      </c>
      <c r="I30" s="1000"/>
      <c r="J30" s="1000"/>
      <c r="K30" s="1000"/>
      <c r="L30" s="464"/>
      <c r="M30" s="465" t="s">
        <v>182</v>
      </c>
      <c r="N30" s="466">
        <f>SUMIF('その５（燃料）'!$F$8:$F$26,係数!$E31,'その５（燃料）'!$Y$8:$Y$26)+SUMIF('その５（燃料）'!$F$54:$F$278,係数!$E31,'その５（燃料）'!$Y$54:$Y$278)</f>
        <v>0</v>
      </c>
      <c r="O30" s="466">
        <f>SUMIF('その５（燃料）'!$F$8:$F$26,係数!$E31,'その５（燃料）'!$AC$8:$AC$26)+SUMIF('その５（燃料）'!$F$54:$F$278,係数!$E31,'その５（燃料）'!$AC$54:$AC$278)</f>
        <v>0</v>
      </c>
      <c r="P30" s="480">
        <f>係数!Q31</f>
        <v>2.0899999999999998E-2</v>
      </c>
      <c r="Q30" s="481">
        <f>SUMIF('その５（燃料）'!$F$8:$F$26,係数!$E31,'その５（燃料）'!$AE$8:$AE$26)+SUMIF('その５（燃料）'!$F$54:$F$278,係数!$E31,'その５（燃料）'!$AE$54:$AE$278)</f>
        <v>0</v>
      </c>
      <c r="R30" s="467"/>
      <c r="S30" s="449"/>
      <c r="T30" s="34"/>
      <c r="Y30" s="438"/>
      <c r="Z30" s="87"/>
    </row>
    <row r="31" spans="2:26" ht="18" customHeight="1">
      <c r="B31" s="448"/>
      <c r="D31" s="979"/>
      <c r="E31" s="980"/>
      <c r="F31" s="981"/>
      <c r="G31" s="463"/>
      <c r="H31" s="1000" t="s">
        <v>100</v>
      </c>
      <c r="I31" s="1000"/>
      <c r="J31" s="1000"/>
      <c r="K31" s="1000"/>
      <c r="L31" s="464"/>
      <c r="M31" s="455" t="s">
        <v>430</v>
      </c>
      <c r="N31" s="466">
        <f>SUMIF('その５（燃料）'!$F$8:$F$26,係数!$E32,'その５（燃料）'!$Y$8:$Y$26)+SUMIF('その５（燃料）'!$F$54:$F$278,係数!$E32,'その５（燃料）'!$Y$54:$Y$278)</f>
        <v>0</v>
      </c>
      <c r="O31" s="466">
        <f>SUMIF('その５（燃料）'!$F$8:$F$26,係数!$E32,'その５（燃料）'!$AC$8:$AC$26)+SUMIF('その５（燃料）'!$F$54:$F$278,係数!$E32,'その５（燃料）'!$AC$54:$AC$278)</f>
        <v>0</v>
      </c>
      <c r="P31" s="480">
        <f>係数!Q32</f>
        <v>1.09E-2</v>
      </c>
      <c r="Q31" s="481">
        <f>SUMIF('その５（燃料）'!$F$8:$F$26,係数!$E32,'その５（燃料）'!$AE$8:$AE$26)+SUMIF('その５（燃料）'!$F$54:$F$278,係数!$E32,'その５（燃料）'!$AE$54:$AE$278)</f>
        <v>0</v>
      </c>
      <c r="R31" s="467"/>
      <c r="S31" s="449"/>
      <c r="T31" s="34"/>
      <c r="Y31" s="438"/>
      <c r="Z31" s="87"/>
    </row>
    <row r="32" spans="2:26" ht="18" customHeight="1">
      <c r="B32" s="448"/>
      <c r="D32" s="979"/>
      <c r="E32" s="980"/>
      <c r="F32" s="981"/>
      <c r="G32" s="463"/>
      <c r="H32" s="1000" t="s">
        <v>101</v>
      </c>
      <c r="I32" s="1000"/>
      <c r="J32" s="1000"/>
      <c r="K32" s="1000"/>
      <c r="L32" s="464"/>
      <c r="M32" s="455" t="s">
        <v>431</v>
      </c>
      <c r="N32" s="466">
        <f>SUMIF('その５（燃料）'!$F$8:$F$26,係数!$E33,'その５（燃料）'!$Y$8:$Y$26)+SUMIF('その５（燃料）'!$F$54:$F$278,係数!$E33,'その５（燃料）'!$Y$54:$Y$278)</f>
        <v>0</v>
      </c>
      <c r="O32" s="466">
        <f>SUMIF('その５（燃料）'!$F$8:$F$26,係数!$E33,'その５（燃料）'!$AC$8:$AC$26)+SUMIF('その５（燃料）'!$F$54:$F$278,係数!$E33,'その５（燃料）'!$AC$54:$AC$278)</f>
        <v>0</v>
      </c>
      <c r="P32" s="480">
        <f>係数!Q33</f>
        <v>2.64E-2</v>
      </c>
      <c r="Q32" s="481">
        <f>SUMIF('その５（燃料）'!$F$8:$F$26,係数!$E33,'その５（燃料）'!$AE$8:$AE$26)+SUMIF('その５（燃料）'!$F$54:$F$278,係数!$E33,'その５（燃料）'!$AE$54:$AE$278)</f>
        <v>0</v>
      </c>
      <c r="R32" s="467"/>
      <c r="S32" s="449"/>
      <c r="T32" s="34"/>
      <c r="Y32" s="438"/>
      <c r="Z32" s="87"/>
    </row>
    <row r="33" spans="2:26" ht="18" customHeight="1">
      <c r="B33" s="448"/>
      <c r="D33" s="979"/>
      <c r="E33" s="980"/>
      <c r="F33" s="981"/>
      <c r="G33" s="463"/>
      <c r="H33" s="1000" t="s">
        <v>295</v>
      </c>
      <c r="I33" s="1000"/>
      <c r="J33" s="1000"/>
      <c r="K33" s="1000"/>
      <c r="L33" s="464"/>
      <c r="M33" s="455" t="s">
        <v>432</v>
      </c>
      <c r="N33" s="466">
        <f>SUMIF('その５（燃料）'!$F$8:$F$26,係数!$E34,'その５（燃料）'!$Y$8:$Y$26)+SUMIF('その５（燃料）'!$F$54:$F$278,係数!$E34,'その５（燃料）'!$Y$54:$Y$278)</f>
        <v>0</v>
      </c>
      <c r="O33" s="466">
        <f>SUMIF('その５（燃料）'!$F$8:$F$26,係数!$E34,'その５（燃料）'!$AC$8:$AC$26)+SUMIF('その５（燃料）'!$F$54:$F$278,係数!$E34,'その５（燃料）'!$AC$54:$AC$278)</f>
        <v>0</v>
      </c>
      <c r="P33" s="480">
        <f>係数!Q34</f>
        <v>2.64E-2</v>
      </c>
      <c r="Q33" s="481">
        <f>SUMIF('その５（燃料）'!$F$8:$F$26,係数!$E34,'その５（燃料）'!$AE$8:$AE$26)+SUMIF('その５（燃料）'!$F$54:$F$278,係数!$E34,'その５（燃料）'!$AE$54:$AE$278)</f>
        <v>0</v>
      </c>
      <c r="R33" s="467"/>
      <c r="S33" s="449"/>
      <c r="T33" s="34"/>
      <c r="Y33" s="438"/>
      <c r="Z33" s="87"/>
    </row>
    <row r="34" spans="2:26" ht="18" customHeight="1">
      <c r="B34" s="448"/>
      <c r="D34" s="979"/>
      <c r="E34" s="980"/>
      <c r="F34" s="981"/>
      <c r="G34" s="463"/>
      <c r="H34" s="1000" t="s">
        <v>102</v>
      </c>
      <c r="I34" s="1000"/>
      <c r="J34" s="1000"/>
      <c r="K34" s="1000"/>
      <c r="L34" s="464"/>
      <c r="M34" s="455" t="s">
        <v>431</v>
      </c>
      <c r="N34" s="466">
        <f>SUMIF('その５（燃料）'!$F$8:$F$26,係数!$E35,'その５（燃料）'!$Y$8:$Y$26)+SUMIF('その５（燃料）'!$F$54:$F$278,係数!$E35,'その５（燃料）'!$Y$54:$Y$278)</f>
        <v>0</v>
      </c>
      <c r="O34" s="466">
        <f>SUMIF('その５（燃料）'!$F$8:$F$26,係数!$E35,'その５（燃料）'!$AC$8:$AC$26)+SUMIF('その５（燃料）'!$F$54:$F$278,係数!$E35,'その５（燃料）'!$AC$54:$AC$278)</f>
        <v>0</v>
      </c>
      <c r="P34" s="480">
        <f>係数!Q35</f>
        <v>4.2000000000000003E-2</v>
      </c>
      <c r="Q34" s="481">
        <f>SUMIF('その５（燃料）'!$F$8:$F$26,係数!$E35,'その５（燃料）'!$AE$8:$AE$26)+SUMIF('その５（燃料）'!$F$54:$F$278,係数!$E35,'その５（燃料）'!$AE$54:$AE$278)</f>
        <v>0</v>
      </c>
      <c r="R34" s="467"/>
      <c r="S34" s="449"/>
      <c r="T34" s="34"/>
      <c r="Y34" s="438"/>
      <c r="Z34" s="87"/>
    </row>
    <row r="35" spans="2:26" ht="18" customHeight="1">
      <c r="B35" s="448"/>
      <c r="D35" s="979"/>
      <c r="E35" s="980"/>
      <c r="F35" s="981"/>
      <c r="G35" s="479"/>
      <c r="H35" s="1010" t="s">
        <v>514</v>
      </c>
      <c r="I35" s="1010"/>
      <c r="J35" s="1010"/>
      <c r="K35" s="1010"/>
      <c r="L35" s="464"/>
      <c r="M35" s="455" t="s">
        <v>431</v>
      </c>
      <c r="N35" s="466">
        <f>SUMIF('その５の２（電気・熱・都市ガス）'!$F$8:$F$26,"都市ガス",'その５の２（電気・熱・都市ガス）'!$AF$8:$AF$26)+SUMIF('その５の２（電気・熱・都市ガス）'!$F$54:$F$278,"都市ガス",'その５の２（電気・熱・都市ガス）'!$AF$54:$AF$278)</f>
        <v>0</v>
      </c>
      <c r="O35" s="466">
        <f>SUMIF('その５の２（電気・熱・都市ガス）'!$F$8:$F$26,"都市ガス",'その５の２（電気・熱・都市ガス）'!$AK8:$AK26)+SUMIF('その５の２（電気・熱・都市ガス）'!$F$54:$F$278,"都市ガス",'その５の２（電気・熱・都市ガス）'!$AK$54:$AK$278)</f>
        <v>0</v>
      </c>
      <c r="P35" s="480" t="str">
        <f>IFERROR(Q35/N35,"")</f>
        <v/>
      </c>
      <c r="Q35" s="481">
        <f>SUMIF('その５の２（電気・熱・都市ガス）'!$F$8:$F$26,"都市ガス",'その５の２（電気・熱・都市ガス）'!$AM$8:$AM$26)+SUMIF('その５の２（電気・熱・都市ガス）'!$F$54:$F$278,"都市ガス",'その５の２（電気・熱・都市ガス）'!$AM$54:$AM$278)</f>
        <v>0</v>
      </c>
      <c r="R35" s="467"/>
      <c r="S35" s="449"/>
      <c r="T35" s="34"/>
      <c r="Y35" s="438"/>
      <c r="Z35" s="87"/>
    </row>
    <row r="36" spans="2:26" ht="18" customHeight="1">
      <c r="B36" s="448"/>
      <c r="D36" s="979"/>
      <c r="E36" s="980"/>
      <c r="F36" s="981"/>
      <c r="G36" s="479"/>
      <c r="H36" s="1022" t="s">
        <v>516</v>
      </c>
      <c r="I36" s="474"/>
      <c r="J36" s="475"/>
      <c r="K36" s="482">
        <f>'その５（燃料）'!F31</f>
        <v>0</v>
      </c>
      <c r="L36" s="483"/>
      <c r="M36" s="484" t="str">
        <f>IF('その５（燃料）'!G31="","",'その５（燃料）'!G31)</f>
        <v/>
      </c>
      <c r="N36" s="466">
        <f>SUMIF('その５（燃料）'!$F$8:$F$26,係数!$E38,'その５（燃料）'!$Y$8:$Y$26)+SUMIF('その５（燃料）'!$F$54:$F$278,係数!$E38,'その５（燃料）'!$Y$54:$Y$278)</f>
        <v>0</v>
      </c>
      <c r="O36" s="466">
        <f>SUMIF('その５（燃料）'!$F$8:$F$26,係数!$E38,'その５（燃料）'!$AC$8:$AC$26)+SUMIF('その５（燃料）'!$F$54:$F$278,係数!$E38,'その５（燃料）'!$AC$54:$AC$278)</f>
        <v>0</v>
      </c>
      <c r="P36" s="777"/>
      <c r="Q36" s="481">
        <f>SUMIF('その５（燃料）'!$F$8:$F$26,係数!$E38,'その５（燃料）'!$AE$8:$AE$26)+SUMIF('その５（燃料）'!$F$54:$F$278,係数!$E38,'その５（燃料）'!$AE$54:$AE$278)</f>
        <v>0</v>
      </c>
      <c r="R36" s="467"/>
      <c r="S36" s="449"/>
      <c r="T36" s="34"/>
    </row>
    <row r="37" spans="2:26" ht="18" customHeight="1">
      <c r="B37" s="448"/>
      <c r="D37" s="979"/>
      <c r="E37" s="980"/>
      <c r="F37" s="981"/>
      <c r="G37" s="485"/>
      <c r="H37" s="1023"/>
      <c r="I37" s="476"/>
      <c r="J37" s="475"/>
      <c r="K37" s="482">
        <f>'その５（燃料）'!F32</f>
        <v>0</v>
      </c>
      <c r="L37" s="483"/>
      <c r="M37" s="484" t="str">
        <f>IF('その５（燃料）'!G32="","",'その５（燃料）'!G32)</f>
        <v/>
      </c>
      <c r="N37" s="466">
        <f>SUMIF('その５（燃料）'!$F$8:$F$26,係数!$E39,'その５（燃料）'!$Y$8:$Y$26)+SUMIF('その５（燃料）'!$F$54:$F$278,係数!$E39,'その５（燃料）'!$Y$54:$Y$278)</f>
        <v>0</v>
      </c>
      <c r="O37" s="466">
        <f>SUMIF('その５（燃料）'!$F$8:$F$26,係数!$E39,'その５（燃料）'!$AC$8:$AC$26)+SUMIF('その５（燃料）'!$F$54:$F$278,係数!$E39,'その５（燃料）'!$AC$54:$AC$278)</f>
        <v>0</v>
      </c>
      <c r="P37" s="777"/>
      <c r="Q37" s="481">
        <f>SUMIF('その５（燃料）'!$F$8:$F$26,係数!$E39,'その５（燃料）'!$AE$8:$AE$26)+SUMIF('その５（燃料）'!$F$54:$F$278,係数!$E39,'その５（燃料）'!$AE$54:$AE$278)</f>
        <v>0</v>
      </c>
      <c r="R37" s="467"/>
      <c r="S37" s="449"/>
      <c r="T37" s="34"/>
    </row>
    <row r="38" spans="2:26" ht="18" customHeight="1" thickBot="1">
      <c r="B38" s="448"/>
      <c r="D38" s="982"/>
      <c r="E38" s="983"/>
      <c r="F38" s="984"/>
      <c r="G38" s="486"/>
      <c r="H38" s="1024" t="s">
        <v>139</v>
      </c>
      <c r="I38" s="1024"/>
      <c r="J38" s="1024"/>
      <c r="K38" s="1024"/>
      <c r="L38" s="487"/>
      <c r="M38" s="488"/>
      <c r="N38" s="489"/>
      <c r="O38" s="490">
        <f>SUM(O7:O37)</f>
        <v>0</v>
      </c>
      <c r="P38" s="491"/>
      <c r="Q38" s="645">
        <f>SUM(Q7:Q37)</f>
        <v>0</v>
      </c>
      <c r="R38" s="467"/>
      <c r="S38" s="449"/>
      <c r="T38" s="34"/>
    </row>
    <row r="39" spans="2:26" ht="18" customHeight="1" thickTop="1">
      <c r="B39" s="448"/>
      <c r="D39" s="976" t="s">
        <v>559</v>
      </c>
      <c r="E39" s="977"/>
      <c r="F39" s="978"/>
      <c r="G39" s="492"/>
      <c r="H39" s="1009" t="s">
        <v>186</v>
      </c>
      <c r="I39" s="1009"/>
      <c r="J39" s="1009"/>
      <c r="K39" s="1009"/>
      <c r="L39" s="493"/>
      <c r="M39" s="494" t="s">
        <v>187</v>
      </c>
      <c r="N39" s="495">
        <f>SUMIF('その５の２（電気・熱・都市ガス）'!$F$8:$F$26,係数!$E40,'その５の２（電気・熱・都市ガス）'!$AF$8:$AF$26)+SUMIF('その５の２（電気・熱・都市ガス）'!$F$54:$F$278,係数!$E40,'その５の２（電気・熱・都市ガス）'!$AF$54:$AF$278)</f>
        <v>0</v>
      </c>
      <c r="O39" s="495">
        <f>SUMIF('その５の２（電気・熱・都市ガス）'!$F$8:$F$26,係数!$E40,'その５の２（電気・熱・都市ガス）'!$AK$8:$AK$26)+SUMIF('その５の２（電気・熱・都市ガス）'!$F$54:$F$278,係数!$E40,'その５の２（電気・熱・都市ガス）'!$AK$54:$AK$278)</f>
        <v>0</v>
      </c>
      <c r="P39" s="1004" t="str">
        <f>IFERROR(SUM(Q39:Q42)/SUM(N39:N42),"")</f>
        <v/>
      </c>
      <c r="Q39" s="674">
        <f>SUMIF('その５の２（電気・熱・都市ガス）'!$F$8:$F$26,係数!$E40,'その５の２（電気・熱・都市ガス）'!$AM$8:$AM$26)+SUMIF('その５の２（電気・熱・都市ガス）'!$F$54:$F$278,係数!$E40,'その５の２（電気・熱・都市ガス）'!$AM$54:$AM$278)</f>
        <v>0</v>
      </c>
      <c r="R39" s="467"/>
      <c r="S39" s="449"/>
      <c r="T39" s="34"/>
      <c r="X39" s="87"/>
    </row>
    <row r="40" spans="2:26" ht="18" customHeight="1">
      <c r="B40" s="448"/>
      <c r="D40" s="979"/>
      <c r="E40" s="980"/>
      <c r="F40" s="981"/>
      <c r="G40" s="463"/>
      <c r="H40" s="1000" t="s">
        <v>188</v>
      </c>
      <c r="I40" s="1000"/>
      <c r="J40" s="1000"/>
      <c r="K40" s="1000"/>
      <c r="L40" s="464"/>
      <c r="M40" s="465" t="s">
        <v>187</v>
      </c>
      <c r="N40" s="466">
        <f>SUMIF('その５の２（電気・熱・都市ガス）'!$F$8:$F$26,係数!$E41,'その５の２（電気・熱・都市ガス）'!$AF$8:$AF$26)+SUMIF('その５の２（電気・熱・都市ガス）'!$F$54:$F$278,係数!$E41,'その５の２（電気・熱・都市ガス）'!$AF$54:$AF$278)</f>
        <v>0</v>
      </c>
      <c r="O40" s="466">
        <f>SUMIF('その５の２（電気・熱・都市ガス）'!$F$8:$F$26,係数!$E41,'その５の２（電気・熱・都市ガス）'!$AK$8:$AK$26)+SUMIF('その５の２（電気・熱・都市ガス）'!$F$54:$F$278,係数!$E41,'その５の２（電気・熱・都市ガス）'!$AK$54:$AK$278)</f>
        <v>0</v>
      </c>
      <c r="P40" s="1004"/>
      <c r="Q40" s="481">
        <f>SUMIF('その５の２（電気・熱・都市ガス）'!$F$8:$F$26,係数!$E41,'その５の２（電気・熱・都市ガス）'!$AM$8:$AM$26)+SUMIF('その５の２（電気・熱・都市ガス）'!$F$54:$F$278,係数!$E41,'その５の２（電気・熱・都市ガス）'!$AM$54:$AM$278)</f>
        <v>0</v>
      </c>
      <c r="R40" s="467"/>
      <c r="S40" s="449"/>
      <c r="T40" s="34"/>
    </row>
    <row r="41" spans="2:26" ht="18" customHeight="1">
      <c r="B41" s="448"/>
      <c r="D41" s="979"/>
      <c r="E41" s="980"/>
      <c r="F41" s="981"/>
      <c r="G41" s="463"/>
      <c r="H41" s="1000" t="s">
        <v>189</v>
      </c>
      <c r="I41" s="1000"/>
      <c r="J41" s="1000"/>
      <c r="K41" s="1000"/>
      <c r="L41" s="464"/>
      <c r="M41" s="465" t="s">
        <v>187</v>
      </c>
      <c r="N41" s="466">
        <f>SUMIF('その５の２（電気・熱・都市ガス）'!$F$8:$F$26,係数!$E42,'その５の２（電気・熱・都市ガス）'!$AF$8:$AF$26)+SUMIF('その５の２（電気・熱・都市ガス）'!$F$54:$F$278,係数!$E42,'その５の２（電気・熱・都市ガス）'!$AF$54:$AF$278)</f>
        <v>0</v>
      </c>
      <c r="O41" s="466">
        <f>SUMIF('その５の２（電気・熱・都市ガス）'!$F$8:$F$26,係数!$E42,'その５の２（電気・熱・都市ガス）'!$AK$8:$AK$26)+SUMIF('その５の２（電気・熱・都市ガス）'!$F$54:$F$278,係数!$E42,'その５の２（電気・熱・都市ガス）'!$AK$54:$AK$278)</f>
        <v>0</v>
      </c>
      <c r="P41" s="1004"/>
      <c r="Q41" s="481">
        <f>SUMIF('その５の２（電気・熱・都市ガス）'!$F$8:$F$26,係数!$E42,'その５の２（電気・熱・都市ガス）'!$AM$8:$AM$26)+SUMIF('その５の２（電気・熱・都市ガス）'!$F$54:$F$278,係数!$E42,'その５の２（電気・熱・都市ガス）'!$AM$54:$AM$278)</f>
        <v>0</v>
      </c>
      <c r="R41" s="467"/>
      <c r="S41" s="449"/>
      <c r="T41" s="34"/>
    </row>
    <row r="42" spans="2:26" ht="18" customHeight="1">
      <c r="B42" s="448"/>
      <c r="D42" s="979"/>
      <c r="E42" s="980"/>
      <c r="F42" s="981"/>
      <c r="G42" s="463"/>
      <c r="H42" s="1000" t="s">
        <v>190</v>
      </c>
      <c r="I42" s="1000"/>
      <c r="J42" s="1000"/>
      <c r="K42" s="1000"/>
      <c r="L42" s="464"/>
      <c r="M42" s="465" t="s">
        <v>187</v>
      </c>
      <c r="N42" s="466">
        <f>SUMIF('その５の２（電気・熱・都市ガス）'!$F$8:$F$26,係数!$E43,'その５の２（電気・熱・都市ガス）'!$AF$8:$AF$26)+SUMIF('その５の２（電気・熱・都市ガス）'!$F$54:$F$278,係数!$E43,'その５の２（電気・熱・都市ガス）'!$AF$54:$AF$278)</f>
        <v>0</v>
      </c>
      <c r="O42" s="466">
        <f>SUMIF('その５の２（電気・熱・都市ガス）'!$F$8:$F$26,係数!$E43,'その５の２（電気・熱・都市ガス）'!$AK$8:$AK$26)+SUMIF('その５の２（電気・熱・都市ガス）'!$F$54:$F$278,係数!$E43,'その５の２（電気・熱・都市ガス）'!$AK$54:$AK$278)</f>
        <v>0</v>
      </c>
      <c r="P42" s="1005"/>
      <c r="Q42" s="481">
        <f>SUMIF('その５の２（電気・熱・都市ガス）'!$F$8:$F$26,係数!$E43,'その５の２（電気・熱・都市ガス）'!$AM$8:$AM$26)+SUMIF('その５の２（電気・熱・都市ガス）'!$F$54:$F$278,係数!$E43,'その５の２（電気・熱・都市ガス）'!$AM$54:$AM$278)</f>
        <v>0</v>
      </c>
      <c r="R42" s="467"/>
      <c r="S42" s="449"/>
      <c r="T42" s="34"/>
    </row>
    <row r="43" spans="2:26" ht="18" customHeight="1">
      <c r="B43" s="448"/>
      <c r="D43" s="979"/>
      <c r="E43" s="980"/>
      <c r="F43" s="981"/>
      <c r="G43" s="463"/>
      <c r="H43" s="1016" t="s">
        <v>556</v>
      </c>
      <c r="I43" s="1016"/>
      <c r="J43" s="1016"/>
      <c r="K43" s="1016"/>
      <c r="L43" s="464"/>
      <c r="M43" s="496" t="s">
        <v>138</v>
      </c>
      <c r="N43" s="497">
        <f>SUMIFS('その５の３（再エネ）'!$AB$8:$AB$26,'その５の３（再エネ）'!$I$8:$I$26,"有",'その５の３（再エネ）'!$AI$8:$AI$26,"事業所内_燃料及び熱*")+SUMIFS('その５の３（再エネ）'!$AB$54:$AB$278,'その５の３（再エネ）'!$I$54:$I$278,"有",'その５の３（再エネ）'!$AI$54:$AI$278,"事業所内_燃料及び熱*")</f>
        <v>0</v>
      </c>
      <c r="O43" s="498"/>
      <c r="P43" s="499"/>
      <c r="Q43" s="779"/>
      <c r="R43" s="467"/>
      <c r="S43" s="449"/>
      <c r="T43" s="34"/>
    </row>
    <row r="44" spans="2:26" ht="18" customHeight="1">
      <c r="B44" s="448"/>
      <c r="D44" s="979"/>
      <c r="E44" s="980"/>
      <c r="F44" s="981"/>
      <c r="G44" s="463"/>
      <c r="H44" s="1016" t="s">
        <v>557</v>
      </c>
      <c r="I44" s="1016"/>
      <c r="J44" s="1016"/>
      <c r="K44" s="1016"/>
      <c r="L44" s="464"/>
      <c r="M44" s="496" t="s">
        <v>138</v>
      </c>
      <c r="N44" s="497">
        <f>SUMIFS('その５の３（再エネ）'!$AB$8:$AB$26,'その５の３（再エネ）'!$I$8:$I$26,"無",'その５の３（再エネ）'!$AI$8:$AI$26,"事業所内_燃料及び熱*")+SUMIFS('その５の３（再エネ）'!$AB$54:$AB$278,'その５の３（再エネ）'!$I$54:$I$278,"無",'その５の３（再エネ）'!$AI$54:$AI$278,"事業所内_燃料及び熱*")</f>
        <v>0</v>
      </c>
      <c r="O44" s="501"/>
      <c r="P44" s="502">
        <v>4.2999999999999997E-2</v>
      </c>
      <c r="Q44" s="576">
        <f>N44*P44</f>
        <v>0</v>
      </c>
      <c r="R44" s="467"/>
      <c r="S44" s="449"/>
      <c r="T44" s="34"/>
    </row>
    <row r="45" spans="2:26" ht="18" customHeight="1">
      <c r="B45" s="448"/>
      <c r="D45" s="979"/>
      <c r="E45" s="980"/>
      <c r="F45" s="981"/>
      <c r="G45" s="463"/>
      <c r="H45" s="1002" t="s">
        <v>550</v>
      </c>
      <c r="I45" s="1002"/>
      <c r="J45" s="1002"/>
      <c r="K45" s="1002"/>
      <c r="L45" s="464"/>
      <c r="M45" s="496" t="s">
        <v>138</v>
      </c>
      <c r="N45" s="466">
        <f>SUMIFS('その５の３（再エネ）'!$AB$8:$AB$26,'その５の３（再エネ）'!$I$8:$I$26,"有",'その５の３（再エネ）'!$AI$8:$AI$26,"事業所外_燃料及び熱*")+SUMIFS('その５の３（再エネ）'!$AB$54:$AB$278,'その５の３（再エネ）'!$I$54:$I$278,"有",'その５の３（再エネ）'!$AI$54:$AI$278,"事業所外_燃料及び熱*")</f>
        <v>0</v>
      </c>
      <c r="O45" s="466">
        <f>SUMIFS('その５の３（再エネ）'!$AE$8:$AE$26,'その５の３（再エネ）'!$I$8:$I$26,"有",'その５の３（再エネ）'!$E$8:$E$26,"事業所外_燃料及び熱*")+SUMIFS('その５の３（再エネ）'!$AE$54:$AE$278,'その５の３（再エネ）'!$I$54:$I$278,"有",'その５の３（再エネ）'!$E$54:$E$278,"事業所外_燃料及び熱*")</f>
        <v>0</v>
      </c>
      <c r="P45" s="499"/>
      <c r="Q45" s="779"/>
      <c r="R45" s="467"/>
      <c r="S45" s="449"/>
      <c r="T45" s="34"/>
    </row>
    <row r="46" spans="2:26" ht="18" customHeight="1">
      <c r="B46" s="448"/>
      <c r="D46" s="979"/>
      <c r="E46" s="980"/>
      <c r="F46" s="981"/>
      <c r="G46" s="463"/>
      <c r="H46" s="1016" t="s">
        <v>551</v>
      </c>
      <c r="I46" s="1016"/>
      <c r="J46" s="1016"/>
      <c r="K46" s="1016"/>
      <c r="L46" s="464"/>
      <c r="M46" s="496" t="s">
        <v>138</v>
      </c>
      <c r="N46" s="497">
        <f>SUMIFS('その５の３（再エネ）'!$AB$8:$AB$26,'その５の３（再エネ）'!$I$8:$I$26,"無",'その５の３（再エネ）'!$AI$8:$AI$26,"事業所外_燃料及び熱*")+SUMIFS('その５の３（再エネ）'!$AB$54:$AB$278,'その５の３（再エネ）'!$I$54:$I$278,"無",'その５の３（再エネ）'!$AI$54:$AI$278,"事業所外_燃料及び熱*")</f>
        <v>0</v>
      </c>
      <c r="O46" s="503">
        <f>SUMIFS('その５の３（再エネ）'!$AE$8:$AE$26,'その５の３（再エネ）'!$I$8:$I$26,"無",'その５の３（再エネ）'!$E$8:$E$26,"事業所外_燃料及び熱*")+SUMIFS('その５の３（再エネ）'!$AE$54:$AE$278,'その５の３（再エネ）'!$I$54:$I$278,"無",'その５の３（再エネ）'!$E$54:$E$278,"事業所外_燃料及び熱*")</f>
        <v>0</v>
      </c>
      <c r="P46" s="504">
        <v>4.2999999999999997E-2</v>
      </c>
      <c r="Q46" s="576">
        <f>N46*P46</f>
        <v>0</v>
      </c>
      <c r="R46" s="467"/>
      <c r="S46" s="449"/>
      <c r="T46" s="34"/>
    </row>
    <row r="47" spans="2:26" ht="18" customHeight="1" thickBot="1">
      <c r="B47" s="448"/>
      <c r="D47" s="982"/>
      <c r="E47" s="983"/>
      <c r="F47" s="984"/>
      <c r="G47" s="505"/>
      <c r="H47" s="1013" t="s">
        <v>139</v>
      </c>
      <c r="I47" s="1013"/>
      <c r="J47" s="1013"/>
      <c r="K47" s="1013"/>
      <c r="L47" s="506"/>
      <c r="M47" s="507"/>
      <c r="N47" s="490">
        <f>SUM(N39:N46)</f>
        <v>0</v>
      </c>
      <c r="O47" s="778">
        <f>SUM(O39:O46)</f>
        <v>0</v>
      </c>
      <c r="P47" s="730" t="str">
        <f>IFERROR(Q47/N47,"")</f>
        <v/>
      </c>
      <c r="Q47" s="645">
        <f>SUM(Q39:Q46)</f>
        <v>0</v>
      </c>
      <c r="R47" s="508"/>
      <c r="S47" s="449"/>
      <c r="T47" s="34"/>
    </row>
    <row r="48" spans="2:26" s="34" customFormat="1" ht="18" customHeight="1" thickTop="1">
      <c r="B48" s="89"/>
      <c r="D48" s="976" t="s">
        <v>140</v>
      </c>
      <c r="E48" s="977"/>
      <c r="F48" s="978"/>
      <c r="G48" s="509"/>
      <c r="H48" s="1015" t="s">
        <v>204</v>
      </c>
      <c r="I48" s="1015"/>
      <c r="J48" s="1015"/>
      <c r="K48" s="1015"/>
      <c r="L48" s="510"/>
      <c r="M48" s="511" t="s">
        <v>141</v>
      </c>
      <c r="N48" s="495">
        <f>SUMIF('その５の２（電気・熱・都市ガス）'!$F$8:$F$26,係数!$E51,'その５の２（電気・熱・都市ガス）'!$AF$8:$AF$26)+SUMIF('その５の２（電気・熱・都市ガス）'!$F$54:$F$278,係数!$E51,'その５の２（電気・熱・都市ガス）'!$AF$54:$AF$278)</f>
        <v>0</v>
      </c>
      <c r="O48" s="582">
        <f>SUMIF('その５の２（電気・熱・都市ガス）'!$F$8:$F$26,係数!$E51,'その５の２（電気・熱・都市ガス）'!$AK$8:$AK$26)+SUMIF('その５の２（電気・熱・都市ガス）'!$F$54:$F$278,係数!$E51,'その５の２（電気・熱・都市ガス）'!$AK$54:$AK$278)</f>
        <v>0</v>
      </c>
      <c r="P48" s="512" t="str">
        <f>IFERROR(Q48/N48,"")</f>
        <v/>
      </c>
      <c r="Q48" s="481">
        <f>SUMIF('その５の２（電気・熱・都市ガス）'!$F$8:$F$26,係数!$E51,'その５の２（電気・熱・都市ガス）'!$AM$8:$AM$26)+SUMIF('その５の２（電気・熱・都市ガス）'!$F$54:$F$278,係数!$E51,'その５の２（電気・熱・都市ガス）'!$AM$54:$AM$278)</f>
        <v>0</v>
      </c>
      <c r="R48" s="467"/>
      <c r="S48" s="449"/>
      <c r="Y48" s="87"/>
    </row>
    <row r="49" spans="2:25" s="34" customFormat="1" ht="18" customHeight="1">
      <c r="B49" s="89"/>
      <c r="D49" s="979"/>
      <c r="E49" s="980"/>
      <c r="F49" s="981"/>
      <c r="G49" s="513"/>
      <c r="H49" s="1003" t="s">
        <v>548</v>
      </c>
      <c r="I49" s="1003"/>
      <c r="J49" s="1003"/>
      <c r="K49" s="1003"/>
      <c r="L49" s="514"/>
      <c r="M49" s="515" t="s">
        <v>20</v>
      </c>
      <c r="N49" s="495">
        <f>SUMIFS('その５の３（再エネ）'!$AB$8:$AB$26,'その５の３（再エネ）'!$I$8:$I$26,"有",'その５の３（再エネ）'!$AI$8:$AI$26,"事業所内_電気*")+SUMIFS('その５の３（再エネ）'!$AB$54:$AB$278,'その５の３（再エネ）'!$I$54:$I$278,"有",'その５の３（再エネ）'!$AI$54:$AI$278,"事業所内_電気*")-SUMIFS('その５の３（再エネ）'!$AB$8:$AB$26,'その５の３（再エネ）'!$I$8:$I$26,"有",'その５の３（再エネ）'!$AI$8:$AI$26,"事業所内_電気*PPA_ヴァーチャル")</f>
        <v>0</v>
      </c>
      <c r="O49" s="501"/>
      <c r="P49" s="499"/>
      <c r="Q49" s="500"/>
      <c r="R49" s="467"/>
      <c r="S49" s="449"/>
      <c r="Y49" s="87"/>
    </row>
    <row r="50" spans="2:25" s="34" customFormat="1" ht="18" customHeight="1">
      <c r="B50" s="89"/>
      <c r="D50" s="979"/>
      <c r="E50" s="980"/>
      <c r="F50" s="981"/>
      <c r="G50" s="516"/>
      <c r="H50" s="1003" t="s">
        <v>549</v>
      </c>
      <c r="I50" s="1003"/>
      <c r="J50" s="1003"/>
      <c r="K50" s="1003"/>
      <c r="L50" s="514"/>
      <c r="M50" s="517" t="s">
        <v>20</v>
      </c>
      <c r="N50" s="466">
        <f>SUMIFS('その５の３（再エネ）'!$AB$8:$AB$26,'その５の３（再エネ）'!$I$8:$I$26,"無",'その５の３（再エネ）'!$AI$8:$AI$26,"事業所内_電気*")+SUMIFS('その５の３（再エネ）'!$AB$54:$AB$278,'その５の３（再エネ）'!$I$54:$I$278,"無",'その５の３（再エネ）'!$AI$54:$AI$278,"事業所内_電気*")-SUMIFS('その５の３（再エネ）'!$AB$8:$AB$26,'その５の３（再エネ）'!$I$8:$I$26,"無",'その５の３（再エネ）'!$AI$8:$AI$26,"事業所内_電気*PPA_ヴァーチャル")</f>
        <v>0</v>
      </c>
      <c r="O50" s="501"/>
      <c r="P50" s="502">
        <v>0.39900000000000002</v>
      </c>
      <c r="Q50" s="674">
        <f>N50*P50</f>
        <v>0</v>
      </c>
      <c r="R50" s="467"/>
      <c r="S50" s="449"/>
      <c r="Y50" s="87"/>
    </row>
    <row r="51" spans="2:25" s="34" customFormat="1" ht="18" customHeight="1">
      <c r="B51" s="89"/>
      <c r="D51" s="979"/>
      <c r="E51" s="980"/>
      <c r="F51" s="981"/>
      <c r="G51" s="518"/>
      <c r="H51" s="1002" t="s">
        <v>546</v>
      </c>
      <c r="I51" s="1002"/>
      <c r="J51" s="1002"/>
      <c r="K51" s="1002"/>
      <c r="L51" s="519"/>
      <c r="M51" s="515" t="s">
        <v>149</v>
      </c>
      <c r="N51" s="495">
        <f>SUMIFS('その５の３（再エネ）'!$AB$8:$AB$26,'その５の３（再エネ）'!$I$8:$I$26,"有",'その５の３（再エネ）'!$AI$8:$AI$26,"事業所外_電気*")+SUMIFS('その５の３（再エネ）'!$AB$54:$AB$278,'その５の３（再エネ）'!$I$54:$I$278,"有",'その５の３（再エネ）'!$AI$54:$AI$278,"事業所外_電気*")-SUMIFS('その５の３（再エネ）'!$AB$8:$AB$26,'その５の３（再エネ）'!$I$8:$I$26,"有",'その５の３（再エネ）'!$AI$8:$AI$26,"事業所外_電気*PPA_ヴァーチャル")</f>
        <v>0</v>
      </c>
      <c r="O51" s="780">
        <f>SUMIFS('その５の３（再エネ）'!$AE$8:$AE$26,'その５の３（再エネ）'!$I$8:$I$26,"有",'その５の３（再エネ）'!$E$8:$E$26,"事業所外_電気*")+SUMIFS('その５の３（再エネ）'!$AE$54:$AE$278,'その５の３（再エネ）'!$I$54:$I$278,"有",'その５の３（再エネ）'!$E$54:$E$278,"事業所外_電気*")</f>
        <v>0</v>
      </c>
      <c r="P51" s="520"/>
      <c r="Q51" s="500"/>
      <c r="R51" s="467"/>
      <c r="S51" s="449"/>
      <c r="Y51" s="87"/>
    </row>
    <row r="52" spans="2:25" s="34" customFormat="1" ht="18" customHeight="1">
      <c r="B52" s="89"/>
      <c r="D52" s="979"/>
      <c r="E52" s="980"/>
      <c r="F52" s="981"/>
      <c r="G52" s="518"/>
      <c r="H52" s="1016" t="s">
        <v>547</v>
      </c>
      <c r="I52" s="1016"/>
      <c r="J52" s="1016"/>
      <c r="K52" s="1016"/>
      <c r="L52" s="464"/>
      <c r="M52" s="517" t="s">
        <v>20</v>
      </c>
      <c r="N52" s="495">
        <f>SUMIFS('その５の３（再エネ）'!$AB$8:$AB$26,'その５の３（再エネ）'!$I$8:$I$26,"無",'その５の３（再エネ）'!$AI$8:$AI$26,"事業所外_電気*")+SUMIFS('その５の３（再エネ）'!$AB$54:$AB$278,'その５の３（再エネ）'!$I$54:$I$278,"無",'その５の３（再エネ）'!$AI$54:$AI$278,"事業所外_電気*")-SUMIFS('その５の３（再エネ）'!$AB$8:$AB$26,'その５の３（再エネ）'!$I$8:$I$26,"無",'その５の３（再エネ）'!$AI$8:$AI$26,"事業所外_電気*PPA_ヴァーチャル")</f>
        <v>0</v>
      </c>
      <c r="O52" s="780">
        <f>SUMIFS('その５の３（再エネ）'!$AE$8:$AE$26,'その５の３（再エネ）'!$I$8:$I$26,"無",'その５の３（再エネ）'!$E$8:$E$26,"事業所外_電気*")+SUMIFS('その５の３（再エネ）'!$AE$54:$AE$278,'その５の３（再エネ）'!$I$54:$I$278,"無",'その５の３（再エネ）'!$E$54:$E$278,"事業所外_電気*")</f>
        <v>0</v>
      </c>
      <c r="P52" s="502">
        <v>0.39900000000000002</v>
      </c>
      <c r="Q52" s="674">
        <f>N52*P52</f>
        <v>0</v>
      </c>
      <c r="R52" s="467"/>
      <c r="S52" s="449"/>
      <c r="Y52" s="87"/>
    </row>
    <row r="53" spans="2:25" s="34" customFormat="1" ht="18" customHeight="1">
      <c r="B53" s="89"/>
      <c r="D53" s="979"/>
      <c r="E53" s="980"/>
      <c r="F53" s="981"/>
      <c r="G53" s="516"/>
      <c r="H53" s="1002" t="s">
        <v>554</v>
      </c>
      <c r="I53" s="1002"/>
      <c r="J53" s="1002"/>
      <c r="K53" s="1002"/>
      <c r="L53" s="519"/>
      <c r="M53" s="515" t="s">
        <v>20</v>
      </c>
      <c r="N53" s="781">
        <f>SUMIF('その５の３（再エネ）'!$F$8:$F$26,"*ヴァーチャル",'その５の３（再エネ）'!$AB$8:$AB$26)+SUMIF('その５の３（再エネ）'!$F$54:$F$278,"*ヴァーチャル",'その５の３（再エネ）'!$AB$54:$AB$278)</f>
        <v>0</v>
      </c>
      <c r="O53" s="782"/>
      <c r="P53" s="783"/>
      <c r="Q53" s="674">
        <f>-N53*P53</f>
        <v>0</v>
      </c>
      <c r="R53" s="467"/>
      <c r="S53" s="449"/>
      <c r="Y53" s="87"/>
    </row>
    <row r="54" spans="2:25" s="34" customFormat="1" ht="18" customHeight="1" thickBot="1">
      <c r="B54" s="89"/>
      <c r="D54" s="982"/>
      <c r="E54" s="983"/>
      <c r="F54" s="984"/>
      <c r="G54" s="521"/>
      <c r="H54" s="990" t="s">
        <v>139</v>
      </c>
      <c r="I54" s="990"/>
      <c r="J54" s="990"/>
      <c r="K54" s="990"/>
      <c r="L54" s="522"/>
      <c r="M54" s="523"/>
      <c r="N54" s="524">
        <f>SUM(N48:N52)</f>
        <v>0</v>
      </c>
      <c r="O54" s="525">
        <f>SUM(O48:O52)</f>
        <v>0</v>
      </c>
      <c r="P54" s="730" t="str">
        <f>IFERROR(IF(Q54/N54&lt;0,0,Q54/N54),"")</f>
        <v/>
      </c>
      <c r="Q54" s="645">
        <f>SUM(Q48:Q53)</f>
        <v>0</v>
      </c>
      <c r="R54" s="508"/>
      <c r="S54" s="449"/>
      <c r="Y54" s="87"/>
    </row>
    <row r="55" spans="2:25" s="34" customFormat="1" ht="18" customHeight="1" thickTop="1">
      <c r="B55" s="89"/>
      <c r="D55" s="991" t="s">
        <v>144</v>
      </c>
      <c r="E55" s="992"/>
      <c r="F55" s="993"/>
      <c r="G55" s="526"/>
      <c r="H55" s="1001" t="s">
        <v>112</v>
      </c>
      <c r="I55" s="1001"/>
      <c r="J55" s="1001"/>
      <c r="K55" s="1001"/>
      <c r="L55" s="527"/>
      <c r="M55" s="511" t="s">
        <v>19</v>
      </c>
      <c r="N55" s="466">
        <f>SUMIF('その５の２（電気・熱・都市ガス）'!$F$8:$F$26,係数!$E60,'その５の２（電気・熱・都市ガス）'!$AF$8:$AF$26)+SUMIF('その５の２（電気・熱・都市ガス）'!$F$54:$F$278,係数!$E60,'その５の２（電気・熱・都市ガス）'!$AF$54:$AF$278)</f>
        <v>0</v>
      </c>
      <c r="O55" s="646"/>
      <c r="P55" s="784" t="str">
        <f>IFERROR(Q55/N55,"")</f>
        <v/>
      </c>
      <c r="Q55" s="581">
        <f>SUMIF('その５の２（電気・熱・都市ガス）'!$F$8:$F$26,係数!$E60,'その５の２（電気・熱・都市ガス）'!$AM$8:$AM$26)+SUMIF('その５の２（電気・熱・都市ガス）'!$F$54:$F$278,係数!$E60,'その５の２（電気・熱・都市ガス）'!$AM$54:$AM$278)</f>
        <v>0</v>
      </c>
      <c r="R55" s="467"/>
      <c r="S55" s="449"/>
      <c r="Y55" s="87"/>
    </row>
    <row r="56" spans="2:25" s="34" customFormat="1" ht="18" customHeight="1">
      <c r="B56" s="89"/>
      <c r="D56" s="994"/>
      <c r="E56" s="995"/>
      <c r="F56" s="996"/>
      <c r="G56" s="528"/>
      <c r="H56" s="1000" t="s">
        <v>113</v>
      </c>
      <c r="I56" s="1000"/>
      <c r="J56" s="1000"/>
      <c r="K56" s="1000"/>
      <c r="L56" s="464"/>
      <c r="M56" s="517" t="s">
        <v>20</v>
      </c>
      <c r="N56" s="466">
        <f>SUMIF('その５の２（電気・熱・都市ガス）'!$F$8:$F$26,係数!$E61,'その５の２（電気・熱・都市ガス）'!$AF$8:$AF$26)+SUMIF('その５の２（電気・熱・都市ガス）'!$F$54:$F$278,係数!$E61,'その５の２（電気・熱・都市ガス）'!$AF$54:$AF$278)</f>
        <v>0</v>
      </c>
      <c r="O56" s="501"/>
      <c r="P56" s="785" t="str">
        <f>IFERROR(Q56/N56,"")</f>
        <v/>
      </c>
      <c r="Q56" s="481">
        <f>SUMIF('その５の２（電気・熱・都市ガス）'!$F$8:$F$26,係数!$E61,'その５の２（電気・熱・都市ガス）'!$AM$8:$AM$26)+SUMIF('その５の２（電気・熱・都市ガス）'!$F$54:$F$278,係数!$E61,'その５の２（電気・熱・都市ガス）'!$AM$54:$AM$278)</f>
        <v>0</v>
      </c>
      <c r="R56" s="467"/>
      <c r="S56" s="449"/>
      <c r="Y56" s="87"/>
    </row>
    <row r="57" spans="2:25" s="34" customFormat="1" ht="18" customHeight="1" thickBot="1">
      <c r="B57" s="89"/>
      <c r="D57" s="997"/>
      <c r="E57" s="998"/>
      <c r="F57" s="999"/>
      <c r="G57" s="529"/>
      <c r="H57" s="990" t="s">
        <v>139</v>
      </c>
      <c r="I57" s="990"/>
      <c r="J57" s="990"/>
      <c r="K57" s="990"/>
      <c r="L57" s="522"/>
      <c r="M57" s="530"/>
      <c r="N57" s="786"/>
      <c r="O57" s="787"/>
      <c r="P57" s="788"/>
      <c r="Q57" s="789">
        <f>SUM(Q55:Q56)</f>
        <v>0</v>
      </c>
      <c r="R57" s="508"/>
      <c r="S57" s="449"/>
      <c r="Y57" s="87"/>
    </row>
    <row r="58" spans="2:25" s="34" customFormat="1" ht="18" customHeight="1" thickTop="1" thickBot="1">
      <c r="B58" s="89"/>
      <c r="D58" s="531"/>
      <c r="E58" s="988" t="s">
        <v>194</v>
      </c>
      <c r="F58" s="988"/>
      <c r="G58" s="988"/>
      <c r="H58" s="988"/>
      <c r="I58" s="988"/>
      <c r="J58" s="988"/>
      <c r="K58" s="988"/>
      <c r="L58" s="532"/>
      <c r="M58" s="533"/>
      <c r="N58" s="790"/>
      <c r="O58" s="791"/>
      <c r="P58" s="792"/>
      <c r="Q58" s="793"/>
      <c r="R58" s="508"/>
      <c r="S58" s="449"/>
      <c r="Y58" s="87"/>
    </row>
    <row r="59" spans="2:25" s="34" customFormat="1" ht="18" customHeight="1" thickTop="1" thickBot="1">
      <c r="B59" s="89"/>
      <c r="D59" s="534"/>
      <c r="E59" s="989" t="s">
        <v>145</v>
      </c>
      <c r="F59" s="989"/>
      <c r="G59" s="989"/>
      <c r="H59" s="989"/>
      <c r="I59" s="989"/>
      <c r="J59" s="989"/>
      <c r="K59" s="989"/>
      <c r="L59" s="535"/>
      <c r="M59" s="515" t="s">
        <v>138</v>
      </c>
      <c r="N59" s="794"/>
      <c r="O59" s="795">
        <f>SUM(O38,O54,O47)</f>
        <v>0</v>
      </c>
      <c r="P59" s="796"/>
      <c r="Q59" s="797"/>
      <c r="R59" s="508"/>
      <c r="S59" s="449"/>
      <c r="Y59" s="87"/>
    </row>
    <row r="60" spans="2:25" s="34" customFormat="1" ht="18" customHeight="1" thickTop="1" thickBot="1">
      <c r="B60" s="89"/>
      <c r="D60" s="531"/>
      <c r="E60" s="988" t="s">
        <v>241</v>
      </c>
      <c r="F60" s="988"/>
      <c r="G60" s="988"/>
      <c r="H60" s="988"/>
      <c r="I60" s="988"/>
      <c r="J60" s="988"/>
      <c r="K60" s="988"/>
      <c r="L60" s="532"/>
      <c r="M60" s="533"/>
      <c r="N60" s="790"/>
      <c r="O60" s="791"/>
      <c r="P60" s="798"/>
      <c r="Q60" s="799">
        <f>SUM('その６の２（再エネ）'!Q69:Q71)</f>
        <v>0</v>
      </c>
      <c r="R60" s="508"/>
      <c r="S60" s="449"/>
      <c r="Y60" s="87"/>
    </row>
    <row r="61" spans="2:25" s="34" customFormat="1" ht="18" customHeight="1" thickTop="1" thickBot="1">
      <c r="B61" s="89"/>
      <c r="D61" s="536"/>
      <c r="E61" s="975" t="s">
        <v>146</v>
      </c>
      <c r="F61" s="975"/>
      <c r="G61" s="975"/>
      <c r="H61" s="975"/>
      <c r="I61" s="975"/>
      <c r="J61" s="975"/>
      <c r="K61" s="975"/>
      <c r="L61" s="537"/>
      <c r="M61" s="538" t="s">
        <v>21</v>
      </c>
      <c r="N61" s="1006">
        <f>INT(O59*0.0258)</f>
        <v>0</v>
      </c>
      <c r="O61" s="1007"/>
      <c r="P61" s="539"/>
      <c r="Q61" s="682">
        <f>IF(INT((Q38+Q47+Q54+Q57)-(ABS(Q58)+Q60))&lt;0,0,INT((Q38+Q47+Q54+Q57)-(ABS(Q58)+Q60)))</f>
        <v>0</v>
      </c>
      <c r="R61" s="540"/>
      <c r="S61" s="449"/>
      <c r="Y61" s="87"/>
    </row>
    <row r="62" spans="2:25" s="34" customFormat="1" ht="18" customHeight="1">
      <c r="B62" s="89"/>
      <c r="E62" s="541"/>
      <c r="F62" s="541"/>
      <c r="G62" s="541"/>
      <c r="H62" s="542"/>
      <c r="I62" s="543"/>
      <c r="J62" s="543"/>
      <c r="K62" s="544"/>
      <c r="L62" s="543"/>
      <c r="M62" s="545"/>
      <c r="N62" s="467"/>
      <c r="O62" s="467"/>
      <c r="P62" s="546"/>
      <c r="Q62" s="508"/>
      <c r="R62" s="508"/>
      <c r="S62" s="449"/>
      <c r="Y62" s="87"/>
    </row>
    <row r="63" spans="2:25" s="34" customFormat="1" ht="3" customHeight="1">
      <c r="B63" s="547"/>
      <c r="C63" s="548"/>
      <c r="D63" s="548"/>
      <c r="E63" s="548"/>
      <c r="F63" s="548"/>
      <c r="G63" s="548"/>
      <c r="H63" s="549"/>
      <c r="I63" s="549"/>
      <c r="J63" s="549"/>
      <c r="K63" s="549"/>
      <c r="L63" s="549"/>
      <c r="M63" s="550"/>
      <c r="N63" s="551"/>
      <c r="O63" s="552"/>
      <c r="P63" s="553"/>
      <c r="Q63" s="554"/>
      <c r="R63" s="554"/>
      <c r="S63" s="493"/>
      <c r="Y63" s="87"/>
    </row>
    <row r="64" spans="2:25" s="34" customFormat="1" ht="13.5" customHeight="1">
      <c r="H64" s="555"/>
      <c r="I64" s="555"/>
      <c r="J64" s="555"/>
      <c r="K64" s="555"/>
      <c r="L64" s="555"/>
      <c r="M64" s="556"/>
      <c r="N64" s="557"/>
      <c r="O64" s="36"/>
      <c r="P64" s="557"/>
      <c r="Q64" s="508"/>
      <c r="R64" s="558" t="s">
        <v>203</v>
      </c>
      <c r="S64" s="1"/>
      <c r="Y64" s="87"/>
    </row>
    <row r="65" spans="8:25" s="34" customFormat="1" ht="13.5" customHeight="1">
      <c r="H65" s="555"/>
      <c r="I65" s="555"/>
      <c r="J65" s="555"/>
      <c r="K65" s="555"/>
      <c r="L65" s="555"/>
      <c r="M65" s="556"/>
      <c r="N65" s="557"/>
      <c r="O65" s="36"/>
      <c r="P65" s="557"/>
      <c r="Q65" s="508"/>
      <c r="R65" s="508"/>
      <c r="Y65" s="90"/>
    </row>
    <row r="66" spans="8:25" s="34" customFormat="1" ht="9" customHeight="1">
      <c r="H66" s="36"/>
      <c r="I66" s="36"/>
      <c r="J66" s="36"/>
      <c r="K66" s="555"/>
      <c r="L66" s="555"/>
      <c r="M66" s="556"/>
      <c r="N66" s="557"/>
      <c r="O66" s="36"/>
      <c r="P66" s="557"/>
      <c r="Q66" s="508"/>
      <c r="R66" s="508"/>
      <c r="Y66" s="90"/>
    </row>
    <row r="67" spans="8:25">
      <c r="S67" s="559"/>
      <c r="T67" s="559"/>
      <c r="U67" s="2"/>
    </row>
    <row r="68" spans="8:25">
      <c r="U68" s="2"/>
    </row>
    <row r="69" spans="8:25">
      <c r="U69" s="2"/>
    </row>
  </sheetData>
  <sheetProtection algorithmName="SHA-512" hashValue="qrWinjIyN0G+zL9QNHAGQwAXlaB4EazCCPl5bK0S9dM2xQvFnYxvhqnEIrHIn+FvDcjuiqzTxwhjx5BC/UztbQ==" saltValue="w5TDfhrkZVhr/F1aP9d8dw==" spinCount="100000" sheet="1" objects="1" scenarios="1"/>
  <mergeCells count="60">
    <mergeCell ref="H44:K44"/>
    <mergeCell ref="H33:K33"/>
    <mergeCell ref="H52:K52"/>
    <mergeCell ref="G19:G20"/>
    <mergeCell ref="H29:K29"/>
    <mergeCell ref="G23:G28"/>
    <mergeCell ref="H41:K41"/>
    <mergeCell ref="H42:K42"/>
    <mergeCell ref="H35:K35"/>
    <mergeCell ref="H36:H37"/>
    <mergeCell ref="H38:K38"/>
    <mergeCell ref="H45:K45"/>
    <mergeCell ref="H51:K51"/>
    <mergeCell ref="H46:K46"/>
    <mergeCell ref="H39:K39"/>
    <mergeCell ref="H40:K40"/>
    <mergeCell ref="H43:K43"/>
    <mergeCell ref="P5:Q5"/>
    <mergeCell ref="H30:K30"/>
    <mergeCell ref="H17:K17"/>
    <mergeCell ref="O5:O6"/>
    <mergeCell ref="H9:K9"/>
    <mergeCell ref="H10:K10"/>
    <mergeCell ref="H11:K11"/>
    <mergeCell ref="H18:K18"/>
    <mergeCell ref="H15:K15"/>
    <mergeCell ref="H19:H20"/>
    <mergeCell ref="H16:K16"/>
    <mergeCell ref="H50:K50"/>
    <mergeCell ref="P39:P42"/>
    <mergeCell ref="N61:O61"/>
    <mergeCell ref="E5:K6"/>
    <mergeCell ref="H14:K14"/>
    <mergeCell ref="H23:H28"/>
    <mergeCell ref="H13:K13"/>
    <mergeCell ref="M5:N5"/>
    <mergeCell ref="D48:F54"/>
    <mergeCell ref="H49:K49"/>
    <mergeCell ref="H47:K47"/>
    <mergeCell ref="H8:K8"/>
    <mergeCell ref="H7:K7"/>
    <mergeCell ref="H21:H22"/>
    <mergeCell ref="H12:K12"/>
    <mergeCell ref="H48:K48"/>
    <mergeCell ref="G21:G22"/>
    <mergeCell ref="E61:K61"/>
    <mergeCell ref="D39:F47"/>
    <mergeCell ref="D7:F38"/>
    <mergeCell ref="E58:K58"/>
    <mergeCell ref="E59:K59"/>
    <mergeCell ref="E60:K60"/>
    <mergeCell ref="H57:K57"/>
    <mergeCell ref="D55:F57"/>
    <mergeCell ref="H56:K56"/>
    <mergeCell ref="H55:K55"/>
    <mergeCell ref="H34:K34"/>
    <mergeCell ref="H32:K32"/>
    <mergeCell ref="H54:K54"/>
    <mergeCell ref="H31:K31"/>
    <mergeCell ref="H53:K53"/>
  </mergeCells>
  <phoneticPr fontId="22"/>
  <printOptions horizontalCentered="1"/>
  <pageMargins left="0.19685039370078741" right="0.19685039370078741" top="0.62992125984251968" bottom="0.39370078740157483" header="0.43307086614173229" footer="0.19685039370078741"/>
  <pageSetup paperSize="9" scale="75" orientation="portrait" horizontalDpi="30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C92"/>
  <sheetViews>
    <sheetView showGridLines="0" view="pageBreakPreview" topLeftCell="A22" zoomScale="80" zoomScaleNormal="100" zoomScaleSheetLayoutView="80" workbookViewId="0">
      <selection activeCell="P70" sqref="P70"/>
    </sheetView>
  </sheetViews>
  <sheetFormatPr defaultColWidth="9" defaultRowHeight="13"/>
  <cols>
    <col min="1" max="1" width="2.36328125" style="438" customWidth="1"/>
    <col min="2" max="2" width="0.453125" style="438" customWidth="1"/>
    <col min="3" max="3" width="2.08984375" style="438" customWidth="1"/>
    <col min="4" max="4" width="4.6328125" style="438" customWidth="1"/>
    <col min="5" max="5" width="2.6328125" style="438" customWidth="1"/>
    <col min="6" max="7" width="2.36328125" style="438" customWidth="1"/>
    <col min="8" max="8" width="24" style="438" customWidth="1"/>
    <col min="9" max="10" width="2.36328125" style="438" customWidth="1"/>
    <col min="11" max="11" width="18.36328125" style="438" customWidth="1"/>
    <col min="12" max="12" width="3" style="438" customWidth="1"/>
    <col min="13" max="13" width="7.08984375" style="438" customWidth="1"/>
    <col min="14" max="14" width="10.08984375" style="438" customWidth="1"/>
    <col min="15" max="15" width="10.453125" style="438" customWidth="1"/>
    <col min="16" max="16" width="12.08984375" style="438" customWidth="1"/>
    <col min="17" max="17" width="10.6328125" style="439" customWidth="1"/>
    <col min="18" max="18" width="2.08984375" style="439" customWidth="1"/>
    <col min="19" max="19" width="0.453125" style="438" customWidth="1"/>
    <col min="20" max="20" width="2.36328125" style="438" customWidth="1"/>
    <col min="21" max="21" width="17.6328125" hidden="1" customWidth="1"/>
    <col min="22" max="22" width="9" hidden="1" customWidth="1"/>
    <col min="23" max="23" width="9" style="438"/>
    <col min="24" max="24" width="9" style="87"/>
    <col min="25" max="25" width="11.36328125" style="438" customWidth="1"/>
    <col min="26" max="16384" width="9" style="438"/>
  </cols>
  <sheetData>
    <row r="1" spans="1:25" ht="12" customHeight="1">
      <c r="A1" s="438" t="s">
        <v>588</v>
      </c>
    </row>
    <row r="2" spans="1:25" ht="3" customHeight="1">
      <c r="B2" s="440"/>
      <c r="C2" s="441"/>
      <c r="D2" s="441"/>
      <c r="E2" s="442"/>
      <c r="F2" s="442"/>
      <c r="G2" s="442"/>
      <c r="H2" s="442"/>
      <c r="I2" s="442"/>
      <c r="J2" s="442"/>
      <c r="K2" s="442"/>
      <c r="L2" s="442"/>
      <c r="M2" s="442"/>
      <c r="N2" s="442"/>
      <c r="O2" s="442"/>
      <c r="P2" s="442"/>
      <c r="Q2" s="443"/>
      <c r="R2" s="443"/>
      <c r="S2" s="444"/>
    </row>
    <row r="3" spans="1:25" ht="12" customHeight="1">
      <c r="B3" s="445"/>
      <c r="C3" s="446"/>
      <c r="D3" s="446"/>
      <c r="S3" s="447"/>
      <c r="X3" s="438"/>
    </row>
    <row r="4" spans="1:25" ht="16.5" customHeight="1" thickBot="1">
      <c r="B4" s="448"/>
      <c r="D4" s="34" t="s">
        <v>509</v>
      </c>
      <c r="E4" s="34"/>
      <c r="F4" s="34"/>
      <c r="G4" s="34"/>
      <c r="K4" s="34"/>
      <c r="L4" s="34"/>
      <c r="M4" s="34"/>
      <c r="N4" s="34"/>
      <c r="S4" s="449"/>
      <c r="T4" s="34"/>
      <c r="X4" s="438"/>
    </row>
    <row r="5" spans="1:25" ht="15.75" customHeight="1">
      <c r="B5" s="448"/>
      <c r="D5" s="450"/>
      <c r="E5" s="1008" t="s">
        <v>234</v>
      </c>
      <c r="F5" s="1008"/>
      <c r="G5" s="1008"/>
      <c r="H5" s="1008"/>
      <c r="I5" s="1008"/>
      <c r="J5" s="1008"/>
      <c r="K5" s="1008"/>
      <c r="L5" s="451"/>
      <c r="M5" s="928" t="s">
        <v>121</v>
      </c>
      <c r="N5" s="928"/>
      <c r="O5" s="1019" t="s">
        <v>122</v>
      </c>
      <c r="P5" s="1017" t="s">
        <v>229</v>
      </c>
      <c r="Q5" s="1018"/>
      <c r="R5" s="78"/>
      <c r="S5" s="447"/>
      <c r="X5" s="438"/>
    </row>
    <row r="6" spans="1:25" ht="30" customHeight="1" thickBot="1">
      <c r="B6" s="448"/>
      <c r="D6" s="560"/>
      <c r="E6" s="1011"/>
      <c r="F6" s="1011"/>
      <c r="G6" s="1011"/>
      <c r="H6" s="1011"/>
      <c r="I6" s="1011"/>
      <c r="J6" s="1011"/>
      <c r="K6" s="1011"/>
      <c r="L6" s="78"/>
      <c r="M6" s="561" t="s">
        <v>177</v>
      </c>
      <c r="N6" s="562">
        <f>IF(その１!G4="","",その１!G4)</f>
        <v>2025</v>
      </c>
      <c r="O6" s="1045"/>
      <c r="P6" s="457" t="s">
        <v>573</v>
      </c>
      <c r="Q6" s="563" t="s">
        <v>125</v>
      </c>
      <c r="R6" s="459"/>
      <c r="S6" s="460"/>
      <c r="T6" s="461"/>
      <c r="W6" s="88"/>
      <c r="X6" s="438"/>
    </row>
    <row r="7" spans="1:25" ht="18" customHeight="1">
      <c r="B7" s="448"/>
      <c r="D7" s="1076" t="s">
        <v>126</v>
      </c>
      <c r="E7" s="1046" t="s">
        <v>232</v>
      </c>
      <c r="F7" s="1046"/>
      <c r="G7" s="564"/>
      <c r="H7" s="1031" t="s">
        <v>219</v>
      </c>
      <c r="I7" s="1031"/>
      <c r="J7" s="1031"/>
      <c r="K7" s="1031"/>
      <c r="L7" s="565"/>
      <c r="M7" s="566" t="s">
        <v>138</v>
      </c>
      <c r="N7" s="567">
        <f>SUMIF('その５の３（再エネ）'!$AI$8:$AI$26,係数!$Y6,'その５の３（再エネ）'!$AB$8:$AB$26)+SUMIF('その５の３（再エネ）'!$AI$54:$AI$278,係数!$Y6,'その５の３（再エネ）'!$AB$54:$AB$278)</f>
        <v>0</v>
      </c>
      <c r="O7" s="568">
        <f>SUMIF('その５の３（再エネ）'!$AI$8:$AI$26,係数!$Y6,'その５の３（再エネ）'!$AE$8:$AE$26)+SUMIF('その５の３（再エネ）'!$AI$54:$AI$278,係数!$Y6,'その５の３（再エネ）'!$AE$54:$AE$278)</f>
        <v>0</v>
      </c>
      <c r="P7" s="1032"/>
      <c r="Q7" s="1033"/>
      <c r="R7" s="467"/>
      <c r="S7" s="460"/>
      <c r="T7" s="461"/>
      <c r="X7" s="438"/>
    </row>
    <row r="8" spans="1:25" ht="18" customHeight="1">
      <c r="B8" s="448"/>
      <c r="D8" s="1077"/>
      <c r="E8" s="1047"/>
      <c r="F8" s="1047"/>
      <c r="G8" s="463"/>
      <c r="H8" s="1000" t="s">
        <v>220</v>
      </c>
      <c r="I8" s="1000"/>
      <c r="J8" s="1000"/>
      <c r="K8" s="1000"/>
      <c r="L8" s="468"/>
      <c r="M8" s="517" t="s">
        <v>138</v>
      </c>
      <c r="N8" s="481">
        <f>SUMIF('その５の３（再エネ）'!$AI$8:$AI$26,係数!$Y7,'その５の３（再エネ）'!$AB$8:$AB$26)+SUMIF('その５の３（再エネ）'!$AI$54:$AI$278,係数!$Y7,'その５の３（再エネ）'!$AB$54:$AB$278)</f>
        <v>0</v>
      </c>
      <c r="O8" s="466">
        <f>SUMIF('その５の３（再エネ）'!$AI$8:$AI$26,係数!$Y7,'その５の３（再エネ）'!$AE$8:$AE$26)+SUMIF('その５の３（再エネ）'!$AI$54:$AI$278,係数!$Y7,'その５の３（再エネ）'!$AE$54:$AE$278)</f>
        <v>0</v>
      </c>
      <c r="P8" s="1034"/>
      <c r="Q8" s="1035"/>
      <c r="R8" s="467"/>
      <c r="S8" s="447"/>
      <c r="X8" s="438"/>
    </row>
    <row r="9" spans="1:25" ht="18" customHeight="1">
      <c r="B9" s="448"/>
      <c r="D9" s="1077"/>
      <c r="E9" s="1047"/>
      <c r="F9" s="1047"/>
      <c r="G9" s="463"/>
      <c r="H9" s="1000" t="s">
        <v>221</v>
      </c>
      <c r="I9" s="1000"/>
      <c r="J9" s="1000"/>
      <c r="K9" s="1000"/>
      <c r="L9" s="464"/>
      <c r="M9" s="517" t="s">
        <v>138</v>
      </c>
      <c r="N9" s="481">
        <f>SUMIF('その５の３（再エネ）'!$AI$8:$AI$26,係数!$Y8,'その５の３（再エネ）'!$AB$8:$AB$26)+SUMIF('その５の３（再エネ）'!$AI$54:$AI$278,係数!$Y8,'その５の３（再エネ）'!$AB$54:$AB$278)</f>
        <v>0</v>
      </c>
      <c r="O9" s="466">
        <f>SUMIF('その５の３（再エネ）'!$AI$8:$AI$26,係数!$Y8,'その５の３（再エネ）'!$AE$8:$AE$26)+SUMIF('その５の３（再エネ）'!$AI$54:$AI$278,係数!$Y8,'その５の３（再エネ）'!$AE$54:$AE$278)</f>
        <v>0</v>
      </c>
      <c r="P9" s="1034"/>
      <c r="Q9" s="1035"/>
      <c r="R9" s="467"/>
      <c r="S9" s="447"/>
      <c r="X9" s="438"/>
    </row>
    <row r="10" spans="1:25" ht="18" customHeight="1">
      <c r="B10" s="448"/>
      <c r="D10" s="1077"/>
      <c r="E10" s="1047"/>
      <c r="F10" s="1047"/>
      <c r="G10" s="463"/>
      <c r="H10" s="1000" t="s">
        <v>222</v>
      </c>
      <c r="I10" s="1000"/>
      <c r="J10" s="1000"/>
      <c r="K10" s="1000"/>
      <c r="L10" s="464"/>
      <c r="M10" s="517" t="s">
        <v>138</v>
      </c>
      <c r="N10" s="481">
        <f>SUMIF('その５の３（再エネ）'!$AI$8:$AI$26,係数!$Y9,'その５の３（再エネ）'!$AB$8:$AB$26)+SUMIF('その５の３（再エネ）'!$AI$54:$AI$278,係数!$Y9,'その５の３（再エネ）'!$AB$54:$AB$278)</f>
        <v>0</v>
      </c>
      <c r="O10" s="466">
        <f>SUMIF('その５の３（再エネ）'!$AI$8:$AI$26,係数!$Y9,'その５の３（再エネ）'!$AE$8:$AE$26)+SUMIF('その５の３（再エネ）'!$AI$54:$AI$278,係数!$Y9,'その５の３（再エネ）'!$AE$54:$AE$278)</f>
        <v>0</v>
      </c>
      <c r="P10" s="1034"/>
      <c r="Q10" s="1035"/>
      <c r="R10" s="467"/>
      <c r="S10" s="447"/>
      <c r="X10" s="438"/>
    </row>
    <row r="11" spans="1:25" ht="18" customHeight="1">
      <c r="B11" s="448"/>
      <c r="D11" s="1077"/>
      <c r="E11" s="1047"/>
      <c r="F11" s="1047"/>
      <c r="G11" s="469"/>
      <c r="H11" s="1000" t="s">
        <v>451</v>
      </c>
      <c r="I11" s="1000"/>
      <c r="J11" s="1000"/>
      <c r="K11" s="1000"/>
      <c r="L11" s="464"/>
      <c r="M11" s="517" t="s">
        <v>138</v>
      </c>
      <c r="N11" s="481">
        <f>SUMIF('その５の３（再エネ）'!$AI$8:$AI$26,係数!$Y10,'その５の３（再エネ）'!$AB$8:$AB$26)+SUMIF('その５の３（再エネ）'!$AI$54:$AI$278,係数!$Y10,'その５の３（再エネ）'!$AB$54:$AB$278)</f>
        <v>0</v>
      </c>
      <c r="O11" s="466">
        <f>SUMIF('その５の３（再エネ）'!$AI$8:$AI$26,係数!$Y10,'その５の３（再エネ）'!$AE$8:$AE$26)+SUMIF('その５の３（再エネ）'!$AI$54:$AI$278,係数!$Y10,'その５の３（再エネ）'!$AE$54:$AE$278)</f>
        <v>0</v>
      </c>
      <c r="P11" s="1034"/>
      <c r="Q11" s="1035"/>
      <c r="R11" s="467"/>
      <c r="S11" s="447"/>
      <c r="X11" s="438"/>
    </row>
    <row r="12" spans="1:25" ht="18" customHeight="1">
      <c r="B12" s="448"/>
      <c r="D12" s="1077"/>
      <c r="E12" s="1047"/>
      <c r="F12" s="1047"/>
      <c r="G12" s="469"/>
      <c r="H12" s="1000" t="s">
        <v>454</v>
      </c>
      <c r="I12" s="1000"/>
      <c r="J12" s="1000"/>
      <c r="K12" s="1000"/>
      <c r="L12" s="464"/>
      <c r="M12" s="517" t="s">
        <v>138</v>
      </c>
      <c r="N12" s="481">
        <f>SUMIF('その５の３（再エネ）'!$AI$8:$AI$26,係数!$Y11,'その５の３（再エネ）'!$AB$8:$AB$26)+SUMIF('その５の３（再エネ）'!$AI$54:$AI$278,係数!$Y11,'その５の３（再エネ）'!$AB$54:$AB$278)</f>
        <v>0</v>
      </c>
      <c r="O12" s="466">
        <f>SUMIF('その５の３（再エネ）'!$AI$8:$AI$26,係数!$Y11,'その５の３（再エネ）'!$AE$8:$AE$26)+SUMIF('その５の３（再エネ）'!$AI$54:$AI$278,係数!$Y11,'その５の３（再エネ）'!$AE$54:$AE$278)</f>
        <v>0</v>
      </c>
      <c r="P12" s="1034"/>
      <c r="Q12" s="1035"/>
      <c r="R12" s="467"/>
      <c r="S12" s="447"/>
      <c r="X12" s="438"/>
    </row>
    <row r="13" spans="1:25" ht="18" customHeight="1">
      <c r="B13" s="448"/>
      <c r="D13" s="1077"/>
      <c r="E13" s="1047"/>
      <c r="F13" s="1047"/>
      <c r="G13" s="469"/>
      <c r="H13" s="1000" t="s">
        <v>452</v>
      </c>
      <c r="I13" s="1000"/>
      <c r="J13" s="1000"/>
      <c r="K13" s="1000"/>
      <c r="L13" s="464"/>
      <c r="M13" s="517" t="s">
        <v>138</v>
      </c>
      <c r="N13" s="481">
        <f>SUMIF('その５の３（再エネ）'!$AI$8:$AI$26,係数!$Y12,'その５の３（再エネ）'!$AB$8:$AB$26)+SUMIF('その５の３（再エネ）'!$AI$54:$AI$278,係数!$Y12,'その５の３（再エネ）'!$AB$54:$AB$278)</f>
        <v>0</v>
      </c>
      <c r="O13" s="466">
        <f>SUMIF('その５の３（再エネ）'!$AI$8:$AI$26,係数!$Y12,'その５の３（再エネ）'!$AE$8:$AE$26)+SUMIF('その５の３（再エネ）'!$AI$54:$AI$278,係数!$Y12,'その５の３（再エネ）'!$AE$54:$AE$278)</f>
        <v>0</v>
      </c>
      <c r="P13" s="1034"/>
      <c r="Q13" s="1035"/>
      <c r="R13" s="467"/>
      <c r="S13" s="447"/>
      <c r="X13" s="438"/>
    </row>
    <row r="14" spans="1:25" ht="18" customHeight="1">
      <c r="B14" s="448"/>
      <c r="D14" s="1077"/>
      <c r="E14" s="1047"/>
      <c r="F14" s="1047"/>
      <c r="G14" s="469"/>
      <c r="H14" s="1000" t="s">
        <v>453</v>
      </c>
      <c r="I14" s="1000"/>
      <c r="J14" s="1000"/>
      <c r="K14" s="1000"/>
      <c r="L14" s="464"/>
      <c r="M14" s="517" t="s">
        <v>138</v>
      </c>
      <c r="N14" s="481">
        <f>SUMIF('その５の３（再エネ）'!$AI$8:$AI$26,係数!$Y13,'その５の３（再エネ）'!$AB$8:$AB$26)+SUMIF('その５の３（再エネ）'!$AI$54:$AI$278,係数!$Y13,'その５の３（再エネ）'!$AB$54:$AB$278)</f>
        <v>0</v>
      </c>
      <c r="O14" s="466">
        <f>SUMIF('その５の３（再エネ）'!$AI$8:$AI$26,係数!$Y13,'その５の３（再エネ）'!$AE$8:$AE$26)+SUMIF('その５の３（再エネ）'!$AI$54:$AI$278,係数!$Y13,'その５の３（再エネ）'!$AE$54:$AE$278)</f>
        <v>0</v>
      </c>
      <c r="P14" s="1034"/>
      <c r="Q14" s="1035"/>
      <c r="R14" s="467"/>
      <c r="S14" s="447"/>
      <c r="X14" s="438"/>
    </row>
    <row r="15" spans="1:25" ht="18" customHeight="1">
      <c r="B15" s="448"/>
      <c r="D15" s="1077"/>
      <c r="E15" s="1047"/>
      <c r="F15" s="1047"/>
      <c r="G15" s="469"/>
      <c r="H15" s="1000" t="s">
        <v>223</v>
      </c>
      <c r="I15" s="1000"/>
      <c r="J15" s="1000"/>
      <c r="K15" s="1000"/>
      <c r="L15" s="464"/>
      <c r="M15" s="517" t="s">
        <v>138</v>
      </c>
      <c r="N15" s="481">
        <f>SUM(N16:N21)</f>
        <v>0</v>
      </c>
      <c r="O15" s="569">
        <f>SUM(O16:O21)</f>
        <v>0</v>
      </c>
      <c r="P15" s="1034"/>
      <c r="Q15" s="1035"/>
      <c r="R15" s="467"/>
      <c r="S15" s="447"/>
      <c r="X15" s="438"/>
    </row>
    <row r="16" spans="1:25" ht="18" hidden="1" customHeight="1">
      <c r="B16" s="448"/>
      <c r="D16" s="1077"/>
      <c r="E16" s="1047"/>
      <c r="F16" s="1047"/>
      <c r="G16" s="973"/>
      <c r="H16" s="1010" t="s">
        <v>223</v>
      </c>
      <c r="I16" s="570"/>
      <c r="J16" s="571"/>
      <c r="K16" s="477" t="s">
        <v>224</v>
      </c>
      <c r="L16" s="464"/>
      <c r="M16" s="517" t="s">
        <v>19</v>
      </c>
      <c r="N16" s="481">
        <f>SUMIF('その５の３（再エネ）'!$AI$8:$AI$26,係数!$Y15,'その５の３（再エネ）'!$AB$8:$AB$26)+SUMIF('その５の３（再エネ）'!$AI$54:$AI$278,係数!$Y15,'その５の３（再エネ）'!$AB$54:$AB$278)</f>
        <v>0</v>
      </c>
      <c r="O16" s="466">
        <f>SUMIF('その５の３（再エネ）'!$AI$8:$AI$26,係数!$Y15,'その５の３（再エネ）'!$AE$8:$AE$26)+SUMIF('その５の３（再エネ）'!$AI$54:$AI$278,係数!$Y15,'その５の３（再エネ）'!$AE$54:$AE$278)</f>
        <v>0</v>
      </c>
      <c r="P16" s="1034"/>
      <c r="Q16" s="1035"/>
      <c r="R16" s="467"/>
      <c r="S16" s="447"/>
      <c r="X16" s="438"/>
      <c r="Y16" s="87"/>
    </row>
    <row r="17" spans="2:25" ht="18" hidden="1" customHeight="1">
      <c r="B17" s="448"/>
      <c r="D17" s="1077"/>
      <c r="E17" s="1047"/>
      <c r="F17" s="1047"/>
      <c r="G17" s="1021"/>
      <c r="H17" s="1011"/>
      <c r="I17" s="449"/>
      <c r="J17" s="571"/>
      <c r="K17" s="477" t="s">
        <v>225</v>
      </c>
      <c r="L17" s="464"/>
      <c r="M17" s="517" t="s">
        <v>19</v>
      </c>
      <c r="N17" s="481">
        <f>SUMIF('その５の３（再エネ）'!$AI$8:$AI$26,係数!$Y16,'その５の３（再エネ）'!$AB$8:$AB$26)+SUMIF('その５の３（再エネ）'!$AI$54:$AI$278,係数!$Y16,'その５の３（再エネ）'!$AB$54:$AB$278)</f>
        <v>0</v>
      </c>
      <c r="O17" s="466">
        <f>SUMIF('その５の３（再エネ）'!$AI$8:$AI$26,係数!$Y16,'その５の３（再エネ）'!$AE$8:$AE$26)+SUMIF('その５の３（再エネ）'!$AI$54:$AI$278,係数!$Y16,'その５の３（再エネ）'!$AE$54:$AE$278)</f>
        <v>0</v>
      </c>
      <c r="P17" s="1034"/>
      <c r="Q17" s="1035"/>
      <c r="R17" s="467"/>
      <c r="S17" s="449"/>
      <c r="T17" s="34"/>
      <c r="X17" s="438"/>
      <c r="Y17" s="87"/>
    </row>
    <row r="18" spans="2:25" ht="18" hidden="1" customHeight="1">
      <c r="B18" s="448"/>
      <c r="D18" s="1077"/>
      <c r="E18" s="1047"/>
      <c r="F18" s="1047"/>
      <c r="G18" s="1021"/>
      <c r="H18" s="1011"/>
      <c r="I18" s="572"/>
      <c r="J18" s="573"/>
      <c r="K18" s="477" t="s">
        <v>226</v>
      </c>
      <c r="L18" s="464"/>
      <c r="M18" s="517" t="s">
        <v>19</v>
      </c>
      <c r="N18" s="481">
        <f>SUMIF('その５の３（再エネ）'!$AI$8:$AI$26,係数!$Y17,'その５の３（再エネ）'!$AB$8:$AB$26)+SUMIF('その５の３（再エネ）'!$AI$54:$AI$278,係数!$Y17,'その５の３（再エネ）'!$AB$54:$AB$278)</f>
        <v>0</v>
      </c>
      <c r="O18" s="466">
        <f>SUMIF('その５の３（再エネ）'!$AI$8:$AI$26,係数!$Y17,'その５の３（再エネ）'!$AE$8:$AE$26)+SUMIF('その５の３（再エネ）'!$AI$54:$AI$278,係数!$Y17,'その５の３（再エネ）'!$AE$54:$AE$278)</f>
        <v>0</v>
      </c>
      <c r="P18" s="1034"/>
      <c r="Q18" s="1035"/>
      <c r="R18" s="467"/>
      <c r="S18" s="449"/>
      <c r="T18" s="34"/>
      <c r="X18" s="438"/>
      <c r="Y18" s="87"/>
    </row>
    <row r="19" spans="2:25" ht="18" hidden="1" customHeight="1">
      <c r="B19" s="448"/>
      <c r="D19" s="1077"/>
      <c r="E19" s="1047"/>
      <c r="F19" s="1047"/>
      <c r="G19" s="1021"/>
      <c r="H19" s="1011"/>
      <c r="I19" s="572"/>
      <c r="J19" s="573"/>
      <c r="K19" s="477" t="s">
        <v>227</v>
      </c>
      <c r="L19" s="464"/>
      <c r="M19" s="517" t="s">
        <v>19</v>
      </c>
      <c r="N19" s="481">
        <f>SUMIF('その５の３（再エネ）'!$AI$8:$AI$26,係数!$Y18,'その５の３（再エネ）'!$AB$8:$AB$26)+SUMIF('その５の３（再エネ）'!$AI$54:$AI$278,係数!$Y18,'その５の３（再エネ）'!$AB$54:$AB$278)</f>
        <v>0</v>
      </c>
      <c r="O19" s="466">
        <f>SUMIF('その５の３（再エネ）'!$AI$8:$AI$26,係数!$Y18,'その５の３（再エネ）'!$AE$8:$AE$26)+SUMIF('その５の３（再エネ）'!$AI$54:$AI$278,係数!$Y18,'その５の３（再エネ）'!$AE$54:$AE$278)</f>
        <v>0</v>
      </c>
      <c r="P19" s="1034"/>
      <c r="Q19" s="1035"/>
      <c r="R19" s="467"/>
      <c r="S19" s="449"/>
      <c r="T19" s="34"/>
      <c r="X19" s="438"/>
      <c r="Y19" s="87"/>
    </row>
    <row r="20" spans="2:25" ht="18" hidden="1" customHeight="1">
      <c r="B20" s="448"/>
      <c r="D20" s="1077"/>
      <c r="E20" s="1047"/>
      <c r="F20" s="1047"/>
      <c r="G20" s="1021"/>
      <c r="H20" s="1011"/>
      <c r="I20" s="449"/>
      <c r="J20" s="571"/>
      <c r="K20" s="477" t="s">
        <v>228</v>
      </c>
      <c r="L20" s="464"/>
      <c r="M20" s="517" t="s">
        <v>19</v>
      </c>
      <c r="N20" s="481">
        <f>SUMIF('その５の３（再エネ）'!$AI$8:$AI$26,係数!$Y19,'その５の３（再エネ）'!$AB$8:$AB$26)+SUMIF('その５の３（再エネ）'!$AI$54:$AI$278,係数!$Y19,'その５の３（再エネ）'!$AB$54:$AB$278)</f>
        <v>0</v>
      </c>
      <c r="O20" s="466">
        <f>SUMIF('その５の３（再エネ）'!$AI$8:$AI$26,係数!$Y19,'その５の３（再エネ）'!$AE$8:$AE$26)+SUMIF('その５の３（再エネ）'!$AI$54:$AI$278,係数!$Y19,'その５の３（再エネ）'!$AE$54:$AE$278)</f>
        <v>0</v>
      </c>
      <c r="P20" s="1034"/>
      <c r="Q20" s="1035"/>
      <c r="R20" s="467"/>
      <c r="S20" s="449"/>
      <c r="T20" s="34"/>
      <c r="X20" s="438"/>
      <c r="Y20" s="87"/>
    </row>
    <row r="21" spans="2:25" ht="18" hidden="1" customHeight="1">
      <c r="B21" s="448"/>
      <c r="D21" s="1077"/>
      <c r="E21" s="1047"/>
      <c r="F21" s="1047"/>
      <c r="G21" s="1021"/>
      <c r="H21" s="1011"/>
      <c r="I21" s="449"/>
      <c r="J21" s="100"/>
      <c r="K21" s="574" t="s">
        <v>245</v>
      </c>
      <c r="L21" s="570"/>
      <c r="M21" s="575" t="s">
        <v>19</v>
      </c>
      <c r="N21" s="576">
        <f>SUMIF('その５の３（再エネ）'!$AI$8:$AI$26,係数!$Y20,'その５の３（再エネ）'!$AB$8:$AB$26)+SUMIF('その５の３（再エネ）'!$AI$54:$AI$278,係数!$Y20,'その５の３（再エネ）'!$AB$54:$AB$278)</f>
        <v>0</v>
      </c>
      <c r="O21" s="497">
        <f>SUMIF('その５の３（再エネ）'!$AI$8:$AI$26,係数!$Y20,'その５の３（再エネ）'!$AE$8:$AE$26)+SUMIF('その５の３（再エネ）'!$AI$54:$AI$278,係数!$Y20,'その５の３（再エネ）'!$AE$54:$AE$278)</f>
        <v>0</v>
      </c>
      <c r="P21" s="1036"/>
      <c r="Q21" s="1037"/>
      <c r="R21" s="467"/>
      <c r="S21" s="449"/>
      <c r="T21" s="34"/>
      <c r="X21" s="438"/>
      <c r="Y21" s="87"/>
    </row>
    <row r="22" spans="2:25" ht="18" customHeight="1" thickBot="1">
      <c r="B22" s="448"/>
      <c r="D22" s="1077"/>
      <c r="E22" s="1048"/>
      <c r="F22" s="1048"/>
      <c r="G22" s="469"/>
      <c r="H22" s="1022" t="s">
        <v>139</v>
      </c>
      <c r="I22" s="1022"/>
      <c r="J22" s="1022"/>
      <c r="K22" s="1022"/>
      <c r="L22" s="577"/>
      <c r="M22" s="517" t="s">
        <v>138</v>
      </c>
      <c r="N22" s="576">
        <f>SUM(N7:N15)</f>
        <v>0</v>
      </c>
      <c r="O22" s="669">
        <f>SUM(O7:O15)</f>
        <v>0</v>
      </c>
      <c r="P22" s="578"/>
      <c r="Q22" s="579"/>
      <c r="R22" s="508"/>
      <c r="S22" s="449"/>
      <c r="T22" s="34"/>
    </row>
    <row r="23" spans="2:25" ht="18" customHeight="1" thickTop="1">
      <c r="B23" s="448"/>
      <c r="D23" s="1077"/>
      <c r="E23" s="1082" t="s">
        <v>242</v>
      </c>
      <c r="F23" s="1082"/>
      <c r="G23" s="580"/>
      <c r="H23" s="1001" t="s">
        <v>219</v>
      </c>
      <c r="I23" s="1001"/>
      <c r="J23" s="1001"/>
      <c r="K23" s="1001"/>
      <c r="L23" s="527"/>
      <c r="M23" s="511" t="s">
        <v>138</v>
      </c>
      <c r="N23" s="581">
        <f>SUMIF('その５の３（再エネ）'!$AI$8:$AI$26,係数!$Y21,'その５の３（再エネ）'!$AB$8:$AB$26)+SUMIF('その５の３（再エネ）'!$AI$54:$AI$278,係数!$Y21,'その５の３（再エネ）'!$AB$54:$AB$278)</f>
        <v>0</v>
      </c>
      <c r="O23" s="582">
        <f>SUMIF('その５の３（再エネ）'!$AI$8:$AI$26,係数!$Y21,'その５の３（再エネ）'!$AE$8:$AE$26)+SUMIF('その５の３（再エネ）'!$AI$54:$AI$278,係数!$Y21,'その５の３（再エネ）'!$AE$54:$AE$278)</f>
        <v>0</v>
      </c>
      <c r="P23" s="1074"/>
      <c r="Q23" s="1075"/>
      <c r="R23" s="508"/>
      <c r="S23" s="449"/>
      <c r="T23" s="34"/>
    </row>
    <row r="24" spans="2:25" ht="18" customHeight="1">
      <c r="B24" s="448"/>
      <c r="D24" s="1077"/>
      <c r="E24" s="1047"/>
      <c r="F24" s="1047"/>
      <c r="G24" s="463"/>
      <c r="H24" s="1000" t="s">
        <v>220</v>
      </c>
      <c r="I24" s="1000"/>
      <c r="J24" s="1000"/>
      <c r="K24" s="1000"/>
      <c r="L24" s="468"/>
      <c r="M24" s="517" t="s">
        <v>138</v>
      </c>
      <c r="N24" s="481">
        <f>SUMIF('その５の３（再エネ）'!$AI$8:$AI$26,係数!$Y22,'その５の３（再エネ）'!$AB$8:$AB$26)+SUMIF('その５の３（再エネ）'!$AI$54:$AI$278,係数!$Y22,'その５の３（再エネ）'!$AB$54:$AB$278)</f>
        <v>0</v>
      </c>
      <c r="O24" s="466">
        <f>SUMIF('その５の３（再エネ）'!$AI$8:$AI$26,係数!$Y22,'その５の３（再エネ）'!$AE$8:$AE$26)+SUMIF('その５の３（再エネ）'!$AI$54:$AI$278,係数!$Y22,'その５の３（再エネ）'!$AE$54:$AE$278)</f>
        <v>0</v>
      </c>
      <c r="P24" s="1034"/>
      <c r="Q24" s="1035"/>
      <c r="R24" s="508"/>
      <c r="S24" s="449"/>
      <c r="T24" s="34"/>
    </row>
    <row r="25" spans="2:25" ht="18" customHeight="1">
      <c r="B25" s="448"/>
      <c r="D25" s="1077"/>
      <c r="E25" s="1047"/>
      <c r="F25" s="1047"/>
      <c r="G25" s="463"/>
      <c r="H25" s="1000" t="s">
        <v>221</v>
      </c>
      <c r="I25" s="1000"/>
      <c r="J25" s="1000"/>
      <c r="K25" s="1000"/>
      <c r="L25" s="464"/>
      <c r="M25" s="517" t="s">
        <v>138</v>
      </c>
      <c r="N25" s="481">
        <f>SUMIF('その５の３（再エネ）'!$AI$8:$AI$26,係数!$Y23,'その５の３（再エネ）'!$AB$8:$AB$26)+SUMIF('その５の３（再エネ）'!$AI$54:$AI$278,係数!$Y23,'その５の３（再エネ）'!$AB$54:$AB$278)</f>
        <v>0</v>
      </c>
      <c r="O25" s="466">
        <f>SUMIF('その５の３（再エネ）'!$AI$8:$AI$26,係数!$Y23,'その５の３（再エネ）'!$AE$8:$AE$26)+SUMIF('その５の３（再エネ）'!$AI$54:$AI$278,係数!$Y23,'その５の３（再エネ）'!$AE$54:$AE$278)</f>
        <v>0</v>
      </c>
      <c r="P25" s="1034"/>
      <c r="Q25" s="1035"/>
      <c r="R25" s="508"/>
      <c r="S25" s="449"/>
      <c r="T25" s="34"/>
    </row>
    <row r="26" spans="2:25" ht="18" customHeight="1">
      <c r="B26" s="448"/>
      <c r="D26" s="1077"/>
      <c r="E26" s="1047"/>
      <c r="F26" s="1047"/>
      <c r="G26" s="463"/>
      <c r="H26" s="1000" t="s">
        <v>222</v>
      </c>
      <c r="I26" s="1000"/>
      <c r="J26" s="1000"/>
      <c r="K26" s="1000"/>
      <c r="L26" s="464"/>
      <c r="M26" s="517" t="s">
        <v>138</v>
      </c>
      <c r="N26" s="481">
        <f>SUMIF('その５の３（再エネ）'!$AI$8:$AI$26,係数!$Y24,'その５の３（再エネ）'!$AB$8:$AB$26)+SUMIF('その５の３（再エネ）'!$AI$54:$AI$278,係数!$Y24,'その５の３（再エネ）'!$AB$54:$AB$278)</f>
        <v>0</v>
      </c>
      <c r="O26" s="466">
        <f>SUMIF('その５の３（再エネ）'!$AI$8:$AI$26,係数!$Y24,'その５の３（再エネ）'!$AE$8:$AE$26)+SUMIF('その５の３（再エネ）'!$AI$54:$AI$278,係数!$Y24,'その５の３（再エネ）'!$AE$54:$AE$278)</f>
        <v>0</v>
      </c>
      <c r="P26" s="1034"/>
      <c r="Q26" s="1035"/>
      <c r="R26" s="508"/>
      <c r="S26" s="449"/>
      <c r="T26" s="34"/>
    </row>
    <row r="27" spans="2:25" ht="18" customHeight="1">
      <c r="B27" s="448"/>
      <c r="D27" s="1077"/>
      <c r="E27" s="1047"/>
      <c r="F27" s="1047"/>
      <c r="G27" s="469"/>
      <c r="H27" s="1000" t="s">
        <v>451</v>
      </c>
      <c r="I27" s="1000"/>
      <c r="J27" s="1000"/>
      <c r="K27" s="1000"/>
      <c r="L27" s="464"/>
      <c r="M27" s="517" t="s">
        <v>138</v>
      </c>
      <c r="N27" s="481">
        <f>SUMIF('その５の３（再エネ）'!$AI$8:$AI$26,係数!$Y25,'その５の３（再エネ）'!$AB$8:$AB$26)+SUMIF('その５の３（再エネ）'!$AI$54:$AI$278,係数!$Y25,'その５の３（再エネ）'!$AB$54:$AB$278)</f>
        <v>0</v>
      </c>
      <c r="O27" s="466">
        <f>SUMIF('その５の３（再エネ）'!$AI$8:$AI$26,係数!$Y25,'その５の３（再エネ）'!$AE$8:$AE$26)+SUMIF('その５の３（再エネ）'!$AI$54:$AI$278,係数!$Y25,'その５の３（再エネ）'!$AE$54:$AE$278)</f>
        <v>0</v>
      </c>
      <c r="P27" s="1034"/>
      <c r="Q27" s="1035"/>
      <c r="R27" s="508"/>
      <c r="S27" s="449"/>
      <c r="T27" s="34"/>
    </row>
    <row r="28" spans="2:25" ht="18" customHeight="1">
      <c r="B28" s="448"/>
      <c r="D28" s="1077"/>
      <c r="E28" s="1047"/>
      <c r="F28" s="1047"/>
      <c r="G28" s="469"/>
      <c r="H28" s="1000" t="s">
        <v>454</v>
      </c>
      <c r="I28" s="1000"/>
      <c r="J28" s="1000"/>
      <c r="K28" s="1000"/>
      <c r="L28" s="464"/>
      <c r="M28" s="517" t="s">
        <v>138</v>
      </c>
      <c r="N28" s="481">
        <f>SUMIF('その５の３（再エネ）'!$AI$8:$AI$26,係数!$Y26,'その５の３（再エネ）'!$AB$8:$AB$26)+SUMIF('その５の３（再エネ）'!$AI$54:$AI$278,係数!$Y26,'その５の３（再エネ）'!$AB$54:$AB$278)</f>
        <v>0</v>
      </c>
      <c r="O28" s="466">
        <f>SUMIF('その５の３（再エネ）'!$AI$8:$AI$26,係数!$Y26,'その５の３（再エネ）'!$AE$8:$AE$26)+SUMIF('その５の３（再エネ）'!$AI$54:$AI$278,係数!$Y26,'その５の３（再エネ）'!$AE$54:$AE$278)</f>
        <v>0</v>
      </c>
      <c r="P28" s="1034"/>
      <c r="Q28" s="1035"/>
      <c r="R28" s="508"/>
      <c r="S28" s="449"/>
      <c r="T28" s="34"/>
    </row>
    <row r="29" spans="2:25" ht="18" customHeight="1">
      <c r="B29" s="448"/>
      <c r="D29" s="1077"/>
      <c r="E29" s="1047"/>
      <c r="F29" s="1047"/>
      <c r="G29" s="469"/>
      <c r="H29" s="1000" t="s">
        <v>452</v>
      </c>
      <c r="I29" s="1000"/>
      <c r="J29" s="1000"/>
      <c r="K29" s="1000"/>
      <c r="L29" s="464"/>
      <c r="M29" s="517" t="s">
        <v>138</v>
      </c>
      <c r="N29" s="481">
        <f>SUMIF('その５の３（再エネ）'!$AI$8:$AI$26,係数!$Y27,'その５の３（再エネ）'!$AB$8:$AB$26)+SUMIF('その５の３（再エネ）'!$AI$54:$AI$278,係数!$Y27,'その５の３（再エネ）'!$AB$54:$AB$278)</f>
        <v>0</v>
      </c>
      <c r="O29" s="466">
        <f>SUMIF('その５の３（再エネ）'!$AI$8:$AI$26,係数!$Y27,'その５の３（再エネ）'!$AE$8:$AE$26)+SUMIF('その５の３（再エネ）'!$AI$54:$AI$278,係数!$Y27,'その５の３（再エネ）'!$AE$54:$AE$278)</f>
        <v>0</v>
      </c>
      <c r="P29" s="1034"/>
      <c r="Q29" s="1035"/>
      <c r="R29" s="508"/>
      <c r="S29" s="449"/>
      <c r="T29" s="34"/>
    </row>
    <row r="30" spans="2:25" ht="18" customHeight="1">
      <c r="B30" s="448"/>
      <c r="D30" s="1077"/>
      <c r="E30" s="1047"/>
      <c r="F30" s="1047"/>
      <c r="G30" s="469"/>
      <c r="H30" s="1000" t="s">
        <v>453</v>
      </c>
      <c r="I30" s="1000"/>
      <c r="J30" s="1000"/>
      <c r="K30" s="1000"/>
      <c r="L30" s="464"/>
      <c r="M30" s="517" t="s">
        <v>138</v>
      </c>
      <c r="N30" s="481">
        <f>SUMIF('その５の３（再エネ）'!$AI$8:$AI$26,係数!$Y28,'その５の３（再エネ）'!$AB$8:$AB$26)+SUMIF('その５の３（再エネ）'!$AI$54:$AI$278,係数!$Y28,'その５の３（再エネ）'!$AB$54:$AB$278)</f>
        <v>0</v>
      </c>
      <c r="O30" s="466">
        <f>SUMIF('その５の３（再エネ）'!$AI$8:$AI$26,係数!$Y28,'その５の３（再エネ）'!$AE$8:$AE$26)+SUMIF('その５の３（再エネ）'!$AI$54:$AI$278,係数!$Y28,'その５の３（再エネ）'!$AE$54:$AE$278)</f>
        <v>0</v>
      </c>
      <c r="P30" s="1034"/>
      <c r="Q30" s="1035"/>
      <c r="R30" s="508"/>
      <c r="S30" s="449"/>
      <c r="T30" s="34"/>
    </row>
    <row r="31" spans="2:25" ht="18" customHeight="1">
      <c r="B31" s="448"/>
      <c r="D31" s="1077"/>
      <c r="E31" s="1047"/>
      <c r="F31" s="1047"/>
      <c r="G31" s="469"/>
      <c r="H31" s="1000" t="s">
        <v>223</v>
      </c>
      <c r="I31" s="1000"/>
      <c r="J31" s="1000"/>
      <c r="K31" s="1000"/>
      <c r="L31" s="464"/>
      <c r="M31" s="517" t="s">
        <v>138</v>
      </c>
      <c r="N31" s="481">
        <f>SUM(N32:N37)</f>
        <v>0</v>
      </c>
      <c r="O31" s="569">
        <f>SUM(O32:O37)</f>
        <v>0</v>
      </c>
      <c r="P31" s="1034"/>
      <c r="Q31" s="1035"/>
      <c r="R31" s="508"/>
      <c r="S31" s="449"/>
      <c r="T31" s="34"/>
    </row>
    <row r="32" spans="2:25" ht="18" hidden="1" customHeight="1">
      <c r="B32" s="448"/>
      <c r="D32" s="1077"/>
      <c r="E32" s="1047"/>
      <c r="F32" s="1047"/>
      <c r="G32" s="973"/>
      <c r="H32" s="1010" t="s">
        <v>223</v>
      </c>
      <c r="I32" s="570"/>
      <c r="J32" s="571"/>
      <c r="K32" s="477" t="s">
        <v>224</v>
      </c>
      <c r="L32" s="464"/>
      <c r="M32" s="517" t="s">
        <v>19</v>
      </c>
      <c r="N32" s="481">
        <f>SUMIF('その５の３（再エネ）'!$AI$8:$AI$26,係数!$Y30,'その５の３（再エネ）'!$AB$8:$AB$26)+SUMIF('その５の３（再エネ）'!$AI$54:$AI$278,係数!$Y30,'その５の３（再エネ）'!$AB$54:$AB$278)</f>
        <v>0</v>
      </c>
      <c r="O32" s="466">
        <f>SUMIF('その５の３（再エネ）'!$AI$8:$AI$26,係数!$Y30,'その５の３（再エネ）'!$AE$8:$AE$26)+SUMIF('その５の３（再エネ）'!$AI$54:$AI$278,係数!$Y30,'その５の３（再エネ）'!$AE$54:$AE$278)</f>
        <v>0</v>
      </c>
      <c r="P32" s="1034"/>
      <c r="Q32" s="1035"/>
      <c r="R32" s="508"/>
      <c r="S32" s="449"/>
      <c r="T32" s="34"/>
    </row>
    <row r="33" spans="2:24" ht="18" hidden="1" customHeight="1">
      <c r="B33" s="448"/>
      <c r="D33" s="1077"/>
      <c r="E33" s="1047"/>
      <c r="F33" s="1047"/>
      <c r="G33" s="1021"/>
      <c r="H33" s="1011"/>
      <c r="I33" s="449"/>
      <c r="J33" s="571"/>
      <c r="K33" s="477" t="s">
        <v>225</v>
      </c>
      <c r="L33" s="464"/>
      <c r="M33" s="517" t="s">
        <v>19</v>
      </c>
      <c r="N33" s="481">
        <f>SUMIF('その５の３（再エネ）'!$AI$8:$AI$26,係数!$Y31,'その５の３（再エネ）'!$AB$8:$AB$26)+SUMIF('その５の３（再エネ）'!$AI$54:$AI$278,係数!$Y31,'その５の３（再エネ）'!$AB$54:$AB$278)</f>
        <v>0</v>
      </c>
      <c r="O33" s="466">
        <f>SUMIF('その５の３（再エネ）'!$AI$8:$AI$26,係数!$Y31,'その５の３（再エネ）'!$AE$8:$AE$26)+SUMIF('その５の３（再エネ）'!$AI$54:$AI$278,係数!$Y31,'その５の３（再エネ）'!$AE$54:$AE$278)</f>
        <v>0</v>
      </c>
      <c r="P33" s="1034"/>
      <c r="Q33" s="1035"/>
      <c r="R33" s="508"/>
      <c r="S33" s="449"/>
      <c r="T33" s="34"/>
    </row>
    <row r="34" spans="2:24" ht="18" hidden="1" customHeight="1">
      <c r="B34" s="448"/>
      <c r="D34" s="1077"/>
      <c r="E34" s="1047"/>
      <c r="F34" s="1047"/>
      <c r="G34" s="1021"/>
      <c r="H34" s="1011"/>
      <c r="I34" s="572"/>
      <c r="J34" s="573"/>
      <c r="K34" s="477" t="s">
        <v>226</v>
      </c>
      <c r="L34" s="464"/>
      <c r="M34" s="517" t="s">
        <v>19</v>
      </c>
      <c r="N34" s="481">
        <f>SUMIF('その５の３（再エネ）'!$AI$8:$AI$26,係数!$Y32,'その５の３（再エネ）'!$AB$8:$AB$26)+SUMIF('その５の３（再エネ）'!$AI$54:$AI$278,係数!$Y32,'その５の３（再エネ）'!$AB$54:$AB$278)</f>
        <v>0</v>
      </c>
      <c r="O34" s="466">
        <f>SUMIF('その５の３（再エネ）'!$AI$8:$AI$26,係数!$Y32,'その５の３（再エネ）'!$AE$8:$AE$26)+SUMIF('その５の３（再エネ）'!$AI$54:$AI$278,係数!$Y32,'その５の３（再エネ）'!$AE$54:$AE$278)</f>
        <v>0</v>
      </c>
      <c r="P34" s="1034"/>
      <c r="Q34" s="1035"/>
      <c r="R34" s="508"/>
      <c r="S34" s="449"/>
      <c r="T34" s="34"/>
    </row>
    <row r="35" spans="2:24" ht="18" hidden="1" customHeight="1">
      <c r="B35" s="448"/>
      <c r="D35" s="1077"/>
      <c r="E35" s="1047"/>
      <c r="F35" s="1047"/>
      <c r="G35" s="1021"/>
      <c r="H35" s="1011"/>
      <c r="I35" s="572"/>
      <c r="J35" s="573"/>
      <c r="K35" s="477" t="s">
        <v>227</v>
      </c>
      <c r="L35" s="464"/>
      <c r="M35" s="517" t="s">
        <v>19</v>
      </c>
      <c r="N35" s="481">
        <f>SUMIF('その５の３（再エネ）'!$AI$8:$AI$26,係数!$Y33,'その５の３（再エネ）'!$AB$8:$AB$26)+SUMIF('その５の３（再エネ）'!$AI$54:$AI$278,係数!$Y33,'その５の３（再エネ）'!$AB$54:$AB$278)</f>
        <v>0</v>
      </c>
      <c r="O35" s="466">
        <f>SUMIF('その５の３（再エネ）'!$AI$8:$AI$26,係数!$Y33,'その５の３（再エネ）'!$AE$8:$AE$26)+SUMIF('その５の３（再エネ）'!$AI$54:$AI$278,係数!$Y33,'その５の３（再エネ）'!$AE$54:$AE$278)</f>
        <v>0</v>
      </c>
      <c r="P35" s="1034"/>
      <c r="Q35" s="1035"/>
      <c r="R35" s="508"/>
      <c r="S35" s="449"/>
      <c r="T35" s="34"/>
    </row>
    <row r="36" spans="2:24" ht="18" hidden="1" customHeight="1">
      <c r="B36" s="448"/>
      <c r="D36" s="1077"/>
      <c r="E36" s="1047"/>
      <c r="F36" s="1047"/>
      <c r="G36" s="1021"/>
      <c r="H36" s="1011"/>
      <c r="I36" s="449"/>
      <c r="J36" s="571"/>
      <c r="K36" s="477" t="s">
        <v>228</v>
      </c>
      <c r="L36" s="464"/>
      <c r="M36" s="517" t="s">
        <v>19</v>
      </c>
      <c r="N36" s="481">
        <f>SUMIF('その５の３（再エネ）'!$AI$8:$AI$26,係数!$Y34,'その５の３（再エネ）'!$AB$8:$AB$26)+SUMIF('その５の３（再エネ）'!$AI$54:$AI$278,係数!$Y34,'その５の３（再エネ）'!$AB$54:$AB$278)</f>
        <v>0</v>
      </c>
      <c r="O36" s="466">
        <f>SUMIF('その５の３（再エネ）'!$AI$8:$AI$26,係数!$Y34,'その５の３（再エネ）'!$AE$8:$AE$26)+SUMIF('その５の３（再エネ）'!$AI$54:$AI$278,係数!$Y34,'その５の３（再エネ）'!$AE$54:$AE$278)</f>
        <v>0</v>
      </c>
      <c r="P36" s="1034"/>
      <c r="Q36" s="1035"/>
      <c r="R36" s="508"/>
      <c r="S36" s="449"/>
      <c r="T36" s="34"/>
    </row>
    <row r="37" spans="2:24" ht="18" hidden="1" customHeight="1">
      <c r="B37" s="448"/>
      <c r="D37" s="1077"/>
      <c r="E37" s="1047"/>
      <c r="F37" s="1047"/>
      <c r="G37" s="1021"/>
      <c r="H37" s="1009"/>
      <c r="I37" s="449"/>
      <c r="J37" s="100"/>
      <c r="K37" s="574" t="s">
        <v>245</v>
      </c>
      <c r="L37" s="570"/>
      <c r="M37" s="575" t="s">
        <v>19</v>
      </c>
      <c r="N37" s="576">
        <f>SUMIF('その５の３（再エネ）'!$AI$8:$AI$26,係数!$Y35,'その５の３（再エネ）'!$AB$8:$AB$26)+SUMIF('その５の３（再エネ）'!$AI$54:$AI$278,係数!$Y35,'その５の３（再エネ）'!$AB$54:$AB$278)</f>
        <v>0</v>
      </c>
      <c r="O37" s="497">
        <f>SUMIF('その５の３（再エネ）'!$AI$8:$AI$26,係数!$Y35,'その５の３（再エネ）'!$AE$8:$AE$26)+SUMIF('その５の３（再エネ）'!$AI$54:$AI$278,係数!$Y35,'その５の３（再エネ）'!$AE$54:$AE$278)</f>
        <v>0</v>
      </c>
      <c r="P37" s="1036"/>
      <c r="Q37" s="1037"/>
      <c r="R37" s="508"/>
      <c r="S37" s="449"/>
      <c r="T37" s="34"/>
    </row>
    <row r="38" spans="2:24" ht="18" customHeight="1" thickBot="1">
      <c r="B38" s="448"/>
      <c r="D38" s="1078"/>
      <c r="E38" s="1083"/>
      <c r="F38" s="1083"/>
      <c r="G38" s="583"/>
      <c r="H38" s="1081" t="s">
        <v>139</v>
      </c>
      <c r="I38" s="1081"/>
      <c r="J38" s="1081"/>
      <c r="K38" s="1081"/>
      <c r="L38" s="537"/>
      <c r="M38" s="584" t="s">
        <v>138</v>
      </c>
      <c r="N38" s="673">
        <f>SUM(N23:N37)</f>
        <v>0</v>
      </c>
      <c r="O38" s="670">
        <f>SUM(O23:O31)</f>
        <v>0</v>
      </c>
      <c r="P38" s="585"/>
      <c r="Q38" s="586"/>
      <c r="R38" s="508"/>
      <c r="S38" s="449"/>
      <c r="T38" s="34"/>
    </row>
    <row r="39" spans="2:24" s="34" customFormat="1" ht="18" customHeight="1">
      <c r="B39" s="89"/>
      <c r="D39" s="1077" t="s">
        <v>140</v>
      </c>
      <c r="E39" s="1038" t="s">
        <v>233</v>
      </c>
      <c r="F39" s="1039"/>
      <c r="G39" s="513"/>
      <c r="H39" s="1014" t="s">
        <v>244</v>
      </c>
      <c r="I39" s="1014"/>
      <c r="J39" s="1014"/>
      <c r="K39" s="1014"/>
      <c r="L39" s="514"/>
      <c r="M39" s="515" t="s">
        <v>149</v>
      </c>
      <c r="N39" s="674">
        <f>SUMIF('その５の３（再エネ）'!$AI$8:$AI$26,係数!$Y37,'その５の３（再エネ）'!$AB$8:$AB$26)+SUMIF('その５の３（再エネ）'!$AI$54:$AI$278,係数!$Y37,'その５の３（再エネ）'!$AB$54:$AB$278)</f>
        <v>0</v>
      </c>
      <c r="O39" s="495">
        <f>SUMIF('その５の３（再エネ）'!$AI$8:$AI$26,係数!$Y37,'その５の３（再エネ）'!$AE$8:$AE$26)+SUMIF('その５の３（再エネ）'!$AI$54:$AI$278,係数!$Y37,'その５の３（再エネ）'!$AE$54:$AE$278)</f>
        <v>0</v>
      </c>
      <c r="P39" s="1025"/>
      <c r="Q39" s="1026"/>
      <c r="R39" s="467"/>
      <c r="S39" s="449"/>
      <c r="U39"/>
      <c r="V39"/>
      <c r="X39" s="87"/>
    </row>
    <row r="40" spans="2:24" s="34" customFormat="1" ht="18" customHeight="1">
      <c r="B40" s="89"/>
      <c r="D40" s="1077"/>
      <c r="E40" s="1038"/>
      <c r="F40" s="1039"/>
      <c r="G40" s="516"/>
      <c r="H40" s="1042" t="s">
        <v>459</v>
      </c>
      <c r="I40" s="1043"/>
      <c r="J40" s="1043"/>
      <c r="K40" s="1043"/>
      <c r="L40" s="587"/>
      <c r="M40" s="515" t="s">
        <v>149</v>
      </c>
      <c r="N40" s="674">
        <f>SUMIF('その５の３（再エネ）'!$AI$8:$AI$26,係数!$Y38,'その５の３（再エネ）'!$AB$8:$AB$26)+SUMIF('その５の３（再エネ）'!$AI$54:$AI$278,係数!$Y38,'その５の３（再エネ）'!$AB$54:$AB$278)</f>
        <v>0</v>
      </c>
      <c r="O40" s="495">
        <f>SUMIF('その５の３（再エネ）'!$AI$8:$AI$26,係数!$Y38,'その５の３（再エネ）'!$AE$8:$AE$26)+SUMIF('その５の３（再エネ）'!$AI$54:$AI$278,係数!$Y38,'その５の３（再エネ）'!$AE$54:$AE$278)</f>
        <v>0</v>
      </c>
      <c r="P40" s="1025"/>
      <c r="Q40" s="1026"/>
      <c r="R40" s="467"/>
      <c r="S40" s="449"/>
      <c r="U40"/>
      <c r="V40"/>
      <c r="X40" s="87"/>
    </row>
    <row r="41" spans="2:24" s="34" customFormat="1" ht="18" customHeight="1">
      <c r="B41" s="89"/>
      <c r="D41" s="1077"/>
      <c r="E41" s="1038"/>
      <c r="F41" s="1039"/>
      <c r="G41" s="516"/>
      <c r="H41" s="1043" t="s">
        <v>230</v>
      </c>
      <c r="I41" s="1043"/>
      <c r="J41" s="1043"/>
      <c r="K41" s="1043"/>
      <c r="L41" s="587"/>
      <c r="M41" s="515" t="s">
        <v>149</v>
      </c>
      <c r="N41" s="674">
        <f>SUMIF('その５の３（再エネ）'!$AI$8:$AI$26,係数!$Y39,'その５の３（再エネ）'!$AB$8:$AB$26)+SUMIF('その５の３（再エネ）'!$AI$54:$AI$278,係数!$Y39,'その５の３（再エネ）'!$AB$54:$AB$278)</f>
        <v>0</v>
      </c>
      <c r="O41" s="495">
        <f>SUMIF('その５の３（再エネ）'!$AI$8:$AI$26,係数!$Y39,'その５の３（再エネ）'!$AE$8:$AE$26)+SUMIF('その５の３（再エネ）'!$AI$54:$AI$278,係数!$Y39,'その５の３（再エネ）'!$AE$54:$AE$278)</f>
        <v>0</v>
      </c>
      <c r="P41" s="1025"/>
      <c r="Q41" s="1026"/>
      <c r="R41" s="467"/>
      <c r="S41" s="449"/>
      <c r="U41"/>
      <c r="V41"/>
      <c r="X41" s="87"/>
    </row>
    <row r="42" spans="2:24" s="34" customFormat="1" ht="18" customHeight="1">
      <c r="B42" s="89"/>
      <c r="D42" s="1077"/>
      <c r="E42" s="1038"/>
      <c r="F42" s="1039"/>
      <c r="G42" s="516"/>
      <c r="H42" s="1043" t="s">
        <v>220</v>
      </c>
      <c r="I42" s="1043"/>
      <c r="J42" s="1043"/>
      <c r="K42" s="1043"/>
      <c r="L42" s="587"/>
      <c r="M42" s="515" t="s">
        <v>149</v>
      </c>
      <c r="N42" s="674">
        <f>SUMIF('その５の３（再エネ）'!$AI$8:$AI$26,係数!$Y40,'その５の３（再エネ）'!$AB$8:$AB$26)+SUMIF('その５の３（再エネ）'!$AI$54:$AI$278,係数!$Y40,'その５の３（再エネ）'!$AB$54:$AB$278)</f>
        <v>0</v>
      </c>
      <c r="O42" s="495">
        <f>SUMIF('その５の３（再エネ）'!$AI$8:$AI$26,係数!$Y40,'その５の３（再エネ）'!$AE$8:$AE$26)+SUMIF('その５の３（再エネ）'!$AI$54:$AI$278,係数!$Y40,'その５の３（再エネ）'!$AE$54:$AE$278)</f>
        <v>0</v>
      </c>
      <c r="P42" s="1025"/>
      <c r="Q42" s="1026"/>
      <c r="R42" s="467"/>
      <c r="S42" s="449"/>
      <c r="U42"/>
      <c r="V42"/>
      <c r="X42" s="87"/>
    </row>
    <row r="43" spans="2:24" s="34" customFormat="1" ht="18" customHeight="1">
      <c r="B43" s="89"/>
      <c r="D43" s="1077"/>
      <c r="E43" s="1038"/>
      <c r="F43" s="1039"/>
      <c r="G43" s="588"/>
      <c r="H43" s="1029" t="s">
        <v>231</v>
      </c>
      <c r="I43" s="589"/>
      <c r="J43" s="571"/>
      <c r="K43" s="477" t="s">
        <v>248</v>
      </c>
      <c r="L43" s="464"/>
      <c r="M43" s="515" t="s">
        <v>149</v>
      </c>
      <c r="N43" s="674">
        <f>SUMIF('その５の３（再エネ）'!$AI$8:$AI$26,係数!$Y41,'その５の３（再エネ）'!$AB$8:$AB$26)+SUMIF('その５の３（再エネ）'!$AI$54:$AI$278,係数!$Y41,'その５の３（再エネ）'!$AB$54:$AB$278)</f>
        <v>0</v>
      </c>
      <c r="O43" s="495">
        <f>SUMIF('その５の３（再エネ）'!$AI$8:$AI$26,係数!$Y41,'その５の３（再エネ）'!$AE$8:$AE$26)+SUMIF('その５の３（再エネ）'!$AI$54:$AI$278,係数!$Y41,'その５の３（再エネ）'!$AE$54:$AE$278)</f>
        <v>0</v>
      </c>
      <c r="P43" s="1025"/>
      <c r="Q43" s="1026"/>
      <c r="R43" s="467"/>
      <c r="S43" s="449"/>
      <c r="U43"/>
      <c r="V43"/>
      <c r="X43" s="87"/>
    </row>
    <row r="44" spans="2:24" s="34" customFormat="1" ht="18" customHeight="1">
      <c r="B44" s="89"/>
      <c r="D44" s="1077"/>
      <c r="E44" s="1038"/>
      <c r="F44" s="1039"/>
      <c r="G44" s="590"/>
      <c r="H44" s="1030"/>
      <c r="I44" s="591"/>
      <c r="J44" s="571"/>
      <c r="K44" s="477" t="s">
        <v>249</v>
      </c>
      <c r="L44" s="464"/>
      <c r="M44" s="515" t="s">
        <v>149</v>
      </c>
      <c r="N44" s="674">
        <f>SUMIF('その５の３（再エネ）'!$AI$8:$AI$26,係数!$Y42,'その５の３（再エネ）'!$AB$8:$AB$26)+SUMIF('その５の３（再エネ）'!$AI$54:$AI$278,係数!$Y42,'その５の３（再エネ）'!$AB$54:$AB$278)</f>
        <v>0</v>
      </c>
      <c r="O44" s="495">
        <f>SUMIF('その５の３（再エネ）'!$AI$8:$AI$26,係数!$Y42,'その５の３（再エネ）'!$AE$8:$AE$26)+SUMIF('その５の３（再エネ）'!$AI$54:$AI$278,係数!$Y42,'その５の３（再エネ）'!$AE$54:$AE$278)</f>
        <v>0</v>
      </c>
      <c r="P44" s="1025"/>
      <c r="Q44" s="1026"/>
      <c r="R44" s="467"/>
      <c r="S44" s="449"/>
      <c r="U44"/>
      <c r="V44"/>
      <c r="X44" s="87"/>
    </row>
    <row r="45" spans="2:24" s="34" customFormat="1" ht="18" customHeight="1">
      <c r="B45" s="89"/>
      <c r="D45" s="1077"/>
      <c r="E45" s="1038"/>
      <c r="F45" s="1039"/>
      <c r="G45" s="516"/>
      <c r="H45" s="1043" t="s">
        <v>223</v>
      </c>
      <c r="I45" s="1043"/>
      <c r="J45" s="1043"/>
      <c r="K45" s="1043"/>
      <c r="L45" s="587"/>
      <c r="M45" s="515" t="s">
        <v>149</v>
      </c>
      <c r="N45" s="674">
        <f>SUMIF('その５の３（再エネ）'!$AI$8:$AI$26,係数!$Y43,'その５の３（再エネ）'!$AB$8:$AB$26)+SUMIF('その５の３（再エネ）'!$AI$54:$AI$278,係数!$Y43,'その５の３（再エネ）'!$AB$54:$AB$278)</f>
        <v>0</v>
      </c>
      <c r="O45" s="466">
        <f>SUM(O46:O51)</f>
        <v>0</v>
      </c>
      <c r="P45" s="1027"/>
      <c r="Q45" s="1028"/>
      <c r="R45" s="467"/>
      <c r="S45" s="449"/>
      <c r="U45"/>
      <c r="V45"/>
      <c r="X45" s="87"/>
    </row>
    <row r="46" spans="2:24" s="34" customFormat="1" ht="18" hidden="1" customHeight="1">
      <c r="B46" s="89"/>
      <c r="D46" s="1077"/>
      <c r="E46" s="1038"/>
      <c r="F46" s="1039"/>
      <c r="G46" s="973"/>
      <c r="H46" s="1010" t="s">
        <v>223</v>
      </c>
      <c r="I46" s="570"/>
      <c r="J46" s="571"/>
      <c r="K46" s="477" t="s">
        <v>224</v>
      </c>
      <c r="L46" s="464"/>
      <c r="M46" s="515" t="s">
        <v>149</v>
      </c>
      <c r="N46" s="675"/>
      <c r="O46" s="503">
        <f>SUMIF('その５の３（再エネ）'!$AI$8:$AI$26,係数!$Y43,'その５の３（再エネ）'!$AE$8:$AE$26)+SUMIF('その５の３（再エネ）'!$AI$54:$AI$278,係数!$Y43,'その５の３（再エネ）'!$AE$54:$AE$278)</f>
        <v>0</v>
      </c>
      <c r="P46" s="546"/>
      <c r="Q46" s="592"/>
      <c r="R46" s="467"/>
      <c r="S46" s="449"/>
      <c r="U46"/>
      <c r="V46"/>
      <c r="X46" s="87"/>
    </row>
    <row r="47" spans="2:24" s="34" customFormat="1" ht="18" hidden="1" customHeight="1">
      <c r="B47" s="89"/>
      <c r="D47" s="1077"/>
      <c r="E47" s="1038"/>
      <c r="F47" s="1039"/>
      <c r="G47" s="1021"/>
      <c r="H47" s="1011"/>
      <c r="I47" s="449"/>
      <c r="J47" s="571"/>
      <c r="K47" s="477" t="s">
        <v>225</v>
      </c>
      <c r="L47" s="464"/>
      <c r="M47" s="515" t="s">
        <v>149</v>
      </c>
      <c r="N47" s="675"/>
      <c r="O47" s="503">
        <f>SUMIF('その５の３（再エネ）'!$AI$8:$AI$26,係数!$Y44,'その５の３（再エネ）'!$AE$8:$AE$26)+SUMIF('その５の３（再エネ）'!$AI$54:$AI$278,係数!$Y44,'その５の３（再エネ）'!$AE$54:$AE$278)</f>
        <v>0</v>
      </c>
      <c r="P47" s="546"/>
      <c r="Q47" s="592"/>
      <c r="R47" s="467"/>
      <c r="S47" s="449"/>
      <c r="U47"/>
      <c r="V47"/>
      <c r="X47" s="87"/>
    </row>
    <row r="48" spans="2:24" s="34" customFormat="1" ht="18" hidden="1" customHeight="1">
      <c r="B48" s="89"/>
      <c r="D48" s="1077"/>
      <c r="E48" s="1038"/>
      <c r="F48" s="1039"/>
      <c r="G48" s="1021"/>
      <c r="H48" s="1011"/>
      <c r="I48" s="572"/>
      <c r="J48" s="573"/>
      <c r="K48" s="477" t="s">
        <v>226</v>
      </c>
      <c r="L48" s="464"/>
      <c r="M48" s="515" t="s">
        <v>149</v>
      </c>
      <c r="N48" s="675"/>
      <c r="O48" s="503">
        <f>SUMIF('その５の３（再エネ）'!$AI$8:$AI$26,係数!$Y45,'その５の３（再エネ）'!$AE$8:$AE$26)+SUMIF('その５の３（再エネ）'!$AI$54:$AI$278,係数!$Y45,'その５の３（再エネ）'!$AE$54:$AE$278)</f>
        <v>0</v>
      </c>
      <c r="P48" s="546"/>
      <c r="Q48" s="592"/>
      <c r="R48" s="467"/>
      <c r="S48" s="449"/>
      <c r="U48"/>
      <c r="V48"/>
      <c r="X48" s="87"/>
    </row>
    <row r="49" spans="2:24" s="34" customFormat="1" ht="18" hidden="1" customHeight="1">
      <c r="B49" s="89"/>
      <c r="D49" s="1077"/>
      <c r="E49" s="1038"/>
      <c r="F49" s="1039"/>
      <c r="G49" s="1021"/>
      <c r="H49" s="1011"/>
      <c r="I49" s="572"/>
      <c r="J49" s="573"/>
      <c r="K49" s="477" t="s">
        <v>227</v>
      </c>
      <c r="L49" s="464"/>
      <c r="M49" s="515" t="s">
        <v>149</v>
      </c>
      <c r="N49" s="675"/>
      <c r="O49" s="503">
        <f>SUMIF('その５の３（再エネ）'!$AI$8:$AI$26,係数!$Y46,'その５の３（再エネ）'!$AE$8:$AE$26)+SUMIF('その５の３（再エネ）'!$AI$54:$AI$278,係数!$Y46,'その５の３（再エネ）'!$AE$54:$AE$278)</f>
        <v>0</v>
      </c>
      <c r="P49" s="546"/>
      <c r="Q49" s="592"/>
      <c r="R49" s="467"/>
      <c r="S49" s="449"/>
      <c r="U49"/>
      <c r="V49"/>
      <c r="X49" s="87"/>
    </row>
    <row r="50" spans="2:24" s="34" customFormat="1" ht="18" hidden="1" customHeight="1">
      <c r="B50" s="89"/>
      <c r="D50" s="1077"/>
      <c r="E50" s="1038"/>
      <c r="F50" s="1039"/>
      <c r="G50" s="1021"/>
      <c r="H50" s="1011"/>
      <c r="I50" s="449"/>
      <c r="J50" s="571"/>
      <c r="K50" s="477" t="s">
        <v>228</v>
      </c>
      <c r="L50" s="464"/>
      <c r="M50" s="515" t="s">
        <v>149</v>
      </c>
      <c r="N50" s="675"/>
      <c r="O50" s="503">
        <f>SUMIF('その５の３（再エネ）'!$AI$8:$AI$26,係数!$Y47,'その５の３（再エネ）'!$AE$8:$AE$26)+SUMIF('その５の３（再エネ）'!$AI$54:$AI$278,係数!$Y47,'その５の３（再エネ）'!$AE$54:$AE$278)</f>
        <v>0</v>
      </c>
      <c r="P50" s="546"/>
      <c r="Q50" s="592"/>
      <c r="R50" s="467"/>
      <c r="S50" s="449"/>
      <c r="U50"/>
      <c r="V50"/>
      <c r="X50" s="87"/>
    </row>
    <row r="51" spans="2:24" s="34" customFormat="1" ht="18" hidden="1" customHeight="1">
      <c r="B51" s="89"/>
      <c r="D51" s="1077"/>
      <c r="E51" s="1038"/>
      <c r="F51" s="1039"/>
      <c r="G51" s="1021"/>
      <c r="H51" s="1009"/>
      <c r="I51" s="449"/>
      <c r="J51" s="100"/>
      <c r="K51" s="574" t="s">
        <v>245</v>
      </c>
      <c r="L51" s="570"/>
      <c r="M51" s="515" t="s">
        <v>149</v>
      </c>
      <c r="N51" s="675"/>
      <c r="O51" s="503">
        <f>SUMIF('その５の３（再エネ）'!$AI$8:$AI$26,係数!$Y48,'その５の３（再エネ）'!$AE$8:$AE$26)+SUMIF('その５の３（再エネ）'!$AI$54:$AI$278,係数!$Y48,'その５の３（再エネ）'!$AE$54:$AE$278)</f>
        <v>0</v>
      </c>
      <c r="P51" s="546"/>
      <c r="Q51" s="592"/>
      <c r="R51" s="467"/>
      <c r="S51" s="449"/>
      <c r="U51"/>
      <c r="V51"/>
      <c r="X51" s="87"/>
    </row>
    <row r="52" spans="2:24" s="34" customFormat="1" ht="18" customHeight="1" thickBot="1">
      <c r="B52" s="89"/>
      <c r="D52" s="1077"/>
      <c r="E52" s="1079"/>
      <c r="F52" s="1080"/>
      <c r="G52" s="521"/>
      <c r="H52" s="990" t="s">
        <v>139</v>
      </c>
      <c r="I52" s="990"/>
      <c r="J52" s="990"/>
      <c r="K52" s="990"/>
      <c r="L52" s="522"/>
      <c r="M52" s="523" t="s">
        <v>143</v>
      </c>
      <c r="N52" s="645">
        <f>SUM(N39:N45)</f>
        <v>0</v>
      </c>
      <c r="O52" s="490">
        <f>SUM(O39:O45)</f>
        <v>0</v>
      </c>
      <c r="P52" s="593"/>
      <c r="Q52" s="579"/>
      <c r="R52" s="508"/>
      <c r="S52" s="449"/>
      <c r="U52"/>
      <c r="V52"/>
      <c r="X52" s="87"/>
    </row>
    <row r="53" spans="2:24" s="34" customFormat="1" ht="18" customHeight="1" thickTop="1">
      <c r="B53" s="89"/>
      <c r="D53" s="1077"/>
      <c r="E53" s="1038" t="s">
        <v>462</v>
      </c>
      <c r="F53" s="1039"/>
      <c r="G53" s="513"/>
      <c r="H53" s="1014" t="s">
        <v>240</v>
      </c>
      <c r="I53" s="1014"/>
      <c r="J53" s="1014"/>
      <c r="K53" s="1014"/>
      <c r="L53" s="514"/>
      <c r="M53" s="515" t="s">
        <v>149</v>
      </c>
      <c r="N53" s="674">
        <f>SUMIF('その５の３（再エネ）'!$AI$8:$AI$26,係数!$Y50,'その５の３（再エネ）'!$AB$8:$AB$26)+SUMIF('その５の３（再エネ）'!$AI$54:$AI$278,係数!$Y50,'その５の３（再エネ）'!$AB$54:$AB$278)</f>
        <v>0</v>
      </c>
      <c r="O53" s="495">
        <f>SUMIF('その５の３（再エネ）'!$AI$8:$AI$26,係数!$Y50,'その５の３（再エネ）'!$AE$8:$AE$26)+SUMIF('その５の３（再エネ）'!$AI$54:$AI$278,係数!$Y50,'その５の３（再エネ）'!$AE$54:$AE$278)</f>
        <v>0</v>
      </c>
      <c r="P53" s="1025"/>
      <c r="Q53" s="1026"/>
      <c r="R53" s="508"/>
      <c r="S53" s="449"/>
      <c r="U53"/>
      <c r="V53"/>
      <c r="X53" s="87"/>
    </row>
    <row r="54" spans="2:24" s="34" customFormat="1" ht="18" customHeight="1">
      <c r="B54" s="89"/>
      <c r="D54" s="1077"/>
      <c r="E54" s="1038"/>
      <c r="F54" s="1039"/>
      <c r="G54" s="516"/>
      <c r="H54" s="1042" t="s">
        <v>459</v>
      </c>
      <c r="I54" s="1043"/>
      <c r="J54" s="1043"/>
      <c r="K54" s="1043"/>
      <c r="L54" s="587"/>
      <c r="M54" s="515" t="s">
        <v>149</v>
      </c>
      <c r="N54" s="674">
        <f>SUMIF('その５の３（再エネ）'!$AI$8:$AI$26,係数!$Y51,'その５の３（再エネ）'!$AB$8:$AB$26)+SUMIF('その５の３（再エネ）'!$AI$54:$AI$278,係数!$Y51,'その５の３（再エネ）'!$AB$54:$AB$278)</f>
        <v>0</v>
      </c>
      <c r="O54" s="495">
        <f>SUMIF('その５の３（再エネ）'!$AI$8:$AI$26,係数!$Y51,'その５の３（再エネ）'!$AE$8:$AE$26)+SUMIF('その５の３（再エネ）'!$AI$54:$AI$278,係数!$Y51,'その５の３（再エネ）'!$AE$54:$AE$278)</f>
        <v>0</v>
      </c>
      <c r="P54" s="1025"/>
      <c r="Q54" s="1026"/>
      <c r="R54" s="508"/>
      <c r="S54" s="449"/>
      <c r="U54"/>
      <c r="V54"/>
      <c r="X54" s="87"/>
    </row>
    <row r="55" spans="2:24" s="34" customFormat="1" ht="18" customHeight="1">
      <c r="B55" s="89"/>
      <c r="D55" s="1077"/>
      <c r="E55" s="1038"/>
      <c r="F55" s="1039"/>
      <c r="G55" s="516"/>
      <c r="H55" s="1043" t="s">
        <v>230</v>
      </c>
      <c r="I55" s="1043"/>
      <c r="J55" s="1043"/>
      <c r="K55" s="1043"/>
      <c r="L55" s="587"/>
      <c r="M55" s="515" t="s">
        <v>149</v>
      </c>
      <c r="N55" s="674">
        <f>SUMIF('その５の３（再エネ）'!$AI$8:$AI$26,係数!$Y52,'その５の３（再エネ）'!$AB$8:$AB$26)+SUMIF('その５の３（再エネ）'!$AI$54:$AI$278,係数!$Y52,'その５の３（再エネ）'!$AB$54:$AB$278)</f>
        <v>0</v>
      </c>
      <c r="O55" s="495">
        <f>SUMIF('その５の３（再エネ）'!$AI$8:$AI$26,係数!$Y52,'その５の３（再エネ）'!$AE$8:$AE$26)+SUMIF('その５の３（再エネ）'!$AI$54:$AI$278,係数!$Y52,'その５の３（再エネ）'!$AE$54:$AE$278)</f>
        <v>0</v>
      </c>
      <c r="P55" s="1025"/>
      <c r="Q55" s="1026"/>
      <c r="R55" s="508"/>
      <c r="S55" s="449"/>
      <c r="U55"/>
      <c r="V55"/>
      <c r="X55" s="87"/>
    </row>
    <row r="56" spans="2:24" s="34" customFormat="1" ht="18" customHeight="1">
      <c r="B56" s="89"/>
      <c r="D56" s="1077"/>
      <c r="E56" s="1038"/>
      <c r="F56" s="1039"/>
      <c r="G56" s="516"/>
      <c r="H56" s="1043" t="s">
        <v>220</v>
      </c>
      <c r="I56" s="1043"/>
      <c r="J56" s="1043"/>
      <c r="K56" s="1043"/>
      <c r="L56" s="587"/>
      <c r="M56" s="515" t="s">
        <v>149</v>
      </c>
      <c r="N56" s="674">
        <f>SUMIF('その５の３（再エネ）'!$AI$8:$AI$26,係数!$Y53,'その５の３（再エネ）'!$AB$8:$AB$26)+SUMIF('その５の３（再エネ）'!$AI$54:$AI$278,係数!$Y53,'その５の３（再エネ）'!$AB$54:$AB$278)</f>
        <v>0</v>
      </c>
      <c r="O56" s="495">
        <f>SUMIF('その５の３（再エネ）'!$AI$8:$AI$26,係数!$Y53,'その５の３（再エネ）'!$AE$8:$AE$26)+SUMIF('その５の３（再エネ）'!$AI$54:$AI$278,係数!$Y53,'その５の３（再エネ）'!$AE$54:$AE$278)</f>
        <v>0</v>
      </c>
      <c r="P56" s="1025"/>
      <c r="Q56" s="1026"/>
      <c r="R56" s="508"/>
      <c r="S56" s="449"/>
      <c r="U56"/>
      <c r="V56"/>
      <c r="X56" s="87"/>
    </row>
    <row r="57" spans="2:24" s="34" customFormat="1" ht="18" customHeight="1">
      <c r="B57" s="89"/>
      <c r="D57" s="1077"/>
      <c r="E57" s="1038"/>
      <c r="F57" s="1039"/>
      <c r="G57" s="588"/>
      <c r="H57" s="1029" t="s">
        <v>231</v>
      </c>
      <c r="I57" s="589"/>
      <c r="J57" s="571"/>
      <c r="K57" s="477" t="s">
        <v>248</v>
      </c>
      <c r="L57" s="464"/>
      <c r="M57" s="515" t="s">
        <v>149</v>
      </c>
      <c r="N57" s="674">
        <f>SUMIF('その５の３（再エネ）'!$AI$8:$AI$26,係数!$Y54,'その５の３（再エネ）'!$AB$8:$AB$26)+SUMIF('その５の３（再エネ）'!$AI$54:$AI$278,係数!$Y54,'その５の３（再エネ）'!$AB$54:$AB$278)</f>
        <v>0</v>
      </c>
      <c r="O57" s="495">
        <f>SUMIF('その５の３（再エネ）'!$AI$8:$AI$26,係数!$Y54,'その５の３（再エネ）'!$AE$8:$AE$26)+SUMIF('その５の３（再エネ）'!$AI$54:$AI$278,係数!$Y54,'その５の３（再エネ）'!$AE$54:$AE$278)</f>
        <v>0</v>
      </c>
      <c r="P57" s="1025"/>
      <c r="Q57" s="1026"/>
      <c r="R57" s="508"/>
      <c r="S57" s="449"/>
      <c r="U57"/>
      <c r="V57"/>
      <c r="X57" s="87"/>
    </row>
    <row r="58" spans="2:24" s="34" customFormat="1" ht="18" customHeight="1">
      <c r="B58" s="89"/>
      <c r="D58" s="1077"/>
      <c r="E58" s="1038"/>
      <c r="F58" s="1039"/>
      <c r="G58" s="590"/>
      <c r="H58" s="1030"/>
      <c r="I58" s="591"/>
      <c r="J58" s="571"/>
      <c r="K58" s="477" t="s">
        <v>249</v>
      </c>
      <c r="L58" s="464"/>
      <c r="M58" s="515" t="s">
        <v>149</v>
      </c>
      <c r="N58" s="674">
        <f>SUMIF('その５の３（再エネ）'!$AI$8:$AI$26,係数!$Y55,'その５の３（再エネ）'!$AB$8:$AB$26)+SUMIF('その５の３（再エネ）'!$AI$54:$AI$278,係数!$Y55,'その５の３（再エネ）'!$AB$54:$AB$278)</f>
        <v>0</v>
      </c>
      <c r="O58" s="495">
        <f>SUMIF('その５の３（再エネ）'!$AI$8:$AI$26,係数!$Y55,'その５の３（再エネ）'!$AE$8:$AE$26)+SUMIF('その５の３（再エネ）'!$AI$54:$AI$278,係数!$Y55,'その５の３（再エネ）'!$AE$54:$AE$278)</f>
        <v>0</v>
      </c>
      <c r="P58" s="1025"/>
      <c r="Q58" s="1026"/>
      <c r="R58" s="508"/>
      <c r="S58" s="449"/>
      <c r="U58"/>
      <c r="V58"/>
      <c r="X58" s="87"/>
    </row>
    <row r="59" spans="2:24" s="34" customFormat="1" ht="18" customHeight="1">
      <c r="B59" s="89"/>
      <c r="D59" s="1077"/>
      <c r="E59" s="1038"/>
      <c r="F59" s="1039"/>
      <c r="G59" s="516"/>
      <c r="H59" s="1043" t="s">
        <v>223</v>
      </c>
      <c r="I59" s="1043"/>
      <c r="J59" s="1043"/>
      <c r="K59" s="1043"/>
      <c r="L59" s="587"/>
      <c r="M59" s="515" t="s">
        <v>149</v>
      </c>
      <c r="N59" s="674">
        <f>SUMIF('その５の３（再エネ）'!$AI$8:$AI$26,係数!$Y56,'その５の３（再エネ）'!$AB$8:$AB$26)+SUMIF('その５の３（再エネ）'!$AI$54:$AI$278,係数!$Y56,'その５の３（再エネ）'!$AB$54:$AB$278)</f>
        <v>0</v>
      </c>
      <c r="O59" s="466">
        <f>SUM(O60:O65)</f>
        <v>0</v>
      </c>
      <c r="P59" s="1027"/>
      <c r="Q59" s="1028"/>
      <c r="R59" s="508"/>
      <c r="S59" s="449"/>
      <c r="U59"/>
      <c r="V59"/>
      <c r="X59" s="87"/>
    </row>
    <row r="60" spans="2:24" s="34" customFormat="1" ht="18" hidden="1" customHeight="1">
      <c r="B60" s="89"/>
      <c r="D60" s="1077"/>
      <c r="E60" s="1038"/>
      <c r="F60" s="1039"/>
      <c r="G60" s="973"/>
      <c r="H60" s="1010" t="s">
        <v>223</v>
      </c>
      <c r="I60" s="570"/>
      <c r="J60" s="571"/>
      <c r="K60" s="477" t="s">
        <v>224</v>
      </c>
      <c r="L60" s="464"/>
      <c r="M60" s="515" t="s">
        <v>149</v>
      </c>
      <c r="N60" s="675"/>
      <c r="O60" s="503">
        <f>SUMIF('その５の３（再エネ）'!$AI$8:$AI$26,係数!$Y56,'その５の３（再エネ）'!$AE$8:$AE$26)+SUMIF('その５の３（再エネ）'!$AI$54:$AI$278,係数!$Y56,'その５の３（再エネ）'!$AE$54:$AE$278)</f>
        <v>0</v>
      </c>
      <c r="P60" s="546"/>
      <c r="Q60" s="592"/>
      <c r="R60" s="508"/>
      <c r="S60" s="449"/>
      <c r="U60"/>
      <c r="V60"/>
      <c r="X60" s="87"/>
    </row>
    <row r="61" spans="2:24" s="34" customFormat="1" ht="18" hidden="1" customHeight="1">
      <c r="B61" s="89"/>
      <c r="D61" s="1077"/>
      <c r="E61" s="1038"/>
      <c r="F61" s="1039"/>
      <c r="G61" s="1021"/>
      <c r="H61" s="1011"/>
      <c r="I61" s="449"/>
      <c r="J61" s="571"/>
      <c r="K61" s="477" t="s">
        <v>225</v>
      </c>
      <c r="L61" s="464"/>
      <c r="M61" s="515" t="s">
        <v>149</v>
      </c>
      <c r="N61" s="675"/>
      <c r="O61" s="503">
        <f>SUMIF('その５の３（再エネ）'!$AI$8:$AI$26,係数!$Y57,'その５の３（再エネ）'!$AE$8:$AE$26)+SUMIF('その５の３（再エネ）'!$AI$54:$AI$278,係数!$Y57,'その５の３（再エネ）'!$AE$54:$AE$278)</f>
        <v>0</v>
      </c>
      <c r="P61" s="546"/>
      <c r="Q61" s="592"/>
      <c r="R61" s="508"/>
      <c r="S61" s="449"/>
      <c r="U61"/>
      <c r="V61"/>
      <c r="X61" s="87"/>
    </row>
    <row r="62" spans="2:24" s="34" customFormat="1" ht="18" hidden="1" customHeight="1">
      <c r="B62" s="89"/>
      <c r="D62" s="1077"/>
      <c r="E62" s="1038"/>
      <c r="F62" s="1039"/>
      <c r="G62" s="1021"/>
      <c r="H62" s="1011"/>
      <c r="I62" s="572"/>
      <c r="J62" s="573"/>
      <c r="K62" s="477" t="s">
        <v>226</v>
      </c>
      <c r="L62" s="464"/>
      <c r="M62" s="515" t="s">
        <v>149</v>
      </c>
      <c r="N62" s="675"/>
      <c r="O62" s="503">
        <f>SUMIF('その５の３（再エネ）'!$AI$8:$AI$26,係数!$Y58,'その５の３（再エネ）'!$AE$8:$AE$26)+SUMIF('その５の３（再エネ）'!$AI$54:$AI$278,係数!$Y58,'その５の３（再エネ）'!$AE$54:$AE$278)</f>
        <v>0</v>
      </c>
      <c r="P62" s="546"/>
      <c r="Q62" s="592"/>
      <c r="R62" s="508"/>
      <c r="S62" s="449"/>
      <c r="U62"/>
      <c r="V62"/>
      <c r="X62" s="87"/>
    </row>
    <row r="63" spans="2:24" s="34" customFormat="1" ht="18" hidden="1" customHeight="1">
      <c r="B63" s="89"/>
      <c r="D63" s="1077"/>
      <c r="E63" s="1038"/>
      <c r="F63" s="1039"/>
      <c r="G63" s="1021"/>
      <c r="H63" s="1011"/>
      <c r="I63" s="572"/>
      <c r="J63" s="573"/>
      <c r="K63" s="477" t="s">
        <v>227</v>
      </c>
      <c r="L63" s="464"/>
      <c r="M63" s="515" t="s">
        <v>149</v>
      </c>
      <c r="N63" s="675"/>
      <c r="O63" s="503">
        <f>SUMIF('その５の３（再エネ）'!$AI$8:$AI$26,係数!$Y59,'その５の３（再エネ）'!$AE$8:$AE$26)+SUMIF('その５の３（再エネ）'!$AI$54:$AI$278,係数!$Y59,'その５の３（再エネ）'!$AE$54:$AE$278)</f>
        <v>0</v>
      </c>
      <c r="P63" s="546"/>
      <c r="Q63" s="592"/>
      <c r="R63" s="508"/>
      <c r="S63" s="449"/>
      <c r="U63"/>
      <c r="V63"/>
      <c r="X63" s="87"/>
    </row>
    <row r="64" spans="2:24" s="34" customFormat="1" ht="18" hidden="1" customHeight="1">
      <c r="B64" s="89"/>
      <c r="D64" s="1077"/>
      <c r="E64" s="1038"/>
      <c r="F64" s="1039"/>
      <c r="G64" s="1021"/>
      <c r="H64" s="1011"/>
      <c r="I64" s="449"/>
      <c r="J64" s="571"/>
      <c r="K64" s="477" t="s">
        <v>228</v>
      </c>
      <c r="L64" s="464"/>
      <c r="M64" s="515" t="s">
        <v>149</v>
      </c>
      <c r="N64" s="675"/>
      <c r="O64" s="503">
        <f>SUMIF('その５の３（再エネ）'!$AI$8:$AI$26,係数!$Y60,'その５の３（再エネ）'!$AE$8:$AE$26)+SUMIF('その５の３（再エネ）'!$AI$54:$AI$278,係数!$Y60,'その５の３（再エネ）'!$AE$54:$AE$278)</f>
        <v>0</v>
      </c>
      <c r="P64" s="546"/>
      <c r="Q64" s="592"/>
      <c r="R64" s="508"/>
      <c r="S64" s="449"/>
      <c r="U64"/>
      <c r="V64"/>
      <c r="X64" s="87"/>
    </row>
    <row r="65" spans="2:29" s="34" customFormat="1" ht="18" hidden="1" customHeight="1">
      <c r="B65" s="89"/>
      <c r="D65" s="1077"/>
      <c r="E65" s="1038"/>
      <c r="F65" s="1039"/>
      <c r="G65" s="1021"/>
      <c r="H65" s="1009"/>
      <c r="I65" s="449"/>
      <c r="J65" s="100"/>
      <c r="K65" s="574" t="s">
        <v>245</v>
      </c>
      <c r="L65" s="570"/>
      <c r="M65" s="515" t="s">
        <v>149</v>
      </c>
      <c r="N65" s="675"/>
      <c r="O65" s="503">
        <f>SUMIF('その５の３（再エネ）'!$AI$8:$AI$26,係数!$Y61,'その５の３（再エネ）'!$AE$8:$AE$26)+SUMIF('その５の３（再エネ）'!$AI$54:$AI$278,係数!$Y61,'その５の３（再エネ）'!$AE$54:$AE$278)</f>
        <v>0</v>
      </c>
      <c r="P65" s="546"/>
      <c r="Q65" s="592"/>
      <c r="R65" s="508"/>
      <c r="S65" s="449"/>
      <c r="U65"/>
      <c r="V65"/>
      <c r="X65" s="87"/>
    </row>
    <row r="66" spans="2:29" s="34" customFormat="1" ht="18" customHeight="1" thickBot="1">
      <c r="B66" s="89"/>
      <c r="D66" s="1078"/>
      <c r="E66" s="1040"/>
      <c r="F66" s="1041"/>
      <c r="G66" s="594"/>
      <c r="H66" s="1044" t="s">
        <v>139</v>
      </c>
      <c r="I66" s="1044"/>
      <c r="J66" s="1044"/>
      <c r="K66" s="1044"/>
      <c r="L66" s="595"/>
      <c r="M66" s="584" t="s">
        <v>143</v>
      </c>
      <c r="N66" s="673">
        <f>SUM(N53:N59)</f>
        <v>0</v>
      </c>
      <c r="O66" s="671">
        <f>SUM(O53:O59)</f>
        <v>0</v>
      </c>
      <c r="P66" s="596"/>
      <c r="Q66" s="586"/>
      <c r="R66" s="508"/>
      <c r="S66" s="449"/>
      <c r="U66"/>
      <c r="V66"/>
      <c r="X66" s="87"/>
      <c r="AC66" s="597"/>
    </row>
    <row r="67" spans="2:29" s="34" customFormat="1" ht="18" customHeight="1" thickBot="1">
      <c r="B67" s="89"/>
      <c r="D67" s="598"/>
      <c r="E67" s="1070" t="s">
        <v>145</v>
      </c>
      <c r="F67" s="1070"/>
      <c r="G67" s="1070"/>
      <c r="H67" s="1070"/>
      <c r="I67" s="1070"/>
      <c r="J67" s="1070"/>
      <c r="K67" s="1070"/>
      <c r="L67" s="599"/>
      <c r="M67" s="600" t="s">
        <v>138</v>
      </c>
      <c r="N67" s="601"/>
      <c r="O67" s="672">
        <f>SUM(O66,O52,O38,O22)</f>
        <v>0</v>
      </c>
      <c r="P67" s="602"/>
      <c r="Q67" s="603"/>
      <c r="R67" s="508"/>
      <c r="S67" s="449"/>
      <c r="U67"/>
      <c r="V67"/>
      <c r="X67" s="87"/>
    </row>
    <row r="68" spans="2:29" s="34" customFormat="1" ht="18" customHeight="1" thickBot="1">
      <c r="B68" s="89"/>
      <c r="D68" s="604"/>
      <c r="E68" s="605"/>
      <c r="F68" s="605"/>
      <c r="G68" s="605"/>
      <c r="H68" s="605"/>
      <c r="I68" s="605"/>
      <c r="J68" s="605"/>
      <c r="K68" s="605"/>
      <c r="L68" s="541"/>
      <c r="M68" s="545"/>
      <c r="N68" s="508"/>
      <c r="O68" s="467"/>
      <c r="P68" s="606"/>
      <c r="Q68" s="508"/>
      <c r="R68" s="508"/>
      <c r="S68" s="449"/>
      <c r="U68"/>
      <c r="V68"/>
      <c r="X68" s="87"/>
    </row>
    <row r="69" spans="2:29" s="34" customFormat="1" ht="18" customHeight="1">
      <c r="B69" s="89"/>
      <c r="D69" s="1056" t="s">
        <v>235</v>
      </c>
      <c r="E69" s="1057"/>
      <c r="F69" s="1057"/>
      <c r="G69" s="1057"/>
      <c r="H69" s="1058"/>
      <c r="I69" s="607"/>
      <c r="J69" s="1073" t="s">
        <v>236</v>
      </c>
      <c r="K69" s="1073"/>
      <c r="L69" s="608"/>
      <c r="M69" s="566" t="s">
        <v>149</v>
      </c>
      <c r="N69" s="676"/>
      <c r="O69" s="679">
        <f>N69*8.64</f>
        <v>0</v>
      </c>
      <c r="P69" s="609">
        <v>0.39900000000000002</v>
      </c>
      <c r="Q69" s="567">
        <f>N69*P69</f>
        <v>0</v>
      </c>
      <c r="R69" s="508"/>
      <c r="S69" s="449"/>
      <c r="U69"/>
      <c r="V69"/>
      <c r="X69" s="87"/>
    </row>
    <row r="70" spans="2:29" s="34" customFormat="1" ht="18" customHeight="1">
      <c r="B70" s="89"/>
      <c r="D70" s="1059"/>
      <c r="E70" s="1060"/>
      <c r="F70" s="1060"/>
      <c r="G70" s="1060"/>
      <c r="H70" s="1061"/>
      <c r="I70" s="571"/>
      <c r="J70" s="1072" t="s">
        <v>237</v>
      </c>
      <c r="K70" s="1072"/>
      <c r="L70" s="610"/>
      <c r="M70" s="517" t="s">
        <v>138</v>
      </c>
      <c r="N70" s="677"/>
      <c r="O70" s="503">
        <f>N70*1.19</f>
        <v>0</v>
      </c>
      <c r="P70" s="611">
        <v>4.2999999999999997E-2</v>
      </c>
      <c r="Q70" s="481">
        <f>N70*P70</f>
        <v>0</v>
      </c>
      <c r="R70" s="508"/>
      <c r="S70" s="449"/>
      <c r="U70"/>
      <c r="V70"/>
      <c r="X70" s="87"/>
    </row>
    <row r="71" spans="2:29" s="34" customFormat="1" ht="18" customHeight="1" thickBot="1">
      <c r="B71" s="89"/>
      <c r="D71" s="1062"/>
      <c r="E71" s="1063"/>
      <c r="F71" s="1063"/>
      <c r="G71" s="1063"/>
      <c r="H71" s="1064"/>
      <c r="I71" s="612"/>
      <c r="J71" s="1071" t="s">
        <v>238</v>
      </c>
      <c r="K71" s="1071"/>
      <c r="L71" s="613"/>
      <c r="M71" s="584" t="s">
        <v>149</v>
      </c>
      <c r="N71" s="678"/>
      <c r="O71" s="680">
        <f>N71*8.64</f>
        <v>0</v>
      </c>
      <c r="P71" s="614">
        <v>0.39900000000000002</v>
      </c>
      <c r="Q71" s="673">
        <f t="shared" ref="Q71" si="0">N71*P71</f>
        <v>0</v>
      </c>
      <c r="R71" s="508"/>
      <c r="S71" s="449"/>
      <c r="U71"/>
      <c r="V71"/>
      <c r="X71" s="87"/>
    </row>
    <row r="72" spans="2:29" s="34" customFormat="1" ht="18" customHeight="1" thickBot="1">
      <c r="B72" s="89"/>
      <c r="D72" s="541"/>
      <c r="E72" s="541"/>
      <c r="F72" s="541"/>
      <c r="G72" s="541"/>
      <c r="H72" s="541"/>
      <c r="I72" s="615"/>
      <c r="J72" s="615"/>
      <c r="K72" s="615"/>
      <c r="L72" s="615"/>
      <c r="M72" s="545"/>
      <c r="N72" s="508"/>
      <c r="O72" s="467"/>
      <c r="P72" s="606"/>
      <c r="Q72" s="508"/>
      <c r="R72" s="508"/>
      <c r="S72" s="449"/>
      <c r="U72"/>
      <c r="V72"/>
      <c r="X72" s="87"/>
    </row>
    <row r="73" spans="2:29" s="34" customFormat="1" ht="18" customHeight="1">
      <c r="B73" s="89"/>
      <c r="D73" s="1056" t="s">
        <v>239</v>
      </c>
      <c r="E73" s="1057"/>
      <c r="F73" s="1057"/>
      <c r="G73" s="1057"/>
      <c r="H73" s="1058"/>
      <c r="I73" s="1054" t="s">
        <v>569</v>
      </c>
      <c r="J73" s="1055"/>
      <c r="K73" s="1055"/>
      <c r="L73" s="1055"/>
      <c r="M73" s="1055"/>
      <c r="N73" s="732" t="str">
        <f>IF(V73="-","-",IF(((SUMIFS('その５の２（電気・熱・都市ガス）'!$AT:$AT,'その５の２（電気・熱・都市ガス）'!$P:$P,"*kWh")+N52+N66+N69+N71)/('その６（燃料、エネルギー）'!N54))&gt;1,1,(SUMIFS('その５の２（電気・熱・都市ガス）'!$AT:$AT,'その５の２（電気・熱・都市ガス）'!$P:$P,"*kWh")+N52+N66+N69+N71)/('その６（燃料、エネルギー）'!N54)))</f>
        <v>-</v>
      </c>
      <c r="O73" s="467"/>
      <c r="Q73" s="508"/>
      <c r="R73" s="508"/>
      <c r="S73" s="449"/>
      <c r="U73" s="616" t="s">
        <v>115</v>
      </c>
      <c r="V73" s="617" t="str">
        <f>IF(COUNTIF('その６（燃料、エネルギー）'!N48:N52,"&gt;0")&gt;0,"○","-")</f>
        <v>-</v>
      </c>
      <c r="X73" s="87"/>
    </row>
    <row r="74" spans="2:29" s="34" customFormat="1" ht="18" customHeight="1">
      <c r="B74" s="89"/>
      <c r="D74" s="1059"/>
      <c r="E74" s="1060"/>
      <c r="F74" s="1060"/>
      <c r="G74" s="1060"/>
      <c r="H74" s="1061"/>
      <c r="I74" s="1052" t="s">
        <v>566</v>
      </c>
      <c r="J74" s="1053"/>
      <c r="K74" s="1053"/>
      <c r="L74" s="1053"/>
      <c r="M74" s="1053"/>
      <c r="N74" s="733" t="str">
        <f>IF(V74="-","-",IF(((SUMIFS('その５の２（電気・熱・都市ガス）'!$AT:$AT,'その５の２（電気・熱・都市ガス）'!$P:$P,"*J")+N22+N38+N70)/(SUM('その６（燃料、エネルギー）'!N39:N46)))&gt;1,1,(SUMIFS('その５の２（電気・熱・都市ガス）'!$AT:$AT,'その５の２（電気・熱・都市ガス）'!$P:$P,"*J")+N22+N38+N70)/'その６（燃料、エネルギー）'!N47))</f>
        <v>-</v>
      </c>
      <c r="O74" s="467"/>
      <c r="Q74" s="508"/>
      <c r="R74" s="508"/>
      <c r="S74" s="449"/>
      <c r="U74" s="618" t="s">
        <v>117</v>
      </c>
      <c r="V74" s="619" t="str">
        <f>IF(COUNTIF('その６（燃料、エネルギー）'!N39:N46,"&gt;0")&gt;0,"○","-")</f>
        <v>-</v>
      </c>
      <c r="X74" s="87"/>
    </row>
    <row r="75" spans="2:29" s="34" customFormat="1" ht="18" customHeight="1">
      <c r="B75" s="89"/>
      <c r="D75" s="1059"/>
      <c r="E75" s="1060"/>
      <c r="F75" s="1060"/>
      <c r="G75" s="1060"/>
      <c r="H75" s="1061"/>
      <c r="I75" s="1052" t="s">
        <v>567</v>
      </c>
      <c r="J75" s="1053"/>
      <c r="K75" s="1053"/>
      <c r="L75" s="1053"/>
      <c r="M75" s="1053"/>
      <c r="N75" s="734" t="str">
        <f>IF(V75="-","-",IF((SUMIFS('その５の２（電気・熱・都市ガス）'!$AT:$AT,'その５の２（電気・熱・都市ガス）'!$P:$P,"*m3")/SUM('その６（燃料、エネルギー）'!N35:N35))&gt;1,1,SUMIFS('その５の２（電気・熱・都市ガス）'!$AT:$AT,'その５の２（電気・熱・都市ガス）'!$P:$P,"*m3")/'その６（燃料、エネルギー）'!N35))</f>
        <v>-</v>
      </c>
      <c r="O75" s="467"/>
      <c r="Q75" s="508"/>
      <c r="R75" s="508"/>
      <c r="S75" s="449"/>
      <c r="U75" s="620" t="s">
        <v>581</v>
      </c>
      <c r="V75" s="621" t="str">
        <f>IF(COUNTIF('その６（燃料、エネルギー）'!N35,"&gt;0")&gt;0,"○","-")</f>
        <v>-</v>
      </c>
      <c r="X75" s="87"/>
    </row>
    <row r="76" spans="2:29" s="34" customFormat="1" ht="18" customHeight="1" thickBot="1">
      <c r="B76" s="89"/>
      <c r="D76" s="1059"/>
      <c r="E76" s="1060"/>
      <c r="F76" s="1060"/>
      <c r="G76" s="1060"/>
      <c r="H76" s="1061"/>
      <c r="I76" s="1050" t="s">
        <v>570</v>
      </c>
      <c r="J76" s="1051"/>
      <c r="K76" s="1051"/>
      <c r="L76" s="1051"/>
      <c r="M76" s="1051"/>
      <c r="N76" s="734" t="str">
        <f>IF(V76="-","-",IF((((SUMIFS('その５の２（電気・熱・都市ガス）'!$AT:$AT,'その５の２（電気・熱・都市ガス）'!$P:$P,"*kWh")+N52+N66+N69+N71)*8.64+(SUMIFS('その５の２（電気・熱・都市ガス）'!$AT:$AT,'その５の２（電気・熱・都市ガス）'!$P:$P,"*J")+N22+N38+N70)*1.19+SUMIFS('その５の２（電気・熱・都市ガス）'!$AT:$AT,'その５の２（電気・熱・都市ガス）'!$P:$P,"*m3")*40)/('その６（燃料、エネルギー）'!O59+N22*1.19+N52*8.64))&gt;1,1,((SUMIFS('その５の２（電気・熱・都市ガス）'!$AT:$AT,'その５の２（電気・熱・都市ガス）'!$P:$P,"*kWh")+N52+N66+N69+N71)*8.64+(SUMIFS('その５の２（電気・熱・都市ガス）'!$AT:$AT,'その５の２（電気・熱・都市ガス）'!$P:$P,"*J")+N22+N38+N70)*1.19+SUMIFS('その５の２（電気・熱・都市ガス）'!$AT:$AT,'その５の２（電気・熱・都市ガス）'!$P:$P,"*m3")*40)/('その６（燃料、エネルギー）'!O59+N22*1.19+N52*8.64)))</f>
        <v>-</v>
      </c>
      <c r="O76" s="467"/>
      <c r="Q76" s="508"/>
      <c r="R76" s="508"/>
      <c r="S76" s="449"/>
      <c r="U76" s="622" t="s">
        <v>582</v>
      </c>
      <c r="V76" s="623" t="str">
        <f>IF(SUM(COUNTIF('その６（燃料、エネルギー）'!N7:N37,"&gt;0"),COUNTIF('その６（燃料、エネルギー）'!N39:N46,"&gt;0"),COUNTIF('その６（燃料、エネルギー）'!N48:N52,"&gt;0"))&gt;0,"○","-")</f>
        <v>-</v>
      </c>
      <c r="X76" s="87"/>
    </row>
    <row r="77" spans="2:29" s="34" customFormat="1" ht="27" customHeight="1" thickTop="1" thickBot="1">
      <c r="B77" s="89"/>
      <c r="D77" s="1062"/>
      <c r="E77" s="1063"/>
      <c r="F77" s="1063"/>
      <c r="G77" s="1063"/>
      <c r="H77" s="1064"/>
      <c r="I77" s="1065" t="s">
        <v>568</v>
      </c>
      <c r="J77" s="1066"/>
      <c r="K77" s="1066"/>
      <c r="L77" s="1066"/>
      <c r="M77" s="1067"/>
      <c r="N77" s="735" t="str">
        <f>IF(V76="-","-",IF((((SUMIFS('その５の２（電気・熱・都市ガス）'!$AT:$AT,'その５の２（電気・熱・都市ガス）'!$P:$P,"*kWh")+N52+N66)*8.64+(SUMIFS('その５の２（電気・熱・都市ガス）'!$AT:$AT,'その５の２（電気・熱・都市ガス）'!$P:$P,"*J")+N22+N38)*1.19+SUMIFS('その５の２（電気・熱・都市ガス）'!$AT:$AT,'その５の２（電気・熱・都市ガス）'!$P:$P,"*m3",'その５の２（電気・熱・都市ガス）'!$AT:$AT,"&gt;0")*40)/('その６（燃料、エネルギー）'!O59+N22*1.19+N52*8.64))&gt;1,1,((SUMIFS('その５の２（電気・熱・都市ガス）'!$AT:$AT,'その５の２（電気・熱・都市ガス）'!$P:$P,"*kWh")+N52+N66)*8.64+(SUMIFS('その５の２（電気・熱・都市ガス）'!$AT:$AT,'その５の２（電気・熱・都市ガス）'!$P:$P,"*J")+N22+N38)*1.19+SUMIFS('その５の２（電気・熱・都市ガス）'!$AT:$AT,'その５の２（電気・熱・都市ガス）'!$P:$P,"*m3")*40)/('その６（燃料、エネルギー）'!O59+N22*1.19+N52*8.64)))</f>
        <v>-</v>
      </c>
      <c r="O77" s="467"/>
      <c r="Q77" s="508"/>
      <c r="R77" s="508"/>
      <c r="S77" s="449"/>
      <c r="U77"/>
      <c r="V77"/>
      <c r="X77" s="87"/>
    </row>
    <row r="78" spans="2:29" s="34" customFormat="1" ht="18" customHeight="1">
      <c r="B78" s="89"/>
      <c r="D78" s="624" t="s">
        <v>511</v>
      </c>
      <c r="E78" s="542"/>
      <c r="F78" s="542"/>
      <c r="G78" s="542"/>
      <c r="H78" s="542"/>
      <c r="I78" s="625"/>
      <c r="J78" s="625"/>
      <c r="K78" s="625"/>
      <c r="L78" s="625"/>
      <c r="M78" s="625"/>
      <c r="N78" s="626"/>
      <c r="O78" s="467"/>
      <c r="Q78" s="508"/>
      <c r="R78" s="508"/>
      <c r="S78" s="449"/>
      <c r="U78"/>
      <c r="V78"/>
      <c r="X78" s="87"/>
    </row>
    <row r="79" spans="2:29" s="34" customFormat="1" ht="18" customHeight="1" thickBot="1">
      <c r="B79" s="89"/>
      <c r="D79" s="624"/>
      <c r="E79" s="542"/>
      <c r="F79" s="542"/>
      <c r="G79" s="542"/>
      <c r="H79" s="542"/>
      <c r="I79" s="627"/>
      <c r="J79" s="627"/>
      <c r="K79" s="627"/>
      <c r="L79" s="627"/>
      <c r="M79" s="627"/>
      <c r="N79" s="628"/>
      <c r="O79" s="467"/>
      <c r="P79" s="467"/>
      <c r="Q79" s="467"/>
      <c r="R79" s="508"/>
      <c r="S79" s="449"/>
      <c r="U79"/>
      <c r="V79"/>
      <c r="X79" s="87"/>
    </row>
    <row r="80" spans="2:29" s="34" customFormat="1" ht="18" customHeight="1" thickBot="1">
      <c r="B80" s="89"/>
      <c r="D80" s="1068" t="s">
        <v>572</v>
      </c>
      <c r="E80" s="1069"/>
      <c r="F80" s="1069"/>
      <c r="G80" s="1069"/>
      <c r="H80" s="1069"/>
      <c r="I80" s="1069"/>
      <c r="J80" s="1069"/>
      <c r="K80" s="1069"/>
      <c r="L80" s="1069"/>
      <c r="M80" s="1069"/>
      <c r="N80" s="681">
        <f>(SUM('基準年度の排出量算定用（参考）'!Q44,'基準年度の排出量算定用（参考）'!Q46,'基準年度の排出量算定用（参考）'!Q48)-SUM('その６（燃料、エネルギー）'!Q48,'その６（燃料、エネルギー）'!Q50,'その６（燃料、エネルギー）'!Q52))+('基準年度の排出量算定用（参考）'!Q43-'基準年度の排出量算定用（参考）'!Q41-'その６（燃料、エネルギー）'!Q38-'その６（燃料、エネルギー）'!Q47)+SUM('その６の２（再エネ）'!Q69:Q71)+(SUM('その６の２（再エネ）'!N43,'その６の２（再エネ）'!N57)*0.489)</f>
        <v>0</v>
      </c>
      <c r="O80"/>
      <c r="P80"/>
      <c r="Q80"/>
      <c r="R80" s="508"/>
      <c r="S80" s="449"/>
      <c r="U80"/>
      <c r="V80"/>
      <c r="X80" s="87"/>
    </row>
    <row r="81" spans="2:24" s="34" customFormat="1" ht="18" customHeight="1">
      <c r="B81" s="89"/>
      <c r="D81" s="555" t="s">
        <v>857</v>
      </c>
      <c r="E81" s="78"/>
      <c r="F81" s="78"/>
      <c r="G81" s="78"/>
      <c r="H81" s="78"/>
      <c r="I81" s="78"/>
      <c r="J81" s="78"/>
      <c r="K81" s="78"/>
      <c r="L81" s="78"/>
      <c r="M81" s="78"/>
      <c r="N81" s="78"/>
      <c r="O81" s="629"/>
      <c r="P81" s="629"/>
      <c r="Q81" s="630"/>
      <c r="R81" s="508"/>
      <c r="S81" s="449"/>
      <c r="U81"/>
      <c r="V81"/>
      <c r="X81" s="87"/>
    </row>
    <row r="82" spans="2:24" s="34" customFormat="1" ht="3" customHeight="1">
      <c r="B82" s="547"/>
      <c r="C82" s="548"/>
      <c r="D82" s="548"/>
      <c r="E82" s="548"/>
      <c r="F82" s="548"/>
      <c r="G82" s="548"/>
      <c r="H82" s="549"/>
      <c r="I82" s="549"/>
      <c r="J82" s="549"/>
      <c r="K82" s="549"/>
      <c r="L82" s="549"/>
      <c r="M82" s="550"/>
      <c r="N82" s="551"/>
      <c r="O82" s="552"/>
      <c r="P82" s="553"/>
      <c r="Q82" s="554"/>
      <c r="R82" s="554"/>
      <c r="S82" s="493"/>
      <c r="U82"/>
      <c r="V82"/>
      <c r="X82" s="87"/>
    </row>
    <row r="83" spans="2:24" s="34" customFormat="1" ht="13.5" customHeight="1">
      <c r="H83" s="555"/>
      <c r="I83" s="555"/>
      <c r="J83" s="555"/>
      <c r="K83" s="555"/>
      <c r="L83" s="555"/>
      <c r="M83" s="556"/>
      <c r="N83" s="557"/>
      <c r="O83" s="36"/>
      <c r="P83" s="557"/>
      <c r="Q83" s="508"/>
      <c r="R83" s="558" t="s">
        <v>203</v>
      </c>
      <c r="S83" s="1"/>
      <c r="U83"/>
      <c r="V83"/>
      <c r="X83" s="87"/>
    </row>
    <row r="84" spans="2:24" s="34" customFormat="1" ht="13.5" customHeight="1">
      <c r="U84"/>
      <c r="V84"/>
      <c r="X84" s="90"/>
    </row>
    <row r="85" spans="2:24" s="34" customFormat="1" ht="9" customHeight="1">
      <c r="H85" s="555"/>
      <c r="I85" s="555"/>
      <c r="J85" s="555"/>
      <c r="K85" s="555"/>
      <c r="L85" s="555"/>
      <c r="M85" s="556"/>
      <c r="N85" s="557"/>
      <c r="O85" s="36"/>
      <c r="P85" s="557"/>
      <c r="Q85" s="508"/>
      <c r="R85" s="508"/>
      <c r="U85"/>
      <c r="V85"/>
      <c r="X85" s="90"/>
    </row>
    <row r="86" spans="2:24" ht="14">
      <c r="C86" s="34"/>
      <c r="D86" s="1049"/>
      <c r="E86" s="1049"/>
      <c r="F86" s="1049"/>
      <c r="G86" s="1049"/>
      <c r="H86" s="1049"/>
      <c r="I86" s="1049"/>
      <c r="J86" s="1049"/>
      <c r="K86" s="1049"/>
      <c r="L86" s="1049"/>
      <c r="M86" s="1049"/>
      <c r="N86" s="1049"/>
      <c r="O86" s="1049"/>
      <c r="P86" s="629"/>
      <c r="Q86" s="631"/>
      <c r="R86" s="508"/>
      <c r="S86" s="559"/>
      <c r="T86" s="559"/>
    </row>
    <row r="87" spans="2:24" ht="14">
      <c r="D87" s="624"/>
      <c r="E87" s="629"/>
      <c r="F87" s="629"/>
      <c r="G87" s="629"/>
      <c r="H87" s="629"/>
      <c r="I87" s="629"/>
      <c r="J87" s="629"/>
      <c r="K87" s="629"/>
      <c r="L87" s="629"/>
      <c r="M87" s="629"/>
      <c r="N87" s="629"/>
      <c r="O87" s="629"/>
      <c r="P87" s="629"/>
      <c r="Q87" s="631"/>
    </row>
    <row r="92" spans="2:24">
      <c r="K92" s="632"/>
    </row>
  </sheetData>
  <sheetProtection algorithmName="SHA-512" hashValue="50fFlZ5xO25vUc+7aaLODWoVcm6uroDrDYzXYwDyx/QR81GrrWkqvDdHPPFhoR2vxqkP/8LP8Lt3d2beyPSlHA==" saltValue="/unf5drT+JTheiqF/56PuA==" spinCount="100000" sheet="1" objects="1" scenarios="1"/>
  <mergeCells count="77">
    <mergeCell ref="G60:G61"/>
    <mergeCell ref="H60:H65"/>
    <mergeCell ref="G62:G63"/>
    <mergeCell ref="G64:G65"/>
    <mergeCell ref="H27:K27"/>
    <mergeCell ref="H55:K55"/>
    <mergeCell ref="H56:K56"/>
    <mergeCell ref="H45:K45"/>
    <mergeCell ref="E23:F38"/>
    <mergeCell ref="H23:K23"/>
    <mergeCell ref="H26:K26"/>
    <mergeCell ref="H31:K31"/>
    <mergeCell ref="G46:G47"/>
    <mergeCell ref="H46:H51"/>
    <mergeCell ref="G48:G49"/>
    <mergeCell ref="G50:G51"/>
    <mergeCell ref="G32:G33"/>
    <mergeCell ref="H32:H37"/>
    <mergeCell ref="G34:G35"/>
    <mergeCell ref="G36:G37"/>
    <mergeCell ref="H28:K28"/>
    <mergeCell ref="H29:K29"/>
    <mergeCell ref="H30:K30"/>
    <mergeCell ref="H42:K42"/>
    <mergeCell ref="P23:Q37"/>
    <mergeCell ref="P39:Q45"/>
    <mergeCell ref="D7:D38"/>
    <mergeCell ref="E39:F52"/>
    <mergeCell ref="D39:D66"/>
    <mergeCell ref="H39:K39"/>
    <mergeCell ref="H40:K40"/>
    <mergeCell ref="H52:K52"/>
    <mergeCell ref="H38:K38"/>
    <mergeCell ref="H22:K22"/>
    <mergeCell ref="H24:K24"/>
    <mergeCell ref="H25:K25"/>
    <mergeCell ref="H41:K41"/>
    <mergeCell ref="G18:G19"/>
    <mergeCell ref="G20:G21"/>
    <mergeCell ref="G16:G17"/>
    <mergeCell ref="H12:K12"/>
    <mergeCell ref="H13:K13"/>
    <mergeCell ref="H14:K14"/>
    <mergeCell ref="H8:K8"/>
    <mergeCell ref="H16:H21"/>
    <mergeCell ref="H9:K9"/>
    <mergeCell ref="H10:K10"/>
    <mergeCell ref="H15:K15"/>
    <mergeCell ref="E67:K67"/>
    <mergeCell ref="D69:H71"/>
    <mergeCell ref="J71:K71"/>
    <mergeCell ref="J70:K70"/>
    <mergeCell ref="J69:K69"/>
    <mergeCell ref="D86:O86"/>
    <mergeCell ref="I76:M76"/>
    <mergeCell ref="I74:M74"/>
    <mergeCell ref="I73:M73"/>
    <mergeCell ref="I75:M75"/>
    <mergeCell ref="D73:H77"/>
    <mergeCell ref="I77:M77"/>
    <mergeCell ref="D80:M80"/>
    <mergeCell ref="P53:Q59"/>
    <mergeCell ref="H43:H44"/>
    <mergeCell ref="H57:H58"/>
    <mergeCell ref="P5:Q5"/>
    <mergeCell ref="H7:K7"/>
    <mergeCell ref="P7:Q21"/>
    <mergeCell ref="E5:K6"/>
    <mergeCell ref="M5:N5"/>
    <mergeCell ref="E53:F66"/>
    <mergeCell ref="H53:K53"/>
    <mergeCell ref="H54:K54"/>
    <mergeCell ref="H59:K59"/>
    <mergeCell ref="H66:K66"/>
    <mergeCell ref="O5:O6"/>
    <mergeCell ref="E7:F22"/>
    <mergeCell ref="H11:K11"/>
  </mergeCells>
  <phoneticPr fontId="22"/>
  <conditionalFormatting sqref="N73:N77">
    <cfRule type="expression" dxfId="6" priority="1">
      <formula>$N73&gt;=1</formula>
    </cfRule>
  </conditionalFormatting>
  <printOptions horizontalCentered="1"/>
  <pageMargins left="0.19685039370078741" right="0.19685039370078741" top="0.62992125984251968" bottom="0.39370078740157483" header="0.43307086614173229" footer="0.19685039370078741"/>
  <pageSetup paperSize="9" scale="81" orientation="portrait" horizontalDpi="300" verticalDpi="360" r:id="rId1"/>
  <headerFooter alignWithMargins="0"/>
  <ignoredErrors>
    <ignoredError sqref="N60:O65 O59 O70 O69 N67:O68 O66" formula="1"/>
    <ignoredError sqref="N39:N59 O39:O58"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o m W T p o L r C k A A A A 9 g A A A B I A H A B D b 2 5 m a W c v U G F j a 2 F n Z S 5 4 b W w g o h g A K K A U A A A A A A A A A A A A A A A A A A A A A A A A A A A A h Y 8 x D o I w G I W v Q r r T l j p g y E 8 Z 3 I w k J C b G t S k V q l A M L Z a 7 O X g k r y B G U T f H 9 7 1 v e O 9 + v U E 2 t k 1 w U b 3 V n U l R h C k K l J F d q U 2 V o s E d w i X K O B R C n k S l g k k 2 N h l t m a L a u X N C i P c e + w X u + o o w S i O y z z d b W a t W o I + s / 8 u h N t Y J I x X i s H u N 4 Q x H L M Y s j j E F M k P I t f k K b N r 7 b H 8 g r I b G D b 3 i R x G u C y B z B P L + w B 9 Q S w M E F A A C A A g A R 4 o m 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K J l k o i k e 4 D g A A A B E A A A A T A B w A R m 9 y b X V s Y X M v U 2 V j d G l v b j E u b S C i G A A o o B Q A A A A A A A A A A A A A A A A A A A A A A A A A A A A r T k 0 u y c z P U w i G 0 I b W A F B L A Q I t A B Q A A g A I A E e K J l k 6 a C 6 w p A A A A P Y A A A A S A A A A A A A A A A A A A A A A A A A A A A B D b 2 5 m a W c v U G F j a 2 F n Z S 5 4 b W x Q S w E C L Q A U A A I A C A B H i i Z Z D 8 r p q 6 Q A A A D p A A A A E w A A A A A A A A A A A A A A A A D w A A A A W 0 N v b n R l b n R f V H l w Z X N d L n h t b F B L A Q I t A B Q A A g A I A E e K J 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K M S 0 q z R L l F 7 b R C g Z s D A A A A A A I A A A A A A A N m A A D A A A A A E A A A A B m 3 5 n N R S 2 t u C n L n J s l B 0 C I A A A A A B I A A A K A A A A A Q A A A A H 5 f 5 J O F l k b e 3 u T h 6 S H 2 t r l A A A A C 4 U R V I F q M t F n u c 1 r p 1 A 9 k T g x 6 5 m h G g q h E / y 7 m x W p E D 7 K N n o F 1 c G Y W q f h a N E k I B r r 0 s T N N T V t 6 2 i Q i V A D O W K B N s v + r S 0 W f K 3 s s / 4 w V x o 2 n y H R Q A A A B m G f S Z K l W N Y F a M 5 t c m f A r Q 3 / r Q I w = = < / D a t a M a s h u p > 
</file>

<file path=customXml/itemProps1.xml><?xml version="1.0" encoding="utf-8"?>
<ds:datastoreItem xmlns:ds="http://schemas.openxmlformats.org/officeDocument/2006/customXml" ds:itemID="{987CF217-FAB2-4519-93B2-8E5E3B786D2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159</vt:i4>
      </vt:variant>
    </vt:vector>
  </HeadingPairs>
  <TitlesOfParts>
    <vt:vector size="174" baseType="lpstr">
      <vt:lpstr>その１</vt:lpstr>
      <vt:lpstr>その２</vt:lpstr>
      <vt:lpstr>その３</vt:lpstr>
      <vt:lpstr>その４</vt:lpstr>
      <vt:lpstr>その５（燃料）</vt:lpstr>
      <vt:lpstr>その５の２（電気・熱・都市ガス）</vt:lpstr>
      <vt:lpstr>その５の３（再エネ）</vt:lpstr>
      <vt:lpstr>その６（燃料、エネルギー）</vt:lpstr>
      <vt:lpstr>その６の２（再エネ）</vt:lpstr>
      <vt:lpstr>基準年度の排出量算定用（参考）</vt:lpstr>
      <vt:lpstr>係数</vt:lpstr>
      <vt:lpstr>排出活動、燃料等の種類</vt:lpstr>
      <vt:lpstr>供給事業者</vt:lpstr>
      <vt:lpstr>common</vt:lpstr>
      <vt:lpstr>ver</vt:lpstr>
      <vt:lpstr>A重油</vt:lpstr>
      <vt:lpstr>B・C重油</vt:lpstr>
      <vt:lpstr>PPA契約_ヴァーチャル_供給量</vt:lpstr>
      <vt:lpstr>common!Print_Area</vt:lpstr>
      <vt:lpstr>その１!Print_Area</vt:lpstr>
      <vt:lpstr>その２!Print_Area</vt:lpstr>
      <vt:lpstr>その３!Print_Area</vt:lpstr>
      <vt:lpstr>その４!Print_Area</vt:lpstr>
      <vt:lpstr>'その５（燃料）'!Print_Area</vt:lpstr>
      <vt:lpstr>'その５の２（電気・熱・都市ガス）'!Print_Area</vt:lpstr>
      <vt:lpstr>'その５の３（再エネ）'!Print_Area</vt:lpstr>
      <vt:lpstr>'その６（燃料、エネルギー）'!Print_Area</vt:lpstr>
      <vt:lpstr>'その６の２（再エネ）'!Print_Area</vt:lpstr>
      <vt:lpstr>'基準年度の排出量算定用（参考）'!Print_Area</vt:lpstr>
      <vt:lpstr>common!Print_Titles</vt:lpstr>
      <vt:lpstr>その４!Print_Titles</vt:lpstr>
      <vt:lpstr>'その５（燃料）'!Print_Titles</vt:lpstr>
      <vt:lpstr>'その５の２（電気・熱・都市ガス）'!Print_Titles</vt:lpstr>
      <vt:lpstr>'その５の３（再エネ）'!Print_Titles</vt:lpstr>
      <vt:lpstr>オフサイトPPA_ヴァーチャル_供給量</vt:lpstr>
      <vt:lpstr>ガス供給事業者</vt:lpstr>
      <vt:lpstr>ガソリン</vt:lpstr>
      <vt:lpstr>コークス用原料炭</vt:lpstr>
      <vt:lpstr>コークス炉ガス</vt:lpstr>
      <vt:lpstr>コールタール</vt:lpstr>
      <vt:lpstr>ジェット燃料</vt:lpstr>
      <vt:lpstr>その他可燃性天然ガス</vt:lpstr>
      <vt:lpstr>その他燃料１</vt:lpstr>
      <vt:lpstr>その他燃料２</vt:lpstr>
      <vt:lpstr>ナフサ</vt:lpstr>
      <vt:lpstr>バイオマス</vt:lpstr>
      <vt:lpstr>メニュー有無</vt:lpstr>
      <vt:lpstr>一般送配電業者の電線路を介して供給された電気</vt:lpstr>
      <vt:lpstr>一般送配電事業者の電線路を介して供給された電気</vt:lpstr>
      <vt:lpstr>液化石油ガス_LPG</vt:lpstr>
      <vt:lpstr>液化天然ガス_LNG</vt:lpstr>
      <vt:lpstr>温水</vt:lpstr>
      <vt:lpstr>軽油</vt:lpstr>
      <vt:lpstr>検定等の有無</vt:lpstr>
      <vt:lpstr>原油</vt:lpstr>
      <vt:lpstr>原油のうちコンデンセート</vt:lpstr>
      <vt:lpstr>工事のためのエネルギー使用</vt:lpstr>
      <vt:lpstr>工事のためのエネルギー使用①</vt:lpstr>
      <vt:lpstr>工事のためのエネルギー使用②</vt:lpstr>
      <vt:lpstr>高炉ガス</vt:lpstr>
      <vt:lpstr>国産一般炭</vt:lpstr>
      <vt:lpstr>再エネ導入</vt:lpstr>
      <vt:lpstr>再生可能エネルギーの環境価値を移転した電気</vt:lpstr>
      <vt:lpstr>再生可能エネルギーの環境価値を移転した熱</vt:lpstr>
      <vt:lpstr>再生可能エネルギーの使用</vt:lpstr>
      <vt:lpstr>産業用以外の蒸気</vt:lpstr>
      <vt:lpstr>産業用蒸気</vt:lpstr>
      <vt:lpstr>算定対象外の排出活動の該当</vt:lpstr>
      <vt:lpstr>事業所外_電気</vt:lpstr>
      <vt:lpstr>事業所外_電気オフサイトPPA_ヴァーチャル</vt:lpstr>
      <vt:lpstr>事業所外_電気その他バイオマス</vt:lpstr>
      <vt:lpstr>事業所外_電気バイオエタノール</vt:lpstr>
      <vt:lpstr>事業所外_電気バイオガス</vt:lpstr>
      <vt:lpstr>事業所外_電気バイオマス</vt:lpstr>
      <vt:lpstr>事業所外_電気黒液</vt:lpstr>
      <vt:lpstr>事業所外_電気水力_大規模</vt:lpstr>
      <vt:lpstr>事業所外_電気水力_大規模以外</vt:lpstr>
      <vt:lpstr>事業所外_電気太陽光</vt:lpstr>
      <vt:lpstr>事業所外_電気地熱</vt:lpstr>
      <vt:lpstr>事業所外_電気風力</vt:lpstr>
      <vt:lpstr>事業所外_電気木材</vt:lpstr>
      <vt:lpstr>事業所外_電気木質廃材</vt:lpstr>
      <vt:lpstr>事業所外_燃料及び熱</vt:lpstr>
      <vt:lpstr>事業所外_燃料及び熱その他バイオマス</vt:lpstr>
      <vt:lpstr>事業所外_燃料及び熱バイオエタノール</vt:lpstr>
      <vt:lpstr>事業所外_燃料及び熱バイオガス</vt:lpstr>
      <vt:lpstr>事業所外_燃料及び熱温泉熱</vt:lpstr>
      <vt:lpstr>事業所外_燃料及び熱河川水熱</vt:lpstr>
      <vt:lpstr>事業所外_燃料及び熱海水熱</vt:lpstr>
      <vt:lpstr>事業所外_燃料及び熱黒液</vt:lpstr>
      <vt:lpstr>事業所外_燃料及び熱雪氷熱</vt:lpstr>
      <vt:lpstr>事業所外_燃料及び熱太陽熱</vt:lpstr>
      <vt:lpstr>事業所外_燃料及び熱地下水熱</vt:lpstr>
      <vt:lpstr>事業所外_燃料及び熱地中熱</vt:lpstr>
      <vt:lpstr>事業所外_燃料及び熱地熱</vt:lpstr>
      <vt:lpstr>事業所外_燃料及び熱木材</vt:lpstr>
      <vt:lpstr>事業所外_燃料及び熱木質廃材</vt:lpstr>
      <vt:lpstr>事業所外から供給された再エネ熱</vt:lpstr>
      <vt:lpstr>事業所外から供給された電気</vt:lpstr>
      <vt:lpstr>事業所外利用の移動体への供給</vt:lpstr>
      <vt:lpstr>事業所外利用の移動体への供給①</vt:lpstr>
      <vt:lpstr>事業所外利用の移動体への供給②</vt:lpstr>
      <vt:lpstr>事業所内_電気</vt:lpstr>
      <vt:lpstr>事業所内_電気オフサイトPPA_フィジカル</vt:lpstr>
      <vt:lpstr>事業所内_電気オンサイトPPA_ヴァーチャル</vt:lpstr>
      <vt:lpstr>事業所内_電気オンサイトPPA_フィジカル</vt:lpstr>
      <vt:lpstr>事業所内_電気その他バイオマス</vt:lpstr>
      <vt:lpstr>事業所内_電気バイオエタノール</vt:lpstr>
      <vt:lpstr>事業所内_電気バイオガス</vt:lpstr>
      <vt:lpstr>事業所内_電気バイオマス</vt:lpstr>
      <vt:lpstr>事業所内_電気黒液</vt:lpstr>
      <vt:lpstr>事業所内_電気水力_大規模</vt:lpstr>
      <vt:lpstr>事業所内_電気水力_大規模以外</vt:lpstr>
      <vt:lpstr>事業所内_電気太陽光</vt:lpstr>
      <vt:lpstr>事業所内_電気地熱</vt:lpstr>
      <vt:lpstr>事業所内_電気風力</vt:lpstr>
      <vt:lpstr>事業所内_電気木材</vt:lpstr>
      <vt:lpstr>事業所内_電気木質廃材</vt:lpstr>
      <vt:lpstr>事業所内_燃料及び熱</vt:lpstr>
      <vt:lpstr>事業所内_燃料及び熱その他バイオマス</vt:lpstr>
      <vt:lpstr>事業所内_燃料及び熱バイオエタノール</vt:lpstr>
      <vt:lpstr>事業所内_燃料及び熱バイオガス</vt:lpstr>
      <vt:lpstr>事業所内_燃料及び熱バイオマス</vt:lpstr>
      <vt:lpstr>事業所内_燃料及び熱温泉熱</vt:lpstr>
      <vt:lpstr>事業所内_燃料及び熱河川水熱</vt:lpstr>
      <vt:lpstr>事業所内_燃料及び熱海水熱</vt:lpstr>
      <vt:lpstr>事業所内_燃料及び熱黒液</vt:lpstr>
      <vt:lpstr>事業所内_燃料及び熱雪氷熱</vt:lpstr>
      <vt:lpstr>事業所内_燃料及び熱太陽熱</vt:lpstr>
      <vt:lpstr>事業所内_燃料及び熱地下水熱</vt:lpstr>
      <vt:lpstr>事業所内_燃料及び熱地中熱</vt:lpstr>
      <vt:lpstr>事業所内_燃料及び熱地熱</vt:lpstr>
      <vt:lpstr>事業所内_燃料及び熱木材</vt:lpstr>
      <vt:lpstr>事業所内_燃料及び熱木質廃材</vt:lpstr>
      <vt:lpstr>持続可能性が担保されていないバイオマス由来の電気</vt:lpstr>
      <vt:lpstr>持続可能性が担保されていないバイオマス由来の熱</vt:lpstr>
      <vt:lpstr>自ら生成した電力の供給</vt:lpstr>
      <vt:lpstr>自ら生成した熱の供給</vt:lpstr>
      <vt:lpstr>住宅用途への供給</vt:lpstr>
      <vt:lpstr>住宅用途への供給①</vt:lpstr>
      <vt:lpstr>住宅用途への供給②</vt:lpstr>
      <vt:lpstr>潤滑油</vt:lpstr>
      <vt:lpstr>吹込用原料炭</vt:lpstr>
      <vt:lpstr>石炭コークス</vt:lpstr>
      <vt:lpstr>石油アスファルト</vt:lpstr>
      <vt:lpstr>石油コークス・FCCコークス</vt:lpstr>
      <vt:lpstr>石油系炭化水素ガス</vt:lpstr>
      <vt:lpstr>他事業所への熱や電気の供給</vt:lpstr>
      <vt:lpstr>他事業所への燃料等の直接供給</vt:lpstr>
      <vt:lpstr>他事業所への燃料等の直接供給①</vt:lpstr>
      <vt:lpstr>他事業所への燃料等の直接供給②</vt:lpstr>
      <vt:lpstr>転炉ガス</vt:lpstr>
      <vt:lpstr>電気の使用</vt:lpstr>
      <vt:lpstr>電気事業者</vt:lpstr>
      <vt:lpstr>都市ガス</vt:lpstr>
      <vt:lpstr>都市ガスメーター種</vt:lpstr>
      <vt:lpstr>灯油</vt:lpstr>
      <vt:lpstr>入力方法</vt:lpstr>
      <vt:lpstr>熱の供給区域</vt:lpstr>
      <vt:lpstr>熱の使用</vt:lpstr>
      <vt:lpstr>燃料の使用</vt:lpstr>
      <vt:lpstr>燃料の使用①</vt:lpstr>
      <vt:lpstr>燃料の使用②</vt:lpstr>
      <vt:lpstr>把握方法</vt:lpstr>
      <vt:lpstr>排出活動</vt:lpstr>
      <vt:lpstr>排出活動①</vt:lpstr>
      <vt:lpstr>排出活動②</vt:lpstr>
      <vt:lpstr>排出係数根拠</vt:lpstr>
      <vt:lpstr>発電用高炉ガス</vt:lpstr>
      <vt:lpstr>無</vt:lpstr>
      <vt:lpstr>輸入一般炭</vt:lpstr>
      <vt:lpstr>輸入原料炭</vt:lpstr>
      <vt:lpstr>輸入無煙炭</vt:lpstr>
      <vt:lpstr>冷水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2020-03-31T11:38:28Z</dcterms:created>
  <dcterms:modified xsi:type="dcterms:W3CDTF">2026-05-01T08:11:06Z</dcterms:modified>
</cp:coreProperties>
</file>