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
    </mc:Choice>
  </mc:AlternateContent>
  <workbookProtection workbookAlgorithmName="SHA-512" workbookHashValue="8jPE7hVkroT+u1L8tq8Flm3EZKwzSSOHUjC7E7bwus66jqyZEIvLO53c21OWdqtOUFRPhzbRwBrUlmYDScu2lg==" workbookSaltValue="QDXAu284GnTu56OG3PdBJw==" workbookSpinCount="100000" lockStructure="1"/>
  <bookViews>
    <workbookView xWindow="0" yWindow="0" windowWidth="28800" windowHeight="12312" tabRatio="861"/>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事務所版）" sheetId="38" r:id="rId8"/>
    <sheet name="評価シート" sheetId="41" r:id="rId9"/>
    <sheet name="ver" sheetId="42" state="hidden" r:id="rId10"/>
  </sheets>
  <externalReferences>
    <externalReference r:id="rId11"/>
  </externalReferences>
  <definedNames>
    <definedName name="_xlnm._FilterDatabase" localSheetId="7" hidden="1">'点検表（事務所版）'!#REF!</definedName>
    <definedName name="A_農業_林業" localSheetId="1">その1!$AY$8:$AY$9</definedName>
    <definedName name="A_農業_林業">#REF!</definedName>
    <definedName name="B_漁業" localSheetId="1">その1!$AY$10:$AY$11</definedName>
    <definedName name="B_漁業">#REF!</definedName>
    <definedName name="C_鉱業_採石業_砂利採取業" localSheetId="1">その1!$AY$12</definedName>
    <definedName name="C_鉱業_採石業_砂利採取業">#REF!</definedName>
    <definedName name="D_建設業" localSheetId="1">その1!$AY$13:$AY$15</definedName>
    <definedName name="D_建設業">#REF!</definedName>
    <definedName name="E_製造業" localSheetId="1">その1!$AY$16:$AY$39</definedName>
    <definedName name="E_製造業">#REF!</definedName>
    <definedName name="F_電気_ガス_熱供給_水道業" localSheetId="1">その1!$AY$40:$AY$43</definedName>
    <definedName name="F_電気_ガス_熱供給_水道業">#REF!</definedName>
    <definedName name="G_情報通信業" localSheetId="1">その1!$AY$44:$AY$48</definedName>
    <definedName name="G_情報通信業">#REF!</definedName>
    <definedName name="H_運輸業_郵便業" localSheetId="1">その1!$AY$49:$AY$56</definedName>
    <definedName name="H_運輸業_郵便業">#REF!</definedName>
    <definedName name="I_卸売業_小売業" localSheetId="1">その1!$AY$57:$AY$68</definedName>
    <definedName name="I_卸売業_小売業">#REF!</definedName>
    <definedName name="J_金融業_保険業" localSheetId="1">その1!$AY$69:$AY$74</definedName>
    <definedName name="J_金融業_保険業">#REF!</definedName>
    <definedName name="K_不動産業_物品賃貸業" localSheetId="1">その1!$AY$75:$AY$77</definedName>
    <definedName name="K_不動産業_物品賃貸業">#REF!</definedName>
    <definedName name="L_学術研究_専門_技術サービス業" localSheetId="1">その1!$AY$78:$AY$81</definedName>
    <definedName name="L_学術研究_専門_技術サービス業">#REF!</definedName>
    <definedName name="M_宿泊業_飲食サービス業" localSheetId="1">その1!$AY$82:$AY$84</definedName>
    <definedName name="M_宿泊業_飲食サービス業">#REF!</definedName>
    <definedName name="N_生活関連サービス業_娯楽業" localSheetId="1">その1!$AY$85:$AY$87</definedName>
    <definedName name="N_生活関連サービス業_娯楽業">#REF!</definedName>
    <definedName name="O_教育_学習支援業" localSheetId="1">その1!$AY$88:$AY$89</definedName>
    <definedName name="O_教育_学習支援業">#REF!</definedName>
    <definedName name="P_医療_福祉" localSheetId="1">その1!$AY$90:$AY$92</definedName>
    <definedName name="P_医療_福祉">#REF!</definedName>
    <definedName name="_xlnm.Print_Area" localSheetId="1">その1!$D$3:$AR$37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'点検表（事務所版）'!$B$2:$AI$134</definedName>
    <definedName name="_xlnm.Print_Area" localSheetId="8">評価シート!$A$1:$AJ$89</definedName>
    <definedName name="_xlnm.Print_Titles" localSheetId="7">'点検表（事務所版）'!$13:$14</definedName>
    <definedName name="Q_複合サービス事業" localSheetId="1">その1!$AY$93:$AY$94</definedName>
    <definedName name="Q_複合サービス事業">#REF!</definedName>
    <definedName name="R_サービス業...他に分類されないもの" localSheetId="1">その1!$AY$95:$AY$102</definedName>
    <definedName name="R_サービス業...他に分類されないもの">#REF!</definedName>
    <definedName name="S_公務...他に分類されるものを除く" localSheetId="1">その1!$AY$103:$AY$105</definedName>
    <definedName name="S_公務...他に分類されるものを除く">#REF!</definedName>
    <definedName name="T_分類不能の産業" localSheetId="1">その1!$AY$106</definedName>
    <definedName name="T_分類不能の産業">#REF!</definedName>
    <definedName name="一部実施" localSheetId="3">#REF!</definedName>
    <definedName name="一部実施">#REF!</definedName>
    <definedName name="該当なし" localSheetId="3">#REF!</definedName>
    <definedName name="該当なし">#REF!</definedName>
    <definedName name="記号">[1]定数!$A$2:$A$65</definedName>
    <definedName name="指定地球温暖化対策事業者" localSheetId="1">その1!$AX$5:$AZ$5</definedName>
    <definedName name="指定地球温暖化対策事業者">#REF!</definedName>
    <definedName name="実施済" localSheetId="3">#REF!</definedName>
    <definedName name="実施済">#REF!</definedName>
    <definedName name="実施予定" localSheetId="3">#REF!</definedName>
    <definedName name="実施予定">#REF!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7" l="1"/>
  <c r="C14" i="37"/>
  <c r="BE109" i="38" l="1"/>
  <c r="BE112" i="38" s="1"/>
  <c r="AT29" i="23" l="1"/>
  <c r="AT7" i="23"/>
  <c r="G29" i="41" l="1"/>
  <c r="R36" i="41"/>
  <c r="R40" i="41" s="1"/>
  <c r="K36" i="41" l="1"/>
  <c r="G40" i="41" s="1"/>
  <c r="O35" i="18" l="1"/>
  <c r="O40" i="18" l="1"/>
  <c r="O39" i="18"/>
  <c r="O38" i="18"/>
  <c r="O34" i="18"/>
  <c r="O33" i="18"/>
  <c r="O32" i="18"/>
  <c r="O30" i="18"/>
  <c r="O28" i="18"/>
  <c r="O18" i="18"/>
  <c r="BS53" i="38" l="1"/>
  <c r="BS56" i="38"/>
  <c r="BR53" i="38"/>
  <c r="BQ53" i="38"/>
  <c r="BP53" i="38"/>
  <c r="BP102" i="38"/>
  <c r="BQ102" i="38"/>
  <c r="BR102" i="38"/>
  <c r="BS102" i="38"/>
  <c r="BP105" i="38"/>
  <c r="BQ105" i="38"/>
  <c r="BR105" i="38"/>
  <c r="BS105" i="38"/>
  <c r="BS99" i="38"/>
  <c r="BR99" i="38"/>
  <c r="BQ99" i="38"/>
  <c r="BP99" i="38"/>
  <c r="BP68" i="38"/>
  <c r="BQ68" i="38"/>
  <c r="BR68" i="38"/>
  <c r="BS68" i="38"/>
  <c r="BP71" i="38"/>
  <c r="BQ71" i="38"/>
  <c r="BR71" i="38"/>
  <c r="BS71" i="38"/>
  <c r="BP74" i="38"/>
  <c r="BQ74" i="38"/>
  <c r="BR74" i="38"/>
  <c r="BS74" i="38"/>
  <c r="BP77" i="38"/>
  <c r="BQ77" i="38"/>
  <c r="BR77" i="38"/>
  <c r="BS77" i="38"/>
  <c r="BP80" i="38"/>
  <c r="BQ80" i="38"/>
  <c r="BR80" i="38"/>
  <c r="BS80" i="38"/>
  <c r="BP83" i="38"/>
  <c r="BQ83" i="38"/>
  <c r="BR83" i="38"/>
  <c r="BS83" i="38"/>
  <c r="BP86" i="38"/>
  <c r="BQ86" i="38"/>
  <c r="BR86" i="38"/>
  <c r="BS86" i="38"/>
  <c r="BP89" i="38"/>
  <c r="BQ89" i="38"/>
  <c r="BR89" i="38"/>
  <c r="BS89" i="38"/>
  <c r="BP92" i="38"/>
  <c r="BQ92" i="38"/>
  <c r="BR92" i="38"/>
  <c r="BS92" i="38"/>
  <c r="BP95" i="38"/>
  <c r="BQ95" i="38"/>
  <c r="BR95" i="38"/>
  <c r="BS95" i="38"/>
  <c r="BP56" i="38"/>
  <c r="BQ56" i="38"/>
  <c r="BR56" i="38"/>
  <c r="BP59" i="38"/>
  <c r="BQ59" i="38"/>
  <c r="BR59" i="38"/>
  <c r="BS59" i="38"/>
  <c r="BP62" i="38"/>
  <c r="BQ62" i="38"/>
  <c r="BR62" i="38"/>
  <c r="BS62" i="38"/>
  <c r="BP65" i="38"/>
  <c r="BQ65" i="38"/>
  <c r="BR65" i="38"/>
  <c r="BS65" i="38"/>
  <c r="BP19" i="38"/>
  <c r="BQ19" i="38"/>
  <c r="BR19" i="38"/>
  <c r="BS19" i="38"/>
  <c r="BP22" i="38"/>
  <c r="BQ22" i="38"/>
  <c r="BR22" i="38"/>
  <c r="BS22" i="38"/>
  <c r="BP25" i="38"/>
  <c r="BQ25" i="38"/>
  <c r="BR25" i="38"/>
  <c r="BS25" i="38"/>
  <c r="BP28" i="38"/>
  <c r="BQ28" i="38"/>
  <c r="BR28" i="38"/>
  <c r="BS28" i="38"/>
  <c r="BP31" i="38"/>
  <c r="BQ31" i="38"/>
  <c r="BR31" i="38"/>
  <c r="BS31" i="38"/>
  <c r="BP34" i="38"/>
  <c r="BQ34" i="38"/>
  <c r="BR34" i="38"/>
  <c r="BS34" i="38"/>
  <c r="BP37" i="38"/>
  <c r="BQ37" i="38"/>
  <c r="BR37" i="38"/>
  <c r="BS37" i="38"/>
  <c r="BP40" i="38"/>
  <c r="BQ40" i="38"/>
  <c r="BR40" i="38"/>
  <c r="BS40" i="38"/>
  <c r="BP43" i="38"/>
  <c r="BQ43" i="38"/>
  <c r="BR43" i="38"/>
  <c r="BS43" i="38"/>
  <c r="BP46" i="38"/>
  <c r="BQ46" i="38"/>
  <c r="BR46" i="38"/>
  <c r="BS46" i="38"/>
  <c r="BP49" i="38"/>
  <c r="BQ49" i="38"/>
  <c r="BR49" i="38"/>
  <c r="BS49" i="38"/>
  <c r="BS16" i="38"/>
  <c r="BR16" i="38"/>
  <c r="BQ16" i="38"/>
  <c r="BP16" i="38"/>
  <c r="K9" i="38"/>
  <c r="K6" i="38"/>
  <c r="BF106" i="38"/>
  <c r="J8" i="41"/>
  <c r="D8" i="41"/>
  <c r="AM16" i="38"/>
  <c r="AP16" i="38" s="1"/>
  <c r="AM19" i="38"/>
  <c r="AP19" i="38" s="1"/>
  <c r="AM22" i="38"/>
  <c r="AP22" i="38" s="1"/>
  <c r="AM25" i="38"/>
  <c r="AP25" i="38" s="1"/>
  <c r="AM28" i="38"/>
  <c r="AP28" i="38" s="1"/>
  <c r="AM31" i="38"/>
  <c r="AP31" i="38" s="1"/>
  <c r="AM34" i="38"/>
  <c r="AP34" i="38" s="1"/>
  <c r="AM37" i="38"/>
  <c r="AP37" i="38" s="1"/>
  <c r="AM40" i="38"/>
  <c r="AP40" i="38" s="1"/>
  <c r="AM43" i="38"/>
  <c r="AP43" i="38" s="1"/>
  <c r="AM46" i="38"/>
  <c r="AP46" i="38" s="1"/>
  <c r="AM49" i="38"/>
  <c r="AP49" i="38" s="1"/>
  <c r="AS49" i="38"/>
  <c r="AM53" i="38"/>
  <c r="AP53" i="38" s="1"/>
  <c r="AM56" i="38"/>
  <c r="AP56" i="38" s="1"/>
  <c r="AM59" i="38"/>
  <c r="AP59" i="38" s="1"/>
  <c r="AM62" i="38"/>
  <c r="AP62" i="38" s="1"/>
  <c r="AM65" i="38"/>
  <c r="AP65" i="38" s="1"/>
  <c r="AM68" i="38"/>
  <c r="AP68" i="38" s="1"/>
  <c r="AM71" i="38"/>
  <c r="AP71" i="38" s="1"/>
  <c r="AM74" i="38"/>
  <c r="AP74" i="38" s="1"/>
  <c r="AM77" i="38"/>
  <c r="AP77" i="38" s="1"/>
  <c r="AM80" i="38"/>
  <c r="AP80" i="38" s="1"/>
  <c r="AM83" i="38"/>
  <c r="AP83" i="38" s="1"/>
  <c r="AM86" i="38"/>
  <c r="AP86" i="38" s="1"/>
  <c r="AM89" i="38"/>
  <c r="AP89" i="38" s="1"/>
  <c r="AM92" i="38"/>
  <c r="AP92" i="38" s="1"/>
  <c r="AM95" i="38"/>
  <c r="AP95" i="38" s="1"/>
  <c r="AM99" i="38"/>
  <c r="AP99" i="38" s="1"/>
  <c r="AM102" i="38"/>
  <c r="AP102" i="38" s="1"/>
  <c r="AM105" i="38"/>
  <c r="AP105" i="38" s="1"/>
  <c r="AS102" i="38"/>
  <c r="AA2" i="41"/>
  <c r="P38" i="18"/>
  <c r="AD20" i="35"/>
  <c r="R29" i="41" s="1"/>
  <c r="AW22" i="38"/>
  <c r="AV22" i="38"/>
  <c r="BF96" i="38"/>
  <c r="BN106" i="38"/>
  <c r="BN96" i="38"/>
  <c r="BM106" i="38"/>
  <c r="BM96" i="38"/>
  <c r="BL106" i="38"/>
  <c r="BL96" i="38"/>
  <c r="BK106" i="38"/>
  <c r="BK96" i="38"/>
  <c r="BI106" i="38"/>
  <c r="BI96" i="38"/>
  <c r="BH106" i="38"/>
  <c r="BH96" i="38"/>
  <c r="BF50" i="38"/>
  <c r="BN50" i="38"/>
  <c r="AG13" i="37" s="1"/>
  <c r="BM50" i="38"/>
  <c r="AD13" i="37" s="1"/>
  <c r="BL50" i="38"/>
  <c r="AA13" i="37" s="1"/>
  <c r="BK50" i="38"/>
  <c r="X13" i="37" s="1"/>
  <c r="BI50" i="38"/>
  <c r="P13" i="37"/>
  <c r="BH50" i="38"/>
  <c r="C13" i="37"/>
  <c r="R18" i="35"/>
  <c r="R5" i="38"/>
  <c r="O5" i="38"/>
  <c r="K5" i="38"/>
  <c r="AX105" i="38"/>
  <c r="AW105" i="38"/>
  <c r="AV105" i="38"/>
  <c r="AX102" i="38"/>
  <c r="AW102" i="38"/>
  <c r="AV102" i="38"/>
  <c r="AX99" i="38"/>
  <c r="AW99" i="38"/>
  <c r="AV99" i="38"/>
  <c r="AX43" i="38"/>
  <c r="AW43" i="38"/>
  <c r="AV43" i="38"/>
  <c r="AV19" i="38"/>
  <c r="M28" i="23"/>
  <c r="S28" i="23"/>
  <c r="Y28" i="23"/>
  <c r="AE28" i="23"/>
  <c r="P40" i="18"/>
  <c r="N38" i="18"/>
  <c r="AH8" i="36"/>
  <c r="AH9" i="36"/>
  <c r="Y15" i="23"/>
  <c r="N9" i="18"/>
  <c r="O9" i="18"/>
  <c r="P9" i="18"/>
  <c r="N23" i="18"/>
  <c r="O23" i="18"/>
  <c r="P23" i="18"/>
  <c r="R13" i="35"/>
  <c r="K8" i="38" s="1"/>
  <c r="R12" i="35"/>
  <c r="AM11" i="35"/>
  <c r="AD12" i="37"/>
  <c r="AA12" i="37"/>
  <c r="X12" i="37"/>
  <c r="AB8" i="36"/>
  <c r="AB9" i="36"/>
  <c r="AN17" i="37"/>
  <c r="R17" i="35"/>
  <c r="P35" i="18"/>
  <c r="N19" i="18"/>
  <c r="O19" i="18"/>
  <c r="P19" i="18"/>
  <c r="S15" i="23"/>
  <c r="N13" i="18"/>
  <c r="N35" i="18"/>
  <c r="N39" i="18"/>
  <c r="N40" i="18"/>
  <c r="M42" i="18"/>
  <c r="X24" i="36"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BH109" i="38" l="1"/>
  <c r="BF109" i="38"/>
  <c r="BN109" i="38"/>
  <c r="AG14" i="37" s="1"/>
  <c r="BL109" i="38"/>
  <c r="BK109" i="38"/>
  <c r="BI109" i="38"/>
  <c r="BM109" i="38"/>
  <c r="AB8" i="41"/>
  <c r="C25" i="41" s="1"/>
  <c r="BI112" i="38"/>
  <c r="BK112" i="38"/>
  <c r="X14" i="37"/>
  <c r="BL112" i="38"/>
  <c r="AA14" i="37"/>
  <c r="BM112" i="38"/>
  <c r="AD14" i="37"/>
  <c r="BN112" i="38"/>
  <c r="BH112" i="38"/>
  <c r="L14" i="37"/>
  <c r="BF112" i="38"/>
  <c r="AJ14" i="37"/>
  <c r="L13" i="37"/>
  <c r="BG50" i="38"/>
  <c r="P45" i="18"/>
  <c r="BJ106" i="38"/>
  <c r="BG106" i="38"/>
  <c r="BG109" i="38" s="1"/>
  <c r="BJ96" i="38"/>
  <c r="AV29" i="23"/>
  <c r="AW29" i="23"/>
  <c r="BJ50" i="38"/>
  <c r="R19" i="35"/>
  <c r="X23" i="36"/>
  <c r="AH12" i="36"/>
  <c r="P17" i="37"/>
  <c r="AN36" i="35"/>
  <c r="N42" i="18"/>
  <c r="N37" i="18"/>
  <c r="BG96" i="38"/>
  <c r="AJ13" i="37"/>
  <c r="P42" i="18"/>
  <c r="AN35" i="35"/>
  <c r="K10" i="38"/>
  <c r="N7" i="38"/>
  <c r="AP11" i="38"/>
  <c r="AQ102" i="38" s="1"/>
  <c r="P37" i="18"/>
  <c r="K7" i="38"/>
  <c r="AE14" i="23"/>
  <c r="AE15" i="23" s="1"/>
  <c r="AM11" i="38"/>
  <c r="AK28" i="23"/>
  <c r="BJ109" i="38" l="1"/>
  <c r="BG112" i="38"/>
  <c r="H14" i="37"/>
  <c r="BJ112" i="38"/>
  <c r="T14" i="37"/>
  <c r="T13" i="37"/>
  <c r="T17" i="37" s="1"/>
  <c r="H13" i="37"/>
  <c r="AG17" i="37"/>
  <c r="AD17" i="37"/>
  <c r="L17" i="37"/>
  <c r="X17" i="37"/>
  <c r="AJ17" i="37"/>
  <c r="P46" i="18"/>
  <c r="AA17" i="37"/>
  <c r="AU29" i="23"/>
  <c r="AX29" i="23"/>
  <c r="N46" i="18"/>
  <c r="M47" i="18" s="1"/>
  <c r="AQ95" i="38"/>
  <c r="AS95" i="38" s="1"/>
  <c r="AQ62" i="38"/>
  <c r="AS62" i="38" s="1"/>
  <c r="AQ56" i="38"/>
  <c r="AS56" i="38" s="1"/>
  <c r="AQ80" i="38"/>
  <c r="AS80" i="38" s="1"/>
  <c r="AQ65" i="38"/>
  <c r="AR65" i="38" s="1"/>
  <c r="AQ59" i="38"/>
  <c r="AS59" i="38" s="1"/>
  <c r="AQ89" i="38"/>
  <c r="AS89" i="38" s="1"/>
  <c r="AB63" i="41"/>
  <c r="AQ40" i="38"/>
  <c r="AQ25" i="38"/>
  <c r="AS25" i="38" s="1"/>
  <c r="AQ22" i="38"/>
  <c r="AS22" i="38" s="1"/>
  <c r="AQ28" i="38"/>
  <c r="AS28" i="38" s="1"/>
  <c r="AQ31" i="38"/>
  <c r="AQ19" i="38"/>
  <c r="AS19" i="38" s="1"/>
  <c r="AQ46" i="38"/>
  <c r="AQ49" i="38"/>
  <c r="AQ37" i="38"/>
  <c r="AS37" i="38" s="1"/>
  <c r="AQ68" i="38"/>
  <c r="AQ43" i="38"/>
  <c r="AS43" i="38" s="1"/>
  <c r="AQ34" i="38"/>
  <c r="AS34" i="38" s="1"/>
  <c r="AQ71" i="38"/>
  <c r="AS71" i="38" s="1"/>
  <c r="AQ74" i="38"/>
  <c r="AS74" i="38" s="1"/>
  <c r="AQ105" i="38"/>
  <c r="AS105" i="38" s="1"/>
  <c r="AQ16" i="38"/>
  <c r="AQ83" i="38"/>
  <c r="AS83" i="38" s="1"/>
  <c r="AQ86" i="38"/>
  <c r="AS86" i="38" s="1"/>
  <c r="AQ53" i="38"/>
  <c r="AQ99" i="38"/>
  <c r="AQ92" i="38"/>
  <c r="AS92" i="38" s="1"/>
  <c r="AQ77" i="38"/>
  <c r="AS77" i="38" s="1"/>
  <c r="H17" i="37" l="1"/>
  <c r="K29" i="41"/>
  <c r="AW7" i="23"/>
  <c r="AS65" i="38"/>
  <c r="AT65" i="38" s="1"/>
  <c r="AT80" i="38"/>
  <c r="AB69" i="41"/>
  <c r="AB17" i="41"/>
  <c r="M15" i="23"/>
  <c r="AR53" i="38"/>
  <c r="AS53" i="38"/>
  <c r="AT53" i="38" s="1"/>
  <c r="AR46" i="38"/>
  <c r="AS46" i="38"/>
  <c r="AT46" i="38" s="1"/>
  <c r="AR99" i="38"/>
  <c r="AR98" i="38" s="1"/>
  <c r="AS99" i="38"/>
  <c r="AT99" i="38" s="1"/>
  <c r="AT98" i="38" s="1"/>
  <c r="AR68" i="38"/>
  <c r="AS68" i="38"/>
  <c r="AT68" i="38" s="1"/>
  <c r="AR80" i="38"/>
  <c r="AR16" i="38"/>
  <c r="AS16" i="38"/>
  <c r="AT16" i="38" s="1"/>
  <c r="AR31" i="38"/>
  <c r="AS31" i="38"/>
  <c r="AT31" i="38" s="1"/>
  <c r="AR40" i="38"/>
  <c r="AS40" i="38"/>
  <c r="AT40" i="38" s="1"/>
  <c r="AU7" i="23" l="1"/>
  <c r="AX7" i="23"/>
  <c r="AV7" i="23"/>
  <c r="AP30" i="23" s="1"/>
  <c r="AA5" i="38"/>
  <c r="AB66" i="41" s="1"/>
  <c r="AR52" i="38"/>
  <c r="AT15" i="38"/>
  <c r="AR15" i="38"/>
  <c r="AT52" i="38"/>
  <c r="AB40" i="41" l="1"/>
  <c r="AB72" i="41" s="1"/>
  <c r="AB76" i="41" s="1"/>
  <c r="AM84" i="41" l="1"/>
  <c r="AM87" i="41"/>
  <c r="AM83" i="41"/>
  <c r="AM86" i="41"/>
  <c r="AM82" i="41"/>
  <c r="AM85" i="41"/>
</calcChain>
</file>

<file path=xl/comments1.xml><?xml version="1.0" encoding="utf-8"?>
<comments xmlns="http://schemas.openxmlformats.org/spreadsheetml/2006/main">
  <authors>
    <author>東京都</author>
    <author>作成者</author>
    <author>総量削減課</author>
    <author>田部井</author>
  </authors>
  <commentList>
    <comment ref="T7" authorId="0" shapeId="0">
      <text>
        <r>
          <rPr>
            <sz val="9"/>
            <color indexed="81"/>
            <rFont val="MS P ゴシック"/>
            <family val="3"/>
            <charset val="128"/>
          </rPr>
          <t>「届出者」もしくは「代理人」を選択してください。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法人の場合、このセルに代表者の役職及び名前を入力してください。個人の場合は、名前を入力してください。</t>
        </r>
      </text>
    </comment>
    <comment ref="V27" authorId="2" shapeId="0">
      <text>
        <r>
          <rPr>
            <sz val="9"/>
            <color indexed="81"/>
            <rFont val="ＭＳ Ｐゴシック"/>
            <family val="3"/>
            <charset val="128"/>
          </rPr>
          <t xml:space="preserve">区市町村をプルダウンで選択してください。
</t>
        </r>
      </text>
    </comment>
    <comment ref="AK49" authorId="3"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34"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text>
        <r>
          <rPr>
            <b/>
            <sz val="14"/>
            <color indexed="12"/>
            <rFont val="Meiryo UI"/>
            <family val="3"/>
            <charset val="128"/>
          </rPr>
          <t>№9で『0』を選択した場合は、『0』しか選択できません。</t>
        </r>
        <r>
          <rPr>
            <sz val="9"/>
            <color indexed="81"/>
            <rFont val="ＭＳ Ｐゴシック"/>
            <family val="3"/>
            <charset val="128"/>
          </rPr>
          <t xml:space="preserve">
</t>
        </r>
      </text>
    </comment>
    <comment ref="AG49"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80" authorId="0" shapeId="0">
      <text>
        <r>
          <rPr>
            <b/>
            <sz val="14"/>
            <color indexed="12"/>
            <rFont val="Meiryo UI"/>
            <family val="3"/>
            <charset val="128"/>
          </rPr>
          <t>選択肢『該当無』を選択した場合は、
備考欄に詳細を記載してください。</t>
        </r>
      </text>
    </comment>
    <comment ref="AG89" authorId="0" shapeId="0">
      <text>
        <r>
          <rPr>
            <b/>
            <sz val="14"/>
            <color indexed="12"/>
            <rFont val="Meiryo UI"/>
            <family val="3"/>
            <charset val="128"/>
          </rPr>
          <t>選択肢『該当無』を選択した場合は、
備考欄に詳細を記載してください。</t>
        </r>
      </text>
    </comment>
    <comment ref="AG92" authorId="0" shapeId="0">
      <text>
        <r>
          <rPr>
            <b/>
            <sz val="14"/>
            <color indexed="12"/>
            <rFont val="Meiryo UI"/>
            <family val="3"/>
            <charset val="128"/>
          </rPr>
          <t>選択肢『該当無』を記載した場合は、
備考欄に詳細を記載してください。</t>
        </r>
      </text>
    </comment>
    <comment ref="AG102"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List>
</comments>
</file>

<file path=xl/sharedStrings.xml><?xml version="1.0" encoding="utf-8"?>
<sst xmlns="http://schemas.openxmlformats.org/spreadsheetml/2006/main" count="815" uniqueCount="666">
  <si>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</si>
  <si>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</si>
  <si>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</si>
  <si>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</si>
  <si>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</si>
  <si>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</si>
  <si>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</si>
  <si>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</si>
  <si>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</si>
  <si>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</si>
  <si>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</si>
  <si>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</si>
  <si>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</si>
  <si>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４：用途(空調・照明・ｺﾝｾﾝﾄ等)や区画ごとの範囲を、日又は時間単位で把握
３：用途や区画ごとの範囲を、月単位で把握
２：範囲はなく、総使用量を、日又は時間単位で把握
１：範囲はなく、総使用量を、月単位で把握
０：受けていない（把握していない）</t>
    <rPh sb="2" eb="4">
      <t>ヨウト</t>
    </rPh>
    <rPh sb="5" eb="7">
      <t>クウチョウ</t>
    </rPh>
    <rPh sb="8" eb="10">
      <t>ショウメイ</t>
    </rPh>
    <rPh sb="16" eb="17">
      <t>トウ</t>
    </rPh>
    <rPh sb="19" eb="21">
      <t>クカク</t>
    </rPh>
    <rPh sb="24" eb="26">
      <t>ハンイ</t>
    </rPh>
    <rPh sb="28" eb="29">
      <t>ニチ</t>
    </rPh>
    <rPh sb="29" eb="30">
      <t>マタ</t>
    </rPh>
    <rPh sb="31" eb="33">
      <t>ジカン</t>
    </rPh>
    <rPh sb="33" eb="35">
      <t>タンイ</t>
    </rPh>
    <rPh sb="36" eb="38">
      <t>ハアク</t>
    </rPh>
    <rPh sb="41" eb="43">
      <t>ヨウト</t>
    </rPh>
    <rPh sb="44" eb="46">
      <t>クカク</t>
    </rPh>
    <rPh sb="49" eb="51">
      <t>ハンイ</t>
    </rPh>
    <rPh sb="53" eb="56">
      <t>ツキタンイ</t>
    </rPh>
    <rPh sb="57" eb="59">
      <t>ハアク</t>
    </rPh>
    <rPh sb="62" eb="64">
      <t>ハンイ</t>
    </rPh>
    <rPh sb="68" eb="69">
      <t>ソウ</t>
    </rPh>
    <rPh sb="69" eb="72">
      <t>シヨウリョウ</t>
    </rPh>
    <rPh sb="74" eb="75">
      <t>ニチ</t>
    </rPh>
    <rPh sb="75" eb="76">
      <t>マタ</t>
    </rPh>
    <rPh sb="77" eb="79">
      <t>ジカン</t>
    </rPh>
    <rPh sb="79" eb="81">
      <t>タンイ</t>
    </rPh>
    <rPh sb="82" eb="84">
      <t>ハアク</t>
    </rPh>
    <rPh sb="87" eb="89">
      <t>ハンイ</t>
    </rPh>
    <rPh sb="93" eb="94">
      <t>ソウ</t>
    </rPh>
    <rPh sb="94" eb="97">
      <t>シヨウリョウ</t>
    </rPh>
    <rPh sb="99" eb="102">
      <t>ツキタンイ</t>
    </rPh>
    <rPh sb="103" eb="105">
      <t>ハアク</t>
    </rPh>
    <rPh sb="108" eb="109">
      <t>ウ</t>
    </rPh>
    <rPh sb="115" eb="117">
      <t>ハアク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</si>
  <si>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</si>
  <si>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</si>
  <si>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照明や空調の運転時間や利用区画の適正化等、オフィス内の省エネ対策に関する啓発活動を実施しているか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5" eb="26">
      <t>ナイ</t>
    </rPh>
    <rPh sb="27" eb="28">
      <t>ショウ</t>
    </rPh>
    <rPh sb="30" eb="32">
      <t>タイサク</t>
    </rPh>
    <rPh sb="33" eb="34">
      <t>カン</t>
    </rPh>
    <rPh sb="36" eb="38">
      <t>ケイハツ</t>
    </rPh>
    <rPh sb="38" eb="40">
      <t>カツドウ</t>
    </rPh>
    <rPh sb="41" eb="43">
      <t>ジッシ</t>
    </rPh>
    <phoneticPr fontId="2"/>
  </si>
  <si>
    <t>２：１に加えて、社内アンケート調査等を行い、実施状況を把握
１：実施
０：実施無し</t>
    <rPh sb="4" eb="5">
      <t>クワ</t>
    </rPh>
    <rPh sb="8" eb="10">
      <t>シャナイ</t>
    </rPh>
    <rPh sb="15" eb="17">
      <t>チョウサ</t>
    </rPh>
    <rPh sb="17" eb="18">
      <t>トウ</t>
    </rPh>
    <rPh sb="19" eb="20">
      <t>オコナ</t>
    </rPh>
    <rPh sb="22" eb="24">
      <t>ジッシ</t>
    </rPh>
    <rPh sb="24" eb="26">
      <t>ジョウキョウ</t>
    </rPh>
    <rPh sb="27" eb="29">
      <t>ハアク</t>
    </rPh>
    <rPh sb="32" eb="34">
      <t>ジッシ</t>
    </rPh>
    <rPh sb="37" eb="39">
      <t>ジッシ</t>
    </rPh>
    <rPh sb="39" eb="40">
      <t>ナ</t>
    </rPh>
    <phoneticPr fontId="2"/>
  </si>
  <si>
    <t>点灯エリアのゾーニング</t>
    <rPh sb="0" eb="2">
      <t>テントウ</t>
    </rPh>
    <phoneticPr fontId="2"/>
  </si>
  <si>
    <t>居室内の必要な場所のみ点灯スイッチを入れられるように、点灯エリアがマッピング等により明示されているか</t>
    <rPh sb="0" eb="2">
      <t>キョシツ</t>
    </rPh>
    <rPh sb="2" eb="3">
      <t>ナイ</t>
    </rPh>
    <rPh sb="4" eb="6">
      <t>ヒツヨウ</t>
    </rPh>
    <rPh sb="7" eb="9">
      <t>バショ</t>
    </rPh>
    <rPh sb="11" eb="13">
      <t>テントウ</t>
    </rPh>
    <rPh sb="18" eb="19">
      <t>イ</t>
    </rPh>
    <rPh sb="27" eb="29">
      <t>テントウ</t>
    </rPh>
    <rPh sb="38" eb="39">
      <t>トウ</t>
    </rPh>
    <rPh sb="42" eb="44">
      <t>メイジ</t>
    </rPh>
    <phoneticPr fontId="2"/>
  </si>
  <si>
    <t>照明・空調
共通</t>
    <rPh sb="0" eb="2">
      <t>ショウメイ</t>
    </rPh>
    <rPh sb="3" eb="5">
      <t>クウチョウ</t>
    </rPh>
    <rPh sb="6" eb="8">
      <t>キョウツウ</t>
    </rPh>
    <phoneticPr fontId="2"/>
  </si>
  <si>
    <t>ブラインド類の運用</t>
    <rPh sb="5" eb="6">
      <t>ルイ</t>
    </rPh>
    <rPh sb="7" eb="9">
      <t>ウンヨウ</t>
    </rPh>
    <phoneticPr fontId="2"/>
  </si>
  <si>
    <t>季節状況等を踏まえ、日射遮蔽による空調負荷低減や、昼光利用による照明負荷低減を勘案し、ブラインド類の効率的な運用を実施しているか</t>
    <rPh sb="0" eb="2">
      <t>キセツ</t>
    </rPh>
    <rPh sb="2" eb="4">
      <t>ジョウキョウ</t>
    </rPh>
    <rPh sb="4" eb="5">
      <t>トウ</t>
    </rPh>
    <rPh sb="6" eb="7">
      <t>フ</t>
    </rPh>
    <rPh sb="10" eb="12">
      <t>ニッシャ</t>
    </rPh>
    <rPh sb="12" eb="14">
      <t>シャヘイ</t>
    </rPh>
    <rPh sb="17" eb="19">
      <t>クウチョウ</t>
    </rPh>
    <rPh sb="19" eb="21">
      <t>フカ</t>
    </rPh>
    <rPh sb="21" eb="23">
      <t>テイゲン</t>
    </rPh>
    <rPh sb="25" eb="26">
      <t>ヒル</t>
    </rPh>
    <rPh sb="26" eb="27">
      <t>コウ</t>
    </rPh>
    <rPh sb="27" eb="29">
      <t>リヨウ</t>
    </rPh>
    <rPh sb="32" eb="34">
      <t>ショウメイ</t>
    </rPh>
    <rPh sb="34" eb="36">
      <t>フカ</t>
    </rPh>
    <rPh sb="36" eb="38">
      <t>テイゲン</t>
    </rPh>
    <rPh sb="39" eb="41">
      <t>カンアン</t>
    </rPh>
    <phoneticPr fontId="2"/>
  </si>
  <si>
    <t>該当無</t>
  </si>
  <si>
    <t>該当無</t>
    <phoneticPr fontId="2"/>
  </si>
  <si>
    <t>換気の管理
（全熱交換器の活用）</t>
    <rPh sb="0" eb="2">
      <t>カンキ</t>
    </rPh>
    <rPh sb="3" eb="5">
      <t>カンリ</t>
    </rPh>
    <rPh sb="7" eb="8">
      <t>ゼン</t>
    </rPh>
    <rPh sb="8" eb="9">
      <t>ネツ</t>
    </rPh>
    <rPh sb="9" eb="11">
      <t>コウカン</t>
    </rPh>
    <rPh sb="11" eb="12">
      <t>ウツワ</t>
    </rPh>
    <rPh sb="13" eb="15">
      <t>カツヨウ</t>
    </rPh>
    <phoneticPr fontId="2"/>
  </si>
  <si>
    <t>執務室のフリーアドレス化</t>
    <rPh sb="0" eb="2">
      <t>シツム</t>
    </rPh>
    <rPh sb="2" eb="3">
      <t>シツ</t>
    </rPh>
    <rPh sb="11" eb="12">
      <t>カ</t>
    </rPh>
    <phoneticPr fontId="2"/>
  </si>
  <si>
    <t>オフィス内に従業員の専用席を設けず、IP電話や携帯電話、ノートパソコン、無線LANの活用により、デスクの共用を実施しているか</t>
    <rPh sb="4" eb="5">
      <t>ナイ</t>
    </rPh>
    <rPh sb="6" eb="9">
      <t>ジュウギョウイン</t>
    </rPh>
    <rPh sb="10" eb="12">
      <t>センヨウ</t>
    </rPh>
    <rPh sb="12" eb="13">
      <t>セキ</t>
    </rPh>
    <rPh sb="14" eb="15">
      <t>モウ</t>
    </rPh>
    <rPh sb="20" eb="22">
      <t>デンワ</t>
    </rPh>
    <rPh sb="23" eb="25">
      <t>ケイタイ</t>
    </rPh>
    <rPh sb="25" eb="27">
      <t>デンワ</t>
    </rPh>
    <rPh sb="36" eb="38">
      <t>ムセン</t>
    </rPh>
    <rPh sb="42" eb="44">
      <t>カツヨウ</t>
    </rPh>
    <rPh sb="52" eb="54">
      <t>キョウヨウ</t>
    </rPh>
    <rPh sb="55" eb="57">
      <t>ジッシ</t>
    </rPh>
    <phoneticPr fontId="2"/>
  </si>
  <si>
    <t>事務機器の購入・リース</t>
    <rPh sb="0" eb="2">
      <t>ジム</t>
    </rPh>
    <rPh sb="2" eb="4">
      <t>キキ</t>
    </rPh>
    <rPh sb="5" eb="7">
      <t>コウニュウ</t>
    </rPh>
    <phoneticPr fontId="2"/>
  </si>
  <si>
    <t>PC</t>
    <phoneticPr fontId="2"/>
  </si>
  <si>
    <t>印刷機器</t>
    <rPh sb="0" eb="2">
      <t>インサツ</t>
    </rPh>
    <rPh sb="2" eb="4">
      <t>キキ</t>
    </rPh>
    <phoneticPr fontId="2"/>
  </si>
  <si>
    <t>運用・導入対策①</t>
    <rPh sb="0" eb="2">
      <t>ウンヨウ</t>
    </rPh>
    <rPh sb="3" eb="5">
      <t>ドウニュウ</t>
    </rPh>
    <rPh sb="5" eb="7">
      <t>タイサク</t>
    </rPh>
    <phoneticPr fontId="2"/>
  </si>
  <si>
    <t>サーバに関して
自社内及びデータセンターに設置 →「３」を選択し、No.28からお答えください
自社内のみに設置　　　　　 　　→「２」を選択し、No.28のみお答えください
データセンターのみに設置　 　　→「１」を選択し、No.29からお答えください
サーバの所有無し　　　　　　 　→「０」を選択し、以下回答不要です</t>
    <rPh sb="4" eb="5">
      <t>カン</t>
    </rPh>
    <rPh sb="8" eb="10">
      <t>ジシャ</t>
    </rPh>
    <rPh sb="10" eb="11">
      <t>ナイ</t>
    </rPh>
    <rPh sb="11" eb="12">
      <t>オヨ</t>
    </rPh>
    <rPh sb="21" eb="23">
      <t>セッチ</t>
    </rPh>
    <rPh sb="109" eb="111">
      <t>センタク</t>
    </rPh>
    <rPh sb="134" eb="135">
      <t>ナ</t>
    </rPh>
    <rPh sb="149" eb="151">
      <t>センタク</t>
    </rPh>
    <rPh sb="153" eb="155">
      <t>イカ</t>
    </rPh>
    <rPh sb="155" eb="157">
      <t>カイトウ</t>
    </rPh>
    <rPh sb="157" eb="159">
      <t>フヨウ</t>
    </rPh>
    <phoneticPr fontId="2"/>
  </si>
  <si>
    <t>データセンター
設置</t>
    <rPh sb="8" eb="10">
      <t>セッチ</t>
    </rPh>
    <phoneticPr fontId="2"/>
  </si>
  <si>
    <t>合計</t>
  </si>
  <si>
    <t>対象項目</t>
  </si>
  <si>
    <t>実施済</t>
  </si>
  <si>
    <t>実施無</t>
  </si>
  <si>
    <t>実施予定</t>
  </si>
  <si>
    <t>今年度</t>
  </si>
  <si>
    <t>来年度</t>
  </si>
  <si>
    <t>再来年度</t>
    <phoneticPr fontId="2"/>
  </si>
  <si>
    <t>未定</t>
  </si>
  <si>
    <t>運用・導入対策②</t>
    <rPh sb="0" eb="2">
      <t>ウンヨウ</t>
    </rPh>
    <rPh sb="3" eb="5">
      <t>ドウニュウ</t>
    </rPh>
    <rPh sb="5" eb="7">
      <t>タイサク</t>
    </rPh>
    <phoneticPr fontId="2"/>
  </si>
  <si>
    <t>再来年度</t>
  </si>
  <si>
    <t>届出者</t>
    <rPh sb="0" eb="2">
      <t>トドケデ</t>
    </rPh>
    <rPh sb="2" eb="3">
      <t>シャ</t>
    </rPh>
    <phoneticPr fontId="23"/>
  </si>
  <si>
    <t>代理人</t>
    <rPh sb="0" eb="3">
      <t>ダイリニン</t>
    </rPh>
    <phoneticPr fontId="23"/>
  </si>
  <si>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</si>
  <si>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</si>
  <si>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</si>
  <si>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</si>
  <si>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</si>
  <si>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</si>
  <si>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</si>
  <si>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</si>
  <si>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</si>
  <si>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</si>
  <si>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</si>
  <si>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</si>
  <si>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</si>
  <si>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</si>
  <si>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</si>
  <si>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</si>
  <si>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</si>
  <si>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</si>
  <si>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</si>
  <si>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</si>
  <si>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</si>
  <si>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</si>
  <si>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</si>
  <si>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</si>
  <si>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</si>
  <si>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</si>
  <si>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</si>
  <si>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</si>
  <si>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</si>
  <si>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</si>
  <si>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</si>
  <si>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</si>
  <si>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</si>
  <si>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</si>
  <si>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テナント点検表【事務所版】</t>
    <rPh sb="4" eb="6">
      <t>テンケン</t>
    </rPh>
    <rPh sb="6" eb="7">
      <t>ヒョウ</t>
    </rPh>
    <rPh sb="8" eb="10">
      <t>ジム</t>
    </rPh>
    <rPh sb="10" eb="11">
      <t>ショ</t>
    </rPh>
    <rPh sb="11" eb="12">
      <t>バン</t>
    </rPh>
    <phoneticPr fontId="2"/>
  </si>
  <si>
    <t>黄色</t>
    <rPh sb="0" eb="2">
      <t>キイロ</t>
    </rPh>
    <phoneticPr fontId="2"/>
  </si>
  <si>
    <t>のセルを入力してください</t>
    <rPh sb="4" eb="6">
      <t>ニュウリョク</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</si>
  <si>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</si>
  <si>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</si>
  <si>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</si>
  <si>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</si>
  <si>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</si>
  <si>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</si>
  <si>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</si>
  <si>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</si>
  <si>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</si>
  <si>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</si>
  <si>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</si>
  <si>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</si>
  <si>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</si>
  <si>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</si>
  <si>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</si>
  <si>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</si>
  <si>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</si>
  <si>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</si>
  <si>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</si>
  <si>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</si>
  <si>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</si>
  <si>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</si>
  <si>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</si>
  <si>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</si>
  <si>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</si>
  <si>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</si>
  <si>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</si>
  <si>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</si>
  <si>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業種
（事務所）
対策分類</t>
    <rPh sb="0" eb="2">
      <t>ギョウシュ</t>
    </rPh>
    <rPh sb="4" eb="6">
      <t>ジム</t>
    </rPh>
    <rPh sb="6" eb="7">
      <t>ショ</t>
    </rPh>
    <rPh sb="10" eb="12">
      <t>タイサク</t>
    </rPh>
    <rPh sb="12" eb="14">
      <t>ブンルイ</t>
    </rPh>
    <phoneticPr fontId="2"/>
  </si>
  <si>
    <t>オーナーが整備する協力推進体制にどの程度の頻度で参画しているか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18" eb="20">
      <t>テイド</t>
    </rPh>
    <rPh sb="21" eb="23">
      <t>ヒンド</t>
    </rPh>
    <rPh sb="24" eb="26">
      <t>サンカク</t>
    </rPh>
    <rPh sb="33" eb="35">
      <t>キョウリョク</t>
    </rPh>
    <rPh sb="35" eb="37">
      <t>スイシン</t>
    </rPh>
    <rPh sb="37" eb="39">
      <t>タイセイ</t>
    </rPh>
    <rPh sb="55" eb="56">
      <t>トウ</t>
    </rPh>
    <rPh sb="56" eb="59">
      <t>ジギョウシャ</t>
    </rPh>
    <rPh sb="60" eb="62">
      <t>キョウリョク</t>
    </rPh>
    <rPh sb="64" eb="66">
      <t>チキュウ</t>
    </rPh>
    <rPh sb="66" eb="69">
      <t>オンダンカ</t>
    </rPh>
    <rPh sb="70" eb="72">
      <t>タイサク</t>
    </rPh>
    <rPh sb="73" eb="75">
      <t>スイシン</t>
    </rPh>
    <rPh sb="80" eb="82">
      <t>タイセイ</t>
    </rPh>
    <phoneticPr fontId="2"/>
  </si>
  <si>
    <t>エネルギー使用量</t>
    <rPh sb="5" eb="7">
      <t>シヨウ</t>
    </rPh>
    <rPh sb="7" eb="8">
      <t>リョウ</t>
    </rPh>
    <phoneticPr fontId="2"/>
  </si>
  <si>
    <t>該当無</t>
    <rPh sb="0" eb="2">
      <t>ガイトウ</t>
    </rPh>
    <rPh sb="2" eb="3">
      <t>ナシ</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</si>
  <si>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</si>
  <si>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</si>
  <si>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</si>
  <si>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</si>
  <si>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</si>
  <si>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</si>
  <si>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</si>
  <si>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対象項目</t>
    <rPh sb="0" eb="2">
      <t>タイショウ</t>
    </rPh>
    <rPh sb="2" eb="4">
      <t>コウモク</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</si>
  <si>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</si>
  <si>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</si>
  <si>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</si>
  <si>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</si>
  <si>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</si>
  <si>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</si>
  <si>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主な居室において、適正な照度を実現しているか</t>
    <rPh sb="0" eb="1">
      <t>オモ</t>
    </rPh>
    <rPh sb="2" eb="4">
      <t>キョシツ</t>
    </rPh>
    <phoneticPr fontId="2"/>
  </si>
  <si>
    <t>１：500lx以下
０：750lx程度
-１：1000lx以上又は把握していない</t>
    <rPh sb="17" eb="19">
      <t>テイド</t>
    </rPh>
    <rPh sb="31" eb="32">
      <t>マタ</t>
    </rPh>
    <rPh sb="33" eb="35">
      <t>ハアク</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</si>
  <si>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</si>
  <si>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</si>
  <si>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タイムスケジュール制御の導入</t>
    <rPh sb="9" eb="11">
      <t>セイギョ</t>
    </rPh>
    <rPh sb="12" eb="14">
      <t>ドウニュウ</t>
    </rPh>
    <phoneticPr fontId="2"/>
  </si>
  <si>
    <t>３：専有部及び共用部で導入
２：専有部又は共用部で導入
１：導入していないが、オーナーに提案
０：導入していない又は把握していない</t>
    <rPh sb="2" eb="4">
      <t>センユウ</t>
    </rPh>
    <rPh sb="4" eb="5">
      <t>ブ</t>
    </rPh>
    <rPh sb="5" eb="6">
      <t>オヨ</t>
    </rPh>
    <rPh sb="7" eb="9">
      <t>キョウヨウ</t>
    </rPh>
    <rPh sb="9" eb="10">
      <t>ブ</t>
    </rPh>
    <rPh sb="11" eb="13">
      <t>ドウニュウ</t>
    </rPh>
    <rPh sb="19" eb="20">
      <t>マタ</t>
    </rPh>
    <rPh sb="56" eb="57">
      <t>マタ</t>
    </rPh>
    <rPh sb="58" eb="60">
      <t>ハアク</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</si>
  <si>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</si>
  <si>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</si>
  <si>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</si>
  <si>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</si>
  <si>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冬季におけるペリメータ設定温度の適正化</t>
    <rPh sb="0" eb="2">
      <t>トウキ</t>
    </rPh>
    <rPh sb="11" eb="13">
      <t>セッテイ</t>
    </rPh>
    <rPh sb="13" eb="15">
      <t>オンド</t>
    </rPh>
    <rPh sb="16" eb="19">
      <t>テキセイカ</t>
    </rPh>
    <phoneticPr fontId="2"/>
  </si>
  <si>
    <t>インテリアとペリメータの空調が分かれており、ペリメータで暖房、インテリアで冷房をしている場合に、冬季のペリメータ設定温度をインテリアより低くする運用を、居室の使用面積に対して、どの程度の割合で実施しているか</t>
    <rPh sb="12" eb="14">
      <t>クウチョウ</t>
    </rPh>
    <rPh sb="15" eb="16">
      <t>ワ</t>
    </rPh>
    <rPh sb="28" eb="30">
      <t>ダンボウ</t>
    </rPh>
    <rPh sb="37" eb="39">
      <t>レイボウ</t>
    </rPh>
    <rPh sb="44" eb="46">
      <t>バアイ</t>
    </rPh>
    <rPh sb="76" eb="78">
      <t>キョシツ</t>
    </rPh>
    <rPh sb="79" eb="81">
      <t>シヨウ</t>
    </rPh>
    <phoneticPr fontId="2"/>
  </si>
  <si>
    <t>離席時に、パソコンを省エネモード（スタンバイモードなど）やスリープモードなどに設定することについて、徹底しているか</t>
  </si>
  <si>
    <t>３：集中管理により常時徹底
２：１に加えて、社内アンケート調査等を行い、実施状況を把握
１：啓発活動により周知
０：実施無し</t>
    <rPh sb="18" eb="19">
      <t>クワ</t>
    </rPh>
    <rPh sb="31" eb="32">
      <t>トウ</t>
    </rPh>
    <rPh sb="33" eb="34">
      <t>オコナ</t>
    </rPh>
    <rPh sb="46" eb="48">
      <t>ケイハツ</t>
    </rPh>
    <rPh sb="48" eb="50">
      <t>カツドウ</t>
    </rPh>
    <rPh sb="53" eb="55">
      <t>シュウチ</t>
    </rPh>
    <rPh sb="60" eb="61">
      <t>ナ</t>
    </rPh>
    <phoneticPr fontId="2"/>
  </si>
  <si>
    <t>退社時にパソコンのコンセントを抜いているか
（スイッチ付きテーブルタップ等による電源OFFを含む）</t>
    <rPh sb="27" eb="28">
      <t>ツ</t>
    </rPh>
    <rPh sb="36" eb="37">
      <t>トウ</t>
    </rPh>
    <rPh sb="40" eb="42">
      <t>デンゲン</t>
    </rPh>
    <rPh sb="46" eb="47">
      <t>フク</t>
    </rPh>
    <phoneticPr fontId="2"/>
  </si>
  <si>
    <t>複合機を導入し、プリンタやFAXの集約を行っているか
（複合機を導入した後も、既存のプリンタやFAXを使用している場合は「０」を選択）</t>
    <rPh sb="28" eb="31">
      <t>フクゴウキ</t>
    </rPh>
    <rPh sb="32" eb="34">
      <t>ドウニュウ</t>
    </rPh>
    <rPh sb="36" eb="37">
      <t>アト</t>
    </rPh>
    <rPh sb="39" eb="41">
      <t>キゾン</t>
    </rPh>
    <rPh sb="51" eb="53">
      <t>シヨウ</t>
    </rPh>
    <rPh sb="57" eb="59">
      <t>バアイ</t>
    </rPh>
    <rPh sb="64" eb="66">
      <t>センタク</t>
    </rPh>
    <phoneticPr fontId="2"/>
  </si>
  <si>
    <t>自社内設置</t>
    <rPh sb="0" eb="2">
      <t>ジシャ</t>
    </rPh>
    <rPh sb="2" eb="3">
      <t>ナイ</t>
    </rPh>
    <rPh sb="3" eb="5">
      <t>セッチ</t>
    </rPh>
    <phoneticPr fontId="2"/>
  </si>
  <si>
    <t>該当無</t>
    <phoneticPr fontId="2"/>
  </si>
  <si>
    <t>指定番号</t>
    <rPh sb="0" eb="2">
      <t>シテイ</t>
    </rPh>
    <rPh sb="2" eb="4">
      <t>バンゴウ</t>
    </rPh>
    <phoneticPr fontId="2"/>
  </si>
  <si>
    <t>推計</t>
    <rPh sb="0" eb="2">
      <t>スイケイ</t>
    </rPh>
    <phoneticPr fontId="2"/>
  </si>
  <si>
    <t>実施予定</t>
    <rPh sb="0" eb="2">
      <t>ジッシ</t>
    </rPh>
    <rPh sb="2" eb="4">
      <t>ヨテイ</t>
    </rPh>
    <phoneticPr fontId="2"/>
  </si>
  <si>
    <t>未定</t>
    <rPh sb="0" eb="2">
      <t>ミテイ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</si>
  <si>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</si>
  <si>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</si>
  <si>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</si>
  <si>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</si>
  <si>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</si>
  <si>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</si>
  <si>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</si>
  <si>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</si>
  <si>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</si>
  <si>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</si>
  <si>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</si>
  <si>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</si>
  <si>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</si>
  <si>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</si>
  <si>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</si>
  <si>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</si>
  <si>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</si>
  <si>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</si>
  <si>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</si>
  <si>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</si>
  <si>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</si>
  <si>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</si>
  <si>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</si>
  <si>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</si>
  <si>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</si>
  <si>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</si>
  <si>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</si>
  <si>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</si>
  <si>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</si>
  <si>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</si>
  <si>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</si>
  <si>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</si>
  <si>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</si>
  <si>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</si>
  <si>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</si>
  <si>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</si>
  <si>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</si>
  <si>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</si>
  <si>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</si>
  <si>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</si>
  <si>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</si>
  <si>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</si>
  <si>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</si>
  <si>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</si>
  <si>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</si>
  <si>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</si>
  <si>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</si>
  <si>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</si>
  <si>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</si>
  <si>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</si>
  <si>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</si>
  <si>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</si>
  <si>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</si>
  <si>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</si>
  <si>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</si>
  <si>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</si>
  <si>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</si>
  <si>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</si>
  <si>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</si>
  <si>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</si>
  <si>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</si>
  <si>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</si>
  <si>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</si>
  <si>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</si>
  <si>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</si>
  <si>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</si>
  <si>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</si>
  <si>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</si>
  <si>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</si>
  <si>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</si>
  <si>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</si>
  <si>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</si>
  <si>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</si>
  <si>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</si>
  <si>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</si>
  <si>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</si>
  <si>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</si>
  <si>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</si>
  <si>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</si>
  <si>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</si>
  <si>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</si>
  <si>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</si>
  <si>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</si>
  <si>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</si>
  <si>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</si>
  <si>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</si>
  <si>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</si>
  <si>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</si>
  <si>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</si>
  <si>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</si>
  <si>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</si>
  <si>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</si>
  <si>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</si>
  <si>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</si>
  <si>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</si>
  <si>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</si>
  <si>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</si>
  <si>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</si>
  <si>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</si>
  <si>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</si>
  <si>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</si>
  <si>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</si>
  <si>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</si>
  <si>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</si>
  <si>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</si>
  <si>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</si>
  <si>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</si>
  <si>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</si>
  <si>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</si>
  <si>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</si>
  <si>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</si>
  <si>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</si>
  <si>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</si>
  <si>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</si>
  <si>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</si>
  <si>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</si>
  <si>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</si>
  <si>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</si>
  <si>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</si>
  <si>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</si>
  <si>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</si>
  <si>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</si>
  <si>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</si>
  <si>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</si>
  <si>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</si>
  <si>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</si>
  <si>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</si>
  <si>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</si>
  <si>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</si>
  <si>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</si>
  <si>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</si>
  <si>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</si>
  <si>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</si>
  <si>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</si>
  <si>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</si>
  <si>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</si>
  <si>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</si>
  <si>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</si>
  <si>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</si>
  <si>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</si>
  <si>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</si>
  <si>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</si>
  <si>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</si>
  <si>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</si>
  <si>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</si>
  <si>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</si>
  <si>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</si>
  <si>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</si>
  <si>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</si>
  <si>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</si>
  <si>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</si>
  <si>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</si>
  <si>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</si>
  <si>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</si>
  <si>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</si>
  <si>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</si>
  <si>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</si>
  <si>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</si>
  <si>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</si>
  <si>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</si>
  <si>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</si>
  <si>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</si>
  <si>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</si>
  <si>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</si>
  <si>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</si>
  <si>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</si>
  <si>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</si>
  <si>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</si>
  <si>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</si>
  <si>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</si>
  <si>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</si>
  <si>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</si>
  <si>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</si>
  <si>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</si>
  <si>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</si>
  <si>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</si>
  <si>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</si>
  <si>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</si>
  <si>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</si>
  <si>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</si>
  <si>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</si>
  <si>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</si>
  <si>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</si>
  <si>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</si>
  <si>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</si>
  <si>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</si>
  <si>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</si>
  <si>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</si>
  <si>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</si>
  <si>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</si>
  <si>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</si>
  <si>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</si>
  <si>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</si>
  <si>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</si>
  <si>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</si>
  <si>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</si>
  <si>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</si>
  <si>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</si>
  <si>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</si>
  <si>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</si>
  <si>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</si>
  <si>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</si>
  <si>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</si>
  <si>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</si>
  <si>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</si>
  <si>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</si>
  <si>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</si>
  <si>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</si>
  <si>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</si>
  <si>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</si>
  <si>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</si>
  <si>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</si>
  <si>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</si>
  <si>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</si>
  <si>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</si>
  <si>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</si>
  <si>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</si>
  <si>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</si>
  <si>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</si>
  <si>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</si>
  <si>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</si>
  <si>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</si>
  <si>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</si>
  <si>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</si>
  <si>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</si>
  <si>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</si>
  <si>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</si>
  <si>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</si>
  <si>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</si>
  <si>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</si>
  <si>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</si>
  <si>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</si>
  <si>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</si>
  <si>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</si>
  <si>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</si>
  <si>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</si>
  <si>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</si>
  <si>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</si>
  <si>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</si>
  <si>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</si>
  <si>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</si>
  <si>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</si>
  <si>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</si>
  <si>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実施済</t>
    <rPh sb="0" eb="2">
      <t>ジッシ</t>
    </rPh>
    <rPh sb="2" eb="3">
      <t>ズ</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</si>
  <si>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</si>
  <si>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</si>
  <si>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</si>
  <si>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</si>
  <si>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</si>
  <si>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</si>
  <si>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</si>
  <si>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</si>
  <si>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</si>
  <si>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</si>
  <si>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</si>
  <si>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</si>
  <si>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</si>
  <si>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</si>
  <si>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</si>
  <si>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</si>
  <si>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</si>
  <si>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</si>
  <si>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</si>
  <si>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</si>
  <si>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</si>
  <si>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</si>
  <si>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</si>
  <si>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</si>
  <si>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</si>
  <si>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</si>
  <si>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</si>
  <si>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</si>
  <si>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</si>
  <si>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</si>
  <si>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</si>
  <si>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</si>
  <si>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</si>
  <si>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</si>
  <si>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</si>
  <si>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</si>
  <si>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</si>
  <si>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</si>
  <si>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</si>
  <si>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3"/>
  </si>
  <si>
    <t>年</t>
    <rPh sb="0" eb="1">
      <t>ネン</t>
    </rPh>
    <phoneticPr fontId="23"/>
  </si>
  <si>
    <t>月</t>
    <rPh sb="0" eb="1">
      <t>ツキ</t>
    </rPh>
    <phoneticPr fontId="23"/>
  </si>
  <si>
    <t>日</t>
    <rPh sb="0" eb="1">
      <t>ヒ</t>
    </rPh>
    <phoneticPr fontId="23"/>
  </si>
  <si>
    <t>東 京 都 知 事　殿</t>
    <rPh sb="0" eb="1">
      <t>ヒガシ</t>
    </rPh>
    <rPh sb="2" eb="3">
      <t>キョウ</t>
    </rPh>
    <rPh sb="4" eb="5">
      <t>ミヤコ</t>
    </rPh>
    <rPh sb="6" eb="7">
      <t>チ</t>
    </rPh>
    <rPh sb="8" eb="9">
      <t>コト</t>
    </rPh>
    <rPh sb="10" eb="11">
      <t>ドノ</t>
    </rPh>
    <phoneticPr fontId="23"/>
  </si>
  <si>
    <t>住所</t>
    <rPh sb="0" eb="2">
      <t>ジュウショ</t>
    </rPh>
    <phoneticPr fontId="23"/>
  </si>
  <si>
    <t>氏名</t>
    <rPh sb="0" eb="2">
      <t>シメイ</t>
    </rPh>
    <phoneticPr fontId="23"/>
  </si>
  <si>
    <t>㊞</t>
    <phoneticPr fontId="23"/>
  </si>
  <si>
    <t>法人にあっては名称、代表者の氏名
及び主たる事務所の所在地</t>
    <phoneticPr fontId="23"/>
  </si>
  <si>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3"/>
  </si>
  <si>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3"/>
  </si>
  <si>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3"/>
  </si>
  <si>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3"/>
  </si>
  <si>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3"/>
  </si>
  <si>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3"/>
  </si>
  <si>
    <t>　別添のとおり</t>
    <rPh sb="1" eb="3">
      <t>ベッテン</t>
    </rPh>
    <phoneticPr fontId="23"/>
  </si>
  <si>
    <t>連絡先</t>
    <rPh sb="0" eb="3">
      <t>レンラクサキ</t>
    </rPh>
    <phoneticPr fontId="23"/>
  </si>
  <si>
    <t>会社名</t>
    <rPh sb="0" eb="2">
      <t>カイシャ</t>
    </rPh>
    <rPh sb="2" eb="3">
      <t>メイ</t>
    </rPh>
    <phoneticPr fontId="23"/>
  </si>
  <si>
    <t>郵便番号</t>
    <rPh sb="0" eb="4">
      <t>ユウビンバンゴウ</t>
    </rPh>
    <phoneticPr fontId="23"/>
  </si>
  <si>
    <t>所属名</t>
    <rPh sb="0" eb="3">
      <t>ショゾクメイ</t>
    </rPh>
    <phoneticPr fontId="23"/>
  </si>
  <si>
    <t>担当者名</t>
    <rPh sb="0" eb="3">
      <t>タントウシャ</t>
    </rPh>
    <rPh sb="3" eb="4">
      <t>メイ</t>
    </rPh>
    <phoneticPr fontId="23"/>
  </si>
  <si>
    <t>電話番号</t>
    <rPh sb="0" eb="2">
      <t>デンワ</t>
    </rPh>
    <rPh sb="2" eb="4">
      <t>バンゴウ</t>
    </rPh>
    <phoneticPr fontId="23"/>
  </si>
  <si>
    <t>FAX番号</t>
    <rPh sb="3" eb="5">
      <t>バンゴウ</t>
    </rPh>
    <phoneticPr fontId="23"/>
  </si>
  <si>
    <t>ﾒｰﾙｱﾄﾞﾚｽ</t>
    <phoneticPr fontId="23"/>
  </si>
  <si>
    <t>備考</t>
    <rPh sb="0" eb="2">
      <t>ビコウ</t>
    </rPh>
    <phoneticPr fontId="23"/>
  </si>
  <si>
    <t>※受付欄</t>
    <phoneticPr fontId="23"/>
  </si>
  <si>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</si>
  <si>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</si>
  <si>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該当無</t>
    <rPh sb="0" eb="2">
      <t>ガイトウ</t>
    </rPh>
    <rPh sb="2" eb="3">
      <t>ナ</t>
    </rPh>
    <phoneticPr fontId="2"/>
  </si>
  <si>
    <t>点検表（事務所版）</t>
    <rPh sb="0" eb="2">
      <t>テンケン</t>
    </rPh>
    <rPh sb="2" eb="3">
      <t>ヒョウ</t>
    </rPh>
    <rPh sb="4" eb="6">
      <t>ジム</t>
    </rPh>
    <rPh sb="6" eb="7">
      <t>ショ</t>
    </rPh>
    <rPh sb="7" eb="8">
      <t>バン</t>
    </rPh>
    <phoneticPr fontId="2"/>
  </si>
  <si>
    <t>連絡先（電話番号等）</t>
    <rPh sb="0" eb="3">
      <t>レンラクサキ</t>
    </rPh>
    <rPh sb="4" eb="6">
      <t>デンワ</t>
    </rPh>
    <rPh sb="6" eb="8">
      <t>バンゴウ</t>
    </rPh>
    <rPh sb="8" eb="9">
      <t>トウ</t>
    </rPh>
    <phoneticPr fontId="2"/>
  </si>
  <si>
    <t>f=b*d    h1=f*50/g1    i=(a/b')*h1 減点の場合はi=a*e ただしa=-1
f=b*d    h2=f*50/g2    i=(a/b')*h2 減点の場合はi=a*e ただしa=-1
a：選択セル（回答欄）
該当無の場合、c=0で総点数から除外</t>
    <rPh sb="35" eb="37">
      <t>ゲンテン</t>
    </rPh>
    <rPh sb="38" eb="40">
      <t>バアイ</t>
    </rPh>
    <rPh sb="113" eb="115">
      <t>センタク</t>
    </rPh>
    <rPh sb="118" eb="120">
      <t>カイトウ</t>
    </rPh>
    <rPh sb="120" eb="121">
      <t>ラン</t>
    </rPh>
    <rPh sb="127" eb="129">
      <t>バアイ</t>
    </rPh>
    <rPh sb="134" eb="135">
      <t>ソウ</t>
    </rPh>
    <rPh sb="135" eb="137">
      <t>テンスウ</t>
    </rPh>
    <rPh sb="139" eb="141">
      <t>ジョガイ</t>
    </rPh>
    <phoneticPr fontId="2"/>
  </si>
  <si>
    <t>g1：</t>
    <phoneticPr fontId="2"/>
  </si>
  <si>
    <t>g2：</t>
    <phoneticPr fontId="2"/>
  </si>
  <si>
    <t>/70</t>
    <phoneticPr fontId="2"/>
  </si>
  <si>
    <t>PC、印刷機器（FAX・コピー機・プリンタ・複合機など）等の事務機器の購入及びリースにおいて、エネルギースター製品等、省エネ性能に配慮して導入しているか</t>
    <rPh sb="28" eb="29">
      <t>トウ</t>
    </rPh>
    <rPh sb="30" eb="32">
      <t>ジム</t>
    </rPh>
    <rPh sb="32" eb="34">
      <t>キキ</t>
    </rPh>
    <rPh sb="35" eb="37">
      <t>コウニュウ</t>
    </rPh>
    <rPh sb="37" eb="38">
      <t>オヨ</t>
    </rPh>
    <rPh sb="57" eb="58">
      <t>トウ</t>
    </rPh>
    <rPh sb="59" eb="60">
      <t>ショウ</t>
    </rPh>
    <rPh sb="62" eb="64">
      <t>セイノウ</t>
    </rPh>
    <rPh sb="65" eb="67">
      <t>ハイリョ</t>
    </rPh>
    <rPh sb="69" eb="71">
      <t>ドウニュウ</t>
    </rPh>
    <phoneticPr fontId="2"/>
  </si>
  <si>
    <t>２：１に加え、預ける際に情報収集してる
１：預けた後の意見交換を行っている
０：行っていない</t>
    <rPh sb="4" eb="5">
      <t>クワ</t>
    </rPh>
    <rPh sb="7" eb="8">
      <t>アズ</t>
    </rPh>
    <rPh sb="10" eb="11">
      <t>サイ</t>
    </rPh>
    <rPh sb="12" eb="14">
      <t>ジョウホウ</t>
    </rPh>
    <rPh sb="14" eb="16">
      <t>シュウシュウ</t>
    </rPh>
    <rPh sb="22" eb="23">
      <t>アズ</t>
    </rPh>
    <rPh sb="25" eb="26">
      <t>アト</t>
    </rPh>
    <rPh sb="27" eb="29">
      <t>イケン</t>
    </rPh>
    <rPh sb="29" eb="31">
      <t>コウカン</t>
    </rPh>
    <phoneticPr fontId="2"/>
  </si>
  <si>
    <t>１：明示されている
０：明示されていない
該当無：操作権限が管理者等、一部の者に限定されている</t>
    <rPh sb="2" eb="4">
      <t>メイジ</t>
    </rPh>
    <rPh sb="12" eb="14">
      <t>メイジ</t>
    </rPh>
    <rPh sb="21" eb="23">
      <t>ガイトウ</t>
    </rPh>
    <rPh sb="23" eb="24">
      <t>ナ</t>
    </rPh>
    <rPh sb="25" eb="27">
      <t>ソウサ</t>
    </rPh>
    <rPh sb="27" eb="29">
      <t>ケンゲン</t>
    </rPh>
    <rPh sb="30" eb="34">
      <t>カンリシャトウ</t>
    </rPh>
    <rPh sb="35" eb="37">
      <t>イチブ</t>
    </rPh>
    <rPh sb="38" eb="39">
      <t>モノ</t>
    </rPh>
    <rPh sb="40" eb="42">
      <t>ゲンテイ</t>
    </rPh>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</si>
  <si>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</si>
  <si>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</si>
  <si>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</si>
  <si>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</si>
  <si>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20以上</t>
    <rPh sb="2" eb="4">
      <t>イジョウ</t>
    </rPh>
    <phoneticPr fontId="2"/>
  </si>
  <si>
    <t>10未満</t>
    <rPh sb="2" eb="4">
      <t>ミマン</t>
    </rPh>
    <phoneticPr fontId="2"/>
  </si>
  <si>
    <t>ー10未満</t>
    <rPh sb="3" eb="5">
      <t>ミマン</t>
    </rPh>
    <phoneticPr fontId="2"/>
  </si>
  <si>
    <t>ー20以上</t>
    <rPh sb="3" eb="5">
      <t>イジョウ</t>
    </rPh>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</si>
  <si>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</si>
  <si>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</si>
  <si>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</si>
  <si>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</si>
  <si>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</si>
  <si>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</si>
  <si>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</si>
  <si>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</si>
  <si>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</si>
  <si>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</si>
  <si>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</si>
  <si>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</si>
  <si>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</si>
  <si>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</si>
  <si>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</si>
  <si>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</si>
  <si>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</si>
  <si>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</si>
  <si>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</si>
  <si>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</si>
  <si>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</si>
  <si>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</si>
  <si>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</si>
  <si>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</si>
  <si>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</si>
  <si>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</si>
  <si>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10以上
～20未満</t>
    <rPh sb="2" eb="4">
      <t>イジョウ</t>
    </rPh>
    <rPh sb="8" eb="10">
      <t>ミマン</t>
    </rPh>
    <phoneticPr fontId="2"/>
  </si>
  <si>
    <t>ー10以上
～－20未満</t>
    <rPh sb="3" eb="5">
      <t>イジョウ</t>
    </rPh>
    <rPh sb="10" eb="12">
      <t>ミマン</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</si>
  <si>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</si>
  <si>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</si>
  <si>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</si>
  <si>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</si>
  <si>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</si>
  <si>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</si>
  <si>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</si>
  <si>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</si>
  <si>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</si>
  <si>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</si>
  <si>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</si>
  <si>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</si>
  <si>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</si>
  <si>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</si>
  <si>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</si>
  <si>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</si>
  <si>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</si>
  <si>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</si>
  <si>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</si>
  <si>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</si>
  <si>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</si>
  <si>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</si>
  <si>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</si>
  <si>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</si>
  <si>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</si>
  <si>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</si>
  <si>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</si>
  <si>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</si>
  <si>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</si>
  <si>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</si>
  <si>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</si>
  <si>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</si>
  <si>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A</t>
    <phoneticPr fontId="2"/>
  </si>
  <si>
    <t>B</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</si>
  <si>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</si>
  <si>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</si>
  <si>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特定テナント評価シート</t>
    <rPh sb="2" eb="4">
      <t>トクテイ</t>
    </rPh>
    <rPh sb="8" eb="10">
      <t>ヒョウカ</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</si>
  <si>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</si>
  <si>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</si>
  <si>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</si>
  <si>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</si>
  <si>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サーバ</t>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</si>
  <si>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</si>
  <si>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３：毎日抜いている
２：１に加えて、土日などの休日前は抜いている
１：年末年始や夏季休暇など長期休暇前は抜いている
０：実施無し
該当無：業務の性質上全てのPCで対応できない</t>
    <rPh sb="2" eb="4">
      <t>マイニチ</t>
    </rPh>
    <rPh sb="4" eb="5">
      <t>ヌ</t>
    </rPh>
    <rPh sb="14" eb="15">
      <t>クワ</t>
    </rPh>
    <rPh sb="18" eb="20">
      <t>ドニチ</t>
    </rPh>
    <rPh sb="23" eb="25">
      <t>キュウジツ</t>
    </rPh>
    <rPh sb="25" eb="26">
      <t>マエ</t>
    </rPh>
    <rPh sb="27" eb="28">
      <t>ヌ</t>
    </rPh>
    <rPh sb="35" eb="37">
      <t>ネンマツ</t>
    </rPh>
    <rPh sb="37" eb="39">
      <t>ネンシ</t>
    </rPh>
    <rPh sb="40" eb="42">
      <t>カキ</t>
    </rPh>
    <rPh sb="42" eb="44">
      <t>キュウカ</t>
    </rPh>
    <rPh sb="46" eb="48">
      <t>チョウキ</t>
    </rPh>
    <rPh sb="48" eb="50">
      <t>キュウカ</t>
    </rPh>
    <rPh sb="50" eb="51">
      <t>マエ</t>
    </rPh>
    <rPh sb="52" eb="53">
      <t>ヌ</t>
    </rPh>
    <rPh sb="62" eb="63">
      <t>ナ</t>
    </rPh>
    <rPh sb="65" eb="67">
      <t>ガイトウ</t>
    </rPh>
    <rPh sb="67" eb="68">
      <t>ナ</t>
    </rPh>
    <rPh sb="69" eb="71">
      <t>ギョウム</t>
    </rPh>
    <rPh sb="72" eb="75">
      <t>セイシツジョウ</t>
    </rPh>
    <rPh sb="75" eb="76">
      <t>スベ</t>
    </rPh>
    <rPh sb="81" eb="83">
      <t>タイオウ</t>
    </rPh>
    <phoneticPr fontId="2"/>
  </si>
  <si>
    <t>２：概ね100％把握し、対策を行っている
１：一部把握し、対策を行っている
０：対策していない又は把握していない</t>
    <rPh sb="2" eb="3">
      <t>オオム</t>
    </rPh>
    <rPh sb="12" eb="14">
      <t>タイサク</t>
    </rPh>
    <rPh sb="15" eb="16">
      <t>オコナ</t>
    </rPh>
    <rPh sb="29" eb="31">
      <t>タイサク</t>
    </rPh>
    <rPh sb="32" eb="33">
      <t>オコナ</t>
    </rPh>
    <rPh sb="40" eb="42">
      <t>タイサク</t>
    </rPh>
    <rPh sb="47" eb="48">
      <t>マタ</t>
    </rPh>
    <rPh sb="49" eb="51">
      <t>ハアク</t>
    </rPh>
    <phoneticPr fontId="2"/>
  </si>
  <si>
    <t>２：全て把握し、実施
１：一部把握し、実施
０：対策していない又は把握していない</t>
    <rPh sb="24" eb="26">
      <t>タイサク</t>
    </rPh>
    <rPh sb="31" eb="32">
      <t>マタ</t>
    </rPh>
    <rPh sb="33" eb="35">
      <t>ハアク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</si>
  <si>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</si>
  <si>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</si>
  <si>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</si>
  <si>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</si>
  <si>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</si>
  <si>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</si>
  <si>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</si>
  <si>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</si>
  <si>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</si>
  <si>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</si>
  <si>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就業時間に合わせた季節ごとの空調起動時間の適正化と、居住者の快適性やビル管法に定められた規定を損なわない範囲で、室使用終了時間前の空調停止をどの程度の割合で実施しているか
（空調起動時間の適正化：空調機の場合は、目標温度に達した時間と室の使用時刻までの時間差が15分以内、外調機の場合は、室の使用時刻から運転開始）</t>
    <rPh sb="0" eb="2">
      <t>シュウギョウ</t>
    </rPh>
    <rPh sb="2" eb="4">
      <t>ジカン</t>
    </rPh>
    <rPh sb="5" eb="6">
      <t>ア</t>
    </rPh>
    <rPh sb="9" eb="11">
      <t>キセツ</t>
    </rPh>
    <rPh sb="14" eb="16">
      <t>クウチョウ</t>
    </rPh>
    <rPh sb="16" eb="18">
      <t>キドウ</t>
    </rPh>
    <rPh sb="18" eb="20">
      <t>ジカン</t>
    </rPh>
    <rPh sb="21" eb="24">
      <t>テキセイカ</t>
    </rPh>
    <rPh sb="56" eb="57">
      <t>シツ</t>
    </rPh>
    <rPh sb="72" eb="74">
      <t>テイド</t>
    </rPh>
    <rPh sb="75" eb="77">
      <t>ワリアイ</t>
    </rPh>
    <rPh sb="78" eb="80">
      <t>ジッシ</t>
    </rPh>
    <rPh sb="87" eb="89">
      <t>クウチョウ</t>
    </rPh>
    <rPh sb="89" eb="91">
      <t>キドウ</t>
    </rPh>
    <rPh sb="91" eb="93">
      <t>ジカン</t>
    </rPh>
    <rPh sb="94" eb="97">
      <t>テキセイカ</t>
    </rPh>
    <rPh sb="98" eb="101">
      <t>クウチョウキ</t>
    </rPh>
    <rPh sb="102" eb="104">
      <t>バアイ</t>
    </rPh>
    <rPh sb="106" eb="108">
      <t>モクヒョウ</t>
    </rPh>
    <rPh sb="108" eb="110">
      <t>オンド</t>
    </rPh>
    <rPh sb="111" eb="112">
      <t>タッ</t>
    </rPh>
    <rPh sb="114" eb="116">
      <t>ジカン</t>
    </rPh>
    <rPh sb="117" eb="118">
      <t>シツ</t>
    </rPh>
    <rPh sb="119" eb="121">
      <t>シヨウ</t>
    </rPh>
    <rPh sb="121" eb="123">
      <t>ジコク</t>
    </rPh>
    <rPh sb="126" eb="129">
      <t>ジカンサ</t>
    </rPh>
    <rPh sb="132" eb="133">
      <t>フン</t>
    </rPh>
    <rPh sb="133" eb="135">
      <t>イナイ</t>
    </rPh>
    <rPh sb="136" eb="137">
      <t>ガイ</t>
    </rPh>
    <rPh sb="137" eb="138">
      <t>チョウ</t>
    </rPh>
    <rPh sb="138" eb="139">
      <t>キ</t>
    </rPh>
    <rPh sb="140" eb="142">
      <t>バアイ</t>
    </rPh>
    <rPh sb="144" eb="145">
      <t>シツ</t>
    </rPh>
    <rPh sb="146" eb="148">
      <t>シヨウ</t>
    </rPh>
    <rPh sb="148" eb="150">
      <t>ジコク</t>
    </rPh>
    <rPh sb="152" eb="154">
      <t>ウンテン</t>
    </rPh>
    <rPh sb="154" eb="156">
      <t>カイシ</t>
    </rPh>
    <phoneticPr fontId="2"/>
  </si>
  <si>
    <t>就業時間や季節状況に応じた全熱交換器の運転・停止の適正化を実施しているか
（全熱交換器の適正化：夏季・冬季の冷暖房時に熱交換運転をし、中間期には普通換気運転にするなど、外気温度に応じて、運転を切替える）</t>
    <rPh sb="7" eb="9">
      <t>ジョウキョウ</t>
    </rPh>
    <rPh sb="10" eb="11">
      <t>オウ</t>
    </rPh>
    <rPh sb="13" eb="14">
      <t>ゼン</t>
    </rPh>
    <rPh sb="14" eb="15">
      <t>ネツ</t>
    </rPh>
    <rPh sb="15" eb="18">
      <t>コウカンキ</t>
    </rPh>
    <rPh sb="19" eb="21">
      <t>ウンテン</t>
    </rPh>
    <rPh sb="22" eb="24">
      <t>テイシ</t>
    </rPh>
    <rPh sb="29" eb="31">
      <t>ジッシ</t>
    </rPh>
    <rPh sb="38" eb="39">
      <t>ゼン</t>
    </rPh>
    <rPh sb="39" eb="40">
      <t>ネツ</t>
    </rPh>
    <rPh sb="40" eb="43">
      <t>コウカンキ</t>
    </rPh>
    <rPh sb="44" eb="47">
      <t>テキセイカ</t>
    </rPh>
    <rPh sb="48" eb="50">
      <t>カキ</t>
    </rPh>
    <rPh sb="51" eb="53">
      <t>トウキ</t>
    </rPh>
    <rPh sb="54" eb="57">
      <t>レイダンボウ</t>
    </rPh>
    <rPh sb="57" eb="58">
      <t>ジ</t>
    </rPh>
    <rPh sb="59" eb="60">
      <t>ネツ</t>
    </rPh>
    <rPh sb="60" eb="62">
      <t>コウカン</t>
    </rPh>
    <rPh sb="62" eb="64">
      <t>ウンテン</t>
    </rPh>
    <rPh sb="67" eb="70">
      <t>チュウカンキ</t>
    </rPh>
    <rPh sb="72" eb="74">
      <t>フツウ</t>
    </rPh>
    <rPh sb="74" eb="76">
      <t>カンキ</t>
    </rPh>
    <rPh sb="76" eb="78">
      <t>ウンテン</t>
    </rPh>
    <rPh sb="84" eb="86">
      <t>ガイキ</t>
    </rPh>
    <rPh sb="86" eb="88">
      <t>オンド</t>
    </rPh>
    <rPh sb="89" eb="90">
      <t>オウ</t>
    </rPh>
    <rPh sb="93" eb="95">
      <t>ウンテン</t>
    </rPh>
    <rPh sb="96" eb="98">
      <t>キリカ</t>
    </rPh>
    <phoneticPr fontId="2"/>
  </si>
  <si>
    <t>１：実施
０：実施無し又は把握していない
該当無：テナント側に操作権限がない又は全熱交換器を設置していない</t>
    <rPh sb="7" eb="9">
      <t>ジッシ</t>
    </rPh>
    <rPh sb="9" eb="10">
      <t>ナ</t>
    </rPh>
    <rPh sb="11" eb="12">
      <t>マタ</t>
    </rPh>
    <rPh sb="13" eb="15">
      <t>ハアク</t>
    </rPh>
    <rPh sb="21" eb="23">
      <t>ガイトウ</t>
    </rPh>
    <rPh sb="23" eb="24">
      <t>ナ</t>
    </rPh>
    <rPh sb="29" eb="30">
      <t>ガワ</t>
    </rPh>
    <rPh sb="31" eb="33">
      <t>ソウサ</t>
    </rPh>
    <rPh sb="33" eb="35">
      <t>ケンゲン</t>
    </rPh>
    <rPh sb="38" eb="39">
      <t>マタ</t>
    </rPh>
    <rPh sb="40" eb="41">
      <t>ゼン</t>
    </rPh>
    <rPh sb="41" eb="42">
      <t>ネツ</t>
    </rPh>
    <rPh sb="42" eb="45">
      <t>コウカンキ</t>
    </rPh>
    <rPh sb="46" eb="48">
      <t>セッチ</t>
    </rPh>
    <phoneticPr fontId="2"/>
  </si>
  <si>
    <t>１：実施している（一部実施も含む）
０：実施なし
該当無：業務形態上、在席率が高い</t>
    <rPh sb="2" eb="4">
      <t>ジッシ</t>
    </rPh>
    <rPh sb="9" eb="11">
      <t>イチブ</t>
    </rPh>
    <rPh sb="11" eb="13">
      <t>ジッシ</t>
    </rPh>
    <rPh sb="14" eb="15">
      <t>フク</t>
    </rPh>
    <rPh sb="20" eb="22">
      <t>ジッシ</t>
    </rPh>
    <rPh sb="25" eb="27">
      <t>ガイトウ</t>
    </rPh>
    <rPh sb="27" eb="28">
      <t>ム</t>
    </rPh>
    <rPh sb="29" eb="31">
      <t>ギョウム</t>
    </rPh>
    <rPh sb="31" eb="33">
      <t>ケイタイ</t>
    </rPh>
    <rPh sb="33" eb="34">
      <t>ジョウ</t>
    </rPh>
    <rPh sb="35" eb="37">
      <t>ザイセキ</t>
    </rPh>
    <rPh sb="37" eb="38">
      <t>リツ</t>
    </rPh>
    <rPh sb="39" eb="40">
      <t>タカ</t>
    </rPh>
    <phoneticPr fontId="2"/>
  </si>
  <si>
    <t>前年度末日時点</t>
    <rPh sb="0" eb="1">
      <t>ゼン</t>
    </rPh>
    <rPh sb="3" eb="5">
      <t>マツジツ</t>
    </rPh>
    <rPh sb="5" eb="7">
      <t>ジテン</t>
    </rPh>
    <phoneticPr fontId="2"/>
  </si>
  <si>
    <t>照明のタイムスケジュール制御（人感センサー制御を含む）をどの程度導入しているか
（専有部は使用床面積の50％以上、共用部は使用床面積の80％以上の場合に導入を選択）</t>
    <rPh sb="15" eb="17">
      <t>ジンカン</t>
    </rPh>
    <rPh sb="21" eb="23">
      <t>セイギョ</t>
    </rPh>
    <rPh sb="24" eb="25">
      <t>フク</t>
    </rPh>
    <rPh sb="41" eb="43">
      <t>センユウ</t>
    </rPh>
    <rPh sb="43" eb="44">
      <t>ブ</t>
    </rPh>
    <rPh sb="45" eb="47">
      <t>シヨウ</t>
    </rPh>
    <rPh sb="47" eb="50">
      <t>ユカメンセキ</t>
    </rPh>
    <rPh sb="54" eb="56">
      <t>イジョウ</t>
    </rPh>
    <rPh sb="57" eb="59">
      <t>キョウヨウ</t>
    </rPh>
    <rPh sb="59" eb="60">
      <t>ブ</t>
    </rPh>
    <rPh sb="61" eb="63">
      <t>シヨウ</t>
    </rPh>
    <rPh sb="63" eb="66">
      <t>ユカメンセキ</t>
    </rPh>
    <rPh sb="70" eb="72">
      <t>イジョウ</t>
    </rPh>
    <rPh sb="73" eb="75">
      <t>バアイ</t>
    </rPh>
    <rPh sb="76" eb="78">
      <t>ドウニュウ</t>
    </rPh>
    <rPh sb="79" eb="81">
      <t>センタク</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</si>
  <si>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</si>
  <si>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</si>
  <si>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</si>
  <si>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</si>
  <si>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</si>
  <si>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</si>
  <si>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</si>
  <si>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</si>
  <si>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r>
      <t>推進体制の整備について、</t>
    </r>
    <r>
      <rPr>
        <b/>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</si>
  <si>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運用・導入対策について、</t>
    </r>
    <r>
      <rPr>
        <b/>
        <u/>
        <sz val="11"/>
        <color indexed="10"/>
        <rFont val="HG丸ｺﾞｼｯｸM-PRO"/>
        <family val="3"/>
        <charset val="128"/>
      </rPr>
      <t>昨年度</t>
    </r>
    <r>
      <rPr>
        <sz val="11"/>
        <color indexed="8"/>
        <rFont val="HG丸ｺﾞｼｯｸM-PRO"/>
        <family val="3"/>
        <charset val="128"/>
      </rPr>
      <t>の状況をお答えください</t>
    </r>
    <rPh sb="0" eb="2">
      <t>ウンヨウ</t>
    </rPh>
    <rPh sb="3" eb="5">
      <t>ドウニュウ</t>
    </rPh>
    <rPh sb="5" eb="7">
      <t>タイサク</t>
    </rPh>
    <rPh sb="12" eb="15">
      <t>サクネンド</t>
    </rPh>
    <rPh sb="16" eb="18">
      <t>ジョウキョウ</t>
    </rPh>
    <rPh sb="20" eb="21">
      <t>コタ</t>
    </rPh>
    <phoneticPr fontId="2"/>
  </si>
  <si>
    <t>一般送配電事業者の電線路を介して供給された電気</t>
    <rPh sb="0" eb="2">
      <t>イッパン</t>
    </rPh>
    <rPh sb="2" eb="3">
      <t>ソウ</t>
    </rPh>
    <rPh sb="3" eb="5">
      <t>ハイデン</t>
    </rPh>
    <rPh sb="5" eb="8">
      <t>ジギョウシャ</t>
    </rPh>
    <rPh sb="9" eb="11">
      <t>デンセン</t>
    </rPh>
    <rPh sb="11" eb="12">
      <t>ロ</t>
    </rPh>
    <rPh sb="13" eb="14">
      <t>カイ</t>
    </rPh>
    <rPh sb="16" eb="18">
      <t>キョウキュウ</t>
    </rPh>
    <rPh sb="21" eb="23">
      <t>デンキ</t>
    </rPh>
    <phoneticPr fontId="2"/>
  </si>
  <si>
    <t>工場その他上記以外</t>
    <phoneticPr fontId="2"/>
  </si>
  <si>
    <t>※算定対象年度の排出量・原単位を、正しく入力してください。</t>
    <phoneticPr fontId="2"/>
  </si>
  <si>
    <t>選択してください</t>
    <rPh sb="0" eb="1">
      <t>センタク</t>
    </rPh>
    <phoneticPr fontId="2"/>
  </si>
  <si>
    <t>↓プルダウン用選択項目</t>
    <rPh sb="6" eb="7">
      <t>ヨウ</t>
    </rPh>
    <rPh sb="7" eb="9">
      <t>センタク</t>
    </rPh>
    <rPh sb="9" eb="11">
      <t>コウモク</t>
    </rPh>
    <phoneticPr fontId="2"/>
  </si>
  <si>
    <t>年度の「特定温室効果ガス」・「延べ面積当たり特定温室効果ガス年度排出量」を入力してください。</t>
  </si>
  <si>
    <t>↓注意事項一覧</t>
    <rPh sb="1" eb="3">
      <t>チュウイ</t>
    </rPh>
    <rPh sb="3" eb="5">
      <t>ジコウ</t>
    </rPh>
    <rPh sb="5" eb="7">
      <t>イチラン</t>
    </rPh>
    <phoneticPr fontId="2"/>
  </si>
  <si>
    <t>★その４シート　</t>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</si>
  <si>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</si>
  <si>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</si>
  <si>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3"/>
  </si>
  <si>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</si>
  <si>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</si>
  <si>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</si>
  <si>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</si>
  <si>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様式バージョン</t>
    <rPh sb="0" eb="2">
      <t>ヨウシキ</t>
    </rPh>
    <phoneticPr fontId="2"/>
  </si>
  <si>
    <t>YSK10010</t>
    <phoneticPr fontId="2"/>
  </si>
  <si>
    <t>質問内容</t>
    <rPh sb="0" eb="4">
      <t>シツモンナイヨウ</t>
    </rPh>
    <phoneticPr fontId="2"/>
  </si>
  <si>
    <t>分類</t>
    <rPh sb="0" eb="2">
      <t>ブンルイ</t>
    </rPh>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</si>
  <si>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</si>
  <si>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</si>
  <si>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</si>
  <si>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</si>
  <si>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</si>
  <si>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</si>
  <si>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運用・導入対策</t>
    <phoneticPr fontId="2"/>
  </si>
  <si>
    <t>特定テナント等事業者としての排出実績が２年分ある事業所が評価対象となります。</t>
    <phoneticPr fontId="2"/>
  </si>
  <si>
    <t>ア</t>
    <phoneticPr fontId="2"/>
  </si>
  <si>
    <t>イ</t>
    <phoneticPr fontId="2"/>
  </si>
  <si>
    <t>ウ</t>
    <phoneticPr fontId="2"/>
  </si>
  <si>
    <t>リスト用</t>
    <rPh sb="3" eb="4">
      <t>ヨウ</t>
    </rPh>
    <phoneticPr fontId="2"/>
  </si>
  <si>
    <t>エ</t>
    <phoneticPr fontId="2"/>
  </si>
  <si>
    <t>オ</t>
    <phoneticPr fontId="2"/>
  </si>
  <si>
    <t>ア：FIT非化石証書</t>
    <phoneticPr fontId="2"/>
  </si>
  <si>
    <t>イ：非FIT非化石証書（再エネ指定）</t>
    <phoneticPr fontId="2"/>
  </si>
  <si>
    <t>２：提案した、または提案を受け対応している(対応中含む)
１：提案した、または提案を受けたが、実現に至っていない
０：双方、提案したことはない</t>
    <rPh sb="10" eb="12">
      <t>テイアン</t>
    </rPh>
    <rPh sb="13" eb="14">
      <t>ウ</t>
    </rPh>
    <rPh sb="39" eb="41">
      <t>テイアン</t>
    </rPh>
    <rPh sb="42" eb="43">
      <t>ウ</t>
    </rPh>
    <rPh sb="59" eb="61">
      <t>ソウホウ</t>
    </rPh>
    <phoneticPr fontId="2"/>
  </si>
  <si>
    <t>３：自動制御により、日射遮蔽と昼光利用を両立させた運用を実施
２：手動により、日射遮蔽と昼光利用を両立させた運用を実施
１：日射遮蔽または昼光利用一方のみの運用を実施
０：実施無し又は把握していない
　　（自動制御であっても機能を使用していない場合も含む）
該当無：ブラインド類又は窓がない</t>
    <rPh sb="2" eb="4">
      <t>ジドウ</t>
    </rPh>
    <rPh sb="4" eb="6">
      <t>セイギョ</t>
    </rPh>
    <rPh sb="10" eb="12">
      <t>ニッシャ</t>
    </rPh>
    <rPh sb="12" eb="14">
      <t>シャヘイ</t>
    </rPh>
    <rPh sb="15" eb="16">
      <t>ヒル</t>
    </rPh>
    <rPh sb="16" eb="17">
      <t>ヒカリ</t>
    </rPh>
    <rPh sb="17" eb="19">
      <t>リヨウ</t>
    </rPh>
    <rPh sb="20" eb="22">
      <t>リョウリツ</t>
    </rPh>
    <rPh sb="25" eb="27">
      <t>ウンヨウ</t>
    </rPh>
    <rPh sb="28" eb="30">
      <t>ジッシ</t>
    </rPh>
    <rPh sb="33" eb="35">
      <t>シュドウ</t>
    </rPh>
    <rPh sb="39" eb="41">
      <t>ニッシャ</t>
    </rPh>
    <rPh sb="41" eb="43">
      <t>シャヘイ</t>
    </rPh>
    <rPh sb="44" eb="45">
      <t>ヒル</t>
    </rPh>
    <rPh sb="45" eb="46">
      <t>コウ</t>
    </rPh>
    <rPh sb="46" eb="48">
      <t>リヨウ</t>
    </rPh>
    <rPh sb="49" eb="51">
      <t>リョウリツ</t>
    </rPh>
    <rPh sb="54" eb="56">
      <t>ウンヨウ</t>
    </rPh>
    <rPh sb="57" eb="59">
      <t>ジッシ</t>
    </rPh>
    <rPh sb="62" eb="64">
      <t>ニッシャ</t>
    </rPh>
    <rPh sb="64" eb="66">
      <t>シャヘイ</t>
    </rPh>
    <rPh sb="69" eb="70">
      <t>ヒル</t>
    </rPh>
    <rPh sb="70" eb="71">
      <t>ヒカリ</t>
    </rPh>
    <rPh sb="71" eb="73">
      <t>リヨウ</t>
    </rPh>
    <rPh sb="73" eb="75">
      <t>イッポウ</t>
    </rPh>
    <rPh sb="78" eb="80">
      <t>ウンヨウ</t>
    </rPh>
    <rPh sb="81" eb="83">
      <t>ジッシ</t>
    </rPh>
    <rPh sb="86" eb="88">
      <t>ジッシ</t>
    </rPh>
    <rPh sb="88" eb="89">
      <t>ナ</t>
    </rPh>
    <rPh sb="90" eb="91">
      <t>マタ</t>
    </rPh>
    <rPh sb="92" eb="94">
      <t>ハアク</t>
    </rPh>
    <rPh sb="103" eb="105">
      <t>ジドウ</t>
    </rPh>
    <rPh sb="105" eb="107">
      <t>セイギョ</t>
    </rPh>
    <rPh sb="112" eb="114">
      <t>キノウ</t>
    </rPh>
    <rPh sb="115" eb="117">
      <t>シヨウ</t>
    </rPh>
    <rPh sb="122" eb="124">
      <t>バアイ</t>
    </rPh>
    <rPh sb="125" eb="126">
      <t>フク</t>
    </rPh>
    <rPh sb="129" eb="131">
      <t>ガイトウ</t>
    </rPh>
    <rPh sb="131" eb="132">
      <t>ナ</t>
    </rPh>
    <rPh sb="138" eb="139">
      <t>ルイ</t>
    </rPh>
    <rPh sb="139" eb="140">
      <t>マタ</t>
    </rPh>
    <rPh sb="141" eb="142">
      <t>マド</t>
    </rPh>
    <phoneticPr fontId="2"/>
  </si>
  <si>
    <t>これまで、オーナーとのやり取りの中で、テナント専有部における再エネ利用の提案をした、または提案を受けたことはありますか。</t>
    <rPh sb="30" eb="31">
      <t>サイ</t>
    </rPh>
    <rPh sb="33" eb="35">
      <t>リヨウ</t>
    </rPh>
    <phoneticPr fontId="2"/>
  </si>
  <si>
    <t>区</t>
  </si>
  <si>
    <t>燃料・熱の種類</t>
    <phoneticPr fontId="2"/>
  </si>
  <si>
    <t>ア：提案した、または提案を受け対応している(対応中含む)
イ：提案したが実現に至っていない
ウ：双方、提案したことはない。または提案を受けたが、実現に至っていない</t>
    <phoneticPr fontId="2"/>
  </si>
  <si>
    <t>ア：参画している
イ：参画していない</t>
    <phoneticPr fontId="2"/>
  </si>
  <si>
    <t>カ</t>
    <phoneticPr fontId="2"/>
  </si>
  <si>
    <t>ウ：グリーン電力証書</t>
    <phoneticPr fontId="2"/>
  </si>
  <si>
    <t>エ：グリーン熱証書</t>
    <phoneticPr fontId="2"/>
  </si>
  <si>
    <t>オ：Jークレジット（再エネ由来）</t>
    <phoneticPr fontId="2"/>
  </si>
  <si>
    <t>カ：証書、クレジットを使用しているが、再エネ由来ではない、または不明</t>
    <phoneticPr fontId="2"/>
  </si>
  <si>
    <t>キ：使用している証書、クレジットはない</t>
    <rPh sb="2" eb="4">
      <t>シヨウ</t>
    </rPh>
    <rPh sb="8" eb="10">
      <t>ショウショ</t>
    </rPh>
    <phoneticPr fontId="2"/>
  </si>
  <si>
    <t>RE100等の国際・国内イニシアティブへの参画</t>
    <rPh sb="5" eb="6">
      <t>トウ</t>
    </rPh>
    <rPh sb="7" eb="9">
      <t>コクサイ</t>
    </rPh>
    <rPh sb="10" eb="12">
      <t>コクナイ</t>
    </rPh>
    <rPh sb="21" eb="23">
      <t>サンカク</t>
    </rPh>
    <phoneticPr fontId="2"/>
  </si>
  <si>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</si>
  <si>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</si>
  <si>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</si>
  <si>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１：なっている
０：なっていない</t>
  </si>
  <si>
    <r>
      <t>自らの事業所内の推進体制（CO</t>
    </r>
    <r>
      <rPr>
        <vertAlign val="subscript"/>
        <sz val="11"/>
        <rFont val="HG丸ｺﾞｼｯｸM-PRO"/>
        <family val="3"/>
        <charset val="128"/>
      </rPr>
      <t>2</t>
    </r>
    <r>
      <rPr>
        <sz val="11"/>
        <rFont val="HG丸ｺﾞｼｯｸM-PRO"/>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</si>
  <si>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</si>
  <si>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</si>
  <si>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</si>
  <si>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４：起動時間及び停止時間について80%以上
３：起動時間又は停止時間について80％以上
２：起動時間又は停止時間について50％以上～80％未満
１：起動時間又は停止時間について50%未満
０：把握していない
該当無：全て24時間空調</t>
    <rPh sb="2" eb="4">
      <t>キドウ</t>
    </rPh>
    <rPh sb="4" eb="6">
      <t>ジカン</t>
    </rPh>
    <rPh sb="6" eb="7">
      <t>オヨ</t>
    </rPh>
    <rPh sb="8" eb="10">
      <t>テイシ</t>
    </rPh>
    <rPh sb="10" eb="12">
      <t>ジカン</t>
    </rPh>
    <rPh sb="19" eb="21">
      <t>イジョウ</t>
    </rPh>
    <rPh sb="24" eb="26">
      <t>キドウ</t>
    </rPh>
    <rPh sb="26" eb="28">
      <t>ジカン</t>
    </rPh>
    <rPh sb="28" eb="29">
      <t>マタ</t>
    </rPh>
    <rPh sb="30" eb="32">
      <t>テイシ</t>
    </rPh>
    <rPh sb="32" eb="34">
      <t>ジカン</t>
    </rPh>
    <rPh sb="46" eb="48">
      <t>キドウ</t>
    </rPh>
    <rPh sb="48" eb="50">
      <t>ジカン</t>
    </rPh>
    <rPh sb="50" eb="51">
      <t>マタ</t>
    </rPh>
    <rPh sb="52" eb="54">
      <t>テイシ</t>
    </rPh>
    <rPh sb="54" eb="56">
      <t>ジカン</t>
    </rPh>
    <rPh sb="69" eb="71">
      <t>ミマン</t>
    </rPh>
    <rPh sb="74" eb="76">
      <t>キドウ</t>
    </rPh>
    <rPh sb="76" eb="78">
      <t>ジカン</t>
    </rPh>
    <rPh sb="78" eb="79">
      <t>マタ</t>
    </rPh>
    <rPh sb="80" eb="82">
      <t>テイシ</t>
    </rPh>
    <rPh sb="82" eb="84">
      <t>ジカン</t>
    </rPh>
    <rPh sb="91" eb="93">
      <t>ミマン</t>
    </rPh>
    <rPh sb="96" eb="98">
      <t>ハアク</t>
    </rPh>
    <rPh sb="104" eb="106">
      <t>ガイトウ</t>
    </rPh>
    <rPh sb="106" eb="107">
      <t>ナシ</t>
    </rPh>
    <rPh sb="108" eb="109">
      <t>スベ</t>
    </rPh>
    <rPh sb="112" eb="114">
      <t>ジカン</t>
    </rPh>
    <rPh sb="114" eb="116">
      <t>クウチョウ</t>
    </rPh>
    <phoneticPr fontId="2"/>
  </si>
  <si>
    <t>２：80％以上
１：50％以上～80％未満
０：50％未満又は把握していない
該当無：インテリアと区別無し</t>
    <rPh sb="5" eb="7">
      <t>イジョウ</t>
    </rPh>
    <rPh sb="19" eb="21">
      <t>ミマン</t>
    </rPh>
    <rPh sb="27" eb="29">
      <t>ミマン</t>
    </rPh>
    <rPh sb="29" eb="30">
      <t>マタ</t>
    </rPh>
    <rPh sb="31" eb="33">
      <t>ハアク</t>
    </rPh>
    <rPh sb="39" eb="41">
      <t>ガイトウ</t>
    </rPh>
    <rPh sb="41" eb="42">
      <t>ナシ</t>
    </rPh>
    <phoneticPr fontId="2"/>
  </si>
  <si>
    <r>
      <t>４：</t>
    </r>
    <r>
      <rPr>
        <sz val="11"/>
        <rFont val="HG丸ｺﾞｼｯｸM-PRO"/>
        <family val="3"/>
        <charset val="128"/>
      </rPr>
      <t>100％
３：80％以上～100％未満
２：50％以上～80％未満
１：50％未満
０：把握していない</t>
    </r>
    <rPh sb="19" eb="21">
      <t>ミマン</t>
    </rPh>
    <rPh sb="33" eb="35">
      <t>ミマン</t>
    </rPh>
    <phoneticPr fontId="2"/>
  </si>
  <si>
    <t>デスクトップからノートタイプへの変更を進めているか</t>
  </si>
  <si>
    <r>
      <t>３：</t>
    </r>
    <r>
      <rPr>
        <sz val="11"/>
        <rFont val="HG丸ｺﾞｼｯｸM-PRO"/>
        <family val="3"/>
        <charset val="128"/>
      </rPr>
      <t>100％
２：80％以上～100％未満
１：50％以上～80％未満
０：50％未満又は把握していない
該当無：業務の性質上全てのPCで変更できない</t>
    </r>
    <rPh sb="19" eb="21">
      <t>ミマン</t>
    </rPh>
    <rPh sb="33" eb="35">
      <t>ミマン</t>
    </rPh>
    <rPh sb="57" eb="59">
      <t>ギョウム</t>
    </rPh>
    <rPh sb="60" eb="63">
      <t>セイシツジョウ</t>
    </rPh>
    <rPh sb="63" eb="64">
      <t>スベ</t>
    </rPh>
    <rPh sb="69" eb="71">
      <t>ヘンコウ</t>
    </rPh>
    <phoneticPr fontId="2"/>
  </si>
  <si>
    <r>
      <t>３：</t>
    </r>
    <r>
      <rPr>
        <sz val="11"/>
        <color indexed="8"/>
        <rFont val="HG丸ｺﾞｼｯｸM-PRO"/>
        <family val="3"/>
        <charset val="128"/>
      </rPr>
      <t>100％
２：80％以上～100％未満
１：50％以上～80％未満
０：50％未満又は把握していない</t>
    </r>
    <rPh sb="19" eb="21">
      <t>ミマン</t>
    </rPh>
    <rPh sb="33" eb="35">
      <t>ミマン</t>
    </rPh>
    <phoneticPr fontId="2"/>
  </si>
  <si>
    <t>オ</t>
    <phoneticPr fontId="81"/>
  </si>
  <si>
    <r>
      <t>これまで、オーナーとのやり取りの中で、テナント専有部における省エネ対策の提案をした、または提案を受けたことがあるか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5" eb="47">
      <t>テイアン</t>
    </rPh>
    <rPh sb="48" eb="49">
      <t>ウ</t>
    </rPh>
    <rPh sb="62" eb="63">
      <t>マタ</t>
    </rPh>
    <rPh sb="68" eb="70">
      <t>センタク</t>
    </rPh>
    <rPh sb="72" eb="74">
      <t>バアイ</t>
    </rPh>
    <rPh sb="75" eb="77">
      <t>ビコウ</t>
    </rPh>
    <rPh sb="77" eb="78">
      <t>ラン</t>
    </rPh>
    <rPh sb="79" eb="82">
      <t>グタイテキ</t>
    </rPh>
    <rPh sb="83" eb="85">
      <t>テイアン</t>
    </rPh>
    <rPh sb="85" eb="87">
      <t>ナイヨウ</t>
    </rPh>
    <rPh sb="88" eb="90">
      <t>キサイ</t>
    </rPh>
    <phoneticPr fontId="2"/>
  </si>
  <si>
    <r>
      <t>これまで、オーナーとのやり取りの中で、ビル共用部における省エネ対策の提案をした、または提案を受けたことがあるか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3" eb="45">
      <t>テイアン</t>
    </rPh>
    <rPh sb="46" eb="47">
      <t>ウ</t>
    </rPh>
    <rPh sb="60" eb="61">
      <t>マタ</t>
    </rPh>
    <phoneticPr fontId="2"/>
  </si>
  <si>
    <r>
      <t>データセンターに移設したサーバについて、次の取組例のような状況を把握し、省エネ対策を行っているか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20" eb="21">
      <t>ツギ</t>
    </rPh>
    <rPh sb="22" eb="24">
      <t>トリクミ</t>
    </rPh>
    <rPh sb="24" eb="25">
      <t>レイ</t>
    </rPh>
    <rPh sb="98" eb="100">
      <t>トリクミ</t>
    </rPh>
    <rPh sb="100" eb="101">
      <t>レイ</t>
    </rPh>
    <phoneticPr fontId="2"/>
  </si>
  <si>
    <r>
      <t>自社サーバを預けるデータセンターを選定する際、環境性能に関する資料を取得し、内容を把握しているか
又、預けた後も事業者と省エネに関する意見交換を行っているか
（「１」又は「２」を選択した場合は、</t>
    </r>
    <r>
      <rPr>
        <u/>
        <sz val="11"/>
        <color indexed="10"/>
        <rFont val="HG丸ｺﾞｼｯｸM-PRO"/>
        <family val="3"/>
        <charset val="128"/>
      </rPr>
      <t>備考欄</t>
    </r>
    <r>
      <rPr>
        <sz val="11"/>
        <rFont val="HG丸ｺﾞｼｯｸM-PRO"/>
        <family val="3"/>
        <charset val="128"/>
      </rPr>
      <t>に具体的な意見交換の内容を記載）
[意見交換例]
・DC全体のCO</t>
    </r>
    <r>
      <rPr>
        <vertAlign val="subscript"/>
        <sz val="11"/>
        <rFont val="HG丸ｺﾞｼｯｸM-PRO"/>
        <family val="3"/>
        <charset val="128"/>
      </rPr>
      <t>2</t>
    </r>
    <r>
      <rPr>
        <sz val="11"/>
        <rFont val="HG丸ｺﾞｼｯｸM-PRO"/>
        <family val="3"/>
        <charset val="128"/>
      </rPr>
      <t>削減状況の確認や省エネ性能（PUEなど）の確認
・データセンター事業者からの省エネ対策の提案に協力</t>
    </r>
    <rPh sb="0" eb="2">
      <t>ジシャ</t>
    </rPh>
    <rPh sb="6" eb="7">
      <t>アズ</t>
    </rPh>
    <rPh sb="17" eb="19">
      <t>センテイ</t>
    </rPh>
    <rPh sb="21" eb="22">
      <t>サイ</t>
    </rPh>
    <rPh sb="23" eb="25">
      <t>カンキョウ</t>
    </rPh>
    <rPh sb="25" eb="27">
      <t>セイノウ</t>
    </rPh>
    <rPh sb="28" eb="29">
      <t>カン</t>
    </rPh>
    <rPh sb="31" eb="33">
      <t>シリョウ</t>
    </rPh>
    <rPh sb="34" eb="36">
      <t>シュトク</t>
    </rPh>
    <rPh sb="38" eb="40">
      <t>ナイヨウ</t>
    </rPh>
    <rPh sb="41" eb="43">
      <t>ハアク</t>
    </rPh>
    <rPh sb="49" eb="50">
      <t>マタ</t>
    </rPh>
    <rPh sb="51" eb="52">
      <t>アズ</t>
    </rPh>
    <rPh sb="54" eb="55">
      <t>アト</t>
    </rPh>
    <rPh sb="83" eb="84">
      <t>マタ</t>
    </rPh>
    <rPh sb="89" eb="91">
      <t>センタク</t>
    </rPh>
    <rPh sb="93" eb="95">
      <t>バアイ</t>
    </rPh>
    <rPh sb="97" eb="99">
      <t>ビコウ</t>
    </rPh>
    <rPh sb="99" eb="100">
      <t>ラン</t>
    </rPh>
    <rPh sb="101" eb="104">
      <t>グタイテキ</t>
    </rPh>
    <rPh sb="105" eb="107">
      <t>イケン</t>
    </rPh>
    <rPh sb="107" eb="109">
      <t>コウカン</t>
    </rPh>
    <rPh sb="110" eb="112">
      <t>ナイヨウ</t>
    </rPh>
    <rPh sb="113" eb="115">
      <t>キサイ</t>
    </rPh>
    <rPh sb="118" eb="120">
      <t>イケン</t>
    </rPh>
    <rPh sb="120" eb="122">
      <t>コウカン</t>
    </rPh>
    <rPh sb="122" eb="123">
      <t>レイ</t>
    </rPh>
    <rPh sb="139" eb="141">
      <t>カクニン</t>
    </rPh>
    <rPh sb="155" eb="157">
      <t>カクニン</t>
    </rPh>
    <rPh sb="166" eb="169">
      <t>ジギョウシャ</t>
    </rPh>
    <rPh sb="172" eb="173">
      <t>ショウ</t>
    </rPh>
    <rPh sb="175" eb="177">
      <t>タイサク</t>
    </rPh>
    <rPh sb="178" eb="180">
      <t>テイアン</t>
    </rPh>
    <rPh sb="181" eb="183">
      <t>キョウリョク</t>
    </rPh>
    <phoneticPr fontId="2"/>
  </si>
  <si>
    <t>PDCA管理サイクルの実施体制の整備</t>
    <rPh sb="4" eb="6">
      <t>カンリ</t>
    </rPh>
    <rPh sb="11" eb="13">
      <t>ジッシ</t>
    </rPh>
    <rPh sb="13" eb="15">
      <t>タイセイ</t>
    </rPh>
    <rPh sb="16" eb="18">
      <t>セイビ</t>
    </rPh>
    <phoneticPr fontId="2"/>
  </si>
  <si>
    <t>省エネ対策に
おける啓発活動</t>
    <rPh sb="0" eb="1">
      <t>ショウ</t>
    </rPh>
    <rPh sb="3" eb="5">
      <t>タイサク</t>
    </rPh>
    <rPh sb="10" eb="12">
      <t>ケイハツ</t>
    </rPh>
    <rPh sb="12" eb="14">
      <t>カツドウ</t>
    </rPh>
    <phoneticPr fontId="2"/>
  </si>
  <si>
    <r>
      <t>自社サーバについて、次のような状況を把握し、省エネ対策を行っているか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0" eb="2">
      <t>ジシャ</t>
    </rPh>
    <rPh sb="10" eb="11">
      <t>ツギ</t>
    </rPh>
    <rPh sb="15" eb="17">
      <t>ジョウキョウ</t>
    </rPh>
    <rPh sb="18" eb="20">
      <t>ハアク</t>
    </rPh>
    <rPh sb="22" eb="23">
      <t>ショウ</t>
    </rPh>
    <rPh sb="25" eb="27">
      <t>タイサク</t>
    </rPh>
    <rPh sb="28" eb="29">
      <t>オコナ</t>
    </rPh>
    <rPh sb="84" eb="86">
      <t>トリクミ</t>
    </rPh>
    <rPh sb="86" eb="87">
      <t>レイ</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</si>
  <si>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・部署毎のエネルギー使用量を見える化し、取組の優れた部署を表彰した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22" eb="123">
      <t>ゴト</t>
    </rPh>
    <rPh sb="129" eb="131">
      <t>シヨウ</t>
    </rPh>
    <rPh sb="131" eb="132">
      <t>リョウ</t>
    </rPh>
    <rPh sb="133" eb="134">
      <t>ミ</t>
    </rPh>
    <rPh sb="136" eb="137">
      <t>カ</t>
    </rPh>
    <rPh sb="139" eb="141">
      <t>トリクミ</t>
    </rPh>
    <rPh sb="142" eb="143">
      <t>スグ</t>
    </rPh>
    <rPh sb="145" eb="147">
      <t>ブショ</t>
    </rPh>
    <rPh sb="148" eb="150">
      <t>ヒョウショウ</t>
    </rPh>
    <phoneticPr fontId="2"/>
  </si>
  <si>
    <r>
      <t>　大規模事業所を対象とした温室効果ガス排出総量削減義務と排出量取引制度（キャップ＆トレード制度）では、第四計画期間に向けて、再エネの利用拡大、小売電気事業者等別のCO</t>
    </r>
    <r>
      <rPr>
        <vertAlign val="subscript"/>
        <sz val="14"/>
        <rFont val="HG丸ｺﾞｼｯｸM-PRO"/>
        <family val="3"/>
        <charset val="128"/>
      </rPr>
      <t>2</t>
    </r>
    <r>
      <rPr>
        <sz val="14"/>
        <rFont val="HG丸ｺﾞｼｯｸM-PRO"/>
        <family val="3"/>
        <charset val="128"/>
      </rPr>
      <t>排出係数</t>
    </r>
    <r>
      <rPr>
        <vertAlign val="superscript"/>
        <sz val="14"/>
        <rFont val="HG丸ｺﾞｼｯｸM-PRO"/>
        <family val="3"/>
        <charset val="128"/>
      </rPr>
      <t>※</t>
    </r>
    <r>
      <rPr>
        <sz val="14"/>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
　</t>
    </r>
    <r>
      <rPr>
        <u/>
        <sz val="14"/>
        <color rgb="FFFF0000"/>
        <rFont val="HG丸ｺﾞｼｯｸM-PRO"/>
        <family val="3"/>
        <charset val="128"/>
      </rPr>
      <t>●御回答いただいた内容によって、今年度の評価の結果が変わることはございません。</t>
    </r>
    <r>
      <rPr>
        <sz val="14"/>
        <rFont val="HG丸ｺﾞｼｯｸM-PRO"/>
        <family val="3"/>
        <charset val="128"/>
      </rPr>
      <t xml:space="preserve">
　※単位当たりのCO</t>
    </r>
    <r>
      <rPr>
        <vertAlign val="subscript"/>
        <sz val="14"/>
        <rFont val="HG丸ｺﾞｼｯｸM-PRO"/>
        <family val="3"/>
        <charset val="128"/>
      </rPr>
      <t>2</t>
    </r>
    <r>
      <rPr>
        <sz val="14"/>
        <rFont val="HG丸ｺﾞｼｯｸM-PRO"/>
        <family val="3"/>
        <charset val="128"/>
      </rPr>
      <t>排出量。電気の場合は、１キロワット時当たりに排出されるCO</t>
    </r>
    <r>
      <rPr>
        <vertAlign val="subscript"/>
        <sz val="14"/>
        <rFont val="HG丸ｺﾞｼｯｸM-PRO"/>
        <family val="3"/>
        <charset val="128"/>
      </rPr>
      <t>2</t>
    </r>
    <r>
      <rPr>
        <sz val="14"/>
        <rFont val="HG丸ｺﾞｼｯｸM-PRO"/>
        <family val="3"/>
        <charset val="128"/>
      </rPr>
      <t>排出量</t>
    </r>
    <phoneticPr fontId="2"/>
  </si>
  <si>
    <t>ア：１００％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</si>
  <si>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r>
      <t xml:space="preserve">【No.５でアからオを回答された方のみ御回答ください】
証書又はクレジットを利用している場合、全排出量に対してどの程度の割合を充当されていますか。
</t>
    </r>
    <r>
      <rPr>
        <sz val="11"/>
        <rFont val="HG丸ｺﾞｼｯｸM-PRO"/>
        <family val="3"/>
        <charset val="128"/>
      </rPr>
      <t>※割合の算定方法は備考欄参照</t>
    </r>
    <rPh sb="76" eb="78">
      <t>ワリアイ</t>
    </rPh>
    <rPh sb="79" eb="81">
      <t>サンテイ</t>
    </rPh>
    <rPh sb="81" eb="83">
      <t>ホウホウ</t>
    </rPh>
    <rPh sb="84" eb="87">
      <t>ビコウラン</t>
    </rPh>
    <rPh sb="87" eb="89">
      <t>サンショウ</t>
    </rPh>
    <phoneticPr fontId="2"/>
  </si>
  <si>
    <t>★再生可能エネルギー（再エネ）の利用状況について</t>
    <rPh sb="16" eb="20">
      <t>リヨウジョウキョウ</t>
    </rPh>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</si>
  <si>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</si>
  <si>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</si>
  <si>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テナント事業者の
推進体制の整備</t>
    <rPh sb="4" eb="7">
      <t>ジギョウシャ</t>
    </rPh>
    <rPh sb="9" eb="11">
      <t>スイシン</t>
    </rPh>
    <rPh sb="11" eb="13">
      <t>タイセイ</t>
    </rPh>
    <rPh sb="14" eb="16">
      <t>セイビ</t>
    </rPh>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</si>
  <si>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rPh sb="4" eb="7">
      <t>センユウブ</t>
    </rPh>
    <rPh sb="8" eb="10">
      <t>シヨウ</t>
    </rPh>
    <rPh sb="18" eb="19">
      <t>サイ</t>
    </rPh>
    <rPh sb="21" eb="22">
      <t>カ</t>
    </rPh>
    <rPh sb="28" eb="30">
      <t>リヨウ</t>
    </rPh>
    <rPh sb="34" eb="36">
      <t>ショウショ</t>
    </rPh>
    <rPh sb="49" eb="50">
      <t>オシ</t>
    </rPh>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</si>
  <si>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</si>
  <si>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ア：設置している
イ：依頼・要請を行ったが設置には至っていない
ウ：設置していない</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</si>
  <si>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</si>
  <si>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</si>
  <si>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排出係数の2023年度実績値を教えてください。
※受け入れている電気のCO</t>
    </r>
    <r>
      <rPr>
        <vertAlign val="subscript"/>
        <sz val="11"/>
        <rFont val="HG丸ｺﾞｼｯｸM-PRO"/>
        <family val="3"/>
        <charset val="128"/>
      </rPr>
      <t>2</t>
    </r>
    <r>
      <rPr>
        <sz val="11"/>
        <rFont val="HG丸ｺﾞｼｯｸM-PRO"/>
        <family val="3"/>
        <charset val="128"/>
      </rPr>
      <t>排出係数が不明な場合、オーナーへ確認して御回答ください。</t>
    </r>
    <rPh sb="79" eb="80">
      <t>ゴ</t>
    </rPh>
    <rPh sb="80" eb="8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</si>
</sst>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11"/>
      <color indexed="10"/>
      <name val="HG丸ｺﾞｼｯｸM-PRO"/>
      <family val="3"/>
      <charset val="128"/>
    </font>
    <font>
      <b/>
      <sz val="11"/>
      <name val="HG丸ｺﾞｼｯｸM-PRO"/>
      <family val="3"/>
      <charset val="128"/>
    </font>
    <font>
      <b/>
      <sz val="45"/>
      <color indexed="8"/>
      <name val="Arial Black"/>
      <family val="2"/>
    </font>
    <font>
      <sz val="7"/>
      <name val="ＭＳ 明朝"/>
      <family val="1"/>
      <charset val="128"/>
    </font>
    <font>
      <sz val="11"/>
      <color rgb="FF000000"/>
      <name val="ＭＳ Ｐゴシック"/>
      <family val="3"/>
      <charset val="128"/>
    </font>
    <font>
      <b/>
      <sz val="9"/>
      <color indexed="81"/>
      <name val="ＭＳ Ｐゴシック"/>
      <family val="3"/>
      <charset val="128"/>
    </font>
    <font>
      <sz val="10"/>
      <color rgb="FFFF0000"/>
      <name val="ＭＳ 明朝"/>
      <family val="1"/>
      <charset val="128"/>
    </font>
    <font>
      <b/>
      <sz val="10"/>
      <name val="Meiryo UI"/>
      <family val="3"/>
      <charset val="128"/>
    </font>
    <font>
      <sz val="6"/>
      <name val="ＭＳ Ｐゴシック"/>
      <family val="3"/>
      <charset val="128"/>
      <scheme val="minor"/>
    </font>
    <font>
      <sz val="20"/>
      <color indexed="8"/>
      <name val="HG丸ｺﾞｼｯｸM-PRO"/>
      <family val="3"/>
      <charset val="128"/>
    </font>
    <font>
      <u/>
      <sz val="14"/>
      <color rgb="FFFF0000"/>
      <name val="HG丸ｺﾞｼｯｸM-PRO"/>
      <family val="3"/>
      <charset val="128"/>
    </font>
    <font>
      <sz val="16"/>
      <color indexed="8"/>
      <name val="HG丸ｺﾞｼｯｸM-PRO"/>
      <family val="3"/>
      <charset val="128"/>
    </font>
    <font>
      <sz val="14"/>
      <name val="HG丸ｺﾞｼｯｸM-PRO"/>
      <family val="3"/>
      <charset val="128"/>
    </font>
    <font>
      <vertAlign val="superscript"/>
      <sz val="14"/>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vertAlign val="subscript"/>
      <sz val="14"/>
      <name val="HG丸ｺﾞｼｯｸM-PRO"/>
      <family val="3"/>
      <charset val="128"/>
    </font>
    <font>
      <u/>
      <sz val="11"/>
      <color rgb="FFFF0000"/>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s>
  <borders count="20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s>
  <cellStyleXfs count="19">
    <xf numFmtId="0" fontId="0" fillId="0" borderId="0">
      <alignment vertical="center"/>
    </xf>
    <xf numFmtId="9" fontId="17" fillId="0" borderId="0" applyFon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66"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587">
    <xf numFmtId="0" fontId="0" fillId="0" borderId="0" xfId="0">
      <alignment vertical="center"/>
    </xf>
    <xf numFmtId="0" fontId="7" fillId="0" borderId="0" xfId="10" applyFont="1" applyAlignment="1">
      <alignment vertical="center"/>
    </xf>
    <xf numFmtId="0" fontId="7" fillId="0" borderId="1" xfId="10" applyFont="1" applyBorder="1" applyAlignment="1">
      <alignment vertical="center"/>
    </xf>
    <xf numFmtId="0" fontId="11" fillId="0" borderId="0" xfId="12" applyFont="1"/>
    <xf numFmtId="177" fontId="11" fillId="0" borderId="0" xfId="5" applyNumberFormat="1" applyFont="1" applyFill="1" applyProtection="1"/>
    <xf numFmtId="0" fontId="7" fillId="0" borderId="2" xfId="12" applyFont="1" applyBorder="1"/>
    <xf numFmtId="0" fontId="7" fillId="0" borderId="3" xfId="12" applyFont="1" applyBorder="1"/>
    <xf numFmtId="0" fontId="11" fillId="0" borderId="3" xfId="12" applyFont="1" applyBorder="1"/>
    <xf numFmtId="0" fontId="11" fillId="0" borderId="4" xfId="12" applyFont="1" applyBorder="1"/>
    <xf numFmtId="0" fontId="11" fillId="0" borderId="5" xfId="12" applyFont="1" applyBorder="1"/>
    <xf numFmtId="0" fontId="7" fillId="0" borderId="0" xfId="12" applyFont="1" applyAlignment="1">
      <alignment vertical="center"/>
    </xf>
    <xf numFmtId="0" fontId="7" fillId="0" borderId="1" xfId="12" applyFont="1" applyBorder="1" applyAlignment="1">
      <alignment vertical="center"/>
    </xf>
    <xf numFmtId="0" fontId="7" fillId="0" borderId="6" xfId="12" applyFont="1" applyBorder="1" applyAlignment="1">
      <alignment vertical="center"/>
    </xf>
    <xf numFmtId="0" fontId="7" fillId="0" borderId="7" xfId="12" applyFont="1" applyBorder="1" applyAlignment="1">
      <alignment vertical="center"/>
    </xf>
    <xf numFmtId="0" fontId="7" fillId="0" borderId="7" xfId="12" applyFont="1" applyBorder="1" applyAlignment="1">
      <alignment horizontal="left" vertical="center"/>
    </xf>
    <xf numFmtId="0" fontId="10" fillId="0" borderId="7" xfId="12" applyFont="1" applyBorder="1" applyAlignment="1">
      <alignment horizontal="right" vertical="center"/>
    </xf>
    <xf numFmtId="176" fontId="10" fillId="0" borderId="7" xfId="12" applyNumberFormat="1" applyFont="1" applyBorder="1" applyAlignment="1">
      <alignment horizontal="left" vertical="center"/>
    </xf>
    <xf numFmtId="176" fontId="10" fillId="0" borderId="7" xfId="12" applyNumberFormat="1" applyFont="1" applyBorder="1" applyAlignment="1">
      <alignment vertical="center"/>
    </xf>
    <xf numFmtId="0" fontId="7" fillId="0" borderId="8" xfId="12" applyFont="1" applyBorder="1" applyAlignment="1">
      <alignment vertical="center"/>
    </xf>
    <xf numFmtId="0" fontId="7" fillId="0" borderId="0" xfId="12" applyFont="1" applyAlignment="1">
      <alignment horizontal="left" vertical="center"/>
    </xf>
    <xf numFmtId="0" fontId="10" fillId="0" borderId="0" xfId="12" applyFont="1" applyAlignment="1">
      <alignment horizontal="right" vertical="center"/>
    </xf>
    <xf numFmtId="178" fontId="10" fillId="0" borderId="0" xfId="12" applyNumberFormat="1" applyFont="1" applyAlignment="1">
      <alignment vertical="center"/>
    </xf>
    <xf numFmtId="0" fontId="7" fillId="0" borderId="0" xfId="12" applyFont="1" applyAlignment="1">
      <alignment horizontal="right" vertical="center"/>
    </xf>
    <xf numFmtId="177" fontId="7" fillId="0" borderId="0" xfId="5" applyNumberFormat="1" applyFont="1" applyFill="1" applyAlignment="1" applyProtection="1">
      <alignment vertical="center"/>
    </xf>
    <xf numFmtId="0" fontId="7" fillId="0" borderId="0" xfId="10" applyFont="1" applyAlignment="1">
      <alignment horizontal="right" vertical="center"/>
    </xf>
    <xf numFmtId="3" fontId="11" fillId="0" borderId="0" xfId="12" applyNumberFormat="1" applyFont="1"/>
    <xf numFmtId="177" fontId="11" fillId="0" borderId="0" xfId="4" applyNumberFormat="1" applyFont="1" applyFill="1" applyAlignment="1" applyProtection="1"/>
    <xf numFmtId="3" fontId="11" fillId="0" borderId="3" xfId="12" applyNumberFormat="1" applyFont="1" applyBorder="1"/>
    <xf numFmtId="0" fontId="11" fillId="0" borderId="0" xfId="12" applyFont="1" applyAlignment="1">
      <alignment horizontal="center" wrapText="1"/>
    </xf>
    <xf numFmtId="0" fontId="7" fillId="0" borderId="12" xfId="12" applyFont="1" applyBorder="1" applyAlignment="1">
      <alignment horizontal="center" vertical="center"/>
    </xf>
    <xf numFmtId="185" fontId="7" fillId="0" borderId="12" xfId="12" applyNumberFormat="1" applyFont="1" applyBorder="1" applyAlignment="1">
      <alignment horizontal="center" vertical="center"/>
    </xf>
    <xf numFmtId="0" fontId="7" fillId="0" borderId="13" xfId="12" applyFont="1" applyBorder="1" applyAlignment="1">
      <alignment horizontal="center" vertical="center" wrapText="1"/>
    </xf>
    <xf numFmtId="3" fontId="7" fillId="0" borderId="14" xfId="12" applyNumberFormat="1" applyFont="1" applyBorder="1" applyAlignment="1">
      <alignment horizontal="center" vertical="center" wrapText="1"/>
    </xf>
    <xf numFmtId="0" fontId="11" fillId="0" borderId="0" xfId="12" applyFont="1" applyAlignment="1">
      <alignment wrapText="1"/>
    </xf>
    <xf numFmtId="177" fontId="11" fillId="0" borderId="0" xfId="4" applyNumberFormat="1" applyFont="1" applyFill="1" applyAlignment="1" applyProtection="1">
      <alignment wrapText="1"/>
    </xf>
    <xf numFmtId="0" fontId="7" fillId="0" borderId="15" xfId="12" applyFont="1" applyBorder="1" applyAlignment="1">
      <alignment horizontal="center" vertical="center" textRotation="255"/>
    </xf>
    <xf numFmtId="0" fontId="7" fillId="0" borderId="13" xfId="12" applyFont="1" applyBorder="1" applyAlignment="1">
      <alignment horizontal="distributed" vertical="center"/>
    </xf>
    <xf numFmtId="0" fontId="7" fillId="0" borderId="16" xfId="12" applyFont="1" applyBorder="1" applyAlignment="1">
      <alignment vertical="center"/>
    </xf>
    <xf numFmtId="0" fontId="8" fillId="0" borderId="12" xfId="12" applyFont="1" applyBorder="1" applyAlignment="1">
      <alignment horizontal="center" vertical="center"/>
    </xf>
    <xf numFmtId="0" fontId="7" fillId="0" borderId="16" xfId="12" applyFont="1" applyBorder="1" applyAlignment="1">
      <alignment horizontal="left" vertical="center"/>
    </xf>
    <xf numFmtId="0" fontId="7" fillId="0" borderId="2" xfId="12" applyFont="1" applyBorder="1" applyAlignment="1">
      <alignment horizontal="center" vertical="center" textRotation="255"/>
    </xf>
    <xf numFmtId="0" fontId="7" fillId="0" borderId="4" xfId="12" applyFont="1" applyBorder="1" applyAlignment="1">
      <alignment vertical="center"/>
    </xf>
    <xf numFmtId="0" fontId="7" fillId="0" borderId="15" xfId="12" applyFont="1" applyBorder="1" applyAlignment="1">
      <alignment vertical="center"/>
    </xf>
    <xf numFmtId="0" fontId="14" fillId="0" borderId="13" xfId="12" applyFont="1" applyBorder="1" applyAlignment="1">
      <alignment horizontal="distributed" vertical="center"/>
    </xf>
    <xf numFmtId="0" fontId="7" fillId="0" borderId="4" xfId="12" applyFont="1" applyBorder="1" applyAlignment="1">
      <alignment vertical="center" wrapText="1"/>
    </xf>
    <xf numFmtId="0" fontId="7" fillId="0" borderId="15" xfId="12" applyFont="1" applyBorder="1" applyAlignment="1">
      <alignment vertical="center" wrapText="1"/>
    </xf>
    <xf numFmtId="0" fontId="7" fillId="0" borderId="8" xfId="12" applyFont="1" applyBorder="1" applyAlignment="1">
      <alignment vertical="center" wrapText="1"/>
    </xf>
    <xf numFmtId="0" fontId="7" fillId="0" borderId="15" xfId="12" applyFont="1" applyBorder="1" applyAlignment="1">
      <alignment horizontal="center" vertical="center" wrapText="1"/>
    </xf>
    <xf numFmtId="0" fontId="7" fillId="0" borderId="7" xfId="12" applyFont="1" applyBorder="1" applyAlignment="1">
      <alignment horizontal="distributed" vertical="center" wrapText="1"/>
    </xf>
    <xf numFmtId="0" fontId="7" fillId="0" borderId="8" xfId="12" applyFont="1" applyBorder="1" applyAlignment="1">
      <alignment horizontal="center" vertical="center" wrapText="1"/>
    </xf>
    <xf numFmtId="0" fontId="7" fillId="0" borderId="17" xfId="12" applyFont="1" applyBorder="1" applyAlignment="1">
      <alignment horizontal="center" vertical="center" textRotation="255"/>
    </xf>
    <xf numFmtId="0" fontId="7" fillId="0" borderId="18" xfId="12" applyFont="1" applyBorder="1" applyAlignment="1">
      <alignment horizontal="center" vertical="center" wrapText="1"/>
    </xf>
    <xf numFmtId="0" fontId="8" fillId="0" borderId="19" xfId="12" applyFont="1" applyBorder="1" applyAlignment="1">
      <alignment horizontal="center" vertical="center"/>
    </xf>
    <xf numFmtId="3" fontId="7" fillId="0" borderId="20" xfId="12" applyNumberFormat="1" applyFont="1" applyBorder="1" applyAlignment="1">
      <alignment horizontal="center" vertical="center"/>
    </xf>
    <xf numFmtId="186" fontId="7" fillId="0" borderId="21" xfId="12" applyNumberFormat="1" applyFont="1" applyBorder="1" applyAlignment="1">
      <alignment vertical="center"/>
    </xf>
    <xf numFmtId="178" fontId="7" fillId="0" borderId="22" xfId="12" applyNumberFormat="1" applyFont="1" applyBorder="1" applyAlignment="1">
      <alignment vertical="center"/>
    </xf>
    <xf numFmtId="186" fontId="7" fillId="0" borderId="23" xfId="12" applyNumberFormat="1" applyFont="1" applyBorder="1" applyAlignment="1">
      <alignment vertical="center"/>
    </xf>
    <xf numFmtId="3" fontId="7" fillId="0" borderId="0" xfId="12" applyNumberFormat="1" applyFont="1" applyAlignment="1">
      <alignment vertical="center"/>
    </xf>
    <xf numFmtId="0" fontId="7" fillId="0" borderId="5" xfId="12" applyFont="1" applyBorder="1" applyAlignment="1">
      <alignment vertical="center"/>
    </xf>
    <xf numFmtId="0" fontId="11" fillId="0" borderId="24" xfId="12" applyFont="1" applyBorder="1" applyAlignment="1">
      <alignment horizontal="center" vertical="center"/>
    </xf>
    <xf numFmtId="182" fontId="7" fillId="0" borderId="0" xfId="4" applyNumberFormat="1" applyFont="1" applyFill="1" applyAlignment="1" applyProtection="1">
      <alignment vertical="center"/>
    </xf>
    <xf numFmtId="0" fontId="11" fillId="0" borderId="25" xfId="12" applyFont="1" applyBorder="1" applyAlignment="1">
      <alignment horizontal="center" vertical="center"/>
    </xf>
    <xf numFmtId="0" fontId="18" fillId="0" borderId="15" xfId="12" applyFont="1" applyBorder="1" applyAlignment="1">
      <alignment horizontal="center" vertical="center" textRotation="255"/>
    </xf>
    <xf numFmtId="0" fontId="7" fillId="0" borderId="16" xfId="12" applyFont="1" applyBorder="1" applyAlignment="1">
      <alignment vertical="center" shrinkToFit="1"/>
    </xf>
    <xf numFmtId="0" fontId="11" fillId="0" borderId="12" xfId="12" applyFont="1" applyBorder="1" applyAlignment="1">
      <alignment horizontal="center" vertical="center"/>
    </xf>
    <xf numFmtId="0" fontId="11" fillId="0" borderId="26" xfId="12" applyFont="1" applyBorder="1" applyAlignment="1">
      <alignment horizontal="center" vertical="center"/>
    </xf>
    <xf numFmtId="186" fontId="7" fillId="0" borderId="27" xfId="12" applyNumberFormat="1" applyFont="1" applyBorder="1" applyAlignment="1">
      <alignment vertical="center"/>
    </xf>
    <xf numFmtId="0" fontId="18" fillId="0" borderId="21" xfId="12" applyFont="1" applyBorder="1" applyAlignment="1">
      <alignment horizontal="center" vertical="center" textRotation="255"/>
    </xf>
    <xf numFmtId="0" fontId="7" fillId="0" borderId="28" xfId="12" applyFont="1" applyBorder="1" applyAlignment="1">
      <alignment horizontal="center" vertical="center"/>
    </xf>
    <xf numFmtId="0" fontId="11" fillId="0" borderId="19" xfId="12" applyFont="1" applyBorder="1" applyAlignment="1">
      <alignment horizontal="center" vertical="center"/>
    </xf>
    <xf numFmtId="186" fontId="7" fillId="0" borderId="19" xfId="12" applyNumberFormat="1" applyFont="1" applyBorder="1" applyAlignment="1">
      <alignment vertical="center"/>
    </xf>
    <xf numFmtId="186" fontId="7" fillId="0" borderId="29" xfId="12" applyNumberFormat="1" applyFont="1" applyBorder="1" applyAlignment="1">
      <alignment vertical="center"/>
    </xf>
    <xf numFmtId="178" fontId="7" fillId="0" borderId="22" xfId="12" applyNumberFormat="1" applyFont="1" applyBorder="1" applyAlignment="1">
      <alignment horizontal="center" vertical="center"/>
    </xf>
    <xf numFmtId="0" fontId="18" fillId="0" borderId="30" xfId="12" applyFont="1" applyBorder="1" applyAlignment="1">
      <alignment horizontal="center" vertical="center" textRotation="255" wrapText="1"/>
    </xf>
    <xf numFmtId="0" fontId="7" fillId="0" borderId="31" xfId="12" applyFont="1" applyBorder="1" applyAlignment="1">
      <alignment vertical="center"/>
    </xf>
    <xf numFmtId="0" fontId="11" fillId="0" borderId="32" xfId="12" applyFont="1" applyBorder="1" applyAlignment="1">
      <alignment horizontal="center" vertical="center"/>
    </xf>
    <xf numFmtId="186" fontId="7" fillId="0" borderId="33" xfId="12" applyNumberFormat="1" applyFont="1" applyBorder="1" applyAlignment="1">
      <alignment vertical="center"/>
    </xf>
    <xf numFmtId="0" fontId="18" fillId="0" borderId="15" xfId="12" applyFont="1" applyBorder="1" applyAlignment="1">
      <alignment horizontal="center" vertical="center" textRotation="255" wrapText="1"/>
    </xf>
    <xf numFmtId="0" fontId="18" fillId="0" borderId="21" xfId="12" applyFont="1" applyBorder="1" applyAlignment="1">
      <alignment horizontal="center" vertical="center" textRotation="255" wrapText="1"/>
    </xf>
    <xf numFmtId="0" fontId="11" fillId="0" borderId="34" xfId="12" applyFont="1" applyBorder="1" applyAlignment="1">
      <alignment horizontal="center" vertical="center"/>
    </xf>
    <xf numFmtId="3" fontId="7" fillId="0" borderId="35" xfId="12" applyNumberFormat="1" applyFont="1" applyBorder="1" applyAlignment="1">
      <alignment vertical="center"/>
    </xf>
    <xf numFmtId="178" fontId="7" fillId="0" borderId="36" xfId="12" applyNumberFormat="1" applyFont="1" applyBorder="1" applyAlignment="1">
      <alignment horizontal="center" vertical="center"/>
    </xf>
    <xf numFmtId="0" fontId="7" fillId="0" borderId="37" xfId="12" applyFont="1" applyBorder="1" applyAlignment="1">
      <alignment vertical="center" wrapText="1"/>
    </xf>
    <xf numFmtId="3" fontId="7" fillId="0" borderId="38" xfId="12" applyNumberFormat="1" applyFont="1" applyBorder="1" applyAlignment="1">
      <alignment vertical="center"/>
    </xf>
    <xf numFmtId="178" fontId="7" fillId="0" borderId="39" xfId="12" applyNumberFormat="1" applyFont="1" applyBorder="1" applyAlignment="1">
      <alignment horizontal="center" vertical="center"/>
    </xf>
    <xf numFmtId="0" fontId="7" fillId="0" borderId="40" xfId="12" applyFont="1" applyBorder="1" applyAlignment="1">
      <alignment vertical="center" wrapText="1"/>
    </xf>
    <xf numFmtId="0" fontId="7" fillId="0" borderId="41" xfId="12" applyFont="1" applyBorder="1" applyAlignment="1">
      <alignment horizontal="center" vertical="center" wrapText="1"/>
    </xf>
    <xf numFmtId="0" fontId="11" fillId="0" borderId="42" xfId="12" applyFont="1" applyBorder="1" applyAlignment="1">
      <alignment horizontal="center" vertical="center"/>
    </xf>
    <xf numFmtId="176" fontId="7" fillId="0" borderId="0" xfId="12" applyNumberFormat="1" applyFont="1" applyAlignment="1">
      <alignment horizontal="center" vertical="center"/>
    </xf>
    <xf numFmtId="3" fontId="7" fillId="0" borderId="0" xfId="12" applyNumberFormat="1" applyFont="1" applyAlignment="1">
      <alignment horizontal="center" vertical="center"/>
    </xf>
    <xf numFmtId="176" fontId="10" fillId="0" borderId="0" xfId="12" applyNumberFormat="1" applyFont="1" applyAlignment="1">
      <alignment horizontal="left" vertical="center"/>
    </xf>
    <xf numFmtId="176" fontId="10" fillId="0" borderId="0" xfId="12" applyNumberFormat="1" applyFont="1" applyAlignment="1">
      <alignment vertical="center"/>
    </xf>
    <xf numFmtId="176" fontId="8" fillId="0" borderId="0" xfId="12" applyNumberFormat="1" applyFont="1" applyAlignment="1">
      <alignment horizontal="center" vertical="center"/>
    </xf>
    <xf numFmtId="3" fontId="8" fillId="0" borderId="0" xfId="12" applyNumberFormat="1" applyFont="1" applyAlignment="1">
      <alignment vertical="center"/>
    </xf>
    <xf numFmtId="3" fontId="7" fillId="0" borderId="0" xfId="12" applyNumberFormat="1" applyFont="1" applyAlignment="1">
      <alignment horizontal="right" vertical="center"/>
    </xf>
    <xf numFmtId="177" fontId="7" fillId="0" borderId="0" xfId="4" applyNumberFormat="1" applyFont="1" applyFill="1" applyAlignment="1" applyProtection="1">
      <alignment vertical="center"/>
    </xf>
    <xf numFmtId="0" fontId="7" fillId="0" borderId="0" xfId="13" applyFont="1" applyAlignment="1">
      <alignment vertical="center"/>
    </xf>
    <xf numFmtId="3" fontId="11" fillId="0" borderId="4" xfId="12" applyNumberFormat="1" applyFont="1" applyBorder="1"/>
    <xf numFmtId="3" fontId="11" fillId="0" borderId="1" xfId="12" applyNumberFormat="1" applyFont="1" applyBorder="1"/>
    <xf numFmtId="0" fontId="7" fillId="0" borderId="1" xfId="12" applyFont="1" applyBorder="1" applyAlignment="1">
      <alignment horizontal="center" vertical="center"/>
    </xf>
    <xf numFmtId="3" fontId="7" fillId="0" borderId="1" xfId="12" applyNumberFormat="1" applyFont="1" applyBorder="1" applyAlignment="1">
      <alignment horizontal="center" vertical="center" wrapText="1"/>
    </xf>
    <xf numFmtId="186" fontId="7" fillId="0" borderId="1" xfId="12" applyNumberFormat="1" applyFont="1" applyBorder="1" applyAlignment="1">
      <alignment vertical="center"/>
    </xf>
    <xf numFmtId="3" fontId="7" fillId="0" borderId="1" xfId="12" applyNumberFormat="1" applyFont="1" applyBorder="1" applyAlignment="1">
      <alignment vertical="center"/>
    </xf>
    <xf numFmtId="3" fontId="7" fillId="0" borderId="1" xfId="12" applyNumberFormat="1" applyFont="1" applyBorder="1" applyAlignment="1">
      <alignment horizontal="center" vertical="center"/>
    </xf>
    <xf numFmtId="0" fontId="7" fillId="0" borderId="7" xfId="12" applyFont="1" applyBorder="1" applyAlignment="1">
      <alignment horizontal="center" vertical="center" wrapText="1"/>
    </xf>
    <xf numFmtId="0" fontId="7" fillId="0" borderId="7" xfId="12" applyFont="1" applyBorder="1" applyAlignment="1">
      <alignment vertical="center" shrinkToFit="1"/>
    </xf>
    <xf numFmtId="0" fontId="7" fillId="0" borderId="7" xfId="12" applyFont="1" applyBorder="1" applyAlignment="1">
      <alignment horizontal="center" vertical="center" shrinkToFit="1"/>
    </xf>
    <xf numFmtId="0" fontId="11" fillId="0" borderId="7" xfId="12" applyFont="1" applyBorder="1" applyAlignment="1">
      <alignment horizontal="center" vertical="center"/>
    </xf>
    <xf numFmtId="186" fontId="7" fillId="0" borderId="7" xfId="12" applyNumberFormat="1" applyFont="1" applyBorder="1" applyAlignment="1">
      <alignment vertical="center"/>
    </xf>
    <xf numFmtId="183" fontId="7" fillId="0" borderId="7" xfId="12" applyNumberFormat="1" applyFont="1" applyBorder="1" applyAlignment="1">
      <alignment horizontal="center" vertical="center"/>
    </xf>
    <xf numFmtId="3" fontId="7" fillId="0" borderId="7" xfId="12" applyNumberFormat="1" applyFont="1" applyBorder="1" applyAlignment="1">
      <alignment vertical="center"/>
    </xf>
    <xf numFmtId="3" fontId="7" fillId="0" borderId="8" xfId="12" applyNumberFormat="1" applyFont="1" applyBorder="1" applyAlignment="1">
      <alignment vertical="center"/>
    </xf>
    <xf numFmtId="0" fontId="7" fillId="0" borderId="18" xfId="12" applyFont="1" applyBorder="1" applyAlignment="1">
      <alignment horizontal="center" vertical="center"/>
    </xf>
    <xf numFmtId="0" fontId="7" fillId="0" borderId="43" xfId="12" applyFont="1" applyBorder="1" applyAlignment="1">
      <alignment horizontal="center" vertical="center" wrapText="1"/>
    </xf>
    <xf numFmtId="0" fontId="7" fillId="0" borderId="7" xfId="12" applyFont="1" applyBorder="1"/>
    <xf numFmtId="0" fontId="11" fillId="0" borderId="7" xfId="12" applyFont="1" applyBorder="1"/>
    <xf numFmtId="3" fontId="11" fillId="0" borderId="7" xfId="12" applyNumberFormat="1" applyFont="1" applyBorder="1"/>
    <xf numFmtId="0" fontId="7" fillId="0" borderId="16" xfId="12" applyFont="1" applyBorder="1" applyAlignment="1">
      <alignment horizontal="center" vertical="center"/>
    </xf>
    <xf numFmtId="0" fontId="7" fillId="0" borderId="5" xfId="12" applyFont="1" applyBorder="1"/>
    <xf numFmtId="0" fontId="7" fillId="0" borderId="44" xfId="12" applyFont="1" applyBorder="1" applyAlignment="1">
      <alignment vertical="center"/>
    </xf>
    <xf numFmtId="0" fontId="7" fillId="0" borderId="0" xfId="12" applyFont="1"/>
    <xf numFmtId="184" fontId="7" fillId="2" borderId="45" xfId="4" applyNumberFormat="1" applyFont="1" applyFill="1" applyBorder="1" applyAlignment="1" applyProtection="1">
      <alignment vertical="center"/>
      <protection locked="0"/>
    </xf>
    <xf numFmtId="184" fontId="7" fillId="2" borderId="46" xfId="4" applyNumberFormat="1" applyFont="1" applyFill="1" applyBorder="1" applyAlignment="1" applyProtection="1">
      <alignment vertical="center"/>
      <protection locked="0"/>
    </xf>
    <xf numFmtId="0" fontId="11" fillId="0" borderId="8"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lignment vertical="center"/>
    </xf>
    <xf numFmtId="0" fontId="11" fillId="0" borderId="2" xfId="14" applyFont="1" applyBorder="1">
      <alignment vertical="center"/>
    </xf>
    <xf numFmtId="0" fontId="11" fillId="0" borderId="3" xfId="14" applyFont="1" applyBorder="1">
      <alignment vertical="center"/>
    </xf>
    <xf numFmtId="0" fontId="11" fillId="0" borderId="4" xfId="14" applyFont="1" applyBorder="1">
      <alignment vertical="center"/>
    </xf>
    <xf numFmtId="0" fontId="11" fillId="0" borderId="5" xfId="14" applyFont="1" applyBorder="1">
      <alignment vertical="center"/>
    </xf>
    <xf numFmtId="0" fontId="11" fillId="0" borderId="0" xfId="14" applyFont="1" applyAlignment="1">
      <alignment horizontal="left" vertical="top"/>
    </xf>
    <xf numFmtId="0" fontId="11" fillId="0" borderId="1" xfId="14" applyFont="1" applyBorder="1">
      <alignment vertical="center"/>
    </xf>
    <xf numFmtId="0" fontId="8" fillId="0" borderId="0" xfId="14">
      <alignment vertical="center"/>
    </xf>
    <xf numFmtId="0" fontId="11" fillId="0" borderId="0" xfId="14" applyFont="1" applyAlignment="1">
      <alignment horizontal="distributed" vertical="center"/>
    </xf>
    <xf numFmtId="0" fontId="11" fillId="0" borderId="0" xfId="14" applyFont="1" applyAlignment="1">
      <alignment vertical="center" shrinkToFit="1"/>
    </xf>
    <xf numFmtId="0" fontId="11" fillId="0" borderId="6" xfId="14" applyFont="1" applyBorder="1">
      <alignment vertical="center"/>
    </xf>
    <xf numFmtId="0" fontId="11" fillId="0" borderId="8" xfId="14" applyFont="1" applyBorder="1">
      <alignment vertical="center"/>
    </xf>
    <xf numFmtId="0" fontId="11" fillId="0" borderId="4" xfId="14" applyFont="1" applyBorder="1" applyAlignment="1">
      <alignment horizontal="left" vertical="center"/>
    </xf>
    <xf numFmtId="0" fontId="11" fillId="0" borderId="15" xfId="14" applyFont="1" applyBorder="1" applyAlignment="1">
      <alignment horizontal="left" vertical="center"/>
    </xf>
    <xf numFmtId="0" fontId="11" fillId="0" borderId="1" xfId="14" applyFont="1" applyBorder="1" applyAlignment="1">
      <alignment horizontal="left" vertical="center"/>
    </xf>
    <xf numFmtId="0" fontId="8" fillId="0" borderId="3" xfId="14" applyBorder="1" applyAlignment="1">
      <alignment horizontal="distributed" vertical="center"/>
    </xf>
    <xf numFmtId="0" fontId="11" fillId="0" borderId="3" xfId="14" applyFont="1" applyBorder="1" applyAlignment="1">
      <alignment horizontal="center" vertical="center"/>
    </xf>
    <xf numFmtId="0" fontId="11" fillId="0" borderId="4" xfId="14" applyFont="1" applyBorder="1" applyAlignment="1">
      <alignment horizontal="center" vertical="center"/>
    </xf>
    <xf numFmtId="0" fontId="11" fillId="0" borderId="7" xfId="14" applyFont="1" applyBorder="1">
      <alignment vertical="center"/>
    </xf>
    <xf numFmtId="0" fontId="11" fillId="0" borderId="0" xfId="14" applyFont="1" applyAlignment="1">
      <alignment horizontal="right" vertical="center"/>
    </xf>
    <xf numFmtId="0" fontId="7" fillId="0" borderId="0" xfId="12" applyFont="1" applyAlignment="1">
      <alignment horizontal="center" vertical="center"/>
    </xf>
    <xf numFmtId="0" fontId="7" fillId="0" borderId="0" xfId="0" applyFont="1" applyAlignment="1">
      <alignment horizontal="center" vertical="center"/>
    </xf>
    <xf numFmtId="0" fontId="11" fillId="0" borderId="1" xfId="12" applyFont="1" applyBorder="1"/>
    <xf numFmtId="3" fontId="7" fillId="0" borderId="0" xfId="12" applyNumberFormat="1" applyFont="1" applyAlignment="1">
      <alignment horizontal="center" vertical="center" wrapText="1"/>
    </xf>
    <xf numFmtId="186" fontId="7" fillId="0" borderId="0" xfId="12" applyNumberFormat="1" applyFont="1" applyAlignment="1">
      <alignment vertical="center"/>
    </xf>
    <xf numFmtId="0" fontId="7" fillId="0" borderId="0" xfId="12" applyFont="1" applyAlignment="1">
      <alignment vertical="center" wrapText="1"/>
    </xf>
    <xf numFmtId="0" fontId="10" fillId="0" borderId="0" xfId="12" applyFont="1" applyAlignment="1">
      <alignment horizontal="distributed" vertical="center" wrapText="1"/>
    </xf>
    <xf numFmtId="0" fontId="7" fillId="0" borderId="0" xfId="12" applyFont="1" applyAlignment="1">
      <alignment horizontal="center" vertical="center" wrapText="1"/>
    </xf>
    <xf numFmtId="0" fontId="11" fillId="0" borderId="0" xfId="12" applyFont="1" applyAlignment="1">
      <alignment horizontal="center" vertical="center"/>
    </xf>
    <xf numFmtId="186" fontId="7" fillId="0" borderId="0" xfId="12" applyNumberFormat="1" applyFont="1" applyAlignment="1">
      <alignment horizontal="right" vertical="center"/>
    </xf>
    <xf numFmtId="180" fontId="7" fillId="0" borderId="0" xfId="12" applyNumberFormat="1" applyFont="1" applyAlignment="1">
      <alignment horizontal="center" vertical="center"/>
    </xf>
    <xf numFmtId="181" fontId="7" fillId="0" borderId="0" xfId="12" applyNumberFormat="1" applyFont="1" applyAlignment="1">
      <alignment horizontal="center" vertical="center"/>
    </xf>
    <xf numFmtId="186" fontId="7" fillId="0" borderId="0" xfId="12" applyNumberFormat="1" applyFont="1" applyAlignment="1">
      <alignment horizontal="center" vertical="center"/>
    </xf>
    <xf numFmtId="0" fontId="7" fillId="0" borderId="2" xfId="10" applyFont="1" applyBorder="1" applyAlignment="1">
      <alignment vertical="center"/>
    </xf>
    <xf numFmtId="0" fontId="7" fillId="0" borderId="3" xfId="10" applyFont="1" applyBorder="1" applyAlignment="1">
      <alignment vertical="center"/>
    </xf>
    <xf numFmtId="0" fontId="7" fillId="0" borderId="4" xfId="10" applyFont="1" applyBorder="1" applyAlignment="1">
      <alignment vertical="center"/>
    </xf>
    <xf numFmtId="0" fontId="7" fillId="0" borderId="5" xfId="10" applyFont="1" applyBorder="1" applyAlignment="1">
      <alignment vertical="center"/>
    </xf>
    <xf numFmtId="0" fontId="8" fillId="0" borderId="0" xfId="10" applyFont="1" applyAlignment="1">
      <alignment horizontal="right" vertical="center"/>
    </xf>
    <xf numFmtId="0" fontId="8" fillId="0" borderId="0" xfId="10" applyFont="1" applyAlignment="1">
      <alignment horizontal="left" vertical="center"/>
    </xf>
    <xf numFmtId="0" fontId="9" fillId="0" borderId="0" xfId="10" applyFont="1" applyAlignment="1">
      <alignment horizontal="center" vertical="center"/>
    </xf>
    <xf numFmtId="0" fontId="7" fillId="0" borderId="0" xfId="10" applyFont="1" applyAlignment="1">
      <alignment horizontal="left" vertical="center" wrapText="1"/>
    </xf>
    <xf numFmtId="0" fontId="7" fillId="0" borderId="47" xfId="10" applyFont="1" applyBorder="1" applyAlignment="1">
      <alignment vertical="center"/>
    </xf>
    <xf numFmtId="188" fontId="7" fillId="0" borderId="0" xfId="10" applyNumberFormat="1" applyFont="1" applyAlignment="1">
      <alignment horizontal="center" vertical="center"/>
    </xf>
    <xf numFmtId="0" fontId="7" fillId="0" borderId="48" xfId="10" applyFont="1" applyBorder="1" applyAlignment="1">
      <alignment vertical="center"/>
    </xf>
    <xf numFmtId="0" fontId="7" fillId="0" borderId="49" xfId="10" applyFont="1" applyBorder="1" applyAlignment="1">
      <alignment vertical="center"/>
    </xf>
    <xf numFmtId="0" fontId="7" fillId="0" borderId="0" xfId="10" applyFont="1" applyAlignment="1">
      <alignment horizontal="left" vertical="center"/>
    </xf>
    <xf numFmtId="0" fontId="7" fillId="0" borderId="40" xfId="10" applyFont="1" applyBorder="1" applyAlignment="1">
      <alignment vertical="center" wrapText="1"/>
    </xf>
    <xf numFmtId="0" fontId="7" fillId="0" borderId="41" xfId="10" applyFont="1" applyBorder="1" applyAlignment="1">
      <alignment vertical="center" wrapText="1"/>
    </xf>
    <xf numFmtId="188" fontId="7" fillId="0" borderId="0" xfId="10" applyNumberFormat="1" applyFont="1" applyAlignment="1">
      <alignment horizontal="left" vertical="center"/>
    </xf>
    <xf numFmtId="0" fontId="7" fillId="0" borderId="15" xfId="10" applyFont="1" applyBorder="1" applyAlignment="1">
      <alignment vertical="center"/>
    </xf>
    <xf numFmtId="0" fontId="7" fillId="0" borderId="16" xfId="10" applyFont="1" applyBorder="1" applyAlignment="1">
      <alignment vertical="center"/>
    </xf>
    <xf numFmtId="0" fontId="22" fillId="0" borderId="0" xfId="0" applyFont="1" applyAlignment="1">
      <alignment horizontal="center" vertical="center" shrinkToFit="1"/>
    </xf>
    <xf numFmtId="0" fontId="7" fillId="0" borderId="0" xfId="10" applyFont="1" applyAlignment="1">
      <alignment horizontal="center" vertical="center"/>
    </xf>
    <xf numFmtId="0" fontId="8" fillId="0" borderId="0" xfId="10" applyFont="1" applyAlignment="1">
      <alignment horizontal="center" vertical="center"/>
    </xf>
    <xf numFmtId="0" fontId="7" fillId="0" borderId="15" xfId="10" applyFont="1" applyBorder="1" applyAlignment="1">
      <alignment vertical="center" shrinkToFit="1"/>
    </xf>
    <xf numFmtId="0" fontId="11" fillId="0" borderId="16" xfId="10" applyFont="1" applyBorder="1" applyAlignment="1">
      <alignment vertical="center" shrinkToFit="1"/>
    </xf>
    <xf numFmtId="0" fontId="7" fillId="0" borderId="16" xfId="10" applyFont="1" applyBorder="1" applyAlignment="1">
      <alignment vertical="center" shrinkToFit="1"/>
    </xf>
    <xf numFmtId="0" fontId="7" fillId="0" borderId="6" xfId="10" applyFont="1" applyBorder="1" applyAlignment="1">
      <alignment vertical="center"/>
    </xf>
    <xf numFmtId="0" fontId="7" fillId="0" borderId="7" xfId="10" applyFont="1" applyBorder="1" applyAlignment="1">
      <alignment vertical="center"/>
    </xf>
    <xf numFmtId="0" fontId="7" fillId="0" borderId="8" xfId="10" applyFont="1" applyBorder="1" applyAlignment="1">
      <alignment vertical="center"/>
    </xf>
    <xf numFmtId="0" fontId="7" fillId="0" borderId="40" xfId="10" applyFont="1" applyBorder="1" applyAlignment="1">
      <alignment vertical="center"/>
    </xf>
    <xf numFmtId="0" fontId="7" fillId="0" borderId="41" xfId="10" applyFont="1" applyBorder="1" applyAlignment="1">
      <alignment vertical="center"/>
    </xf>
    <xf numFmtId="0" fontId="10" fillId="0" borderId="0" xfId="10" applyFont="1" applyAlignment="1">
      <alignment horizontal="left" vertical="center" wrapText="1"/>
    </xf>
    <xf numFmtId="0" fontId="7" fillId="0" borderId="9" xfId="10" applyFont="1" applyBorder="1" applyAlignment="1">
      <alignment vertical="center"/>
    </xf>
    <xf numFmtId="0" fontId="7" fillId="0" borderId="50" xfId="10" applyFont="1" applyBorder="1" applyAlignment="1">
      <alignment vertical="center"/>
    </xf>
    <xf numFmtId="0" fontId="7" fillId="0" borderId="51" xfId="10" applyFont="1" applyBorder="1" applyAlignment="1">
      <alignment vertical="center" shrinkToFit="1"/>
    </xf>
    <xf numFmtId="0" fontId="7" fillId="0" borderId="42" xfId="10" applyFont="1" applyBorder="1" applyAlignment="1">
      <alignment vertical="center" shrinkToFit="1"/>
    </xf>
    <xf numFmtId="0" fontId="7" fillId="0" borderId="0" xfId="10" applyFont="1" applyAlignment="1">
      <alignment horizontal="distributed" vertical="center"/>
    </xf>
    <xf numFmtId="0" fontId="7" fillId="0" borderId="0" xfId="10" applyFont="1" applyAlignment="1">
      <alignment vertical="center" shrinkToFit="1"/>
    </xf>
    <xf numFmtId="0" fontId="10" fillId="0" borderId="0" xfId="10" applyFont="1" applyAlignment="1">
      <alignment horizontal="distributed" vertical="center" wrapText="1" shrinkToFit="1"/>
    </xf>
    <xf numFmtId="0" fontId="10" fillId="0" borderId="0" xfId="10" applyFont="1" applyAlignment="1">
      <alignment horizontal="distributed" vertical="center" shrinkToFit="1"/>
    </xf>
    <xf numFmtId="176" fontId="7" fillId="0" borderId="0" xfId="10" applyNumberFormat="1" applyFont="1" applyAlignment="1">
      <alignment horizontal="right" vertical="center" shrinkToFit="1"/>
    </xf>
    <xf numFmtId="0" fontId="12" fillId="0" borderId="0" xfId="10" applyFont="1" applyAlignment="1">
      <alignment horizontal="right" vertical="center"/>
    </xf>
    <xf numFmtId="0" fontId="7" fillId="0" borderId="5" xfId="10" applyFont="1" applyBorder="1"/>
    <xf numFmtId="0" fontId="7" fillId="0" borderId="0" xfId="10" applyFont="1"/>
    <xf numFmtId="0" fontId="7" fillId="0" borderId="1" xfId="10" applyFont="1" applyBorder="1" applyAlignment="1">
      <alignment vertical="center" wrapText="1"/>
    </xf>
    <xf numFmtId="0" fontId="7" fillId="0" borderId="0" xfId="10" applyFont="1" applyAlignment="1">
      <alignment vertical="center" wrapText="1"/>
    </xf>
    <xf numFmtId="0" fontId="7" fillId="0" borderId="52" xfId="10" applyFont="1" applyBorder="1" applyAlignment="1">
      <alignment vertical="center" wrapText="1"/>
    </xf>
    <xf numFmtId="0" fontId="7" fillId="0" borderId="53" xfId="10" applyFont="1" applyBorder="1" applyAlignment="1">
      <alignment vertical="center"/>
    </xf>
    <xf numFmtId="0" fontId="7" fillId="0" borderId="0" xfId="10" applyFont="1" applyAlignment="1">
      <alignment horizontal="center" vertical="center" wrapText="1"/>
    </xf>
    <xf numFmtId="0" fontId="10" fillId="0" borderId="15" xfId="10" applyFont="1" applyBorder="1" applyAlignment="1">
      <alignment vertical="center" wrapText="1"/>
    </xf>
    <xf numFmtId="0" fontId="10" fillId="0" borderId="16" xfId="10" applyFont="1" applyBorder="1" applyAlignment="1">
      <alignment vertical="center" wrapText="1"/>
    </xf>
    <xf numFmtId="0" fontId="10" fillId="0" borderId="42" xfId="10" applyFont="1" applyBorder="1" applyAlignment="1">
      <alignment vertical="center" wrapText="1"/>
    </xf>
    <xf numFmtId="0" fontId="10" fillId="0" borderId="41" xfId="10" applyFont="1" applyBorder="1" applyAlignment="1">
      <alignment vertical="center" wrapText="1"/>
    </xf>
    <xf numFmtId="0" fontId="7" fillId="0" borderId="0" xfId="10" applyFont="1" applyAlignment="1">
      <alignment horizontal="left" vertical="top"/>
    </xf>
    <xf numFmtId="0" fontId="21" fillId="0" borderId="10" xfId="0" applyFont="1" applyBorder="1" applyAlignment="1"/>
    <xf numFmtId="0" fontId="0" fillId="0" borderId="10" xfId="0" applyBorder="1">
      <alignment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7" fillId="0" borderId="0" xfId="10" applyFont="1" applyAlignment="1">
      <alignment horizontal="left" vertical="center" wrapText="1" indent="1"/>
    </xf>
    <xf numFmtId="0" fontId="7" fillId="0" borderId="3" xfId="10" applyFont="1" applyBorder="1" applyAlignment="1">
      <alignment horizontal="left" vertical="center" wrapText="1" indent="1"/>
    </xf>
    <xf numFmtId="0" fontId="7" fillId="0" borderId="4" xfId="10" applyFont="1" applyBorder="1" applyAlignment="1">
      <alignment horizontal="left" vertical="center" wrapText="1" indent="1"/>
    </xf>
    <xf numFmtId="0" fontId="7" fillId="0" borderId="1" xfId="10" applyFont="1" applyBorder="1" applyAlignment="1">
      <alignment horizontal="left" vertical="center" wrapText="1" indent="1"/>
    </xf>
    <xf numFmtId="0" fontId="7" fillId="0" borderId="1" xfId="10" applyFont="1" applyBorder="1"/>
    <xf numFmtId="0" fontId="7" fillId="0" borderId="48" xfId="10" applyFont="1" applyBorder="1" applyAlignment="1">
      <alignment vertical="center" wrapText="1"/>
    </xf>
    <xf numFmtId="0" fontId="7" fillId="0" borderId="49" xfId="10" applyFont="1" applyBorder="1" applyAlignment="1">
      <alignment vertical="center" wrapText="1"/>
    </xf>
    <xf numFmtId="0" fontId="7" fillId="0" borderId="54" xfId="10" applyFont="1" applyBorder="1" applyAlignment="1">
      <alignment vertical="center" wrapText="1"/>
    </xf>
    <xf numFmtId="0" fontId="7" fillId="0" borderId="55" xfId="10" applyFont="1" applyBorder="1" applyAlignment="1">
      <alignment vertical="center" wrapText="1"/>
    </xf>
    <xf numFmtId="0" fontId="11" fillId="0" borderId="0" xfId="10" applyFont="1" applyAlignment="1">
      <alignment vertical="center"/>
    </xf>
    <xf numFmtId="0" fontId="10" fillId="0" borderId="0" xfId="10" applyFont="1" applyAlignment="1">
      <alignment horizontal="right" vertical="center"/>
    </xf>
    <xf numFmtId="0" fontId="11" fillId="0" borderId="0" xfId="10" applyFont="1" applyAlignment="1">
      <alignment horizontal="center" vertical="center"/>
    </xf>
    <xf numFmtId="9" fontId="11" fillId="0" borderId="0" xfId="10" applyNumberFormat="1" applyFont="1" applyAlignment="1">
      <alignment vertical="center"/>
    </xf>
    <xf numFmtId="9" fontId="11" fillId="0" borderId="0" xfId="10" applyNumberFormat="1" applyFont="1" applyAlignment="1">
      <alignment horizontal="center" vertical="center"/>
    </xf>
    <xf numFmtId="0" fontId="5" fillId="0" borderId="0" xfId="10" applyAlignment="1">
      <alignment horizontal="center" vertical="center"/>
    </xf>
    <xf numFmtId="0" fontId="11" fillId="0" borderId="1" xfId="10"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10" applyFont="1" applyBorder="1" applyAlignment="1">
      <alignment horizontal="right" vertical="center"/>
    </xf>
    <xf numFmtId="0" fontId="7" fillId="0" borderId="0" xfId="10" applyFont="1" applyAlignment="1">
      <alignment horizontal="right"/>
    </xf>
    <xf numFmtId="38" fontId="7" fillId="0" borderId="0" xfId="10" applyNumberFormat="1" applyFont="1" applyAlignment="1">
      <alignment horizontal="center" vertical="center"/>
    </xf>
    <xf numFmtId="0" fontId="14" fillId="0" borderId="0" xfId="10" applyFont="1" applyAlignment="1">
      <alignment horizontal="center" vertical="center" wrapText="1"/>
    </xf>
    <xf numFmtId="0" fontId="10" fillId="0" borderId="0" xfId="10" applyFont="1" applyAlignment="1">
      <alignment horizontal="right"/>
    </xf>
    <xf numFmtId="0" fontId="7" fillId="0" borderId="10" xfId="10" applyFont="1" applyBorder="1" applyAlignment="1">
      <alignment horizontal="center" vertical="center"/>
    </xf>
    <xf numFmtId="186" fontId="7" fillId="2" borderId="12" xfId="12" applyNumberFormat="1" applyFont="1" applyFill="1" applyBorder="1" applyAlignment="1" applyProtection="1">
      <alignment vertical="center"/>
      <protection locked="0"/>
    </xf>
    <xf numFmtId="186" fontId="7" fillId="2" borderId="32" xfId="12" applyNumberFormat="1" applyFont="1" applyFill="1" applyBorder="1" applyAlignment="1" applyProtection="1">
      <alignment vertical="center"/>
      <protection locked="0"/>
    </xf>
    <xf numFmtId="186" fontId="7" fillId="2" borderId="14" xfId="12" applyNumberFormat="1" applyFont="1" applyFill="1" applyBorder="1" applyAlignment="1" applyProtection="1">
      <alignment vertical="center"/>
      <protection locked="0"/>
    </xf>
    <xf numFmtId="187" fontId="7" fillId="2" borderId="56" xfId="12" applyNumberFormat="1" applyFont="1" applyFill="1" applyBorder="1" applyAlignment="1" applyProtection="1">
      <alignment vertical="center"/>
      <protection locked="0"/>
    </xf>
    <xf numFmtId="186" fontId="7" fillId="2" borderId="12" xfId="12" applyNumberFormat="1" applyFont="1" applyFill="1" applyBorder="1" applyAlignment="1" applyProtection="1">
      <alignment horizontal="right" vertical="center"/>
      <protection locked="0"/>
    </xf>
    <xf numFmtId="0" fontId="8" fillId="2" borderId="12" xfId="12" applyFont="1" applyFill="1" applyBorder="1" applyAlignment="1" applyProtection="1">
      <alignment horizontal="center" vertical="center"/>
      <protection locked="0"/>
    </xf>
    <xf numFmtId="0" fontId="7" fillId="2" borderId="13" xfId="12" applyFont="1" applyFill="1" applyBorder="1" applyAlignment="1" applyProtection="1">
      <alignment horizontal="distributed" vertical="center"/>
      <protection locked="0"/>
    </xf>
    <xf numFmtId="186" fontId="7" fillId="2" borderId="25" xfId="12" applyNumberFormat="1" applyFont="1" applyFill="1" applyBorder="1" applyAlignment="1" applyProtection="1">
      <alignment vertical="center"/>
      <protection locked="0"/>
    </xf>
    <xf numFmtId="186" fontId="7" fillId="2" borderId="24" xfId="12" applyNumberFormat="1" applyFont="1" applyFill="1" applyBorder="1" applyAlignment="1" applyProtection="1">
      <alignment vertical="center"/>
      <protection locked="0"/>
    </xf>
    <xf numFmtId="184" fontId="7" fillId="2" borderId="57" xfId="12" applyNumberFormat="1" applyFont="1" applyFill="1" applyBorder="1" applyAlignment="1" applyProtection="1">
      <alignment vertical="center"/>
      <protection locked="0"/>
    </xf>
    <xf numFmtId="0" fontId="7" fillId="2" borderId="12" xfId="12" applyFont="1" applyFill="1" applyBorder="1" applyAlignment="1" applyProtection="1">
      <alignment horizontal="center" vertical="center"/>
      <protection locked="0"/>
    </xf>
    <xf numFmtId="0" fontId="7" fillId="0" borderId="44" xfId="10" applyFont="1" applyBorder="1" applyAlignment="1">
      <alignment vertical="center"/>
    </xf>
    <xf numFmtId="0" fontId="7" fillId="0" borderId="58" xfId="10" applyFont="1" applyBorder="1" applyAlignment="1">
      <alignment vertical="center"/>
    </xf>
    <xf numFmtId="0" fontId="7" fillId="0" borderId="16" xfId="10" applyFont="1" applyBorder="1" applyAlignment="1">
      <alignment vertical="center" wrapText="1"/>
    </xf>
    <xf numFmtId="0" fontId="7" fillId="0" borderId="59" xfId="10" applyFont="1" applyBorder="1" applyAlignment="1">
      <alignment vertical="center"/>
    </xf>
    <xf numFmtId="0" fontId="7" fillId="0" borderId="54" xfId="10" applyFont="1" applyBorder="1" applyAlignment="1">
      <alignment vertical="center"/>
    </xf>
    <xf numFmtId="0" fontId="7" fillId="0" borderId="55" xfId="10" applyFont="1" applyBorder="1" applyAlignment="1">
      <alignment vertical="center"/>
    </xf>
    <xf numFmtId="0" fontId="7" fillId="0" borderId="42" xfId="10" applyFont="1" applyBorder="1" applyAlignment="1">
      <alignment vertical="center"/>
    </xf>
    <xf numFmtId="0" fontId="7" fillId="0" borderId="41" xfId="10" applyFont="1" applyBorder="1" applyAlignment="1">
      <alignment vertical="center" shrinkToFit="1"/>
    </xf>
    <xf numFmtId="49" fontId="18" fillId="0" borderId="0" xfId="10" applyNumberFormat="1" applyFont="1" applyAlignment="1">
      <alignment horizontal="center" vertical="center" wrapText="1"/>
    </xf>
    <xf numFmtId="0" fontId="11" fillId="0" borderId="5" xfId="10" applyFont="1" applyBorder="1"/>
    <xf numFmtId="0" fontId="11" fillId="0" borderId="0" xfId="10" applyFont="1"/>
    <xf numFmtId="0" fontId="7" fillId="0" borderId="0" xfId="10" applyFont="1" applyAlignment="1">
      <alignment vertical="top" wrapText="1"/>
    </xf>
    <xf numFmtId="0" fontId="7" fillId="0" borderId="1" xfId="10" applyFont="1" applyBorder="1" applyAlignment="1">
      <alignment vertical="top" wrapText="1"/>
    </xf>
    <xf numFmtId="0" fontId="7" fillId="0" borderId="3" xfId="10" applyFont="1" applyBorder="1" applyAlignment="1">
      <alignment horizontal="center" vertical="center"/>
    </xf>
    <xf numFmtId="0" fontId="7" fillId="0" borderId="0" xfId="10" applyFont="1" applyAlignment="1">
      <alignment horizontal="left" vertical="top" wrapText="1"/>
    </xf>
    <xf numFmtId="0" fontId="7" fillId="2" borderId="16" xfId="12" applyFont="1" applyFill="1" applyBorder="1" applyAlignment="1" applyProtection="1">
      <alignment horizontal="center" vertical="center"/>
      <protection locked="0"/>
    </xf>
    <xf numFmtId="0" fontId="7" fillId="2" borderId="60" xfId="12" applyFont="1" applyFill="1" applyBorder="1" applyAlignment="1" applyProtection="1">
      <alignment horizontal="center" vertical="center" shrinkToFit="1"/>
      <protection locked="0"/>
    </xf>
    <xf numFmtId="0" fontId="7" fillId="2" borderId="61" xfId="12" applyFont="1" applyFill="1" applyBorder="1" applyAlignment="1" applyProtection="1">
      <alignment horizontal="center" vertical="center" shrinkToFit="1"/>
      <protection locked="0"/>
    </xf>
    <xf numFmtId="0" fontId="7" fillId="2" borderId="16" xfId="12" applyFont="1" applyFill="1" applyBorder="1" applyAlignment="1" applyProtection="1">
      <alignment horizontal="center" vertical="center" shrinkToFit="1"/>
      <protection locked="0"/>
    </xf>
    <xf numFmtId="0" fontId="7" fillId="2" borderId="31" xfId="12" applyFont="1" applyFill="1" applyBorder="1" applyAlignment="1" applyProtection="1">
      <alignment horizontal="center" vertical="center"/>
      <protection locked="0"/>
    </xf>
    <xf numFmtId="186" fontId="7" fillId="0" borderId="12" xfId="12" applyNumberFormat="1" applyFont="1" applyBorder="1" applyAlignment="1">
      <alignment horizontal="right" vertical="center"/>
    </xf>
    <xf numFmtId="184" fontId="7" fillId="0" borderId="57" xfId="12" applyNumberFormat="1" applyFont="1" applyBorder="1" applyAlignment="1">
      <alignment vertical="center"/>
    </xf>
    <xf numFmtId="186" fontId="7" fillId="0" borderId="14" xfId="12" applyNumberFormat="1" applyFont="1" applyBorder="1" applyAlignment="1">
      <alignment vertical="center"/>
    </xf>
    <xf numFmtId="186" fontId="7" fillId="0" borderId="24" xfId="12" applyNumberFormat="1" applyFont="1" applyBorder="1" applyAlignment="1">
      <alignment vertical="center"/>
    </xf>
    <xf numFmtId="183" fontId="7" fillId="0" borderId="62" xfId="12" applyNumberFormat="1" applyFont="1" applyBorder="1" applyAlignment="1">
      <alignment vertical="center"/>
    </xf>
    <xf numFmtId="186" fontId="7" fillId="0" borderId="63" xfId="12" applyNumberFormat="1" applyFont="1" applyBorder="1" applyAlignment="1">
      <alignment vertical="center"/>
    </xf>
    <xf numFmtId="186" fontId="7" fillId="0" borderId="64" xfId="12" applyNumberFormat="1" applyFont="1" applyBorder="1" applyAlignment="1">
      <alignment vertical="center"/>
    </xf>
    <xf numFmtId="183" fontId="7" fillId="0" borderId="65" xfId="12" applyNumberFormat="1" applyFont="1" applyBorder="1" applyAlignment="1">
      <alignment vertical="center"/>
    </xf>
    <xf numFmtId="186" fontId="7" fillId="0" borderId="66" xfId="12" applyNumberFormat="1" applyFont="1" applyBorder="1" applyAlignment="1">
      <alignment vertical="center"/>
    </xf>
    <xf numFmtId="186" fontId="7" fillId="0" borderId="12" xfId="12" applyNumberFormat="1" applyFont="1" applyBorder="1" applyAlignment="1">
      <alignment vertical="center"/>
    </xf>
    <xf numFmtId="183" fontId="7" fillId="0" borderId="57" xfId="12" applyNumberFormat="1" applyFont="1" applyBorder="1" applyAlignment="1">
      <alignment vertical="center"/>
    </xf>
    <xf numFmtId="186" fontId="7" fillId="0" borderId="67" xfId="12" applyNumberFormat="1" applyFont="1" applyBorder="1" applyAlignment="1">
      <alignment vertical="center"/>
    </xf>
    <xf numFmtId="186" fontId="7" fillId="0" borderId="68" xfId="12" applyNumberFormat="1" applyFont="1" applyBorder="1" applyAlignment="1">
      <alignment vertical="center"/>
    </xf>
    <xf numFmtId="186" fontId="7" fillId="0" borderId="69" xfId="12" applyNumberFormat="1" applyFont="1" applyBorder="1" applyAlignment="1">
      <alignment vertical="center"/>
    </xf>
    <xf numFmtId="0" fontId="7" fillId="2" borderId="15" xfId="12" applyFont="1" applyFill="1" applyBorder="1" applyAlignment="1" applyProtection="1">
      <alignment horizontal="center" vertical="center"/>
      <protection locked="0"/>
    </xf>
    <xf numFmtId="0" fontId="7" fillId="2" borderId="21" xfId="12" applyFont="1" applyFill="1" applyBorder="1" applyAlignment="1" applyProtection="1">
      <alignment horizontal="center" vertical="center"/>
      <protection locked="0"/>
    </xf>
    <xf numFmtId="176" fontId="7" fillId="0" borderId="0" xfId="10" applyNumberFormat="1" applyFont="1" applyAlignment="1">
      <alignment horizontal="left" vertical="center"/>
    </xf>
    <xf numFmtId="0" fontId="14" fillId="0" borderId="0" xfId="10" applyFont="1" applyAlignment="1">
      <alignment horizontal="left" vertical="center"/>
    </xf>
    <xf numFmtId="0" fontId="8" fillId="0" borderId="3" xfId="14" applyBorder="1">
      <alignment vertical="center"/>
    </xf>
    <xf numFmtId="0" fontId="26" fillId="0" borderId="0" xfId="10" applyFont="1" applyAlignment="1">
      <alignment vertical="center"/>
    </xf>
    <xf numFmtId="0" fontId="7" fillId="0" borderId="59" xfId="10" applyFont="1" applyBorder="1" applyAlignment="1">
      <alignment horizontal="center" vertical="center"/>
    </xf>
    <xf numFmtId="0" fontId="1" fillId="0" borderId="59" xfId="0" applyFont="1" applyBorder="1" applyAlignment="1">
      <alignment horizontal="center" vertical="center"/>
    </xf>
    <xf numFmtId="0" fontId="5" fillId="0" borderId="59" xfId="10" applyBorder="1" applyAlignment="1">
      <alignment horizontal="center" vertical="center"/>
    </xf>
    <xf numFmtId="0" fontId="27" fillId="0" borderId="0" xfId="0" applyFont="1" applyAlignment="1">
      <alignment horizontal="left" vertical="center"/>
    </xf>
    <xf numFmtId="0" fontId="27"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7" fillId="0" borderId="2" xfId="10" applyFont="1" applyBorder="1" applyAlignment="1">
      <alignment vertical="center" wrapText="1"/>
    </xf>
    <xf numFmtId="0" fontId="11" fillId="0" borderId="4" xfId="10" applyFont="1" applyBorder="1"/>
    <xf numFmtId="0" fontId="10" fillId="0" borderId="59" xfId="10" applyFont="1" applyBorder="1" applyAlignment="1">
      <alignment vertical="center" textRotation="255" wrapText="1"/>
    </xf>
    <xf numFmtId="0" fontId="10" fillId="0" borderId="0" xfId="10" applyFont="1" applyAlignment="1">
      <alignment vertical="center" textRotation="255" wrapText="1"/>
    </xf>
    <xf numFmtId="0" fontId="10" fillId="0" borderId="1" xfId="10" applyFont="1" applyBorder="1" applyAlignment="1">
      <alignment vertical="center" textRotation="255" wrapText="1"/>
    </xf>
    <xf numFmtId="0" fontId="10" fillId="0" borderId="54" xfId="10" applyFont="1" applyBorder="1" applyAlignment="1">
      <alignment vertical="center" textRotation="255" wrapText="1"/>
    </xf>
    <xf numFmtId="0" fontId="10" fillId="0" borderId="47" xfId="10" applyFont="1" applyBorder="1" applyAlignment="1">
      <alignment vertical="center" textRotation="255" wrapText="1"/>
    </xf>
    <xf numFmtId="0" fontId="10" fillId="0" borderId="55" xfId="10" applyFont="1" applyBorder="1" applyAlignment="1">
      <alignment vertical="center" textRotation="255" wrapText="1"/>
    </xf>
    <xf numFmtId="0" fontId="10" fillId="0" borderId="9" xfId="10" applyFont="1" applyBorder="1" applyAlignment="1">
      <alignment vertical="center" wrapText="1"/>
    </xf>
    <xf numFmtId="0" fontId="10" fillId="0" borderId="50" xfId="10" applyFont="1" applyBorder="1" applyAlignment="1">
      <alignment vertical="center" wrapText="1"/>
    </xf>
    <xf numFmtId="0" fontId="10" fillId="0" borderId="40" xfId="10" applyFont="1" applyBorder="1" applyAlignment="1">
      <alignment vertical="center" wrapText="1"/>
    </xf>
    <xf numFmtId="0" fontId="31" fillId="0" borderId="70" xfId="0" applyFont="1" applyBorder="1"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2" fillId="0" borderId="0" xfId="0" applyFont="1" applyAlignment="1">
      <alignment horizontal="left"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0" borderId="0" xfId="0" applyFont="1" applyAlignment="1">
      <alignment horizontal="center" vertical="center"/>
    </xf>
    <xf numFmtId="0" fontId="32" fillId="4" borderId="7" xfId="0" applyFont="1" applyFill="1" applyBorder="1">
      <alignment vertical="center"/>
    </xf>
    <xf numFmtId="189" fontId="31" fillId="4" borderId="7" xfId="0" applyNumberFormat="1" applyFont="1" applyFill="1" applyBorder="1">
      <alignment vertical="center"/>
    </xf>
    <xf numFmtId="0" fontId="32" fillId="4" borderId="30" xfId="0" applyFont="1" applyFill="1" applyBorder="1" applyAlignment="1">
      <alignment horizontal="left" vertical="center"/>
    </xf>
    <xf numFmtId="0" fontId="32" fillId="4" borderId="7" xfId="0" applyFont="1" applyFill="1" applyBorder="1" applyAlignment="1">
      <alignment horizontal="left" vertical="center"/>
    </xf>
    <xf numFmtId="0" fontId="32" fillId="4" borderId="31" xfId="0" applyFont="1" applyFill="1" applyBorder="1" applyAlignment="1">
      <alignment horizontal="left" vertical="center"/>
    </xf>
    <xf numFmtId="0" fontId="32" fillId="0" borderId="72" xfId="0" applyFont="1" applyBorder="1" applyAlignment="1">
      <alignment horizontal="left" vertical="center"/>
    </xf>
    <xf numFmtId="0" fontId="33" fillId="0" borderId="70" xfId="0" applyFont="1" applyBorder="1" applyAlignment="1">
      <alignment horizontal="left" vertical="center"/>
    </xf>
    <xf numFmtId="0" fontId="34" fillId="0" borderId="70" xfId="0" applyFont="1" applyBorder="1" applyAlignment="1">
      <alignment horizontal="left" vertical="center"/>
    </xf>
    <xf numFmtId="0" fontId="34"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27"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7" fillId="0" borderId="0" xfId="0" applyFont="1" applyAlignment="1">
      <alignment horizontal="right" vertical="center"/>
    </xf>
    <xf numFmtId="0" fontId="43" fillId="0" borderId="0" xfId="0" applyFont="1" applyAlignment="1">
      <alignment horizontal="center" vertical="center"/>
    </xf>
    <xf numFmtId="38" fontId="44" fillId="0" borderId="0" xfId="4" applyFont="1" applyBorder="1" applyAlignment="1">
      <alignment horizontal="right" vertical="center"/>
    </xf>
    <xf numFmtId="0" fontId="44" fillId="0" borderId="0" xfId="0" applyFont="1" applyAlignment="1">
      <alignment horizontal="center" vertical="center"/>
    </xf>
    <xf numFmtId="0" fontId="37" fillId="0" borderId="5" xfId="0" applyFont="1" applyBorder="1">
      <alignment vertical="center"/>
    </xf>
    <xf numFmtId="0" fontId="37" fillId="0" borderId="1" xfId="0" applyFont="1" applyBorder="1">
      <alignment vertical="center"/>
    </xf>
    <xf numFmtId="0" fontId="37" fillId="0" borderId="6" xfId="0" applyFont="1" applyBorder="1">
      <alignment vertical="center"/>
    </xf>
    <xf numFmtId="0" fontId="37" fillId="0" borderId="7" xfId="0" applyFont="1" applyBorder="1">
      <alignment vertical="center"/>
    </xf>
    <xf numFmtId="0" fontId="37" fillId="0" borderId="8" xfId="0" applyFont="1" applyBorder="1">
      <alignment vertical="center"/>
    </xf>
    <xf numFmtId="0" fontId="41" fillId="0" borderId="1" xfId="0" applyFont="1" applyBorder="1">
      <alignment vertical="center"/>
    </xf>
    <xf numFmtId="0" fontId="41" fillId="0" borderId="0" xfId="0" applyFont="1">
      <alignment vertical="center"/>
    </xf>
    <xf numFmtId="0" fontId="60" fillId="0" borderId="0" xfId="0" applyFont="1" applyAlignment="1">
      <alignment horizontal="center" vertical="center"/>
    </xf>
    <xf numFmtId="0" fontId="58" fillId="0" borderId="0" xfId="0" applyFont="1" applyAlignment="1">
      <alignment horizontal="center" vertical="center"/>
    </xf>
    <xf numFmtId="0" fontId="61" fillId="0" borderId="0" xfId="0" applyFont="1" applyAlignment="1">
      <alignment horizontal="center"/>
    </xf>
    <xf numFmtId="0" fontId="38" fillId="0" borderId="0" xfId="0" applyFont="1">
      <alignment vertical="center"/>
    </xf>
    <xf numFmtId="0" fontId="37" fillId="0" borderId="2" xfId="0" applyFont="1" applyBorder="1">
      <alignment vertical="center"/>
    </xf>
    <xf numFmtId="0" fontId="37" fillId="0" borderId="3" xfId="0" applyFont="1" applyBorder="1">
      <alignment vertical="center"/>
    </xf>
    <xf numFmtId="0" fontId="37" fillId="0" borderId="4" xfId="0" applyFont="1" applyBorder="1">
      <alignment vertical="center"/>
    </xf>
    <xf numFmtId="0" fontId="40" fillId="0" borderId="0" xfId="0" applyFont="1">
      <alignment vertical="center"/>
    </xf>
    <xf numFmtId="0" fontId="32" fillId="4" borderId="79"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80" xfId="0" applyFont="1" applyFill="1" applyBorder="1" applyAlignment="1">
      <alignment horizontal="left" vertical="center"/>
    </xf>
    <xf numFmtId="0" fontId="28" fillId="3" borderId="70" xfId="0" applyFont="1" applyFill="1" applyBorder="1" applyAlignment="1">
      <alignment horizontal="center" vertical="center"/>
    </xf>
    <xf numFmtId="0" fontId="28" fillId="0" borderId="0" xfId="0" applyFont="1" applyAlignment="1">
      <alignment horizontal="left" vertical="center"/>
    </xf>
    <xf numFmtId="0" fontId="29" fillId="0" borderId="13" xfId="0" applyFont="1" applyBorder="1" applyAlignment="1">
      <alignment horizontal="left" vertical="center"/>
    </xf>
    <xf numFmtId="0" fontId="29" fillId="0" borderId="16" xfId="0" applyFont="1" applyBorder="1" applyAlignment="1">
      <alignment horizontal="left" vertical="center"/>
    </xf>
    <xf numFmtId="0" fontId="29" fillId="0" borderId="0" xfId="0" applyFont="1" applyAlignment="1">
      <alignment horizontal="left" vertical="center"/>
    </xf>
    <xf numFmtId="0" fontId="68" fillId="0" borderId="0" xfId="0" applyFont="1" applyAlignment="1">
      <alignment horizontal="center" vertical="center"/>
    </xf>
    <xf numFmtId="0" fontId="27" fillId="0" borderId="0" xfId="0" applyFont="1" applyAlignment="1">
      <alignment horizontal="center" vertical="center"/>
    </xf>
    <xf numFmtId="0" fontId="28" fillId="0" borderId="0" xfId="0" applyFont="1">
      <alignment vertical="center"/>
    </xf>
    <xf numFmtId="0" fontId="30" fillId="0" borderId="0" xfId="0" applyFont="1" applyAlignment="1">
      <alignment horizontal="left" vertical="center"/>
    </xf>
    <xf numFmtId="0" fontId="29" fillId="4" borderId="30" xfId="0" applyFont="1" applyFill="1" applyBorder="1" applyAlignment="1">
      <alignment horizontal="left" vertical="center"/>
    </xf>
    <xf numFmtId="0" fontId="69" fillId="4" borderId="71" xfId="0" applyFont="1"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8" fillId="4" borderId="16" xfId="0" applyFont="1" applyFill="1" applyBorder="1" applyAlignment="1">
      <alignment horizontal="left" vertical="center"/>
    </xf>
    <xf numFmtId="0" fontId="73" fillId="4" borderId="15" xfId="0" applyFont="1" applyFill="1" applyBorder="1" applyAlignment="1">
      <alignment vertical="center" wrapText="1"/>
    </xf>
    <xf numFmtId="0" fontId="69" fillId="4" borderId="13" xfId="0" applyFont="1" applyFill="1" applyBorder="1">
      <alignment vertical="center"/>
    </xf>
    <xf numFmtId="0" fontId="29" fillId="3" borderId="12" xfId="0" applyFont="1" applyFill="1" applyBorder="1" applyAlignment="1" applyProtection="1">
      <alignment horizontal="center" vertical="center"/>
      <protection locked="0"/>
    </xf>
    <xf numFmtId="0" fontId="29" fillId="4" borderId="15" xfId="0" applyFont="1" applyFill="1" applyBorder="1" applyAlignment="1">
      <alignment horizontal="center" vertical="center"/>
    </xf>
    <xf numFmtId="0" fontId="28" fillId="4" borderId="12" xfId="0" applyFont="1" applyFill="1" applyBorder="1" applyAlignment="1">
      <alignment horizontal="center" vertical="center"/>
    </xf>
    <xf numFmtId="0" fontId="37" fillId="0" borderId="0" xfId="0" quotePrefix="1" applyFont="1">
      <alignment vertical="center"/>
    </xf>
    <xf numFmtId="0" fontId="79" fillId="0" borderId="0" xfId="10" applyFont="1" applyAlignment="1">
      <alignment horizontal="right" vertical="center"/>
    </xf>
    <xf numFmtId="0" fontId="45" fillId="0" borderId="0" xfId="0" applyFont="1">
      <alignment vertical="center"/>
    </xf>
    <xf numFmtId="0" fontId="60" fillId="0" borderId="0" xfId="0" applyFont="1">
      <alignment vertical="center"/>
    </xf>
    <xf numFmtId="0" fontId="5" fillId="2" borderId="12" xfId="15" applyFill="1" applyBorder="1"/>
    <xf numFmtId="0" fontId="5" fillId="0" borderId="12" xfId="15" applyBorder="1"/>
    <xf numFmtId="0" fontId="5" fillId="0" borderId="0" xfId="15"/>
    <xf numFmtId="0" fontId="19" fillId="0" borderId="0" xfId="3" applyAlignment="1" applyProtection="1">
      <alignment vertical="center"/>
    </xf>
    <xf numFmtId="0" fontId="7" fillId="0" borderId="9" xfId="12" applyFont="1" applyBorder="1" applyAlignment="1">
      <alignment vertical="center"/>
    </xf>
    <xf numFmtId="0" fontId="7" fillId="0" borderId="50" xfId="12" applyFont="1" applyBorder="1" applyAlignment="1">
      <alignment vertical="center"/>
    </xf>
    <xf numFmtId="0" fontId="7" fillId="0" borderId="11" xfId="12" applyFont="1" applyBorder="1" applyAlignment="1">
      <alignment vertical="center"/>
    </xf>
    <xf numFmtId="0" fontId="27" fillId="0" borderId="70" xfId="0" applyFont="1" applyBorder="1" applyAlignment="1">
      <alignment horizontal="center" vertical="center"/>
    </xf>
    <xf numFmtId="0" fontId="27" fillId="0" borderId="70" xfId="0" applyFont="1" applyBorder="1" applyAlignment="1">
      <alignment horizontal="left" vertical="center"/>
    </xf>
    <xf numFmtId="0" fontId="33" fillId="0" borderId="70" xfId="0" applyFont="1" applyBorder="1" applyAlignment="1">
      <alignment horizontal="center" vertical="center"/>
    </xf>
    <xf numFmtId="0" fontId="82" fillId="0" borderId="0" xfId="0" applyFont="1" applyAlignment="1">
      <alignment horizontal="left" vertical="center"/>
    </xf>
    <xf numFmtId="0" fontId="84" fillId="13" borderId="147" xfId="0" applyFont="1" applyFill="1" applyBorder="1" applyAlignment="1" applyProtection="1">
      <alignment horizontal="center" vertical="center"/>
      <protection locked="0"/>
    </xf>
    <xf numFmtId="0" fontId="27" fillId="0" borderId="52" xfId="0" applyFont="1" applyBorder="1" applyAlignment="1">
      <alignment horizontal="left" vertical="center"/>
    </xf>
    <xf numFmtId="0" fontId="27" fillId="0" borderId="84" xfId="0" applyFont="1" applyBorder="1" applyAlignment="1">
      <alignment horizontal="left" vertical="center"/>
    </xf>
    <xf numFmtId="0" fontId="0" fillId="0" borderId="52" xfId="0" applyBorder="1">
      <alignment vertical="center"/>
    </xf>
    <xf numFmtId="0" fontId="0" fillId="0" borderId="84" xfId="0" applyBorder="1">
      <alignment vertical="center"/>
    </xf>
    <xf numFmtId="0" fontId="0" fillId="0" borderId="85" xfId="0" applyBorder="1">
      <alignment vertical="center"/>
    </xf>
    <xf numFmtId="0" fontId="0" fillId="0" borderId="100" xfId="0" applyBorder="1">
      <alignment vertical="center"/>
    </xf>
    <xf numFmtId="0" fontId="27" fillId="0" borderId="100" xfId="0" applyFont="1" applyBorder="1" applyAlignment="1">
      <alignment horizontal="left" vertical="center"/>
    </xf>
    <xf numFmtId="0" fontId="27" fillId="0" borderId="100" xfId="0" applyFont="1" applyBorder="1">
      <alignment vertical="center"/>
    </xf>
    <xf numFmtId="0" fontId="11" fillId="0" borderId="0" xfId="14" applyFont="1" applyAlignment="1">
      <alignment horizontal="justify" vertical="center" wrapText="1"/>
    </xf>
    <xf numFmtId="0" fontId="11" fillId="0" borderId="2" xfId="14" applyFont="1" applyBorder="1" applyAlignment="1" applyProtection="1">
      <alignment horizontal="right" vertical="center" shrinkToFit="1"/>
      <protection locked="0"/>
    </xf>
    <xf numFmtId="0" fontId="8" fillId="0" borderId="3" xfId="14" applyBorder="1" applyAlignment="1" applyProtection="1">
      <alignment horizontal="right" vertical="center" shrinkToFit="1"/>
      <protection locked="0"/>
    </xf>
    <xf numFmtId="0" fontId="8" fillId="0" borderId="6" xfId="14" applyBorder="1" applyAlignment="1" applyProtection="1">
      <alignment horizontal="right" vertical="center" shrinkToFit="1"/>
      <protection locked="0"/>
    </xf>
    <xf numFmtId="0" fontId="8" fillId="0" borderId="7" xfId="14" applyBorder="1" applyAlignment="1" applyProtection="1">
      <alignment horizontal="right" vertical="center" shrinkToFit="1"/>
      <protection locked="0"/>
    </xf>
    <xf numFmtId="0" fontId="11" fillId="0" borderId="12" xfId="14" applyFont="1" applyBorder="1" applyAlignment="1" applyProtection="1">
      <alignment horizontal="left" vertical="center" shrinkToFit="1"/>
      <protection locked="0"/>
    </xf>
    <xf numFmtId="0" fontId="24" fillId="0" borderId="0" xfId="14" applyFont="1" applyAlignment="1">
      <alignment horizontal="center" vertical="center"/>
    </xf>
    <xf numFmtId="0" fontId="11" fillId="0" borderId="3" xfId="14" applyFont="1" applyBorder="1" applyAlignment="1">
      <alignment horizontal="distributed" vertical="center"/>
    </xf>
    <xf numFmtId="0" fontId="11" fillId="0" borderId="7" xfId="14" applyFont="1" applyBorder="1" applyAlignment="1">
      <alignment horizontal="distributed" vertical="center"/>
    </xf>
    <xf numFmtId="0" fontId="11" fillId="0" borderId="3" xfId="14" applyFont="1" applyBorder="1" applyAlignment="1" applyProtection="1">
      <alignment horizontal="center" vertical="center" shrinkToFit="1"/>
      <protection locked="0"/>
    </xf>
    <xf numFmtId="0" fontId="8" fillId="0" borderId="7" xfId="14" applyBorder="1" applyAlignment="1" applyProtection="1">
      <alignment horizontal="center" vertical="center" shrinkToFit="1"/>
      <protection locked="0"/>
    </xf>
    <xf numFmtId="0" fontId="11" fillId="0" borderId="2" xfId="14" applyFont="1" applyBorder="1" applyAlignment="1" applyProtection="1">
      <alignment horizontal="left" vertical="center" shrinkToFit="1"/>
      <protection locked="0"/>
    </xf>
    <xf numFmtId="0" fontId="11" fillId="0" borderId="3" xfId="14" applyFont="1" applyBorder="1" applyAlignment="1" applyProtection="1">
      <alignment horizontal="left" vertical="center" shrinkToFit="1"/>
      <protection locked="0"/>
    </xf>
    <xf numFmtId="0" fontId="11" fillId="0" borderId="4" xfId="14" applyFont="1" applyBorder="1" applyAlignment="1" applyProtection="1">
      <alignment horizontal="left" vertical="center" shrinkToFit="1"/>
      <protection locked="0"/>
    </xf>
    <xf numFmtId="0" fontId="11" fillId="0" borderId="6" xfId="14" applyFont="1" applyBorder="1" applyAlignment="1" applyProtection="1">
      <alignment horizontal="left" vertical="center" shrinkToFit="1"/>
      <protection locked="0"/>
    </xf>
    <xf numFmtId="0" fontId="11" fillId="0" borderId="7" xfId="14" applyFont="1" applyBorder="1" applyAlignment="1" applyProtection="1">
      <alignment horizontal="left" vertical="center" shrinkToFit="1"/>
      <protection locked="0"/>
    </xf>
    <xf numFmtId="0" fontId="11" fillId="0" borderId="8" xfId="14" applyFont="1" applyBorder="1" applyAlignment="1" applyProtection="1">
      <alignment horizontal="left" vertical="center" shrinkToFit="1"/>
      <protection locked="0"/>
    </xf>
    <xf numFmtId="0" fontId="11" fillId="0" borderId="2"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6" xfId="14" applyFont="1" applyBorder="1" applyAlignment="1">
      <alignment vertical="center" wrapText="1"/>
    </xf>
    <xf numFmtId="0" fontId="11" fillId="0" borderId="7" xfId="14" applyFont="1" applyBorder="1" applyAlignment="1">
      <alignment vertical="center" wrapText="1"/>
    </xf>
    <xf numFmtId="0" fontId="11" fillId="0" borderId="8" xfId="14" applyFont="1" applyBorder="1" applyAlignment="1">
      <alignment vertical="center" wrapText="1"/>
    </xf>
    <xf numFmtId="49" fontId="11" fillId="0" borderId="3" xfId="14" applyNumberFormat="1" applyFont="1" applyBorder="1" applyAlignment="1" applyProtection="1">
      <alignment vertical="center" shrinkToFit="1"/>
      <protection locked="0"/>
    </xf>
    <xf numFmtId="49" fontId="8" fillId="0" borderId="3" xfId="14" applyNumberFormat="1" applyBorder="1" applyAlignment="1" applyProtection="1">
      <alignment vertical="center" shrinkToFit="1"/>
      <protection locked="0"/>
    </xf>
    <xf numFmtId="49" fontId="8" fillId="0" borderId="4" xfId="14" applyNumberFormat="1" applyBorder="1" applyAlignment="1" applyProtection="1">
      <alignment vertical="center" shrinkToFit="1"/>
      <protection locked="0"/>
    </xf>
    <xf numFmtId="49" fontId="8" fillId="0" borderId="7" xfId="14" applyNumberFormat="1" applyBorder="1" applyAlignment="1" applyProtection="1">
      <alignment vertical="center" shrinkToFit="1"/>
      <protection locked="0"/>
    </xf>
    <xf numFmtId="49" fontId="8" fillId="0" borderId="8" xfId="14" applyNumberFormat="1" applyBorder="1" applyAlignment="1" applyProtection="1">
      <alignment vertical="center" shrinkToFit="1"/>
      <protection locked="0"/>
    </xf>
    <xf numFmtId="0" fontId="8" fillId="0" borderId="0" xfId="14" applyAlignment="1">
      <alignment horizontal="distributed" vertical="center"/>
    </xf>
    <xf numFmtId="0" fontId="8" fillId="0" borderId="1" xfId="14" applyBorder="1" applyAlignment="1">
      <alignment horizontal="distributed" vertical="center"/>
    </xf>
    <xf numFmtId="0" fontId="8" fillId="0" borderId="7" xfId="14" applyBorder="1" applyAlignment="1">
      <alignment horizontal="distributed" vertical="center"/>
    </xf>
    <xf numFmtId="0" fontId="8" fillId="0" borderId="8" xfId="14" applyBorder="1" applyAlignment="1">
      <alignment horizontal="distributed" vertical="center"/>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pplyAlignment="1">
      <alignment horizontal="distributed" vertical="center"/>
    </xf>
    <xf numFmtId="0" fontId="19" fillId="0" borderId="12" xfId="3" applyBorder="1" applyAlignment="1" applyProtection="1">
      <alignment horizontal="left" vertical="center" shrinkToFit="1"/>
      <protection locked="0"/>
    </xf>
    <xf numFmtId="49" fontId="11" fillId="0" borderId="2" xfId="14" applyNumberFormat="1" applyFont="1" applyBorder="1" applyAlignment="1" applyProtection="1">
      <alignment horizontal="left" vertical="center"/>
      <protection locked="0"/>
    </xf>
    <xf numFmtId="49" fontId="11" fillId="0" borderId="3" xfId="14" applyNumberFormat="1" applyFont="1" applyBorder="1" applyAlignment="1" applyProtection="1">
      <alignment horizontal="left" vertical="center"/>
      <protection locked="0"/>
    </xf>
    <xf numFmtId="49" fontId="11" fillId="0" borderId="4" xfId="14" applyNumberFormat="1" applyFont="1" applyBorder="1" applyAlignment="1" applyProtection="1">
      <alignment horizontal="left" vertical="center"/>
      <protection locked="0"/>
    </xf>
    <xf numFmtId="49" fontId="11" fillId="0" borderId="6" xfId="14" applyNumberFormat="1" applyFont="1" applyBorder="1" applyAlignment="1" applyProtection="1">
      <alignment horizontal="left" vertical="center"/>
      <protection locked="0"/>
    </xf>
    <xf numFmtId="49" fontId="11" fillId="0" borderId="7" xfId="14" applyNumberFormat="1" applyFont="1" applyBorder="1" applyAlignment="1" applyProtection="1">
      <alignment horizontal="left" vertical="center"/>
      <protection locked="0"/>
    </xf>
    <xf numFmtId="49" fontId="11" fillId="0" borderId="8" xfId="14" applyNumberFormat="1" applyFont="1" applyBorder="1" applyAlignment="1" applyProtection="1">
      <alignment horizontal="left" vertical="center"/>
      <protection locked="0"/>
    </xf>
    <xf numFmtId="0" fontId="11" fillId="0" borderId="0" xfId="14" applyFont="1" applyAlignment="1">
      <alignment horizontal="distributed" vertical="center" wrapText="1"/>
    </xf>
    <xf numFmtId="0" fontId="11" fillId="0" borderId="0" xfId="14" applyFont="1" applyAlignment="1" applyProtection="1">
      <alignment vertical="center" wrapText="1"/>
      <protection locked="0"/>
    </xf>
    <xf numFmtId="0" fontId="8" fillId="0" borderId="0" xfId="14">
      <alignment vertical="center"/>
    </xf>
    <xf numFmtId="0" fontId="11" fillId="0" borderId="0" xfId="14" applyFont="1" applyAlignment="1" applyProtection="1">
      <alignment vertical="center" shrinkToFit="1"/>
      <protection locked="0"/>
    </xf>
    <xf numFmtId="0" fontId="8" fillId="0" borderId="0" xfId="14" applyAlignment="1" applyProtection="1">
      <alignment vertical="center" shrinkToFit="1"/>
      <protection locked="0"/>
    </xf>
    <xf numFmtId="0" fontId="11" fillId="0" borderId="0" xfId="14" applyFont="1" applyAlignment="1" applyProtection="1">
      <alignment vertical="top"/>
      <protection locked="0"/>
    </xf>
    <xf numFmtId="0" fontId="8" fillId="0" borderId="16" xfId="10" applyFont="1" applyBorder="1" applyAlignment="1">
      <alignment horizontal="center" vertical="center"/>
    </xf>
    <xf numFmtId="0" fontId="8" fillId="0" borderId="14" xfId="10" applyFont="1" applyBorder="1" applyAlignment="1">
      <alignment horizontal="center" vertical="center"/>
    </xf>
    <xf numFmtId="0" fontId="7" fillId="0" borderId="43" xfId="10" applyFont="1" applyBorder="1" applyAlignment="1">
      <alignment horizontal="distributed" vertical="center" shrinkToFit="1"/>
    </xf>
    <xf numFmtId="0" fontId="10" fillId="2" borderId="42" xfId="10" applyFont="1" applyFill="1" applyBorder="1" applyAlignment="1" applyProtection="1">
      <alignment horizontal="left" vertical="center" wrapText="1"/>
      <protection locked="0"/>
    </xf>
    <xf numFmtId="0" fontId="10" fillId="2" borderId="43" xfId="10" applyFont="1" applyFill="1" applyBorder="1" applyAlignment="1" applyProtection="1">
      <alignment horizontal="left" vertical="center" wrapText="1"/>
      <protection locked="0"/>
    </xf>
    <xf numFmtId="0" fontId="10" fillId="2" borderId="81" xfId="10" applyFont="1" applyFill="1" applyBorder="1" applyAlignment="1" applyProtection="1">
      <alignment horizontal="left" vertical="center" wrapText="1"/>
      <protection locked="0"/>
    </xf>
    <xf numFmtId="0" fontId="7" fillId="0" borderId="12" xfId="10" applyFont="1" applyBorder="1" applyAlignment="1">
      <alignment horizontal="center" vertical="center"/>
    </xf>
    <xf numFmtId="0" fontId="7" fillId="0" borderId="15" xfId="10" applyFont="1" applyBorder="1" applyAlignment="1">
      <alignment horizontal="center" vertical="center"/>
    </xf>
    <xf numFmtId="176" fontId="7" fillId="2" borderId="13" xfId="10" applyNumberFormat="1" applyFont="1" applyFill="1" applyBorder="1" applyAlignment="1" applyProtection="1">
      <alignment horizontal="right" vertical="center"/>
      <protection locked="0"/>
    </xf>
    <xf numFmtId="0" fontId="10" fillId="0" borderId="13" xfId="10" applyFont="1" applyBorder="1" applyAlignment="1">
      <alignment horizontal="distributed" vertical="center" shrinkToFit="1"/>
    </xf>
    <xf numFmtId="176" fontId="7" fillId="2" borderId="3" xfId="10" applyNumberFormat="1" applyFont="1" applyFill="1" applyBorder="1" applyAlignment="1" applyProtection="1">
      <alignment horizontal="right" vertical="center"/>
      <protection locked="0"/>
    </xf>
    <xf numFmtId="0" fontId="7" fillId="0" borderId="12" xfId="10" applyFont="1" applyBorder="1" applyAlignment="1">
      <alignment horizontal="center" vertical="center" textRotation="255"/>
    </xf>
    <xf numFmtId="0" fontId="7" fillId="0" borderId="83" xfId="10" applyFont="1" applyBorder="1" applyAlignment="1">
      <alignment horizontal="distributed" vertical="center" wrapText="1"/>
    </xf>
    <xf numFmtId="0" fontId="0" fillId="0" borderId="83" xfId="0" applyBorder="1">
      <alignment vertical="center"/>
    </xf>
    <xf numFmtId="0" fontId="7" fillId="0" borderId="86" xfId="10" applyFont="1" applyBorder="1" applyAlignment="1">
      <alignment horizontal="left" vertical="center"/>
    </xf>
    <xf numFmtId="0" fontId="7" fillId="0" borderId="87" xfId="10"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0" fillId="0" borderId="13" xfId="10" applyFont="1" applyBorder="1" applyAlignment="1">
      <alignment horizontal="distributed" vertical="center"/>
    </xf>
    <xf numFmtId="0" fontId="7" fillId="0" borderId="58" xfId="10" applyFont="1" applyBorder="1" applyAlignment="1">
      <alignment horizontal="center" vertical="center" textRotation="255"/>
    </xf>
    <xf numFmtId="0" fontId="7" fillId="0" borderId="3" xfId="10" applyFont="1" applyBorder="1" applyAlignment="1">
      <alignment horizontal="center" vertical="center" textRotation="255"/>
    </xf>
    <xf numFmtId="0" fontId="7" fillId="0" borderId="4" xfId="10" applyFont="1" applyBorder="1" applyAlignment="1">
      <alignment horizontal="center" vertical="center" textRotation="255"/>
    </xf>
    <xf numFmtId="0" fontId="7" fillId="0" borderId="59" xfId="10" applyFont="1" applyBorder="1" applyAlignment="1">
      <alignment horizontal="center" vertical="center" textRotation="255"/>
    </xf>
    <xf numFmtId="0" fontId="7" fillId="0" borderId="0" xfId="10" applyFont="1" applyAlignment="1">
      <alignment horizontal="center" vertical="center" textRotation="255"/>
    </xf>
    <xf numFmtId="0" fontId="7" fillId="0" borderId="1" xfId="10" applyFont="1" applyBorder="1" applyAlignment="1">
      <alignment horizontal="center" vertical="center" textRotation="255"/>
    </xf>
    <xf numFmtId="0" fontId="7" fillId="0" borderId="11" xfId="10" applyFont="1" applyBorder="1" applyAlignment="1">
      <alignment horizontal="center" vertical="center" textRotation="255"/>
    </xf>
    <xf numFmtId="0" fontId="7" fillId="0" borderId="7" xfId="10" applyFont="1" applyBorder="1" applyAlignment="1">
      <alignment horizontal="center" vertical="center" textRotation="255"/>
    </xf>
    <xf numFmtId="0" fontId="7" fillId="0" borderId="8" xfId="10" applyFont="1" applyBorder="1" applyAlignment="1">
      <alignment horizontal="center" vertical="center" textRotation="255"/>
    </xf>
    <xf numFmtId="0" fontId="7" fillId="0" borderId="12" xfId="10" applyFont="1" applyBorder="1" applyAlignment="1">
      <alignment horizontal="center" vertical="center" wrapText="1"/>
    </xf>
    <xf numFmtId="0" fontId="7" fillId="0" borderId="13" xfId="10" applyFont="1" applyBorder="1" applyAlignment="1">
      <alignment horizontal="distributed" vertical="center"/>
    </xf>
    <xf numFmtId="0" fontId="7" fillId="0" borderId="43" xfId="10" applyFont="1" applyBorder="1" applyAlignment="1">
      <alignment horizontal="distributed" vertical="center" wrapText="1"/>
    </xf>
    <xf numFmtId="0" fontId="7" fillId="0" borderId="42" xfId="10" applyFont="1" applyBorder="1" applyAlignment="1">
      <alignment horizontal="left" vertical="center"/>
    </xf>
    <xf numFmtId="0" fontId="7" fillId="0" borderId="43" xfId="10" applyFont="1" applyBorder="1" applyAlignment="1">
      <alignment horizontal="left" vertical="center"/>
    </xf>
    <xf numFmtId="0" fontId="7" fillId="0" borderId="81" xfId="10" applyFont="1" applyBorder="1" applyAlignment="1">
      <alignment horizontal="left" vertical="center"/>
    </xf>
    <xf numFmtId="0" fontId="22" fillId="2" borderId="15" xfId="0" applyFont="1" applyFill="1" applyBorder="1" applyAlignment="1" applyProtection="1">
      <alignment horizontal="center" vertical="center" shrinkToFit="1"/>
      <protection locked="0"/>
    </xf>
    <xf numFmtId="0" fontId="22" fillId="2" borderId="13" xfId="0" applyFont="1" applyFill="1" applyBorder="1" applyAlignment="1" applyProtection="1">
      <alignment horizontal="center" vertical="center" shrinkToFit="1"/>
      <protection locked="0"/>
    </xf>
    <xf numFmtId="0" fontId="22" fillId="2" borderId="82" xfId="0" applyFont="1" applyFill="1" applyBorder="1" applyAlignment="1" applyProtection="1">
      <alignment horizontal="center" vertical="center" shrinkToFit="1"/>
      <protection locked="0"/>
    </xf>
    <xf numFmtId="188" fontId="7" fillId="0" borderId="47" xfId="10" applyNumberFormat="1" applyFont="1" applyBorder="1" applyAlignment="1">
      <alignment horizontal="left" vertical="center"/>
    </xf>
    <xf numFmtId="0" fontId="10" fillId="0" borderId="83" xfId="10" applyFont="1" applyBorder="1" applyAlignment="1">
      <alignment horizontal="distributed" vertical="center"/>
    </xf>
    <xf numFmtId="0" fontId="7" fillId="0" borderId="47" xfId="10" applyFont="1" applyBorder="1" applyAlignment="1">
      <alignment horizontal="center" vertical="center"/>
    </xf>
    <xf numFmtId="0" fontId="22" fillId="2" borderId="16" xfId="0" applyFont="1" applyFill="1" applyBorder="1" applyAlignment="1" applyProtection="1">
      <alignment horizontal="center" vertical="center" shrinkToFit="1"/>
      <protection locked="0"/>
    </xf>
    <xf numFmtId="0" fontId="7" fillId="2" borderId="51" xfId="10" applyFont="1" applyFill="1" applyBorder="1" applyAlignment="1" applyProtection="1">
      <alignment horizontal="left" vertical="center"/>
      <protection locked="0"/>
    </xf>
    <xf numFmtId="0" fontId="7" fillId="2" borderId="83" xfId="10" applyFont="1" applyFill="1" applyBorder="1" applyAlignment="1" applyProtection="1">
      <alignment horizontal="left" vertical="center"/>
      <protection locked="0"/>
    </xf>
    <xf numFmtId="0" fontId="7" fillId="2" borderId="88" xfId="10" applyFont="1" applyFill="1" applyBorder="1" applyAlignment="1" applyProtection="1">
      <alignment horizontal="left" vertical="center"/>
      <protection locked="0"/>
    </xf>
    <xf numFmtId="0" fontId="7" fillId="12" borderId="15" xfId="10" applyFont="1" applyFill="1" applyBorder="1" applyAlignment="1" applyProtection="1">
      <alignment horizontal="center" vertical="center"/>
      <protection locked="0"/>
    </xf>
    <xf numFmtId="0" fontId="7" fillId="12" borderId="13" xfId="10" applyFont="1" applyFill="1" applyBorder="1" applyAlignment="1" applyProtection="1">
      <alignment horizontal="center" vertical="center"/>
      <protection locked="0"/>
    </xf>
    <xf numFmtId="0" fontId="7" fillId="12" borderId="16" xfId="10" applyFont="1" applyFill="1" applyBorder="1" applyAlignment="1" applyProtection="1">
      <alignment horizontal="center" vertical="center"/>
      <protection locked="0"/>
    </xf>
    <xf numFmtId="0" fontId="9" fillId="0" borderId="0" xfId="10" applyFont="1" applyAlignment="1">
      <alignment horizontal="center" vertical="center"/>
    </xf>
    <xf numFmtId="0" fontId="7" fillId="2" borderId="52" xfId="10" applyFont="1" applyFill="1" applyBorder="1" applyAlignment="1" applyProtection="1">
      <alignment horizontal="left" vertical="center" wrapText="1"/>
      <protection locked="0"/>
    </xf>
    <xf numFmtId="0" fontId="7" fillId="2" borderId="84" xfId="10" applyFont="1" applyFill="1" applyBorder="1" applyAlignment="1" applyProtection="1">
      <alignment horizontal="left" vertical="center" wrapText="1"/>
      <protection locked="0"/>
    </xf>
    <xf numFmtId="0" fontId="7" fillId="2" borderId="85" xfId="10" applyFont="1" applyFill="1" applyBorder="1" applyAlignment="1" applyProtection="1">
      <alignment horizontal="left" vertical="center" wrapText="1"/>
      <protection locked="0"/>
    </xf>
    <xf numFmtId="0" fontId="7" fillId="0" borderId="52" xfId="10" applyFont="1" applyBorder="1" applyAlignment="1">
      <alignment horizontal="center" vertical="center"/>
    </xf>
    <xf numFmtId="0" fontId="7" fillId="0" borderId="84" xfId="10" applyFont="1" applyBorder="1" applyAlignment="1">
      <alignment horizontal="center" vertical="center"/>
    </xf>
    <xf numFmtId="0" fontId="7" fillId="0" borderId="85" xfId="10" applyFont="1" applyBorder="1" applyAlignment="1">
      <alignment horizontal="center" vertical="center"/>
    </xf>
    <xf numFmtId="176" fontId="7" fillId="0" borderId="43" xfId="10" applyNumberFormat="1" applyFont="1" applyBorder="1" applyAlignment="1">
      <alignment horizontal="center" vertical="center" shrinkToFit="1"/>
    </xf>
    <xf numFmtId="176" fontId="7" fillId="0" borderId="41" xfId="10" applyNumberFormat="1" applyFont="1" applyBorder="1" applyAlignment="1">
      <alignment horizontal="center" vertical="center" shrinkToFit="1"/>
    </xf>
    <xf numFmtId="0" fontId="10" fillId="0" borderId="3" xfId="10" applyFont="1" applyBorder="1" applyAlignment="1">
      <alignment horizontal="distributed" vertical="center"/>
    </xf>
    <xf numFmtId="0" fontId="7" fillId="0" borderId="43" xfId="10" applyFont="1" applyBorder="1" applyAlignment="1">
      <alignment horizontal="distributed" vertical="center"/>
    </xf>
    <xf numFmtId="0" fontId="7" fillId="0" borderId="83" xfId="10" applyFont="1" applyBorder="1" applyAlignment="1">
      <alignment horizontal="distributed" vertical="center" shrinkToFit="1"/>
    </xf>
    <xf numFmtId="180" fontId="10" fillId="0" borderId="83" xfId="10" applyNumberFormat="1" applyFont="1" applyBorder="1" applyAlignment="1">
      <alignment horizontal="distributed" vertical="center"/>
    </xf>
    <xf numFmtId="176" fontId="7" fillId="0" borderId="83" xfId="10" applyNumberFormat="1" applyFont="1" applyBorder="1" applyAlignment="1">
      <alignment horizontal="right" vertical="center"/>
    </xf>
    <xf numFmtId="0" fontId="8" fillId="0" borderId="51" xfId="10" applyFont="1" applyBorder="1" applyAlignment="1">
      <alignment horizontal="center" vertical="center"/>
    </xf>
    <xf numFmtId="0" fontId="8" fillId="0" borderId="83" xfId="10" applyFont="1" applyBorder="1" applyAlignment="1">
      <alignment horizontal="center" vertical="center"/>
    </xf>
    <xf numFmtId="0" fontId="8" fillId="0" borderId="88" xfId="10" applyFont="1" applyBorder="1" applyAlignment="1">
      <alignment horizontal="center" vertical="center"/>
    </xf>
    <xf numFmtId="0" fontId="8" fillId="0" borderId="42" xfId="10" applyFont="1" applyBorder="1" applyAlignment="1">
      <alignment horizontal="center" vertical="center"/>
    </xf>
    <xf numFmtId="0" fontId="8" fillId="0" borderId="43" xfId="10" applyFont="1" applyBorder="1" applyAlignment="1">
      <alignment horizontal="center" vertical="center"/>
    </xf>
    <xf numFmtId="0" fontId="8" fillId="0" borderId="81" xfId="10" applyFont="1" applyBorder="1" applyAlignment="1">
      <alignment horizontal="center" vertical="center"/>
    </xf>
    <xf numFmtId="0" fontId="10" fillId="0" borderId="43" xfId="10" applyFont="1" applyBorder="1" applyAlignment="1">
      <alignment horizontal="distributed" vertical="center" wrapText="1" shrinkToFit="1"/>
    </xf>
    <xf numFmtId="176" fontId="7" fillId="0" borderId="43" xfId="10" applyNumberFormat="1" applyFont="1" applyBorder="1" applyAlignment="1">
      <alignment horizontal="right" vertical="center" shrinkToFit="1"/>
    </xf>
    <xf numFmtId="176" fontId="7" fillId="0" borderId="2" xfId="10" applyNumberFormat="1" applyFont="1" applyBorder="1" applyAlignment="1">
      <alignment horizontal="center" vertical="center"/>
    </xf>
    <xf numFmtId="0" fontId="7" fillId="0" borderId="3" xfId="10" applyFont="1" applyBorder="1" applyAlignment="1">
      <alignment horizontal="center" vertical="center"/>
    </xf>
    <xf numFmtId="0" fontId="7" fillId="0" borderId="13" xfId="10" applyFont="1" applyBorder="1" applyAlignment="1">
      <alignment horizontal="center" vertical="center"/>
    </xf>
    <xf numFmtId="0" fontId="7" fillId="0" borderId="82" xfId="10" applyFont="1" applyBorder="1" applyAlignment="1">
      <alignment horizontal="center" vertical="center"/>
    </xf>
    <xf numFmtId="0" fontId="7" fillId="0" borderId="3" xfId="10" applyFont="1" applyBorder="1" applyAlignment="1">
      <alignment horizontal="distributed" vertical="center" wrapText="1"/>
    </xf>
    <xf numFmtId="176" fontId="7" fillId="0" borderId="83" xfId="10" applyNumberFormat="1" applyFont="1" applyBorder="1" applyAlignment="1">
      <alignment horizontal="center" vertical="center"/>
    </xf>
    <xf numFmtId="176" fontId="7" fillId="0" borderId="49" xfId="10" applyNumberFormat="1" applyFont="1" applyBorder="1" applyAlignment="1">
      <alignment horizontal="center" vertical="center"/>
    </xf>
    <xf numFmtId="0" fontId="7" fillId="0" borderId="82" xfId="0" applyFont="1" applyBorder="1" applyAlignment="1">
      <alignment horizontal="center" vertical="center"/>
    </xf>
    <xf numFmtId="176" fontId="7" fillId="0" borderId="13" xfId="10" applyNumberFormat="1" applyFont="1" applyBorder="1" applyAlignment="1">
      <alignment horizontal="right" vertical="center"/>
    </xf>
    <xf numFmtId="0" fontId="7" fillId="0" borderId="0" xfId="10" applyFont="1" applyAlignment="1">
      <alignment horizontal="center" vertical="center"/>
    </xf>
    <xf numFmtId="0" fontId="10" fillId="0" borderId="10" xfId="10" applyFont="1" applyBorder="1" applyAlignment="1">
      <alignment horizontal="distributed" vertical="center" wrapText="1"/>
    </xf>
    <xf numFmtId="0" fontId="7" fillId="2" borderId="89" xfId="10" applyFont="1" applyFill="1" applyBorder="1" applyAlignment="1" applyProtection="1">
      <alignment horizontal="left" vertical="center"/>
      <protection locked="0"/>
    </xf>
    <xf numFmtId="0" fontId="7" fillId="2" borderId="10" xfId="10" applyFont="1" applyFill="1" applyBorder="1" applyAlignment="1" applyProtection="1">
      <alignment horizontal="left" vertical="center"/>
      <protection locked="0"/>
    </xf>
    <xf numFmtId="0" fontId="7" fillId="2" borderId="90" xfId="10" applyFont="1" applyFill="1" applyBorder="1" applyAlignment="1" applyProtection="1">
      <alignment horizontal="left" vertical="center"/>
      <protection locked="0"/>
    </xf>
    <xf numFmtId="0" fontId="7" fillId="2" borderId="42" xfId="10" applyFont="1" applyFill="1" applyBorder="1" applyAlignment="1" applyProtection="1">
      <alignment horizontal="left" vertical="center"/>
      <protection locked="0"/>
    </xf>
    <xf numFmtId="0" fontId="7" fillId="2" borderId="43" xfId="10" applyFont="1" applyFill="1" applyBorder="1" applyAlignment="1" applyProtection="1">
      <alignment horizontal="left" vertical="center"/>
      <protection locked="0"/>
    </xf>
    <xf numFmtId="0" fontId="7" fillId="2" borderId="81" xfId="10" applyFont="1" applyFill="1" applyBorder="1" applyAlignment="1" applyProtection="1">
      <alignment horizontal="left" vertical="center"/>
      <protection locked="0"/>
    </xf>
    <xf numFmtId="0" fontId="10" fillId="0" borderId="13" xfId="10" applyFont="1" applyBorder="1" applyAlignment="1">
      <alignment horizontal="distributed" vertical="center" wrapText="1"/>
    </xf>
    <xf numFmtId="0" fontId="7" fillId="2" borderId="15" xfId="10" applyFont="1" applyFill="1" applyBorder="1" applyAlignment="1" applyProtection="1">
      <alignment horizontal="left" vertical="center"/>
      <protection locked="0"/>
    </xf>
    <xf numFmtId="0" fontId="7" fillId="2" borderId="13" xfId="10" applyFont="1" applyFill="1" applyBorder="1" applyAlignment="1" applyProtection="1">
      <alignment horizontal="left" vertical="center"/>
      <protection locked="0"/>
    </xf>
    <xf numFmtId="0" fontId="7" fillId="2" borderId="82" xfId="10" applyFont="1" applyFill="1" applyBorder="1" applyAlignment="1" applyProtection="1">
      <alignment horizontal="left" vertical="center"/>
      <protection locked="0"/>
    </xf>
    <xf numFmtId="0" fontId="10" fillId="0" borderId="43" xfId="10" applyFont="1" applyBorder="1" applyAlignment="1">
      <alignment horizontal="distributed" vertical="center" wrapText="1"/>
    </xf>
    <xf numFmtId="0" fontId="21" fillId="2" borderId="52" xfId="0" applyFont="1" applyFill="1" applyBorder="1" applyAlignment="1" applyProtection="1">
      <alignment horizontal="left" vertical="center" wrapText="1"/>
      <protection locked="0"/>
    </xf>
    <xf numFmtId="0" fontId="21" fillId="2" borderId="84" xfId="0" applyFont="1" applyFill="1" applyBorder="1" applyAlignment="1" applyProtection="1">
      <alignment horizontal="left" vertical="center"/>
      <protection locked="0"/>
    </xf>
    <xf numFmtId="0" fontId="21" fillId="2" borderId="85" xfId="0" applyFont="1" applyFill="1" applyBorder="1" applyAlignment="1" applyProtection="1">
      <alignment horizontal="left" vertical="center"/>
      <protection locked="0"/>
    </xf>
    <xf numFmtId="0" fontId="7" fillId="2" borderId="9" xfId="10" applyFont="1" applyFill="1" applyBorder="1" applyAlignment="1" applyProtection="1">
      <alignment horizontal="left" vertical="top" wrapText="1"/>
      <protection locked="0"/>
    </xf>
    <xf numFmtId="0" fontId="7" fillId="2" borderId="10" xfId="10" applyFont="1" applyFill="1" applyBorder="1" applyAlignment="1" applyProtection="1">
      <alignment horizontal="left" vertical="top" wrapText="1"/>
      <protection locked="0"/>
    </xf>
    <xf numFmtId="0" fontId="7" fillId="2" borderId="90" xfId="10" applyFont="1" applyFill="1" applyBorder="1" applyAlignment="1" applyProtection="1">
      <alignment horizontal="left" vertical="top" wrapText="1"/>
      <protection locked="0"/>
    </xf>
    <xf numFmtId="0" fontId="7" fillId="2" borderId="59" xfId="10" applyFont="1" applyFill="1" applyBorder="1" applyAlignment="1" applyProtection="1">
      <alignment horizontal="left" vertical="top" wrapText="1"/>
      <protection locked="0"/>
    </xf>
    <xf numFmtId="0" fontId="7" fillId="2" borderId="0" xfId="10" applyFont="1" applyFill="1" applyAlignment="1" applyProtection="1">
      <alignment horizontal="left" vertical="top" wrapText="1"/>
      <protection locked="0"/>
    </xf>
    <xf numFmtId="0" fontId="7" fillId="2" borderId="91" xfId="10" applyFont="1" applyFill="1" applyBorder="1" applyAlignment="1" applyProtection="1">
      <alignment horizontal="left" vertical="top" wrapText="1"/>
      <protection locked="0"/>
    </xf>
    <xf numFmtId="0" fontId="7" fillId="2" borderId="54" xfId="10" applyFont="1" applyFill="1" applyBorder="1" applyAlignment="1" applyProtection="1">
      <alignment horizontal="left" vertical="top" wrapText="1"/>
      <protection locked="0"/>
    </xf>
    <xf numFmtId="0" fontId="7" fillId="2" borderId="47" xfId="10" applyFont="1" applyFill="1" applyBorder="1" applyAlignment="1" applyProtection="1">
      <alignment horizontal="left" vertical="top" wrapText="1"/>
      <protection locked="0"/>
    </xf>
    <xf numFmtId="0" fontId="7" fillId="2" borderId="92" xfId="10" applyFont="1" applyFill="1" applyBorder="1" applyAlignment="1" applyProtection="1">
      <alignment horizontal="left" vertical="top" wrapText="1"/>
      <protection locked="0"/>
    </xf>
    <xf numFmtId="0" fontId="19" fillId="2" borderId="42" xfId="3" applyFill="1" applyBorder="1" applyAlignment="1" applyProtection="1">
      <alignment horizontal="left" vertical="center"/>
      <protection locked="0"/>
    </xf>
    <xf numFmtId="0" fontId="7" fillId="0" borderId="0" xfId="10" applyFont="1" applyAlignment="1">
      <alignment horizontal="left" vertical="center"/>
    </xf>
    <xf numFmtId="0" fontId="7" fillId="0" borderId="84" xfId="10" applyFont="1" applyBorder="1" applyAlignment="1">
      <alignment horizontal="distributed" vertical="center" wrapText="1"/>
    </xf>
    <xf numFmtId="0" fontId="7" fillId="2" borderId="93" xfId="10" applyFont="1" applyFill="1" applyBorder="1" applyAlignment="1" applyProtection="1">
      <alignment horizontal="center" vertical="center"/>
      <protection locked="0"/>
    </xf>
    <xf numFmtId="0" fontId="7" fillId="2" borderId="84" xfId="10" applyFont="1" applyFill="1" applyBorder="1" applyAlignment="1" applyProtection="1">
      <alignment horizontal="center" vertical="center"/>
      <protection locked="0"/>
    </xf>
    <xf numFmtId="0" fontId="7" fillId="0" borderId="84" xfId="10" applyFont="1" applyBorder="1" applyAlignment="1">
      <alignment horizontal="left" vertical="center"/>
    </xf>
    <xf numFmtId="0" fontId="7" fillId="0" borderId="85" xfId="10" applyFont="1" applyBorder="1" applyAlignment="1">
      <alignment horizontal="left" vertical="center"/>
    </xf>
    <xf numFmtId="0" fontId="7" fillId="0" borderId="99" xfId="10" applyFont="1" applyBorder="1" applyAlignment="1">
      <alignment horizontal="center" vertical="center" wrapText="1"/>
    </xf>
    <xf numFmtId="0" fontId="5" fillId="0" borderId="99" xfId="10" applyBorder="1" applyAlignment="1">
      <alignment horizontal="center" vertical="center"/>
    </xf>
    <xf numFmtId="0" fontId="5" fillId="0" borderId="98" xfId="10" applyBorder="1" applyAlignment="1">
      <alignment horizontal="center" vertical="center"/>
    </xf>
    <xf numFmtId="0" fontId="5" fillId="0" borderId="12" xfId="10" applyBorder="1" applyAlignment="1">
      <alignment horizontal="center" vertical="center"/>
    </xf>
    <xf numFmtId="0" fontId="7" fillId="0" borderId="94" xfId="10" applyFont="1" applyBorder="1" applyAlignment="1">
      <alignment horizontal="center" vertical="center" wrapText="1"/>
    </xf>
    <xf numFmtId="0" fontId="5" fillId="0" borderId="98" xfId="10" applyBorder="1" applyAlignment="1">
      <alignment horizontal="center" vertical="center" wrapText="1"/>
    </xf>
    <xf numFmtId="0" fontId="5" fillId="0" borderId="12" xfId="10" applyBorder="1" applyAlignment="1">
      <alignment horizontal="center" vertical="center" wrapText="1"/>
    </xf>
    <xf numFmtId="0" fontId="5" fillId="0" borderId="14" xfId="10" applyBorder="1" applyAlignment="1">
      <alignment horizontal="center" vertical="center" wrapText="1"/>
    </xf>
    <xf numFmtId="0" fontId="5" fillId="0" borderId="99" xfId="10" applyBorder="1" applyAlignment="1">
      <alignment horizontal="center" vertical="center" wrapText="1"/>
    </xf>
    <xf numFmtId="0" fontId="5" fillId="0" borderId="105" xfId="10" applyBorder="1" applyAlignment="1">
      <alignment horizontal="center" vertical="center"/>
    </xf>
    <xf numFmtId="0" fontId="5" fillId="0" borderId="106" xfId="10" applyBorder="1" applyAlignment="1">
      <alignment horizontal="center" vertical="center"/>
    </xf>
    <xf numFmtId="0" fontId="5" fillId="0" borderId="105" xfId="10" applyBorder="1" applyAlignment="1">
      <alignment horizontal="center" vertical="center" wrapText="1"/>
    </xf>
    <xf numFmtId="0" fontId="5" fillId="0" borderId="106" xfId="10" applyBorder="1" applyAlignment="1">
      <alignment horizontal="center" vertical="center" wrapText="1"/>
    </xf>
    <xf numFmtId="0" fontId="5" fillId="0" borderId="107" xfId="10" applyBorder="1" applyAlignment="1">
      <alignment horizontal="center" vertical="center" wrapText="1"/>
    </xf>
    <xf numFmtId="0" fontId="5" fillId="0" borderId="100" xfId="10" applyBorder="1" applyAlignment="1">
      <alignment horizontal="center" vertical="center" wrapText="1"/>
    </xf>
    <xf numFmtId="0" fontId="1" fillId="0" borderId="97" xfId="0" applyFont="1" applyBorder="1" applyAlignment="1">
      <alignment horizontal="center" vertical="center"/>
    </xf>
    <xf numFmtId="0" fontId="1" fillId="0" borderId="99" xfId="0" applyFont="1" applyBorder="1" applyAlignment="1">
      <alignment horizontal="center" vertical="center"/>
    </xf>
    <xf numFmtId="0" fontId="1" fillId="0" borderId="94" xfId="0" applyFont="1" applyBorder="1" applyAlignment="1">
      <alignment horizontal="center" vertical="center"/>
    </xf>
    <xf numFmtId="0" fontId="5" fillId="0" borderId="87" xfId="10" applyBorder="1" applyAlignment="1">
      <alignment horizontal="center" vertical="center" wrapText="1"/>
    </xf>
    <xf numFmtId="0" fontId="5" fillId="0" borderId="97" xfId="10" applyBorder="1" applyAlignment="1">
      <alignment horizontal="center" vertical="center" wrapText="1"/>
    </xf>
    <xf numFmtId="0" fontId="11" fillId="0" borderId="0" xfId="10" applyFont="1" applyAlignment="1">
      <alignment horizontal="center" vertical="center"/>
    </xf>
    <xf numFmtId="0" fontId="7" fillId="0" borderId="106" xfId="10" applyFont="1" applyBorder="1" applyAlignment="1">
      <alignment horizontal="center" vertical="center" wrapText="1"/>
    </xf>
    <xf numFmtId="0" fontId="7" fillId="0" borderId="93" xfId="10" applyFont="1" applyBorder="1" applyAlignment="1">
      <alignment horizontal="center" vertical="center" wrapText="1"/>
    </xf>
    <xf numFmtId="0" fontId="5" fillId="0" borderId="94" xfId="10" applyBorder="1" applyAlignment="1">
      <alignment horizontal="center" vertical="center"/>
    </xf>
    <xf numFmtId="0" fontId="5" fillId="0" borderId="95" xfId="10" applyBorder="1" applyAlignment="1">
      <alignment horizontal="center" vertical="center"/>
    </xf>
    <xf numFmtId="0" fontId="5" fillId="0" borderId="96" xfId="10" applyBorder="1" applyAlignment="1">
      <alignment horizontal="center" vertical="center"/>
    </xf>
    <xf numFmtId="0" fontId="5" fillId="0" borderId="95" xfId="10" applyBorder="1" applyAlignment="1">
      <alignment horizontal="center" vertical="center" wrapText="1"/>
    </xf>
    <xf numFmtId="0" fontId="5" fillId="0" borderId="96" xfId="10" applyBorder="1" applyAlignment="1">
      <alignment horizontal="center" vertical="center" wrapText="1"/>
    </xf>
    <xf numFmtId="0" fontId="5" fillId="0" borderId="52" xfId="10" applyBorder="1" applyAlignment="1">
      <alignment horizontal="center" vertical="center"/>
    </xf>
    <xf numFmtId="0" fontId="5" fillId="0" borderId="84" xfId="10" applyBorder="1" applyAlignment="1">
      <alignment horizontal="center" vertical="center"/>
    </xf>
    <xf numFmtId="0" fontId="5" fillId="0" borderId="85" xfId="10" applyBorder="1" applyAlignment="1">
      <alignment horizontal="center" vertical="center"/>
    </xf>
    <xf numFmtId="0" fontId="5" fillId="0" borderId="86" xfId="10" applyBorder="1" applyAlignment="1">
      <alignment horizontal="center" vertical="center" wrapText="1"/>
    </xf>
    <xf numFmtId="0" fontId="1" fillId="0" borderId="100" xfId="0" applyFont="1" applyBorder="1" applyAlignment="1">
      <alignment horizontal="center" vertical="center"/>
    </xf>
    <xf numFmtId="0" fontId="5" fillId="0" borderId="48" xfId="10" applyBorder="1" applyAlignment="1">
      <alignment horizontal="center" vertical="center"/>
    </xf>
    <xf numFmtId="0" fontId="5" fillId="0" borderId="83" xfId="10" applyBorder="1" applyAlignment="1">
      <alignment horizontal="center" vertical="center"/>
    </xf>
    <xf numFmtId="0" fontId="5" fillId="0" borderId="88" xfId="10" applyBorder="1" applyAlignment="1">
      <alignment horizontal="center" vertical="center"/>
    </xf>
    <xf numFmtId="0" fontId="7" fillId="0" borderId="0" xfId="10" applyFont="1" applyAlignment="1">
      <alignment horizontal="center" vertical="center" wrapText="1"/>
    </xf>
    <xf numFmtId="0" fontId="10" fillId="0" borderId="83" xfId="10" applyFont="1" applyBorder="1" applyAlignment="1">
      <alignment horizontal="distributed" vertical="center" wrapText="1"/>
    </xf>
    <xf numFmtId="0" fontId="7" fillId="0" borderId="47" xfId="10" applyFont="1" applyBorder="1" applyAlignment="1">
      <alignment horizontal="distributed" vertical="center" wrapText="1"/>
    </xf>
    <xf numFmtId="0" fontId="7" fillId="2" borderId="104" xfId="10" applyFont="1" applyFill="1" applyBorder="1" applyAlignment="1" applyProtection="1">
      <alignment horizontal="left" vertical="center" wrapText="1"/>
      <protection locked="0"/>
    </xf>
    <xf numFmtId="0" fontId="7" fillId="2" borderId="47" xfId="10" applyFont="1" applyFill="1" applyBorder="1" applyAlignment="1" applyProtection="1">
      <alignment horizontal="left" vertical="center" wrapText="1"/>
      <protection locked="0"/>
    </xf>
    <xf numFmtId="0" fontId="7" fillId="2" borderId="92" xfId="10" applyFont="1" applyFill="1" applyBorder="1" applyAlignment="1" applyProtection="1">
      <alignment horizontal="left" vertical="center" wrapText="1"/>
      <protection locked="0"/>
    </xf>
    <xf numFmtId="0" fontId="7" fillId="0" borderId="54" xfId="10" applyFont="1" applyBorder="1" applyAlignment="1">
      <alignment vertical="center"/>
    </xf>
    <xf numFmtId="0" fontId="7" fillId="0" borderId="47" xfId="10" applyFont="1" applyBorder="1" applyAlignment="1">
      <alignment vertical="center"/>
    </xf>
    <xf numFmtId="0" fontId="7" fillId="0" borderId="51" xfId="10" applyFont="1" applyBorder="1" applyAlignment="1">
      <alignment horizontal="center" vertical="center"/>
    </xf>
    <xf numFmtId="0" fontId="7" fillId="0" borderId="83" xfId="10" applyFont="1" applyBorder="1" applyAlignment="1">
      <alignment horizontal="center" vertical="center"/>
    </xf>
    <xf numFmtId="0" fontId="7" fillId="0" borderId="49" xfId="10" applyFont="1" applyBorder="1" applyAlignment="1">
      <alignment vertical="center"/>
    </xf>
    <xf numFmtId="0" fontId="7" fillId="0" borderId="86" xfId="10" applyFont="1" applyBorder="1" applyAlignment="1">
      <alignment vertical="center"/>
    </xf>
    <xf numFmtId="0" fontId="7" fillId="0" borderId="87" xfId="10" applyFont="1" applyBorder="1" applyAlignment="1">
      <alignment vertical="center"/>
    </xf>
    <xf numFmtId="0" fontId="7" fillId="0" borderId="83" xfId="10" applyFont="1" applyBorder="1" applyAlignment="1">
      <alignment vertical="center"/>
    </xf>
    <xf numFmtId="0" fontId="5" fillId="0" borderId="103" xfId="10" applyBorder="1" applyAlignment="1">
      <alignment horizontal="center" vertical="center" wrapText="1"/>
    </xf>
    <xf numFmtId="0" fontId="10" fillId="0" borderId="97" xfId="10" applyFont="1" applyBorder="1" applyAlignment="1">
      <alignment horizontal="center" vertical="center" shrinkToFit="1"/>
    </xf>
    <xf numFmtId="0" fontId="10" fillId="0" borderId="99" xfId="10" applyFont="1" applyBorder="1" applyAlignment="1">
      <alignment horizontal="center" vertical="center" shrinkToFit="1"/>
    </xf>
    <xf numFmtId="0" fontId="7" fillId="0" borderId="100" xfId="10" applyFont="1" applyBorder="1" applyAlignment="1">
      <alignment horizontal="center" vertical="center"/>
    </xf>
    <xf numFmtId="0" fontId="7" fillId="0" borderId="100" xfId="10" applyFont="1" applyBorder="1" applyAlignment="1">
      <alignment horizontal="center" vertical="center" wrapText="1"/>
    </xf>
    <xf numFmtId="0" fontId="5" fillId="0" borderId="86" xfId="10" applyBorder="1" applyAlignment="1">
      <alignment horizontal="center" vertical="center"/>
    </xf>
    <xf numFmtId="0" fontId="5" fillId="0" borderId="103" xfId="10" applyBorder="1" applyAlignment="1">
      <alignment horizontal="center" vertical="center"/>
    </xf>
    <xf numFmtId="0" fontId="5" fillId="0" borderId="97" xfId="10" applyBorder="1" applyAlignment="1">
      <alignment horizontal="center" vertical="center"/>
    </xf>
    <xf numFmtId="0" fontId="0" fillId="0" borderId="0" xfId="0">
      <alignment vertical="center"/>
    </xf>
    <xf numFmtId="9" fontId="11" fillId="0" borderId="0" xfId="10" applyNumberFormat="1" applyFont="1" applyAlignment="1">
      <alignment horizontal="center" vertical="center"/>
    </xf>
    <xf numFmtId="0" fontId="7" fillId="2" borderId="9" xfId="10" applyFont="1" applyFill="1" applyBorder="1" applyAlignment="1" applyProtection="1">
      <alignment horizontal="left" vertical="center" wrapText="1"/>
      <protection locked="0"/>
    </xf>
    <xf numFmtId="0" fontId="7" fillId="2" borderId="10" xfId="10" applyFont="1" applyFill="1" applyBorder="1" applyAlignment="1" applyProtection="1">
      <alignment horizontal="left" vertical="center" wrapText="1"/>
      <protection locked="0"/>
    </xf>
    <xf numFmtId="0" fontId="7" fillId="2" borderId="90" xfId="10" applyFont="1" applyFill="1" applyBorder="1" applyAlignment="1" applyProtection="1">
      <alignment horizontal="left" vertical="center" wrapText="1"/>
      <protection locked="0"/>
    </xf>
    <xf numFmtId="0" fontId="7" fillId="2" borderId="59" xfId="10" applyFont="1" applyFill="1" applyBorder="1" applyAlignment="1" applyProtection="1">
      <alignment horizontal="left" vertical="center" wrapText="1"/>
      <protection locked="0"/>
    </xf>
    <xf numFmtId="0" fontId="7" fillId="2" borderId="0" xfId="10" applyFont="1" applyFill="1" applyAlignment="1" applyProtection="1">
      <alignment horizontal="left" vertical="center" wrapText="1"/>
      <protection locked="0"/>
    </xf>
    <xf numFmtId="0" fontId="7" fillId="2" borderId="91" xfId="10" applyFont="1" applyFill="1" applyBorder="1" applyAlignment="1" applyProtection="1">
      <alignment horizontal="left" vertical="center" wrapText="1"/>
      <protection locked="0"/>
    </xf>
    <xf numFmtId="0" fontId="7" fillId="2" borderId="54" xfId="10" applyFont="1" applyFill="1" applyBorder="1" applyAlignment="1" applyProtection="1">
      <alignment horizontal="left" vertical="center" wrapText="1"/>
      <protection locked="0"/>
    </xf>
    <xf numFmtId="0" fontId="5" fillId="0" borderId="100" xfId="10" applyBorder="1" applyAlignment="1">
      <alignment horizontal="center" vertical="center"/>
    </xf>
    <xf numFmtId="0" fontId="7" fillId="0" borderId="101" xfId="10" applyFont="1" applyBorder="1" applyAlignment="1">
      <alignment horizontal="center" vertical="center" wrapText="1"/>
    </xf>
    <xf numFmtId="0" fontId="7" fillId="0" borderId="102" xfId="10" applyFont="1" applyBorder="1" applyAlignment="1">
      <alignment horizontal="center" vertical="center" wrapText="1"/>
    </xf>
    <xf numFmtId="0" fontId="7" fillId="0" borderId="105" xfId="10" applyFont="1" applyBorder="1" applyAlignment="1">
      <alignment horizontal="center" vertical="center" wrapText="1"/>
    </xf>
    <xf numFmtId="0" fontId="21" fillId="0" borderId="106" xfId="0" applyFont="1" applyBorder="1" applyAlignment="1">
      <alignment horizontal="center" vertical="center" wrapText="1"/>
    </xf>
    <xf numFmtId="0" fontId="21" fillId="0" borderId="107" xfId="0" applyFont="1" applyBorder="1" applyAlignment="1">
      <alignment horizontal="center" vertical="center" wrapText="1"/>
    </xf>
    <xf numFmtId="0" fontId="5" fillId="0" borderId="44" xfId="10" applyBorder="1" applyAlignment="1">
      <alignment horizontal="center" vertical="center"/>
    </xf>
    <xf numFmtId="0" fontId="5" fillId="0" borderId="13" xfId="10" applyBorder="1" applyAlignment="1">
      <alignment horizontal="center" vertical="center"/>
    </xf>
    <xf numFmtId="0" fontId="5" fillId="0" borderId="82" xfId="10" applyBorder="1" applyAlignment="1">
      <alignment horizontal="center" vertical="center"/>
    </xf>
    <xf numFmtId="0" fontId="5" fillId="0" borderId="108" xfId="10" applyBorder="1" applyAlignment="1">
      <alignment horizontal="center" vertical="center" wrapText="1"/>
    </xf>
    <xf numFmtId="0" fontId="5" fillId="0" borderId="94" xfId="10" applyBorder="1" applyAlignment="1">
      <alignment horizontal="center" vertical="center" wrapText="1"/>
    </xf>
    <xf numFmtId="0" fontId="5" fillId="0" borderId="40" xfId="10" applyBorder="1" applyAlignment="1">
      <alignment horizontal="center" vertical="center"/>
    </xf>
    <xf numFmtId="0" fontId="5" fillId="0" borderId="43" xfId="10" applyBorder="1" applyAlignment="1">
      <alignment horizontal="center" vertical="center"/>
    </xf>
    <xf numFmtId="0" fontId="5" fillId="0" borderId="81" xfId="10" applyBorder="1" applyAlignment="1">
      <alignment horizontal="center" vertical="center"/>
    </xf>
    <xf numFmtId="0" fontId="7" fillId="0" borderId="9" xfId="10" applyFont="1" applyBorder="1" applyAlignment="1">
      <alignment horizontal="center" vertical="center" wrapText="1"/>
    </xf>
    <xf numFmtId="0" fontId="7" fillId="0" borderId="10" xfId="10" applyFont="1" applyBorder="1" applyAlignment="1">
      <alignment horizontal="center" vertical="center" wrapText="1"/>
    </xf>
    <xf numFmtId="0" fontId="7" fillId="0" borderId="90" xfId="10" applyFont="1" applyBorder="1" applyAlignment="1">
      <alignment horizontal="center" vertical="center" wrapText="1"/>
    </xf>
    <xf numFmtId="0" fontId="7" fillId="0" borderId="54" xfId="10" applyFont="1" applyBorder="1" applyAlignment="1">
      <alignment horizontal="center" vertical="center" wrapText="1"/>
    </xf>
    <xf numFmtId="0" fontId="7" fillId="0" borderId="47" xfId="10" applyFont="1" applyBorder="1" applyAlignment="1">
      <alignment horizontal="center" vertical="center" wrapText="1"/>
    </xf>
    <xf numFmtId="0" fontId="7" fillId="0" borderId="92" xfId="10" applyFont="1" applyBorder="1" applyAlignment="1">
      <alignment horizontal="center" vertical="center" wrapText="1"/>
    </xf>
    <xf numFmtId="0" fontId="7" fillId="0" borderId="109" xfId="10" applyFont="1" applyBorder="1" applyAlignment="1">
      <alignment horizontal="right" vertical="center" wrapText="1"/>
    </xf>
    <xf numFmtId="0" fontId="7" fillId="0" borderId="110" xfId="10" applyFont="1" applyBorder="1" applyAlignment="1">
      <alignment horizontal="right" vertical="center" wrapText="1"/>
    </xf>
    <xf numFmtId="186" fontId="7" fillId="0" borderId="119" xfId="10" applyNumberFormat="1" applyFont="1" applyBorder="1" applyAlignment="1">
      <alignment horizontal="center" vertical="center"/>
    </xf>
    <xf numFmtId="0" fontId="7" fillId="2" borderId="12" xfId="10" applyFont="1" applyFill="1" applyBorder="1" applyAlignment="1" applyProtection="1">
      <alignment horizontal="center" vertical="center"/>
      <protection locked="0"/>
    </xf>
    <xf numFmtId="193" fontId="7" fillId="12" borderId="120" xfId="4" applyNumberFormat="1" applyFont="1" applyFill="1" applyBorder="1" applyAlignment="1" applyProtection="1">
      <alignment horizontal="center" vertical="center"/>
      <protection locked="0"/>
    </xf>
    <xf numFmtId="180" fontId="7" fillId="2" borderId="19" xfId="10" applyNumberFormat="1" applyFont="1" applyFill="1" applyBorder="1" applyAlignment="1" applyProtection="1">
      <alignment horizontal="center" vertical="center"/>
      <protection locked="0"/>
    </xf>
    <xf numFmtId="0" fontId="7" fillId="0" borderId="110" xfId="10" applyFont="1" applyBorder="1" applyAlignment="1">
      <alignment horizontal="center" vertical="center"/>
    </xf>
    <xf numFmtId="0" fontId="7" fillId="0" borderId="115" xfId="10" applyFont="1" applyBorder="1" applyAlignment="1">
      <alignment horizontal="center" vertical="center"/>
    </xf>
    <xf numFmtId="0" fontId="7" fillId="0" borderId="113" xfId="10" applyFont="1" applyBorder="1" applyAlignment="1">
      <alignment horizontal="center" vertical="center"/>
    </xf>
    <xf numFmtId="0" fontId="7" fillId="0" borderId="26" xfId="10" applyFont="1" applyBorder="1" applyAlignment="1">
      <alignment horizontal="center" vertical="center"/>
    </xf>
    <xf numFmtId="0" fontId="7" fillId="0" borderId="121" xfId="10" applyFont="1" applyBorder="1" applyAlignment="1">
      <alignment horizontal="center" vertical="center"/>
    </xf>
    <xf numFmtId="0" fontId="7" fillId="0" borderId="116" xfId="10" applyFont="1" applyBorder="1" applyAlignment="1">
      <alignment horizontal="center" vertical="center" wrapText="1"/>
    </xf>
    <xf numFmtId="0" fontId="7" fillId="0" borderId="112" xfId="10" applyFont="1" applyBorder="1" applyAlignment="1">
      <alignment horizontal="center" vertical="center" wrapText="1"/>
    </xf>
    <xf numFmtId="0" fontId="7" fillId="0" borderId="117" xfId="10" applyFont="1" applyBorder="1" applyAlignment="1">
      <alignment horizontal="center" vertical="center" wrapText="1"/>
    </xf>
    <xf numFmtId="0" fontId="7" fillId="0" borderId="114" xfId="10" applyFont="1" applyBorder="1" applyAlignment="1">
      <alignment horizontal="center" vertical="center"/>
    </xf>
    <xf numFmtId="0" fontId="7" fillId="2" borderId="26" xfId="10" applyFont="1" applyFill="1" applyBorder="1" applyAlignment="1" applyProtection="1">
      <alignment horizontal="center" vertical="center"/>
      <protection locked="0"/>
    </xf>
    <xf numFmtId="38" fontId="7" fillId="12" borderId="120" xfId="4" applyFont="1" applyFill="1" applyBorder="1" applyAlignment="1" applyProtection="1">
      <alignment horizontal="center" vertical="center"/>
      <protection locked="0"/>
    </xf>
    <xf numFmtId="38" fontId="7" fillId="12" borderId="68" xfId="4" applyFont="1" applyFill="1" applyBorder="1" applyAlignment="1" applyProtection="1">
      <alignment horizontal="center" vertical="center"/>
      <protection locked="0"/>
    </xf>
    <xf numFmtId="0" fontId="10" fillId="0" borderId="116" xfId="10" applyFont="1" applyBorder="1" applyAlignment="1">
      <alignment horizontal="center" vertical="center" wrapText="1"/>
    </xf>
    <xf numFmtId="0" fontId="10" fillId="0" borderId="112" xfId="10" applyFont="1" applyBorder="1" applyAlignment="1">
      <alignment horizontal="center" vertical="center" wrapText="1"/>
    </xf>
    <xf numFmtId="0" fontId="10" fillId="0" borderId="117" xfId="10" applyFont="1" applyBorder="1" applyAlignment="1">
      <alignment horizontal="center" vertical="center" wrapText="1"/>
    </xf>
    <xf numFmtId="186" fontId="7" fillId="2" borderId="19" xfId="10" applyNumberFormat="1" applyFont="1" applyFill="1" applyBorder="1" applyAlignment="1" applyProtection="1">
      <alignment horizontal="center" vertical="center"/>
      <protection locked="0"/>
    </xf>
    <xf numFmtId="0" fontId="7" fillId="0" borderId="9" xfId="10" applyFont="1" applyBorder="1" applyAlignment="1">
      <alignment horizontal="center" vertical="center" textRotation="255"/>
    </xf>
    <xf numFmtId="0" fontId="7" fillId="0" borderId="10" xfId="10" applyFont="1" applyBorder="1" applyAlignment="1">
      <alignment horizontal="center" vertical="center" textRotation="255"/>
    </xf>
    <xf numFmtId="0" fontId="7" fillId="0" borderId="122" xfId="10" applyFont="1" applyBorder="1" applyAlignment="1">
      <alignment horizontal="center" vertical="center" textRotation="255"/>
    </xf>
    <xf numFmtId="0" fontId="7" fillId="0" borderId="123" xfId="10" applyFont="1" applyBorder="1" applyAlignment="1">
      <alignment horizontal="center" vertical="center" textRotation="255"/>
    </xf>
    <xf numFmtId="176" fontId="7" fillId="2" borderId="26" xfId="10" applyNumberFormat="1" applyFont="1" applyFill="1" applyBorder="1" applyAlignment="1" applyProtection="1">
      <alignment horizontal="center" vertical="center"/>
      <protection locked="0"/>
    </xf>
    <xf numFmtId="176" fontId="7" fillId="2" borderId="12" xfId="10" applyNumberFormat="1" applyFont="1" applyFill="1" applyBorder="1" applyAlignment="1" applyProtection="1">
      <alignment horizontal="center" vertical="center"/>
      <protection locked="0"/>
    </xf>
    <xf numFmtId="0" fontId="7" fillId="0" borderId="15" xfId="10" applyFont="1" applyBorder="1" applyAlignment="1">
      <alignment horizontal="center" vertical="center" wrapText="1"/>
    </xf>
    <xf numFmtId="0" fontId="7" fillId="0" borderId="13" xfId="10" applyFont="1" applyBorder="1" applyAlignment="1">
      <alignment horizontal="center" vertical="center" wrapText="1"/>
    </xf>
    <xf numFmtId="0" fontId="7" fillId="0" borderId="16" xfId="10" applyFont="1" applyBorder="1" applyAlignment="1">
      <alignment horizontal="center" vertical="center" wrapText="1"/>
    </xf>
    <xf numFmtId="0" fontId="7" fillId="0" borderId="51" xfId="10" applyFont="1" applyBorder="1" applyAlignment="1">
      <alignment horizontal="center" vertical="center" wrapText="1"/>
    </xf>
    <xf numFmtId="0" fontId="7" fillId="0" borderId="83" xfId="10" applyFont="1" applyBorder="1" applyAlignment="1">
      <alignment horizontal="center" vertical="center" wrapText="1"/>
    </xf>
    <xf numFmtId="0" fontId="7" fillId="0" borderId="49" xfId="10" applyFont="1" applyBorder="1" applyAlignment="1">
      <alignment horizontal="center" vertical="center" wrapText="1"/>
    </xf>
    <xf numFmtId="0" fontId="7" fillId="0" borderId="116" xfId="10" applyFont="1" applyBorder="1" applyAlignment="1">
      <alignment horizontal="center" vertical="center"/>
    </xf>
    <xf numFmtId="0" fontId="7" fillId="0" borderId="112" xfId="10" applyFont="1" applyBorder="1" applyAlignment="1">
      <alignment horizontal="center" vertical="center"/>
    </xf>
    <xf numFmtId="0" fontId="7" fillId="0" borderId="117" xfId="10" applyFont="1" applyBorder="1" applyAlignment="1">
      <alignment horizontal="center" vertical="center"/>
    </xf>
    <xf numFmtId="180" fontId="7" fillId="0" borderId="19" xfId="10" applyNumberFormat="1" applyFont="1" applyBorder="1" applyAlignment="1">
      <alignment horizontal="center" vertical="center"/>
    </xf>
    <xf numFmtId="0" fontId="7" fillId="0" borderId="21" xfId="10" applyFont="1" applyBorder="1" applyAlignment="1">
      <alignment horizontal="center" vertical="center"/>
    </xf>
    <xf numFmtId="0" fontId="7" fillId="0" borderId="124" xfId="10" applyFont="1" applyBorder="1" applyAlignment="1">
      <alignment horizontal="center" vertical="center"/>
    </xf>
    <xf numFmtId="0" fontId="7" fillId="0" borderId="28" xfId="10" applyFont="1" applyBorder="1" applyAlignment="1">
      <alignment horizontal="center" vertical="center"/>
    </xf>
    <xf numFmtId="0" fontId="7" fillId="0" borderId="14" xfId="10" applyFont="1" applyBorder="1" applyAlignment="1">
      <alignment horizontal="center" vertical="center"/>
    </xf>
    <xf numFmtId="193" fontId="7" fillId="12" borderId="68" xfId="4" applyNumberFormat="1" applyFont="1" applyFill="1" applyBorder="1" applyAlignment="1" applyProtection="1">
      <alignment horizontal="center" vertical="center"/>
      <protection locked="0"/>
    </xf>
    <xf numFmtId="0" fontId="7" fillId="0" borderId="119" xfId="10" applyFont="1" applyBorder="1" applyAlignment="1">
      <alignment horizontal="center" vertical="center"/>
    </xf>
    <xf numFmtId="0" fontId="7" fillId="0" borderId="69" xfId="10" applyFont="1" applyBorder="1" applyAlignment="1">
      <alignment horizontal="center" vertical="center"/>
    </xf>
    <xf numFmtId="0" fontId="7" fillId="0" borderId="19" xfId="10" applyFont="1" applyBorder="1" applyAlignment="1">
      <alignment horizontal="center" vertical="center"/>
    </xf>
    <xf numFmtId="0" fontId="7" fillId="0" borderId="23" xfId="10" applyFont="1" applyBorder="1" applyAlignment="1">
      <alignment horizontal="center" vertical="center"/>
    </xf>
    <xf numFmtId="38" fontId="7" fillId="0" borderId="119" xfId="10" applyNumberFormat="1" applyFont="1" applyBorder="1" applyAlignment="1">
      <alignment horizontal="center" vertical="center"/>
    </xf>
    <xf numFmtId="0" fontId="7" fillId="0" borderId="10" xfId="12" applyFont="1" applyBorder="1" applyAlignment="1">
      <alignment horizontal="distributed" vertical="center"/>
    </xf>
    <xf numFmtId="0" fontId="7" fillId="0" borderId="7" xfId="12" applyFont="1" applyBorder="1" applyAlignment="1">
      <alignment horizontal="distributed" vertical="center"/>
    </xf>
    <xf numFmtId="0" fontId="10" fillId="0" borderId="7" xfId="12" applyFont="1" applyBorder="1" applyAlignment="1">
      <alignment horizontal="distributed" vertical="center" wrapText="1"/>
    </xf>
    <xf numFmtId="0" fontId="7" fillId="0" borderId="125" xfId="12" applyFont="1" applyBorder="1" applyAlignment="1">
      <alignment horizontal="center" vertical="center" textRotation="255"/>
    </xf>
    <xf numFmtId="0" fontId="7" fillId="0" borderId="126" xfId="12" applyFont="1" applyBorder="1" applyAlignment="1">
      <alignment horizontal="center" vertical="center" textRotation="255"/>
    </xf>
    <xf numFmtId="0" fontId="7" fillId="0" borderId="59" xfId="12" applyFont="1" applyBorder="1" applyAlignment="1">
      <alignment horizontal="center" vertical="center" textRotation="255"/>
    </xf>
    <xf numFmtId="0" fontId="7" fillId="0" borderId="0" xfId="12" applyFont="1" applyAlignment="1">
      <alignment horizontal="center" vertical="center" textRotation="255"/>
    </xf>
    <xf numFmtId="0" fontId="7" fillId="0" borderId="122" xfId="12" applyFont="1" applyBorder="1" applyAlignment="1">
      <alignment horizontal="center" vertical="center" textRotation="255"/>
    </xf>
    <xf numFmtId="0" fontId="7" fillId="0" borderId="123" xfId="12" applyFont="1" applyBorder="1" applyAlignment="1">
      <alignment horizontal="center" vertical="center" textRotation="255"/>
    </xf>
    <xf numFmtId="0" fontId="76" fillId="0" borderId="126" xfId="12" applyFont="1" applyBorder="1" applyAlignment="1">
      <alignment horizontal="distributed" vertical="center" wrapText="1"/>
    </xf>
    <xf numFmtId="0" fontId="76" fillId="0" borderId="7" xfId="12" applyFont="1" applyBorder="1" applyAlignment="1">
      <alignment horizontal="distributed" vertical="center" wrapText="1"/>
    </xf>
    <xf numFmtId="0" fontId="7" fillId="2" borderId="13" xfId="12" applyFont="1" applyFill="1" applyBorder="1" applyAlignment="1" applyProtection="1">
      <alignment horizontal="distributed" vertical="center"/>
      <protection locked="0"/>
    </xf>
    <xf numFmtId="0" fontId="10" fillId="0" borderId="13" xfId="12" applyFont="1" applyBorder="1" applyAlignment="1">
      <alignment horizontal="distributed" vertical="center" wrapText="1"/>
    </xf>
    <xf numFmtId="0" fontId="7" fillId="0" borderId="0" xfId="12" applyFont="1" applyAlignment="1">
      <alignment horizontal="distributed" vertical="center" wrapText="1"/>
    </xf>
    <xf numFmtId="0" fontId="7" fillId="0" borderId="60" xfId="12" applyFont="1" applyBorder="1" applyAlignment="1">
      <alignment horizontal="center" vertical="top" wrapText="1"/>
    </xf>
    <xf numFmtId="0" fontId="7" fillId="0" borderId="8" xfId="12" applyFont="1" applyBorder="1" applyAlignment="1">
      <alignment horizontal="center" vertical="top" wrapText="1"/>
    </xf>
    <xf numFmtId="0" fontId="7" fillId="0" borderId="124" xfId="12" applyFont="1" applyBorder="1" applyAlignment="1">
      <alignment horizontal="distributed" vertical="center"/>
    </xf>
    <xf numFmtId="0" fontId="7" fillId="0" borderId="127" xfId="12" applyFont="1" applyBorder="1" applyAlignment="1">
      <alignment horizontal="center" vertical="center" wrapText="1" shrinkToFit="1"/>
    </xf>
    <xf numFmtId="0" fontId="7" fillId="0" borderId="128" xfId="12" applyFont="1" applyBorder="1" applyAlignment="1">
      <alignment horizontal="center" vertical="center" wrapText="1" shrinkToFit="1"/>
    </xf>
    <xf numFmtId="0" fontId="7" fillId="0" borderId="129" xfId="12" applyFont="1" applyBorder="1" applyAlignment="1">
      <alignment horizontal="center" vertical="center" wrapText="1" shrinkToFit="1"/>
    </xf>
    <xf numFmtId="0" fontId="18" fillId="0" borderId="133" xfId="12" applyFont="1" applyBorder="1" applyAlignment="1">
      <alignment horizontal="center" vertical="center" textRotation="255"/>
    </xf>
    <xf numFmtId="0" fontId="18" fillId="0" borderId="6" xfId="12" applyFont="1" applyBorder="1" applyAlignment="1">
      <alignment horizontal="center" vertical="center" textRotation="255"/>
    </xf>
    <xf numFmtId="0" fontId="14" fillId="0" borderId="134" xfId="12" applyFont="1" applyBorder="1" applyAlignment="1">
      <alignment horizontal="center" vertical="center" wrapText="1" shrinkToFit="1"/>
    </xf>
    <xf numFmtId="0" fontId="14" fillId="0" borderId="135" xfId="12" applyFont="1" applyBorder="1" applyAlignment="1">
      <alignment horizontal="center" vertical="center" wrapText="1" shrinkToFit="1"/>
    </xf>
    <xf numFmtId="0" fontId="14" fillId="0" borderId="61" xfId="12" applyFont="1" applyBorder="1" applyAlignment="1">
      <alignment horizontal="center" vertical="center" wrapText="1" shrinkToFit="1"/>
    </xf>
    <xf numFmtId="0" fontId="7" fillId="0" borderId="58" xfId="12" applyFont="1" applyBorder="1" applyAlignment="1">
      <alignment horizontal="center" vertical="center" textRotation="255"/>
    </xf>
    <xf numFmtId="0" fontId="7" fillId="0" borderId="3" xfId="12" applyFont="1" applyBorder="1" applyAlignment="1">
      <alignment horizontal="center" vertical="center" textRotation="255"/>
    </xf>
    <xf numFmtId="0" fontId="7" fillId="0" borderId="13" xfId="12" applyFont="1" applyBorder="1" applyAlignment="1">
      <alignment horizontal="distributed" vertical="center"/>
    </xf>
    <xf numFmtId="0" fontId="7" fillId="0" borderId="2" xfId="12" applyFont="1" applyBorder="1" applyAlignment="1">
      <alignment horizontal="center" vertical="center" textRotation="255"/>
    </xf>
    <xf numFmtId="0" fontId="7" fillId="0" borderId="6" xfId="12" applyFont="1" applyBorder="1" applyAlignment="1">
      <alignment horizontal="center" vertical="center" textRotation="255"/>
    </xf>
    <xf numFmtId="0" fontId="7" fillId="0" borderId="83" xfId="12" applyFont="1" applyBorder="1" applyAlignment="1">
      <alignment horizontal="center" vertical="center"/>
    </xf>
    <xf numFmtId="0" fontId="7" fillId="0" borderId="88" xfId="12" applyFont="1" applyBorder="1" applyAlignment="1">
      <alignment horizontal="center" vertical="center"/>
    </xf>
    <xf numFmtId="0" fontId="7" fillId="0" borderId="130" xfId="12" applyFont="1" applyBorder="1" applyAlignment="1">
      <alignment horizontal="center" vertical="center" wrapText="1"/>
    </xf>
    <xf numFmtId="0" fontId="7" fillId="0" borderId="131" xfId="12" applyFont="1" applyBorder="1" applyAlignment="1">
      <alignment horizontal="center" vertical="center"/>
    </xf>
    <xf numFmtId="0" fontId="7" fillId="0" borderId="3" xfId="12" applyFont="1" applyBorder="1" applyAlignment="1">
      <alignment horizontal="distributed" vertical="center"/>
    </xf>
    <xf numFmtId="0" fontId="7" fillId="0" borderId="0" xfId="12" applyFont="1" applyAlignment="1">
      <alignment horizontal="distributed" vertical="center"/>
    </xf>
    <xf numFmtId="0" fontId="7" fillId="0" borderId="132" xfId="12" applyFont="1" applyBorder="1" applyAlignment="1">
      <alignment horizontal="center" vertical="center" wrapText="1"/>
    </xf>
    <xf numFmtId="0" fontId="7" fillId="0" borderId="26" xfId="12" applyFont="1" applyBorder="1" applyAlignment="1">
      <alignment horizontal="center" vertical="center" wrapText="1"/>
    </xf>
    <xf numFmtId="0" fontId="7" fillId="0" borderId="13" xfId="12" applyFont="1" applyBorder="1" applyAlignment="1">
      <alignment horizontal="distributed" vertical="center" wrapText="1"/>
    </xf>
    <xf numFmtId="0" fontId="7" fillId="0" borderId="86" xfId="12" applyFont="1" applyBorder="1" applyAlignment="1">
      <alignment horizontal="center" vertical="center"/>
    </xf>
    <xf numFmtId="0" fontId="14" fillId="0" borderId="15" xfId="12" applyFont="1" applyBorder="1" applyAlignment="1">
      <alignment horizontal="center" vertical="center"/>
    </xf>
    <xf numFmtId="0" fontId="14" fillId="0" borderId="13" xfId="12" applyFont="1" applyBorder="1" applyAlignment="1">
      <alignment horizontal="center" vertical="center"/>
    </xf>
    <xf numFmtId="0" fontId="14" fillId="0" borderId="16" xfId="12" applyFont="1" applyBorder="1" applyAlignment="1">
      <alignment horizontal="center" vertical="center"/>
    </xf>
    <xf numFmtId="0" fontId="7" fillId="0" borderId="5" xfId="12" applyFont="1" applyBorder="1" applyAlignment="1">
      <alignment horizontal="center" vertical="center" textRotation="255"/>
    </xf>
    <xf numFmtId="186" fontId="7" fillId="0" borderId="52" xfId="12" applyNumberFormat="1" applyFont="1" applyBorder="1" applyAlignment="1">
      <alignment horizontal="right" vertical="center"/>
    </xf>
    <xf numFmtId="186" fontId="7" fillId="0" borderId="85" xfId="12" applyNumberFormat="1" applyFont="1" applyBorder="1" applyAlignment="1">
      <alignment horizontal="right" vertical="center"/>
    </xf>
    <xf numFmtId="0" fontId="10" fillId="0" borderId="43" xfId="12" applyFont="1" applyBorder="1" applyAlignment="1">
      <alignment horizontal="distributed" vertical="center" wrapText="1"/>
    </xf>
    <xf numFmtId="0" fontId="10" fillId="0" borderId="125" xfId="12" applyFont="1" applyBorder="1" applyAlignment="1">
      <alignment horizontal="center" vertical="center" textRotation="255" wrapText="1"/>
    </xf>
    <xf numFmtId="0" fontId="10" fillId="0" borderId="126" xfId="12" applyFont="1" applyBorder="1" applyAlignment="1">
      <alignment horizontal="center" vertical="center" textRotation="255" wrapText="1"/>
    </xf>
    <xf numFmtId="0" fontId="10" fillId="0" borderId="59" xfId="12" applyFont="1" applyBorder="1" applyAlignment="1">
      <alignment horizontal="center" vertical="center" textRotation="255" wrapText="1"/>
    </xf>
    <xf numFmtId="0" fontId="10" fillId="0" borderId="0" xfId="12" applyFont="1" applyAlignment="1">
      <alignment horizontal="center" vertical="center" textRotation="255" wrapText="1"/>
    </xf>
    <xf numFmtId="0" fontId="10" fillId="0" borderId="122" xfId="12" applyFont="1" applyBorder="1" applyAlignment="1">
      <alignment horizontal="center" vertical="center" textRotation="255" wrapText="1"/>
    </xf>
    <xf numFmtId="0" fontId="10" fillId="0" borderId="123" xfId="12" applyFont="1" applyBorder="1" applyAlignment="1">
      <alignment horizontal="center" vertical="center" textRotation="255" wrapText="1"/>
    </xf>
    <xf numFmtId="0" fontId="7" fillId="0" borderId="71" xfId="12" applyFont="1" applyBorder="1" applyAlignment="1">
      <alignment horizontal="distributed" vertical="center"/>
    </xf>
    <xf numFmtId="0" fontId="7" fillId="0" borderId="3" xfId="12" applyFont="1" applyBorder="1" applyAlignment="1">
      <alignment horizontal="distributed" vertical="center" wrapText="1"/>
    </xf>
    <xf numFmtId="0" fontId="7" fillId="0" borderId="4" xfId="12" applyFont="1" applyBorder="1" applyAlignment="1">
      <alignment horizontal="center" vertical="center" wrapText="1"/>
    </xf>
    <xf numFmtId="0" fontId="7" fillId="0" borderId="1" xfId="12" applyFont="1" applyBorder="1" applyAlignment="1">
      <alignment horizontal="center" vertical="center" wrapText="1"/>
    </xf>
    <xf numFmtId="0" fontId="7" fillId="2" borderId="52" xfId="10" applyFont="1" applyFill="1" applyBorder="1" applyAlignment="1" applyProtection="1">
      <alignment vertical="center" wrapText="1"/>
      <protection locked="0"/>
    </xf>
    <xf numFmtId="0" fontId="7" fillId="2" borderId="84" xfId="10" applyFont="1" applyFill="1" applyBorder="1" applyAlignment="1" applyProtection="1">
      <alignment vertical="center" wrapText="1"/>
      <protection locked="0"/>
    </xf>
    <xf numFmtId="0" fontId="7" fillId="2" borderId="85" xfId="10" applyFont="1" applyFill="1" applyBorder="1" applyAlignment="1" applyProtection="1">
      <alignment vertical="center" wrapText="1"/>
      <protection locked="0"/>
    </xf>
    <xf numFmtId="176" fontId="11" fillId="0" borderId="83" xfId="10" applyNumberFormat="1" applyFont="1" applyBorder="1" applyAlignment="1">
      <alignment horizontal="center" vertical="center"/>
    </xf>
    <xf numFmtId="176" fontId="11" fillId="0" borderId="88" xfId="10" applyNumberFormat="1" applyFont="1" applyBorder="1" applyAlignment="1">
      <alignment horizontal="center" vertical="center"/>
    </xf>
    <xf numFmtId="0" fontId="7" fillId="0" borderId="83" xfId="10" applyFont="1" applyBorder="1" applyAlignment="1">
      <alignment horizontal="distributed" vertical="center"/>
    </xf>
    <xf numFmtId="0" fontId="7" fillId="2" borderId="51" xfId="10" applyFont="1" applyFill="1" applyBorder="1" applyAlignment="1" applyProtection="1">
      <alignment vertical="center"/>
      <protection locked="0"/>
    </xf>
    <xf numFmtId="0" fontId="7" fillId="2" borderId="83" xfId="10" applyFont="1" applyFill="1" applyBorder="1" applyAlignment="1" applyProtection="1">
      <alignment vertical="center"/>
      <protection locked="0"/>
    </xf>
    <xf numFmtId="0" fontId="7" fillId="2" borderId="88" xfId="10" applyFont="1" applyFill="1" applyBorder="1" applyAlignment="1" applyProtection="1">
      <alignment vertical="center"/>
      <protection locked="0"/>
    </xf>
    <xf numFmtId="0" fontId="7" fillId="2" borderId="15" xfId="10" applyFont="1" applyFill="1" applyBorder="1" applyAlignment="1" applyProtection="1">
      <alignment vertical="center"/>
      <protection locked="0"/>
    </xf>
    <xf numFmtId="0" fontId="7" fillId="2" borderId="13" xfId="10" applyFont="1" applyFill="1" applyBorder="1" applyAlignment="1" applyProtection="1">
      <alignment vertical="center"/>
      <protection locked="0"/>
    </xf>
    <xf numFmtId="0" fontId="7" fillId="2" borderId="82" xfId="10" applyFont="1" applyFill="1" applyBorder="1" applyAlignment="1" applyProtection="1">
      <alignment vertical="center"/>
      <protection locked="0"/>
    </xf>
    <xf numFmtId="0" fontId="7" fillId="0" borderId="47" xfId="10" applyFont="1" applyBorder="1" applyAlignment="1">
      <alignment horizontal="center" vertical="center" textRotation="255"/>
    </xf>
    <xf numFmtId="0" fontId="7" fillId="0" borderId="13" xfId="10" applyFont="1" applyBorder="1" applyAlignment="1">
      <alignment horizontal="distributed" vertical="center" wrapText="1"/>
    </xf>
    <xf numFmtId="0" fontId="7" fillId="2" borderId="42" xfId="10" applyFont="1" applyFill="1" applyBorder="1" applyAlignment="1" applyProtection="1">
      <alignment vertical="center"/>
      <protection locked="0"/>
    </xf>
    <xf numFmtId="0" fontId="7" fillId="2" borderId="43" xfId="10" applyFont="1" applyFill="1" applyBorder="1" applyAlignment="1" applyProtection="1">
      <alignment vertical="center"/>
      <protection locked="0"/>
    </xf>
    <xf numFmtId="0" fontId="7" fillId="2" borderId="81" xfId="10" applyFont="1" applyFill="1" applyBorder="1" applyAlignment="1" applyProtection="1">
      <alignment vertical="center"/>
      <protection locked="0"/>
    </xf>
    <xf numFmtId="186" fontId="7" fillId="0" borderId="111" xfId="12" applyNumberFormat="1" applyFont="1" applyBorder="1" applyAlignment="1">
      <alignment horizontal="center" vertical="center"/>
    </xf>
    <xf numFmtId="186" fontId="7" fillId="0" borderId="112" xfId="12" applyNumberFormat="1" applyFont="1" applyBorder="1" applyAlignment="1">
      <alignment horizontal="center" vertical="center"/>
    </xf>
    <xf numFmtId="186" fontId="7" fillId="0" borderId="118" xfId="12" applyNumberFormat="1" applyFont="1" applyBorder="1" applyAlignment="1">
      <alignment horizontal="center" vertical="center"/>
    </xf>
    <xf numFmtId="179" fontId="7" fillId="0" borderId="12" xfId="12" applyNumberFormat="1" applyFont="1" applyBorder="1" applyAlignment="1">
      <alignment horizontal="center" vertical="center"/>
    </xf>
    <xf numFmtId="180" fontId="7" fillId="0" borderId="12" xfId="12" applyNumberFormat="1" applyFont="1" applyBorder="1" applyAlignment="1">
      <alignment horizontal="center" vertical="center"/>
    </xf>
    <xf numFmtId="180" fontId="7" fillId="0" borderId="14" xfId="12" applyNumberFormat="1" applyFont="1" applyBorder="1" applyAlignment="1">
      <alignment horizontal="center" vertical="center"/>
    </xf>
    <xf numFmtId="176" fontId="11" fillId="0" borderId="43" xfId="10" applyNumberFormat="1" applyFont="1" applyBorder="1" applyAlignment="1">
      <alignment horizontal="center" vertical="center" shrinkToFit="1"/>
    </xf>
    <xf numFmtId="176" fontId="11" fillId="0" borderId="81" xfId="10" applyNumberFormat="1" applyFont="1" applyBorder="1" applyAlignment="1">
      <alignment horizontal="center" vertical="center" shrinkToFit="1"/>
    </xf>
    <xf numFmtId="0" fontId="7" fillId="0" borderId="86" xfId="10" applyFont="1" applyBorder="1" applyAlignment="1">
      <alignment horizontal="center" vertical="center" wrapText="1"/>
    </xf>
    <xf numFmtId="0" fontId="7" fillId="0" borderId="87" xfId="10" applyFont="1" applyBorder="1" applyAlignment="1">
      <alignment horizontal="center" vertical="center" wrapText="1"/>
    </xf>
    <xf numFmtId="0" fontId="7" fillId="0" borderId="54" xfId="12" applyFont="1" applyBorder="1" applyAlignment="1">
      <alignment horizontal="center" vertical="center"/>
    </xf>
    <xf numFmtId="0" fontId="7" fillId="0" borderId="47" xfId="12" applyFont="1" applyBorder="1" applyAlignment="1">
      <alignment horizontal="center" vertical="center"/>
    </xf>
    <xf numFmtId="0" fontId="7" fillId="0" borderId="55" xfId="12" applyFont="1" applyBorder="1" applyAlignment="1">
      <alignment horizontal="center" vertical="center"/>
    </xf>
    <xf numFmtId="0" fontId="7" fillId="2" borderId="139" xfId="12" applyFont="1" applyFill="1" applyBorder="1" applyAlignment="1" applyProtection="1">
      <alignment horizontal="distributed" vertical="center" wrapText="1" indent="1"/>
      <protection locked="0"/>
    </xf>
    <xf numFmtId="0" fontId="7" fillId="2" borderId="124" xfId="12" applyFont="1" applyFill="1" applyBorder="1" applyAlignment="1" applyProtection="1">
      <alignment horizontal="distributed" vertical="center" wrapText="1" indent="1"/>
      <protection locked="0"/>
    </xf>
    <xf numFmtId="0" fontId="7" fillId="2" borderId="28" xfId="12" applyFont="1" applyFill="1" applyBorder="1" applyAlignment="1" applyProtection="1">
      <alignment horizontal="distributed" vertical="center" wrapText="1" indent="1"/>
      <protection locked="0"/>
    </xf>
    <xf numFmtId="38" fontId="7" fillId="2" borderId="12" xfId="4" applyFont="1" applyFill="1" applyBorder="1" applyAlignment="1" applyProtection="1">
      <alignment horizontal="center" vertical="center"/>
      <protection locked="0"/>
    </xf>
    <xf numFmtId="180" fontId="7" fillId="2" borderId="12" xfId="12" applyNumberFormat="1" applyFont="1" applyFill="1" applyBorder="1" applyAlignment="1" applyProtection="1">
      <alignment horizontal="center" vertical="center"/>
      <protection locked="0"/>
    </xf>
    <xf numFmtId="0" fontId="7" fillId="2" borderId="2" xfId="10" applyFont="1" applyFill="1" applyBorder="1" applyAlignment="1" applyProtection="1">
      <alignment horizontal="left" vertical="top" wrapText="1"/>
      <protection locked="0"/>
    </xf>
    <xf numFmtId="0" fontId="7" fillId="2" borderId="3" xfId="10" applyFont="1" applyFill="1" applyBorder="1" applyAlignment="1" applyProtection="1">
      <alignment horizontal="left" vertical="top" wrapText="1"/>
      <protection locked="0"/>
    </xf>
    <xf numFmtId="0" fontId="7" fillId="2" borderId="3" xfId="10" applyFont="1" applyFill="1" applyBorder="1" applyAlignment="1" applyProtection="1">
      <alignment horizontal="left" vertical="top"/>
      <protection locked="0"/>
    </xf>
    <xf numFmtId="0" fontId="7" fillId="2" borderId="140" xfId="10" applyFont="1" applyFill="1" applyBorder="1" applyAlignment="1" applyProtection="1">
      <alignment horizontal="left" vertical="top"/>
      <protection locked="0"/>
    </xf>
    <xf numFmtId="0" fontId="7" fillId="2" borderId="104" xfId="10" applyFont="1" applyFill="1" applyBorder="1" applyAlignment="1" applyProtection="1">
      <alignment horizontal="left" vertical="top"/>
      <protection locked="0"/>
    </xf>
    <xf numFmtId="0" fontId="7" fillId="2" borderId="47" xfId="10" applyFont="1" applyFill="1" applyBorder="1" applyAlignment="1" applyProtection="1">
      <alignment horizontal="left" vertical="top"/>
      <protection locked="0"/>
    </xf>
    <xf numFmtId="0" fontId="7" fillId="2" borderId="92" xfId="10" applyFont="1" applyFill="1" applyBorder="1" applyAlignment="1" applyProtection="1">
      <alignment horizontal="left" vertical="top"/>
      <protection locked="0"/>
    </xf>
    <xf numFmtId="0" fontId="7" fillId="2" borderId="44" xfId="12" applyFont="1" applyFill="1" applyBorder="1" applyAlignment="1" applyProtection="1">
      <alignment horizontal="distributed" vertical="center" wrapText="1" indent="1"/>
      <protection locked="0"/>
    </xf>
    <xf numFmtId="0" fontId="7" fillId="2" borderId="13" xfId="12" applyFont="1" applyFill="1" applyBorder="1" applyAlignment="1" applyProtection="1">
      <alignment horizontal="distributed" vertical="center" wrapText="1" indent="1"/>
      <protection locked="0"/>
    </xf>
    <xf numFmtId="0" fontId="7" fillId="2" borderId="16" xfId="12" applyFont="1" applyFill="1" applyBorder="1" applyAlignment="1" applyProtection="1">
      <alignment horizontal="distributed" vertical="center" wrapText="1" indent="1"/>
      <protection locked="0"/>
    </xf>
    <xf numFmtId="0" fontId="7" fillId="2" borderId="58" xfId="10" applyFont="1" applyFill="1" applyBorder="1" applyAlignment="1" applyProtection="1">
      <alignment horizontal="distributed" vertical="top" wrapText="1" justifyLastLine="1"/>
      <protection locked="0"/>
    </xf>
    <xf numFmtId="0" fontId="7" fillId="2" borderId="3" xfId="10" applyFont="1" applyFill="1" applyBorder="1" applyAlignment="1" applyProtection="1">
      <alignment horizontal="distributed" vertical="top" justifyLastLine="1"/>
      <protection locked="0"/>
    </xf>
    <xf numFmtId="0" fontId="7" fillId="2" borderId="4" xfId="10" applyFont="1" applyFill="1" applyBorder="1" applyAlignment="1" applyProtection="1">
      <alignment horizontal="distributed" vertical="top" justifyLastLine="1"/>
      <protection locked="0"/>
    </xf>
    <xf numFmtId="0" fontId="7" fillId="2" borderId="54" xfId="10" applyFont="1" applyFill="1" applyBorder="1" applyAlignment="1" applyProtection="1">
      <alignment horizontal="distributed" vertical="top" justifyLastLine="1"/>
      <protection locked="0"/>
    </xf>
    <xf numFmtId="0" fontId="7" fillId="2" borderId="47" xfId="10" applyFont="1" applyFill="1" applyBorder="1" applyAlignment="1" applyProtection="1">
      <alignment horizontal="distributed" vertical="top" justifyLastLine="1"/>
      <protection locked="0"/>
    </xf>
    <xf numFmtId="0" fontId="7" fillId="2" borderId="55" xfId="10" applyFont="1" applyFill="1" applyBorder="1" applyAlignment="1" applyProtection="1">
      <alignment horizontal="distributed" vertical="top" justifyLastLine="1"/>
      <protection locked="0"/>
    </xf>
    <xf numFmtId="0" fontId="10" fillId="0" borderId="0" xfId="10" applyFont="1" applyAlignment="1">
      <alignment vertical="top" wrapText="1"/>
    </xf>
    <xf numFmtId="0" fontId="7" fillId="12" borderId="41" xfId="10" applyFont="1" applyFill="1" applyBorder="1" applyAlignment="1" applyProtection="1">
      <alignment horizontal="center" vertical="center"/>
      <protection locked="0"/>
    </xf>
    <xf numFmtId="0" fontId="7" fillId="12" borderId="96" xfId="10" applyFont="1" applyFill="1" applyBorder="1" applyAlignment="1" applyProtection="1">
      <alignment horizontal="center" vertical="center"/>
      <protection locked="0"/>
    </xf>
    <xf numFmtId="0" fontId="7" fillId="12" borderId="42" xfId="10" applyFont="1" applyFill="1" applyBorder="1" applyAlignment="1" applyProtection="1">
      <alignment horizontal="center" vertical="center"/>
      <protection locked="0"/>
    </xf>
    <xf numFmtId="0" fontId="7" fillId="0" borderId="98" xfId="10" applyFont="1" applyBorder="1" applyAlignment="1">
      <alignment vertical="center" wrapText="1"/>
    </xf>
    <xf numFmtId="0" fontId="7" fillId="0" borderId="12" xfId="10" applyFont="1" applyBorder="1" applyAlignment="1">
      <alignment vertical="center" wrapText="1"/>
    </xf>
    <xf numFmtId="0" fontId="7" fillId="0" borderId="16" xfId="10" applyFont="1" applyBorder="1" applyAlignment="1">
      <alignment vertical="center"/>
    </xf>
    <xf numFmtId="0" fontId="7" fillId="0" borderId="12" xfId="10" applyFont="1" applyBorder="1" applyAlignment="1">
      <alignment vertical="center"/>
    </xf>
    <xf numFmtId="0" fontId="7" fillId="0" borderId="14" xfId="10" applyFont="1" applyBorder="1" applyAlignment="1">
      <alignment vertical="center"/>
    </xf>
    <xf numFmtId="0" fontId="7" fillId="0" borderId="41" xfId="10" applyFont="1" applyBorder="1" applyAlignment="1">
      <alignment vertical="center"/>
    </xf>
    <xf numFmtId="0" fontId="7" fillId="0" borderId="96" xfId="10" applyFont="1" applyBorder="1" applyAlignment="1">
      <alignment vertical="center"/>
    </xf>
    <xf numFmtId="0" fontId="7" fillId="0" borderId="108" xfId="10" applyFont="1" applyBorder="1" applyAlignment="1">
      <alignment vertical="center"/>
    </xf>
    <xf numFmtId="0" fontId="7" fillId="12" borderId="12" xfId="10" applyFont="1" applyFill="1" applyBorder="1" applyAlignment="1" applyProtection="1">
      <alignment horizontal="center" vertical="center"/>
      <protection locked="0"/>
    </xf>
    <xf numFmtId="0" fontId="7" fillId="0" borderId="16" xfId="10" applyFont="1" applyBorder="1" applyAlignment="1">
      <alignment horizontal="center" vertical="center"/>
    </xf>
    <xf numFmtId="0" fontId="7" fillId="0" borderId="49" xfId="10" applyFont="1" applyBorder="1" applyAlignment="1">
      <alignment horizontal="center" vertical="center"/>
    </xf>
    <xf numFmtId="0" fontId="7" fillId="0" borderId="86" xfId="10" applyFont="1" applyBorder="1" applyAlignment="1">
      <alignment horizontal="center" vertical="center"/>
    </xf>
    <xf numFmtId="0" fontId="7" fillId="12" borderId="98" xfId="10" applyFont="1" applyFill="1" applyBorder="1" applyAlignment="1" applyProtection="1">
      <alignment vertical="center" wrapText="1"/>
      <protection locked="0"/>
    </xf>
    <xf numFmtId="0" fontId="7" fillId="12" borderId="12" xfId="10" applyFont="1" applyFill="1" applyBorder="1" applyAlignment="1" applyProtection="1">
      <alignment vertical="center" wrapText="1"/>
      <protection locked="0"/>
    </xf>
    <xf numFmtId="0" fontId="7" fillId="12" borderId="95" xfId="10" applyFont="1" applyFill="1" applyBorder="1" applyAlignment="1" applyProtection="1">
      <alignment vertical="center" wrapText="1"/>
      <protection locked="0"/>
    </xf>
    <xf numFmtId="0" fontId="7" fillId="12" borderId="96" xfId="10" applyFont="1" applyFill="1" applyBorder="1" applyAlignment="1" applyProtection="1">
      <alignment vertical="center" wrapText="1"/>
      <protection locked="0"/>
    </xf>
    <xf numFmtId="0" fontId="7" fillId="0" borderId="12" xfId="10" applyFont="1" applyBorder="1" applyAlignment="1">
      <alignment horizontal="right" vertical="center"/>
    </xf>
    <xf numFmtId="0" fontId="7" fillId="0" borderId="15" xfId="10" applyFont="1" applyBorder="1" applyAlignment="1">
      <alignment horizontal="right" vertical="center"/>
    </xf>
    <xf numFmtId="0" fontId="7" fillId="0" borderId="96" xfId="10" applyFont="1" applyBorder="1" applyAlignment="1">
      <alignment horizontal="right" vertical="center"/>
    </xf>
    <xf numFmtId="0" fontId="7" fillId="0" borderId="42" xfId="10" applyFont="1" applyBorder="1" applyAlignment="1">
      <alignment horizontal="right" vertical="center"/>
    </xf>
    <xf numFmtId="0" fontId="7" fillId="0" borderId="89" xfId="12" applyFont="1" applyBorder="1" applyAlignment="1">
      <alignment horizontal="center" vertical="center" wrapText="1"/>
    </xf>
    <xf numFmtId="0" fontId="7" fillId="0" borderId="10" xfId="12" applyFont="1" applyBorder="1" applyAlignment="1">
      <alignment horizontal="center" vertical="center"/>
    </xf>
    <xf numFmtId="0" fontId="7" fillId="0" borderId="90" xfId="12" applyFont="1" applyBorder="1" applyAlignment="1">
      <alignment horizontal="center" vertical="center"/>
    </xf>
    <xf numFmtId="0" fontId="7" fillId="0" borderId="6" xfId="12" applyFont="1" applyBorder="1" applyAlignment="1">
      <alignment horizontal="center" vertical="center"/>
    </xf>
    <xf numFmtId="0" fontId="7" fillId="0" borderId="7" xfId="12" applyFont="1" applyBorder="1" applyAlignment="1">
      <alignment horizontal="center" vertical="center"/>
    </xf>
    <xf numFmtId="0" fontId="7" fillId="0" borderId="137" xfId="12" applyFont="1" applyBorder="1" applyAlignment="1">
      <alignment horizontal="center" vertical="center"/>
    </xf>
    <xf numFmtId="179" fontId="7" fillId="0" borderId="138" xfId="12" applyNumberFormat="1" applyFont="1" applyBorder="1" applyAlignment="1">
      <alignment horizontal="center"/>
    </xf>
    <xf numFmtId="179" fontId="7" fillId="2" borderId="19" xfId="12" applyNumberFormat="1" applyFont="1" applyFill="1" applyBorder="1" applyAlignment="1" applyProtection="1">
      <alignment horizontal="center" vertical="center"/>
      <protection locked="0"/>
    </xf>
    <xf numFmtId="0" fontId="7" fillId="0" borderId="86" xfId="10" applyFont="1" applyBorder="1" applyAlignment="1">
      <alignment horizontal="right" vertical="center"/>
    </xf>
    <xf numFmtId="0" fontId="7" fillId="0" borderId="51" xfId="10" applyFont="1" applyBorder="1" applyAlignment="1">
      <alignment horizontal="right" vertical="center"/>
    </xf>
    <xf numFmtId="0" fontId="7" fillId="0" borderId="103" xfId="10" applyFont="1" applyBorder="1" applyAlignment="1">
      <alignment vertical="center" wrapText="1"/>
    </xf>
    <xf numFmtId="0" fontId="7" fillId="0" borderId="86" xfId="10" applyFont="1" applyBorder="1" applyAlignment="1">
      <alignment vertical="center" wrapText="1"/>
    </xf>
    <xf numFmtId="0" fontId="11" fillId="2" borderId="19" xfId="12" applyFont="1" applyFill="1" applyBorder="1" applyAlignment="1" applyProtection="1">
      <alignment horizontal="center" vertical="center"/>
      <protection locked="0"/>
    </xf>
    <xf numFmtId="179" fontId="7" fillId="2" borderId="12" xfId="12" applyNumberFormat="1" applyFont="1" applyFill="1" applyBorder="1" applyAlignment="1" applyProtection="1">
      <alignment horizontal="center" vertical="center"/>
      <protection locked="0"/>
    </xf>
    <xf numFmtId="0" fontId="7" fillId="0" borderId="12" xfId="12" applyFont="1" applyBorder="1" applyAlignment="1">
      <alignment horizontal="center" vertical="center"/>
    </xf>
    <xf numFmtId="0" fontId="7" fillId="0" borderId="8" xfId="12" applyFont="1" applyBorder="1" applyAlignment="1">
      <alignment horizontal="center" vertical="center"/>
    </xf>
    <xf numFmtId="180" fontId="7" fillId="2" borderId="19" xfId="12" applyNumberFormat="1" applyFont="1" applyFill="1" applyBorder="1" applyAlignment="1" applyProtection="1">
      <alignment horizontal="center" vertical="center"/>
      <protection locked="0"/>
    </xf>
    <xf numFmtId="181" fontId="7" fillId="0" borderId="138" xfId="12" applyNumberFormat="1" applyFont="1" applyBorder="1" applyAlignment="1">
      <alignment horizontal="center"/>
    </xf>
    <xf numFmtId="181" fontId="7" fillId="2" borderId="12" xfId="12" applyNumberFormat="1" applyFont="1" applyFill="1" applyBorder="1" applyAlignment="1" applyProtection="1">
      <alignment horizontal="center" vertical="center"/>
      <protection locked="0"/>
    </xf>
    <xf numFmtId="181" fontId="7" fillId="2" borderId="14" xfId="12" applyNumberFormat="1" applyFont="1" applyFill="1" applyBorder="1" applyAlignment="1" applyProtection="1">
      <alignment horizontal="center" vertical="center"/>
      <protection locked="0"/>
    </xf>
    <xf numFmtId="181" fontId="7" fillId="2" borderId="19" xfId="12" applyNumberFormat="1" applyFont="1" applyFill="1" applyBorder="1" applyAlignment="1" applyProtection="1">
      <alignment horizontal="center" vertical="center"/>
      <protection locked="0"/>
    </xf>
    <xf numFmtId="181" fontId="7" fillId="2" borderId="23" xfId="12" applyNumberFormat="1" applyFont="1" applyFill="1" applyBorder="1" applyAlignment="1" applyProtection="1">
      <alignment horizontal="center" vertical="center"/>
      <protection locked="0"/>
    </xf>
    <xf numFmtId="0" fontId="7" fillId="0" borderId="89" xfId="12" applyFont="1" applyBorder="1" applyAlignment="1">
      <alignment horizontal="center" vertical="center"/>
    </xf>
    <xf numFmtId="0" fontId="7" fillId="0" borderId="50" xfId="12" applyFont="1" applyBorder="1" applyAlignment="1">
      <alignment horizontal="center" vertical="center"/>
    </xf>
    <xf numFmtId="0" fontId="7" fillId="0" borderId="5" xfId="12" applyFont="1" applyBorder="1" applyAlignment="1">
      <alignment horizontal="center"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7" fillId="0" borderId="103" xfId="10" applyFont="1" applyBorder="1" applyAlignment="1">
      <alignment horizontal="center" vertical="center"/>
    </xf>
    <xf numFmtId="0" fontId="11" fillId="2" borderId="12" xfId="12" applyFont="1" applyFill="1" applyBorder="1" applyAlignment="1" applyProtection="1">
      <alignment horizontal="center" vertical="center"/>
      <protection locked="0"/>
    </xf>
    <xf numFmtId="0" fontId="7" fillId="0" borderId="72" xfId="12" applyFont="1" applyBorder="1" applyAlignment="1">
      <alignment horizontal="center" vertical="center" wrapText="1"/>
    </xf>
    <xf numFmtId="0" fontId="7" fillId="0" borderId="101" xfId="12" applyFont="1" applyBorder="1" applyAlignment="1">
      <alignment horizontal="center" vertical="center"/>
    </xf>
    <xf numFmtId="0" fontId="7" fillId="0" borderId="9" xfId="12" applyFont="1" applyBorder="1" applyAlignment="1">
      <alignment horizontal="center" vertical="center"/>
    </xf>
    <xf numFmtId="0" fontId="7" fillId="0" borderId="136" xfId="12" applyFont="1" applyBorder="1" applyAlignment="1">
      <alignment horizontal="center" vertical="center"/>
    </xf>
    <xf numFmtId="0" fontId="7" fillId="0" borderId="59" xfId="12" applyFont="1" applyBorder="1" applyAlignment="1">
      <alignment horizontal="center"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9" fillId="0" borderId="159" xfId="0" applyFont="1" applyBorder="1" applyAlignment="1">
      <alignment vertical="center" wrapText="1"/>
    </xf>
    <xf numFmtId="0" fontId="29" fillId="0" borderId="155" xfId="0" applyFont="1" applyBorder="1" applyAlignment="1">
      <alignment vertical="center" wrapText="1"/>
    </xf>
    <xf numFmtId="0" fontId="29" fillId="0" borderId="156" xfId="0" applyFont="1" applyBorder="1" applyAlignment="1">
      <alignment vertical="center" wrapText="1"/>
    </xf>
    <xf numFmtId="0" fontId="29" fillId="0" borderId="187" xfId="0" applyFont="1" applyBorder="1" applyAlignment="1">
      <alignment vertical="center" wrapText="1"/>
    </xf>
    <xf numFmtId="0" fontId="29" fillId="0" borderId="158" xfId="0" applyFont="1" applyBorder="1" applyAlignment="1">
      <alignment vertical="center" wrapText="1"/>
    </xf>
    <xf numFmtId="0" fontId="29" fillId="0" borderId="160" xfId="0" applyFont="1" applyBorder="1" applyAlignment="1">
      <alignment vertical="center" wrapText="1"/>
    </xf>
    <xf numFmtId="0" fontId="29" fillId="0" borderId="207" xfId="0" applyFont="1" applyBorder="1" applyAlignment="1">
      <alignment vertical="center" wrapText="1"/>
    </xf>
    <xf numFmtId="0" fontId="29" fillId="0" borderId="192" xfId="0" applyFont="1" applyBorder="1" applyAlignment="1">
      <alignment vertical="center" wrapText="1"/>
    </xf>
    <xf numFmtId="0" fontId="29" fillId="0" borderId="193" xfId="0" applyFont="1" applyBorder="1" applyAlignment="1">
      <alignment vertical="center" wrapText="1"/>
    </xf>
    <xf numFmtId="0" fontId="30" fillId="0" borderId="146"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2"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56"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30" fillId="0" borderId="187"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158" xfId="0" applyFont="1" applyBorder="1" applyAlignment="1">
      <alignment vertical="center" wrapText="1"/>
    </xf>
    <xf numFmtId="0" fontId="30" fillId="0" borderId="76" xfId="0" applyFont="1" applyBorder="1" applyAlignment="1">
      <alignment horizontal="left" vertical="center" wrapText="1"/>
    </xf>
    <xf numFmtId="0" fontId="30" fillId="0" borderId="77" xfId="0" applyFont="1" applyBorder="1" applyAlignment="1">
      <alignment horizontal="left" vertical="center" wrapText="1"/>
    </xf>
    <xf numFmtId="0" fontId="30" fillId="0" borderId="173" xfId="0" applyFont="1" applyBorder="1" applyAlignment="1">
      <alignment horizontal="left" vertical="center" wrapText="1"/>
    </xf>
    <xf numFmtId="0" fontId="30" fillId="0" borderId="164" xfId="0" applyFont="1" applyBorder="1" applyAlignment="1">
      <alignment horizontal="left" vertical="center" wrapText="1"/>
    </xf>
    <xf numFmtId="0" fontId="30" fillId="0" borderId="171" xfId="0" applyFont="1" applyBorder="1" applyAlignment="1">
      <alignment horizontal="left" vertical="center" wrapText="1"/>
    </xf>
    <xf numFmtId="0" fontId="30" fillId="0" borderId="179" xfId="0" applyFont="1" applyBorder="1" applyAlignment="1">
      <alignment horizontal="left" vertical="center" wrapText="1"/>
    </xf>
    <xf numFmtId="0" fontId="30" fillId="0" borderId="165" xfId="0" applyFont="1" applyBorder="1" applyAlignment="1">
      <alignment horizontal="left" vertical="center" wrapText="1"/>
    </xf>
    <xf numFmtId="0" fontId="30" fillId="0" borderId="172" xfId="0" applyFont="1" applyBorder="1" applyAlignment="1">
      <alignment horizontal="left" vertical="center" wrapText="1"/>
    </xf>
    <xf numFmtId="0" fontId="30" fillId="0" borderId="184" xfId="0" applyFont="1" applyBorder="1" applyAlignment="1">
      <alignment horizontal="left" vertical="center" wrapText="1"/>
    </xf>
    <xf numFmtId="0" fontId="30" fillId="0" borderId="178" xfId="0" applyFont="1" applyBorder="1" applyAlignment="1">
      <alignment horizontal="left" vertical="center" wrapText="1"/>
    </xf>
    <xf numFmtId="0" fontId="30" fillId="0" borderId="191" xfId="0" applyFont="1" applyBorder="1" applyAlignment="1">
      <alignment horizontal="left" vertical="center" wrapText="1"/>
    </xf>
    <xf numFmtId="0" fontId="30" fillId="0" borderId="161"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0" fontId="30" fillId="0" borderId="185" xfId="0" applyFont="1" applyBorder="1" applyAlignment="1">
      <alignment horizontal="left" vertical="center" wrapText="1"/>
    </xf>
    <xf numFmtId="0" fontId="30" fillId="0" borderId="201" xfId="0" applyFont="1" applyBorder="1" applyAlignment="1">
      <alignment horizontal="left" vertical="center" wrapText="1"/>
    </xf>
    <xf numFmtId="0" fontId="30" fillId="0" borderId="183" xfId="0" applyFont="1" applyBorder="1" applyAlignment="1">
      <alignment horizontal="lef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146" xfId="0" applyFont="1" applyBorder="1" applyAlignment="1">
      <alignment vertical="center" wrapText="1"/>
    </xf>
    <xf numFmtId="0" fontId="30" fillId="0" borderId="151" xfId="0" applyFont="1" applyBorder="1" applyAlignment="1">
      <alignment vertical="center" wrapText="1"/>
    </xf>
    <xf numFmtId="0" fontId="30" fillId="0" borderId="157" xfId="0" applyFont="1" applyBorder="1" applyAlignment="1">
      <alignment vertical="center" wrapText="1"/>
    </xf>
    <xf numFmtId="0" fontId="30" fillId="0" borderId="6" xfId="0" applyFont="1" applyBorder="1" applyAlignment="1">
      <alignment vertical="center" wrapText="1"/>
    </xf>
    <xf numFmtId="0" fontId="30" fillId="0" borderId="7" xfId="0" applyFont="1" applyBorder="1" applyAlignment="1">
      <alignment vertical="center" wrapText="1"/>
    </xf>
    <xf numFmtId="0" fontId="30" fillId="0" borderId="190" xfId="0" applyFont="1" applyBorder="1" applyAlignment="1">
      <alignment vertical="center" wrapText="1"/>
    </xf>
    <xf numFmtId="0" fontId="74" fillId="4" borderId="13" xfId="0" applyFont="1" applyFill="1" applyBorder="1" applyAlignment="1">
      <alignment horizontal="left" vertical="center" wrapText="1"/>
    </xf>
    <xf numFmtId="0" fontId="74" fillId="4" borderId="16"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58" xfId="0" applyFont="1" applyBorder="1" applyAlignment="1">
      <alignment horizontal="left" vertical="center" wrapText="1"/>
    </xf>
    <xf numFmtId="0" fontId="29" fillId="0" borderId="159" xfId="0" applyFont="1" applyBorder="1" applyAlignment="1">
      <alignment horizontal="left" vertical="center" wrapText="1"/>
    </xf>
    <xf numFmtId="0" fontId="29" fillId="0" borderId="155" xfId="0" applyFont="1" applyBorder="1" applyAlignment="1">
      <alignment horizontal="left" vertical="center" wrapText="1"/>
    </xf>
    <xf numFmtId="0" fontId="29" fillId="0" borderId="160" xfId="0" applyFont="1" applyBorder="1" applyAlignment="1">
      <alignment horizontal="left" vertical="center" wrapText="1"/>
    </xf>
    <xf numFmtId="0" fontId="30" fillId="0" borderId="72" xfId="0" applyFont="1" applyBorder="1" applyAlignment="1">
      <alignment horizontal="center" vertical="center"/>
    </xf>
    <xf numFmtId="0" fontId="30" fillId="0" borderId="149" xfId="0" applyFont="1" applyBorder="1" applyAlignment="1">
      <alignment horizontal="center"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30" fillId="0" borderId="153"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158" xfId="0" applyFont="1" applyBorder="1" applyAlignment="1">
      <alignment horizontal="left" vertical="center" wrapText="1"/>
    </xf>
    <xf numFmtId="0" fontId="30" fillId="0" borderId="148" xfId="0" applyFont="1" applyBorder="1" applyAlignment="1">
      <alignment horizontal="center" vertical="center"/>
    </xf>
    <xf numFmtId="0" fontId="29" fillId="0" borderId="146" xfId="0" applyFont="1" applyBorder="1" applyAlignment="1">
      <alignment horizontal="left" vertical="center" wrapText="1"/>
    </xf>
    <xf numFmtId="0" fontId="29" fillId="0" borderId="151" xfId="0" applyFont="1" applyBorder="1" applyAlignment="1">
      <alignment horizontal="left" vertical="center" wrapText="1"/>
    </xf>
    <xf numFmtId="0" fontId="29" fillId="0" borderId="157" xfId="0" applyFont="1" applyBorder="1" applyAlignment="1">
      <alignment horizontal="left" vertical="center" wrapText="1"/>
    </xf>
    <xf numFmtId="0" fontId="29" fillId="0" borderId="146" xfId="0" applyFont="1" applyBorder="1" applyAlignment="1">
      <alignment vertical="center" wrapText="1"/>
    </xf>
    <xf numFmtId="0" fontId="29" fillId="0" borderId="151" xfId="0" applyFont="1" applyBorder="1" applyAlignment="1">
      <alignment vertical="center" wrapText="1"/>
    </xf>
    <xf numFmtId="0" fontId="29" fillId="0" borderId="152" xfId="0" applyFont="1" applyBorder="1" applyAlignment="1">
      <alignment vertical="center" wrapText="1"/>
    </xf>
    <xf numFmtId="0" fontId="30" fillId="0" borderId="159" xfId="0" applyFont="1" applyBorder="1" applyAlignment="1">
      <alignment vertical="center" wrapText="1"/>
    </xf>
    <xf numFmtId="0" fontId="30" fillId="0" borderId="155" xfId="0" applyFont="1" applyBorder="1" applyAlignment="1">
      <alignment vertical="center" wrapText="1"/>
    </xf>
    <xf numFmtId="0" fontId="30" fillId="0" borderId="160" xfId="0" applyFont="1" applyBorder="1" applyAlignment="1">
      <alignment vertical="center" wrapText="1"/>
    </xf>
    <xf numFmtId="0" fontId="30" fillId="0" borderId="152" xfId="0" applyFont="1" applyBorder="1" applyAlignment="1">
      <alignment vertical="center" wrapText="1"/>
    </xf>
    <xf numFmtId="0" fontId="30" fillId="0" borderId="156" xfId="0" applyFont="1" applyBorder="1" applyAlignment="1">
      <alignment vertical="center" wrapText="1"/>
    </xf>
    <xf numFmtId="0" fontId="30" fillId="0" borderId="157" xfId="0" applyFont="1" applyBorder="1" applyAlignment="1">
      <alignment horizontal="left" vertical="center" wrapText="1"/>
    </xf>
    <xf numFmtId="0" fontId="30" fillId="0" borderId="160" xfId="0" applyFont="1" applyBorder="1" applyAlignment="1">
      <alignment horizontal="left" vertical="center" wrapText="1"/>
    </xf>
    <xf numFmtId="0" fontId="30" fillId="0" borderId="26" xfId="0" applyFont="1" applyBorder="1" applyAlignment="1">
      <alignment horizontal="center" vertical="center"/>
    </xf>
    <xf numFmtId="0" fontId="30" fillId="0" borderId="150" xfId="0" applyFont="1" applyBorder="1" applyAlignment="1">
      <alignment horizontal="center" vertical="center" wrapText="1"/>
    </xf>
    <xf numFmtId="0" fontId="30" fillId="0" borderId="151"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168"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90" xfId="0" applyFont="1" applyBorder="1" applyAlignment="1">
      <alignment horizontal="left" vertical="center" wrapText="1"/>
    </xf>
    <xf numFmtId="0" fontId="30" fillId="0" borderId="169" xfId="0" applyFont="1" applyBorder="1" applyAlignment="1">
      <alignment horizontal="center" vertical="center" wrapText="1"/>
    </xf>
    <xf numFmtId="0" fontId="30" fillId="0" borderId="192" xfId="0" applyFont="1" applyBorder="1" applyAlignment="1">
      <alignment horizontal="center" vertical="center" wrapText="1"/>
    </xf>
    <xf numFmtId="0" fontId="30" fillId="0" borderId="193" xfId="0" applyFont="1" applyBorder="1" applyAlignment="1">
      <alignment horizontal="center" vertical="center" wrapText="1"/>
    </xf>
    <xf numFmtId="0" fontId="29" fillId="0" borderId="16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53"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73" xfId="0" applyFont="1" applyBorder="1" applyAlignment="1">
      <alignment horizontal="center" vertical="center" wrapText="1"/>
    </xf>
    <xf numFmtId="0" fontId="30" fillId="0" borderId="191" xfId="0" applyFont="1" applyBorder="1" applyAlignment="1">
      <alignment horizontal="center" vertical="center" wrapText="1"/>
    </xf>
    <xf numFmtId="0" fontId="30" fillId="0" borderId="161" xfId="0" applyFont="1" applyBorder="1" applyAlignment="1">
      <alignment horizontal="center" vertical="center" wrapText="1"/>
    </xf>
    <xf numFmtId="0" fontId="30" fillId="0" borderId="179"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84" xfId="0" applyFont="1" applyBorder="1" applyAlignment="1">
      <alignment horizontal="center" vertical="center" wrapText="1"/>
    </xf>
    <xf numFmtId="0" fontId="30" fillId="0" borderId="201" xfId="0" applyFont="1" applyBorder="1" applyAlignment="1">
      <alignment horizontal="center" vertical="center" wrapText="1"/>
    </xf>
    <xf numFmtId="0" fontId="30" fillId="0" borderId="183" xfId="0" applyFont="1" applyBorder="1" applyAlignment="1">
      <alignment horizontal="center" vertical="center" wrapText="1"/>
    </xf>
    <xf numFmtId="0" fontId="30" fillId="0" borderId="154" xfId="0" applyFont="1" applyBorder="1" applyAlignment="1">
      <alignment horizontal="center" vertical="center" wrapText="1"/>
    </xf>
    <xf numFmtId="0" fontId="30" fillId="0" borderId="155" xfId="0" applyFont="1" applyBorder="1" applyAlignment="1">
      <alignment horizontal="center" vertical="center" wrapText="1"/>
    </xf>
    <xf numFmtId="0" fontId="30" fillId="0" borderId="156" xfId="0" applyFont="1" applyBorder="1" applyAlignment="1">
      <alignment horizontal="center" vertical="center" wrapText="1"/>
    </xf>
    <xf numFmtId="0" fontId="29" fillId="0" borderId="147" xfId="0" applyFont="1" applyBorder="1" applyAlignment="1">
      <alignment horizontal="center" vertical="center"/>
    </xf>
    <xf numFmtId="0" fontId="29" fillId="0" borderId="147" xfId="0" applyFont="1" applyBorder="1" applyAlignment="1">
      <alignment vertical="center" wrapText="1"/>
    </xf>
    <xf numFmtId="0" fontId="29" fillId="13" borderId="147" xfId="0" applyFont="1" applyFill="1" applyBorder="1" applyAlignment="1" applyProtection="1">
      <alignment horizontal="center" vertical="center"/>
      <protection locked="0"/>
    </xf>
    <xf numFmtId="0" fontId="28" fillId="13" borderId="147" xfId="0" applyFont="1" applyFill="1" applyBorder="1" applyAlignment="1" applyProtection="1">
      <alignment horizontal="left" vertical="center"/>
      <protection locked="0"/>
    </xf>
    <xf numFmtId="0" fontId="29" fillId="4" borderId="12" xfId="0" applyFont="1" applyFill="1" applyBorder="1" applyAlignment="1">
      <alignment horizontal="center" vertical="center"/>
    </xf>
    <xf numFmtId="0" fontId="29" fillId="14" borderId="12" xfId="0" applyFont="1" applyFill="1" applyBorder="1" applyAlignment="1">
      <alignment horizontal="center" vertical="center"/>
    </xf>
    <xf numFmtId="0" fontId="29" fillId="0" borderId="185" xfId="0" applyFont="1" applyBorder="1" applyAlignment="1">
      <alignment vertical="center" wrapText="1"/>
    </xf>
    <xf numFmtId="0" fontId="29" fillId="0" borderId="201" xfId="0" applyFont="1" applyBorder="1" applyAlignment="1">
      <alignment vertical="center" wrapText="1"/>
    </xf>
    <xf numFmtId="0" fontId="29" fillId="0" borderId="183" xfId="0" applyFont="1" applyBorder="1" applyAlignment="1">
      <alignment vertical="center" wrapText="1"/>
    </xf>
    <xf numFmtId="0" fontId="29" fillId="13" borderId="189" xfId="0" applyFont="1" applyFill="1" applyBorder="1" applyAlignment="1" applyProtection="1">
      <alignment horizontal="center" vertical="center"/>
      <protection locked="0"/>
    </xf>
    <xf numFmtId="0" fontId="28" fillId="13" borderId="185" xfId="0" applyFont="1" applyFill="1" applyBorder="1" applyAlignment="1" applyProtection="1">
      <alignment horizontal="left" vertical="center"/>
      <protection locked="0"/>
    </xf>
    <xf numFmtId="0" fontId="28" fillId="13" borderId="183" xfId="0" applyFont="1" applyFill="1" applyBorder="1" applyAlignment="1" applyProtection="1">
      <alignment horizontal="left" vertical="center"/>
      <protection locked="0"/>
    </xf>
    <xf numFmtId="0" fontId="28" fillId="13" borderId="207" xfId="0" applyFont="1" applyFill="1" applyBorder="1" applyAlignment="1" applyProtection="1">
      <alignment horizontal="left" vertical="center"/>
      <protection locked="0"/>
    </xf>
    <xf numFmtId="0" fontId="28" fillId="13" borderId="193" xfId="0" applyFont="1" applyFill="1" applyBorder="1" applyAlignment="1" applyProtection="1">
      <alignment horizontal="left" vertical="center"/>
      <protection locked="0"/>
    </xf>
    <xf numFmtId="0" fontId="29" fillId="0" borderId="189" xfId="0" applyFont="1" applyBorder="1" applyAlignment="1">
      <alignment horizontal="center" vertical="center"/>
    </xf>
    <xf numFmtId="0" fontId="29" fillId="0" borderId="169" xfId="0" applyFont="1" applyBorder="1" applyAlignment="1">
      <alignment horizontal="center" vertical="center" wrapText="1"/>
    </xf>
    <xf numFmtId="0" fontId="29" fillId="0" borderId="192" xfId="0" applyFont="1" applyBorder="1" applyAlignment="1">
      <alignment horizontal="center" vertical="center" wrapText="1"/>
    </xf>
    <xf numFmtId="0" fontId="29" fillId="0" borderId="193" xfId="0" applyFont="1" applyBorder="1" applyAlignment="1">
      <alignment horizontal="center" vertical="center" wrapText="1"/>
    </xf>
    <xf numFmtId="0" fontId="31" fillId="0" borderId="77" xfId="0" applyFont="1" applyBorder="1" applyAlignment="1">
      <alignment horizontal="center" vertical="center"/>
    </xf>
    <xf numFmtId="0" fontId="31" fillId="0" borderId="171" xfId="0" applyFont="1" applyBorder="1" applyAlignment="1">
      <alignment horizontal="center" vertical="center"/>
    </xf>
    <xf numFmtId="0" fontId="31" fillId="0" borderId="170" xfId="0" applyFont="1" applyBorder="1" applyAlignment="1">
      <alignment horizontal="center" vertical="center"/>
    </xf>
    <xf numFmtId="0" fontId="31" fillId="0" borderId="74" xfId="0" applyFont="1" applyBorder="1" applyAlignment="1">
      <alignment horizontal="center" vertical="center"/>
    </xf>
    <xf numFmtId="0" fontId="31" fillId="0" borderId="143" xfId="0" applyFont="1" applyBorder="1" applyAlignment="1">
      <alignment horizontal="center" vertical="center"/>
    </xf>
    <xf numFmtId="0" fontId="32" fillId="6" borderId="70" xfId="0" applyFont="1" applyFill="1" applyBorder="1" applyAlignment="1">
      <alignment horizontal="center" vertical="center"/>
    </xf>
    <xf numFmtId="0" fontId="31" fillId="0" borderId="142" xfId="0" applyFont="1" applyBorder="1" applyAlignment="1">
      <alignment horizontal="center" vertical="center"/>
    </xf>
    <xf numFmtId="0" fontId="31" fillId="0" borderId="144" xfId="0" applyFont="1" applyBorder="1" applyAlignment="1">
      <alignment horizontal="center" vertical="center"/>
    </xf>
    <xf numFmtId="0" fontId="31" fillId="0" borderId="70" xfId="0" applyFont="1" applyBorder="1" applyAlignment="1">
      <alignment horizontal="center" vertical="center"/>
    </xf>
    <xf numFmtId="0" fontId="32" fillId="6" borderId="143" xfId="0" applyFont="1" applyFill="1" applyBorder="1" applyAlignment="1">
      <alignment horizontal="center" vertical="center"/>
    </xf>
    <xf numFmtId="0" fontId="32" fillId="6" borderId="77" xfId="0" applyFont="1" applyFill="1" applyBorder="1" applyAlignment="1">
      <alignment horizontal="center" vertical="center"/>
    </xf>
    <xf numFmtId="189" fontId="31" fillId="0" borderId="150" xfId="0" applyNumberFormat="1" applyFont="1" applyBorder="1">
      <alignment vertical="center"/>
    </xf>
    <xf numFmtId="189" fontId="31" fillId="0" borderId="153" xfId="0" applyNumberFormat="1" applyFont="1" applyBorder="1">
      <alignment vertical="center"/>
    </xf>
    <xf numFmtId="189" fontId="31" fillId="0" borderId="168" xfId="0" applyNumberFormat="1" applyFont="1" applyBorder="1">
      <alignment vertical="center"/>
    </xf>
    <xf numFmtId="189" fontId="31" fillId="0" borderId="162"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63" xfId="0" applyNumberFormat="1" applyFont="1" applyBorder="1" applyAlignment="1">
      <alignment horizontal="right" vertical="center"/>
    </xf>
    <xf numFmtId="189" fontId="31" fillId="0" borderId="169" xfId="0" applyNumberFormat="1" applyFont="1" applyBorder="1">
      <alignment vertical="center"/>
    </xf>
    <xf numFmtId="0" fontId="31" fillId="0" borderId="169" xfId="0" applyFont="1" applyBorder="1">
      <alignment vertical="center"/>
    </xf>
    <xf numFmtId="189" fontId="31" fillId="0" borderId="141" xfId="0" applyNumberFormat="1" applyFont="1" applyBorder="1" applyAlignment="1">
      <alignment horizontal="right" vertical="center"/>
    </xf>
    <xf numFmtId="189" fontId="31" fillId="0" borderId="145" xfId="0" applyNumberFormat="1" applyFont="1" applyBorder="1" applyAlignment="1">
      <alignment horizontal="right" vertical="center"/>
    </xf>
    <xf numFmtId="189" fontId="31" fillId="0" borderId="154" xfId="0" applyNumberFormat="1" applyFont="1" applyBorder="1">
      <alignment vertical="center"/>
    </xf>
    <xf numFmtId="0" fontId="31" fillId="0" borderId="173" xfId="0" applyFont="1" applyBorder="1">
      <alignment vertical="center"/>
    </xf>
    <xf numFmtId="189" fontId="32" fillId="0" borderId="169" xfId="0" applyNumberFormat="1" applyFont="1" applyBorder="1">
      <alignment vertical="center"/>
    </xf>
    <xf numFmtId="0" fontId="32" fillId="0" borderId="169" xfId="0" applyFont="1" applyBorder="1">
      <alignment vertical="center"/>
    </xf>
    <xf numFmtId="189" fontId="31" fillId="0" borderId="76" xfId="0" applyNumberFormat="1" applyFont="1" applyBorder="1" applyAlignment="1">
      <alignment horizontal="right" vertical="center"/>
    </xf>
    <xf numFmtId="189" fontId="31" fillId="0" borderId="164" xfId="0" applyNumberFormat="1" applyFont="1" applyBorder="1" applyAlignment="1">
      <alignment horizontal="right" vertical="center"/>
    </xf>
    <xf numFmtId="0" fontId="32" fillId="0" borderId="173" xfId="0" applyFont="1" applyBorder="1">
      <alignment vertical="center"/>
    </xf>
    <xf numFmtId="189" fontId="31" fillId="0" borderId="174" xfId="0" applyNumberFormat="1" applyFont="1" applyBorder="1">
      <alignment vertical="center"/>
    </xf>
    <xf numFmtId="189" fontId="31" fillId="0" borderId="75" xfId="0" applyNumberFormat="1" applyFont="1" applyBorder="1">
      <alignment vertical="center"/>
    </xf>
    <xf numFmtId="189" fontId="31" fillId="0" borderId="175" xfId="0" applyNumberFormat="1" applyFont="1" applyBorder="1">
      <alignment vertical="center"/>
    </xf>
    <xf numFmtId="189" fontId="31" fillId="0" borderId="176" xfId="0" applyNumberFormat="1" applyFont="1" applyBorder="1" applyAlignment="1">
      <alignment vertical="top"/>
    </xf>
    <xf numFmtId="189" fontId="31" fillId="0" borderId="75" xfId="0" applyNumberFormat="1" applyFont="1" applyBorder="1" applyAlignment="1">
      <alignment vertical="top"/>
    </xf>
    <xf numFmtId="189" fontId="31" fillId="0" borderId="175" xfId="0" applyNumberFormat="1" applyFont="1" applyBorder="1" applyAlignment="1">
      <alignment vertical="top"/>
    </xf>
    <xf numFmtId="189" fontId="31" fillId="0" borderId="177" xfId="0" applyNumberFormat="1" applyFont="1" applyBorder="1" applyAlignment="1">
      <alignment vertical="top"/>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6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187" xfId="0" applyFont="1" applyBorder="1" applyAlignment="1">
      <alignment horizontal="left" vertical="center" wrapText="1"/>
    </xf>
    <xf numFmtId="0" fontId="31" fillId="0" borderId="172" xfId="0" applyFont="1" applyBorder="1" applyAlignment="1">
      <alignment horizontal="center" vertical="center"/>
    </xf>
    <xf numFmtId="0" fontId="29" fillId="0" borderId="16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7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30" fillId="3" borderId="186"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protection locked="0"/>
    </xf>
    <xf numFmtId="0" fontId="30" fillId="0" borderId="163" xfId="0" applyFont="1" applyBorder="1" applyAlignment="1">
      <alignment horizontal="left" vertical="center" wrapText="1"/>
    </xf>
    <xf numFmtId="0" fontId="30" fillId="0" borderId="144" xfId="0" applyFont="1" applyBorder="1" applyAlignment="1">
      <alignment horizontal="left" vertical="center" wrapText="1"/>
    </xf>
    <xf numFmtId="0" fontId="32" fillId="0" borderId="79" xfId="0" applyFont="1" applyBorder="1" applyAlignment="1">
      <alignment horizontal="center" vertical="center"/>
    </xf>
    <xf numFmtId="0" fontId="32" fillId="0" borderId="76" xfId="0" applyFont="1" applyBorder="1" applyAlignment="1">
      <alignment horizontal="center" vertical="center"/>
    </xf>
    <xf numFmtId="0" fontId="32" fillId="0" borderId="163" xfId="0" applyFont="1" applyBorder="1" applyAlignment="1">
      <alignment horizontal="center" vertical="center"/>
    </xf>
    <xf numFmtId="0" fontId="32" fillId="0" borderId="164" xfId="0" applyFont="1" applyBorder="1" applyAlignment="1">
      <alignment horizontal="center" vertical="center"/>
    </xf>
    <xf numFmtId="0" fontId="32" fillId="0" borderId="165" xfId="0" applyFont="1" applyBorder="1" applyAlignment="1">
      <alignment horizontal="center" vertical="center"/>
    </xf>
    <xf numFmtId="0" fontId="28" fillId="3" borderId="161" xfId="0"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wrapText="1"/>
      <protection locked="0"/>
    </xf>
    <xf numFmtId="0" fontId="28" fillId="3" borderId="183" xfId="0" applyFont="1" applyFill="1" applyBorder="1" applyAlignment="1" applyProtection="1">
      <alignment horizontal="left" vertical="center" wrapText="1"/>
      <protection locked="0"/>
    </xf>
    <xf numFmtId="0" fontId="29" fillId="4" borderId="189" xfId="0" applyFont="1" applyFill="1" applyBorder="1" applyAlignment="1" applyProtection="1">
      <alignment horizontal="center" vertical="center" wrapText="1"/>
      <protection locked="0"/>
    </xf>
    <xf numFmtId="0" fontId="29" fillId="4" borderId="147" xfId="0" applyFont="1" applyFill="1" applyBorder="1" applyAlignment="1" applyProtection="1">
      <alignment horizontal="center" vertical="center" wrapText="1"/>
      <protection locked="0"/>
    </xf>
    <xf numFmtId="0" fontId="28" fillId="3" borderId="152"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156" xfId="0" applyFont="1" applyFill="1" applyBorder="1" applyAlignment="1" applyProtection="1">
      <alignment horizontal="left" vertical="center" wrapText="1"/>
      <protection locked="0"/>
    </xf>
    <xf numFmtId="0" fontId="32" fillId="0" borderId="141" xfId="0" applyFont="1" applyBorder="1" applyAlignment="1">
      <alignment horizontal="center" vertical="center"/>
    </xf>
    <xf numFmtId="0" fontId="32" fillId="0" borderId="145" xfId="0" applyFont="1" applyBorder="1" applyAlignment="1">
      <alignment horizontal="center" vertical="center"/>
    </xf>
    <xf numFmtId="0" fontId="32" fillId="0" borderId="73" xfId="0" applyFont="1" applyBorder="1" applyAlignment="1">
      <alignment horizontal="center" vertical="center"/>
    </xf>
    <xf numFmtId="0" fontId="31" fillId="0" borderId="162" xfId="0" applyFont="1" applyBorder="1" applyAlignment="1">
      <alignment horizontal="center" vertical="center"/>
    </xf>
    <xf numFmtId="0" fontId="31" fillId="0" borderId="73" xfId="0" applyFont="1" applyBorder="1" applyAlignment="1">
      <alignment horizontal="center" vertical="center"/>
    </xf>
    <xf numFmtId="0" fontId="31" fillId="0" borderId="163" xfId="0" applyFont="1" applyBorder="1" applyAlignment="1">
      <alignment horizontal="center" vertical="center"/>
    </xf>
    <xf numFmtId="0" fontId="31" fillId="0" borderId="176" xfId="0" applyFont="1" applyBorder="1" applyAlignment="1">
      <alignment horizontal="center" vertical="center"/>
    </xf>
    <xf numFmtId="0" fontId="31" fillId="0" borderId="75" xfId="0" applyFont="1" applyBorder="1" applyAlignment="1">
      <alignment horizontal="center" vertical="center"/>
    </xf>
    <xf numFmtId="0" fontId="31" fillId="0" borderId="175" xfId="0" applyFont="1" applyBorder="1" applyAlignment="1">
      <alignment horizontal="center" vertical="center"/>
    </xf>
    <xf numFmtId="0" fontId="31" fillId="0" borderId="174" xfId="0" applyFont="1" applyBorder="1" applyAlignment="1">
      <alignment horizontal="center" vertical="center"/>
    </xf>
    <xf numFmtId="0" fontId="31" fillId="0" borderId="177" xfId="0" applyFont="1" applyBorder="1" applyAlignment="1">
      <alignment horizontal="center" vertical="center"/>
    </xf>
    <xf numFmtId="0" fontId="31" fillId="0" borderId="194" xfId="0" applyFont="1" applyBorder="1" applyAlignment="1">
      <alignment horizontal="center" vertical="center"/>
    </xf>
    <xf numFmtId="0" fontId="31" fillId="0" borderId="195" xfId="0" applyFont="1" applyBorder="1" applyAlignment="1">
      <alignment horizontal="center" vertical="center"/>
    </xf>
    <xf numFmtId="0" fontId="31" fillId="0" borderId="150" xfId="0" applyFont="1" applyBorder="1" applyAlignment="1">
      <alignment horizontal="center" vertical="center"/>
    </xf>
    <xf numFmtId="0" fontId="31" fillId="0" borderId="153" xfId="0" applyFont="1" applyBorder="1" applyAlignment="1">
      <alignment horizontal="center" vertical="center"/>
    </xf>
    <xf numFmtId="0" fontId="31" fillId="0" borderId="154" xfId="0" applyFont="1" applyBorder="1" applyAlignment="1">
      <alignment horizontal="center" vertical="center"/>
    </xf>
    <xf numFmtId="0" fontId="31" fillId="5" borderId="77" xfId="0" applyFont="1" applyFill="1" applyBorder="1" applyAlignment="1">
      <alignment horizontal="center" vertical="center"/>
    </xf>
    <xf numFmtId="0" fontId="31" fillId="5" borderId="171" xfId="0" applyFont="1" applyFill="1" applyBorder="1" applyAlignment="1">
      <alignment horizontal="center" vertical="center"/>
    </xf>
    <xf numFmtId="0" fontId="31" fillId="5" borderId="142" xfId="0" applyFont="1" applyFill="1" applyBorder="1" applyAlignment="1">
      <alignment horizontal="center" vertical="center"/>
    </xf>
    <xf numFmtId="0" fontId="31" fillId="5" borderId="74" xfId="0" applyFont="1" applyFill="1" applyBorder="1" applyAlignment="1">
      <alignment horizontal="center" vertical="center"/>
    </xf>
    <xf numFmtId="0" fontId="31" fillId="5" borderId="143" xfId="0" applyFont="1" applyFill="1" applyBorder="1" applyAlignment="1">
      <alignment horizontal="center" vertical="center"/>
    </xf>
    <xf numFmtId="189" fontId="31" fillId="0" borderId="145" xfId="0" applyNumberFormat="1" applyFont="1" applyBorder="1">
      <alignment vertical="center"/>
    </xf>
    <xf numFmtId="189" fontId="31" fillId="0" borderId="73" xfId="0" applyNumberFormat="1" applyFont="1" applyBorder="1">
      <alignment vertical="center"/>
    </xf>
    <xf numFmtId="189" fontId="31" fillId="0" borderId="141" xfId="0" applyNumberFormat="1" applyFont="1" applyBorder="1">
      <alignment vertical="center"/>
    </xf>
    <xf numFmtId="0" fontId="31" fillId="0" borderId="141" xfId="0" applyFont="1" applyBorder="1" applyAlignment="1">
      <alignment horizontal="center" vertical="center"/>
    </xf>
    <xf numFmtId="0" fontId="31" fillId="0" borderId="146" xfId="0" applyFont="1" applyBorder="1" applyAlignment="1">
      <alignment horizontal="center" vertical="center"/>
    </xf>
    <xf numFmtId="0" fontId="31" fillId="0" borderId="5" xfId="0" applyFont="1" applyBorder="1" applyAlignment="1">
      <alignment horizontal="center" vertical="center"/>
    </xf>
    <xf numFmtId="0" fontId="31" fillId="0" borderId="159" xfId="0" applyFont="1" applyBorder="1" applyAlignment="1">
      <alignment horizontal="center" vertical="center"/>
    </xf>
    <xf numFmtId="0" fontId="31" fillId="0" borderId="145" xfId="0" applyFont="1" applyBorder="1" applyAlignment="1">
      <alignment horizontal="center" vertical="center"/>
    </xf>
    <xf numFmtId="0" fontId="31" fillId="5" borderId="178" xfId="0" applyFont="1" applyFill="1" applyBorder="1" applyAlignment="1">
      <alignment horizontal="center" vertical="center"/>
    </xf>
    <xf numFmtId="0" fontId="31" fillId="5" borderId="15" xfId="0" applyFont="1" applyFill="1" applyBorder="1" applyAlignment="1">
      <alignment horizontal="center" vertical="center"/>
    </xf>
    <xf numFmtId="189" fontId="31" fillId="0" borderId="167" xfId="0" applyNumberFormat="1" applyFont="1" applyBorder="1">
      <alignment vertical="center"/>
    </xf>
    <xf numFmtId="189" fontId="31" fillId="0" borderId="173" xfId="0" applyNumberFormat="1" applyFont="1" applyBorder="1">
      <alignment vertical="center"/>
    </xf>
    <xf numFmtId="0" fontId="31" fillId="0" borderId="179" xfId="0" applyFont="1" applyBorder="1">
      <alignment vertical="center"/>
    </xf>
    <xf numFmtId="0" fontId="31" fillId="0" borderId="6" xfId="0" applyFont="1" applyBorder="1" applyAlignment="1">
      <alignment horizontal="center" vertical="center"/>
    </xf>
    <xf numFmtId="0" fontId="31" fillId="0" borderId="15" xfId="0" applyFont="1" applyBorder="1" applyAlignment="1">
      <alignment horizontal="center" vertical="center"/>
    </xf>
    <xf numFmtId="0" fontId="31" fillId="0" borderId="185" xfId="0" applyFont="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3"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145" xfId="0" applyFont="1" applyFill="1" applyBorder="1" applyAlignment="1">
      <alignment horizontal="center" vertical="center"/>
    </xf>
    <xf numFmtId="0" fontId="31" fillId="4" borderId="166" xfId="0" applyFont="1" applyFill="1" applyBorder="1" applyAlignment="1">
      <alignment horizontal="center" vertical="center"/>
    </xf>
    <xf numFmtId="0" fontId="68" fillId="0" borderId="0" xfId="0" applyFont="1" applyAlignment="1">
      <alignment horizontal="left" vertical="center"/>
    </xf>
    <xf numFmtId="0" fontId="29" fillId="0" borderId="2" xfId="0" applyFont="1" applyBorder="1" applyAlignment="1">
      <alignment horizontal="center" vertical="center" wrapText="1"/>
    </xf>
    <xf numFmtId="0" fontId="30" fillId="3" borderId="148" xfId="0" applyFont="1" applyFill="1" applyBorder="1" applyAlignment="1" applyProtection="1">
      <alignment horizontal="center" vertical="center"/>
      <protection locked="0"/>
    </xf>
    <xf numFmtId="0" fontId="30" fillId="3" borderId="72" xfId="0" applyFont="1" applyFill="1" applyBorder="1" applyAlignment="1" applyProtection="1">
      <alignment horizontal="center" vertical="center"/>
      <protection locked="0"/>
    </xf>
    <xf numFmtId="0" fontId="30" fillId="3" borderId="149" xfId="0" applyFont="1" applyFill="1" applyBorder="1" applyAlignment="1" applyProtection="1">
      <alignment horizontal="center" vertical="center"/>
      <protection locked="0"/>
    </xf>
    <xf numFmtId="0" fontId="29" fillId="4" borderId="186" xfId="0" applyFont="1" applyFill="1" applyBorder="1" applyAlignment="1" applyProtection="1">
      <alignment horizontal="center" vertical="center" wrapText="1"/>
      <protection locked="0"/>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87"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23" xfId="0" applyFont="1" applyFill="1" applyBorder="1" applyAlignment="1">
      <alignment horizontal="center" vertical="center"/>
    </xf>
    <xf numFmtId="0" fontId="29" fillId="4" borderId="188" xfId="0" applyFont="1" applyFill="1" applyBorder="1" applyAlignment="1">
      <alignment horizontal="center" vertical="center"/>
    </xf>
    <xf numFmtId="0" fontId="29" fillId="0" borderId="154"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6" xfId="0" applyFont="1" applyBorder="1" applyAlignment="1">
      <alignment horizontal="center" vertical="center" wrapText="1"/>
    </xf>
    <xf numFmtId="0" fontId="29" fillId="0" borderId="150" xfId="0" applyFont="1" applyBorder="1" applyAlignment="1">
      <alignment horizontal="center" vertical="center" wrapText="1"/>
    </xf>
    <xf numFmtId="0" fontId="29" fillId="0" borderId="151" xfId="0" applyFont="1" applyBorder="1" applyAlignment="1">
      <alignment horizontal="center" vertical="center" wrapText="1"/>
    </xf>
    <xf numFmtId="0" fontId="29" fillId="0" borderId="152" xfId="0" applyFont="1" applyBorder="1" applyAlignment="1">
      <alignment horizontal="center" vertical="center" wrapText="1"/>
    </xf>
    <xf numFmtId="0" fontId="29" fillId="3" borderId="182" xfId="0" applyFont="1" applyFill="1" applyBorder="1" applyAlignment="1" applyProtection="1">
      <alignment horizontal="center" vertical="center"/>
      <protection locked="0"/>
    </xf>
    <xf numFmtId="0" fontId="29" fillId="3" borderId="72" xfId="0" applyFont="1" applyFill="1" applyBorder="1" applyAlignment="1" applyProtection="1">
      <alignment horizontal="center" vertical="center"/>
      <protection locked="0"/>
    </xf>
    <xf numFmtId="0" fontId="29" fillId="3" borderId="149" xfId="0" applyFont="1" applyFill="1" applyBorder="1" applyAlignment="1" applyProtection="1">
      <alignment horizontal="center" vertical="center"/>
      <protection locked="0"/>
    </xf>
    <xf numFmtId="0" fontId="70" fillId="0" borderId="0" xfId="0" applyFont="1" applyAlignment="1">
      <alignment horizontal="center" vertical="center"/>
    </xf>
    <xf numFmtId="0" fontId="70" fillId="0" borderId="199" xfId="0" applyFont="1" applyBorder="1" applyAlignment="1">
      <alignment horizontal="center" vertical="center"/>
    </xf>
    <xf numFmtId="0" fontId="29" fillId="8" borderId="12" xfId="0" applyFont="1" applyFill="1" applyBorder="1" applyAlignment="1">
      <alignment horizontal="left" vertical="center"/>
    </xf>
    <xf numFmtId="0" fontId="29" fillId="0" borderId="15" xfId="0" applyFont="1" applyBorder="1" applyAlignment="1">
      <alignment horizontal="right" vertical="center"/>
    </xf>
    <xf numFmtId="0" fontId="29" fillId="0" borderId="13" xfId="0" applyFont="1" applyBorder="1" applyAlignment="1">
      <alignment horizontal="right" vertical="center"/>
    </xf>
    <xf numFmtId="0" fontId="29" fillId="0" borderId="15"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16" xfId="0" applyFont="1" applyBorder="1" applyAlignment="1">
      <alignment horizontal="center" vertical="center" shrinkToFit="1"/>
    </xf>
    <xf numFmtId="192" fontId="75" fillId="7" borderId="62" xfId="0" applyNumberFormat="1" applyFont="1" applyFill="1" applyBorder="1" applyAlignment="1">
      <alignment horizontal="right" vertical="center"/>
    </xf>
    <xf numFmtId="192" fontId="75" fillId="7" borderId="126" xfId="0" applyNumberFormat="1" applyFont="1" applyFill="1" applyBorder="1" applyAlignment="1">
      <alignment horizontal="right" vertical="center"/>
    </xf>
    <xf numFmtId="192" fontId="75" fillId="7" borderId="196" xfId="0" applyNumberFormat="1" applyFont="1" applyFill="1" applyBorder="1" applyAlignment="1">
      <alignment horizontal="right" vertical="center"/>
    </xf>
    <xf numFmtId="192" fontId="75" fillId="7" borderId="0" xfId="0" applyNumberFormat="1" applyFont="1" applyFill="1" applyAlignment="1">
      <alignment horizontal="right" vertical="center"/>
    </xf>
    <xf numFmtId="192" fontId="75" fillId="7" borderId="197" xfId="0" applyNumberFormat="1" applyFont="1" applyFill="1" applyBorder="1" applyAlignment="1">
      <alignment horizontal="right" vertical="center"/>
    </xf>
    <xf numFmtId="192" fontId="75" fillId="7" borderId="123" xfId="0" applyNumberFormat="1" applyFont="1" applyFill="1" applyBorder="1" applyAlignment="1">
      <alignment horizontal="right" vertical="center"/>
    </xf>
    <xf numFmtId="0" fontId="28" fillId="7" borderId="198" xfId="0" quotePrefix="1" applyFont="1" applyFill="1" applyBorder="1" applyAlignment="1">
      <alignment horizontal="right"/>
    </xf>
    <xf numFmtId="0" fontId="28" fillId="0" borderId="199" xfId="0" applyFont="1" applyBorder="1" applyAlignment="1">
      <alignment horizontal="right" vertical="center"/>
    </xf>
    <xf numFmtId="0" fontId="28" fillId="0" borderId="200" xfId="0" applyFont="1" applyBorder="1" applyAlignment="1">
      <alignment horizontal="right" vertical="center"/>
    </xf>
    <xf numFmtId="0" fontId="29" fillId="0" borderId="182" xfId="0" applyFont="1" applyBorder="1" applyAlignment="1">
      <alignment horizontal="center" vertical="center"/>
    </xf>
    <xf numFmtId="0" fontId="29" fillId="0" borderId="72" xfId="0" applyFont="1" applyBorder="1" applyAlignment="1">
      <alignment horizontal="center" vertical="center"/>
    </xf>
    <xf numFmtId="0" fontId="29" fillId="0" borderId="149" xfId="0" applyFont="1" applyBorder="1" applyAlignment="1">
      <alignment horizontal="center" vertical="center"/>
    </xf>
    <xf numFmtId="0" fontId="29" fillId="0" borderId="148" xfId="0" applyFont="1" applyBorder="1" applyAlignment="1">
      <alignment horizontal="center" vertical="center"/>
    </xf>
    <xf numFmtId="0" fontId="29" fillId="0" borderId="186" xfId="0" applyFont="1" applyBorder="1" applyAlignment="1">
      <alignment horizontal="center" vertical="center"/>
    </xf>
    <xf numFmtId="0" fontId="29" fillId="0" borderId="12" xfId="0" applyFont="1" applyBorder="1" applyAlignment="1">
      <alignment horizontal="center" vertical="center"/>
    </xf>
    <xf numFmtId="0" fontId="29" fillId="0" borderId="26" xfId="0" applyFont="1" applyBorder="1" applyAlignment="1">
      <alignment horizontal="center" vertical="center"/>
    </xf>
    <xf numFmtId="0" fontId="69" fillId="0" borderId="72" xfId="0" applyFont="1" applyBorder="1">
      <alignment vertical="center"/>
    </xf>
    <xf numFmtId="0" fontId="69" fillId="0" borderId="149" xfId="0" applyFont="1" applyBorder="1">
      <alignment vertical="center"/>
    </xf>
    <xf numFmtId="0" fontId="29" fillId="0" borderId="187" xfId="0" applyFont="1" applyBorder="1" applyAlignment="1">
      <alignment horizontal="center" vertical="center" wrapText="1"/>
    </xf>
    <xf numFmtId="0" fontId="29" fillId="0" borderId="158" xfId="0" applyFont="1" applyBorder="1" applyAlignment="1">
      <alignment horizontal="center" vertical="center" wrapText="1"/>
    </xf>
    <xf numFmtId="0" fontId="29" fillId="0" borderId="190" xfId="0" applyFont="1" applyBorder="1" applyAlignment="1">
      <alignment horizontal="center" vertical="center" wrapText="1"/>
    </xf>
    <xf numFmtId="0" fontId="30" fillId="3" borderId="189" xfId="0" applyFont="1" applyFill="1" applyBorder="1" applyAlignment="1" applyProtection="1">
      <alignment horizontal="center" vertical="center"/>
      <protection locked="0"/>
    </xf>
    <xf numFmtId="0" fontId="29" fillId="0" borderId="143" xfId="0" applyFont="1" applyBorder="1" applyAlignment="1">
      <alignment horizontal="center" vertical="center" wrapText="1"/>
    </xf>
    <xf numFmtId="0" fontId="29" fillId="0" borderId="175"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80" xfId="0" applyFont="1" applyBorder="1" applyAlignment="1">
      <alignment horizontal="center" vertical="center" wrapText="1"/>
    </xf>
    <xf numFmtId="0" fontId="28" fillId="3" borderId="72" xfId="0" applyFont="1" applyFill="1" applyBorder="1" applyAlignment="1" applyProtection="1">
      <alignment horizontal="left" vertical="center" wrapText="1"/>
      <protection locked="0"/>
    </xf>
    <xf numFmtId="0" fontId="28" fillId="0" borderId="72" xfId="0" applyFont="1" applyBorder="1" applyAlignment="1" applyProtection="1">
      <alignment horizontal="left" vertical="center"/>
      <protection locked="0"/>
    </xf>
    <xf numFmtId="0" fontId="28" fillId="0" borderId="149" xfId="0" applyFont="1" applyBorder="1" applyAlignment="1" applyProtection="1">
      <alignment horizontal="left" vertical="center"/>
      <protection locked="0"/>
    </xf>
    <xf numFmtId="0" fontId="30" fillId="0" borderId="141" xfId="0" applyFont="1" applyBorder="1" applyAlignment="1">
      <alignment horizontal="left" vertical="center" wrapText="1"/>
    </xf>
    <xf numFmtId="0" fontId="30" fillId="0" borderId="143" xfId="0" applyFont="1" applyBorder="1" applyAlignment="1">
      <alignment horizontal="left" vertical="center" wrapText="1"/>
    </xf>
    <xf numFmtId="0" fontId="30" fillId="0" borderId="154" xfId="0" applyFont="1" applyBorder="1" applyAlignment="1">
      <alignment horizontal="left" vertical="center" wrapText="1"/>
    </xf>
    <xf numFmtId="0" fontId="30" fillId="0" borderId="79" xfId="0" applyFont="1" applyBorder="1" applyAlignment="1">
      <alignment horizontal="left" vertical="center" wrapText="1"/>
    </xf>
    <xf numFmtId="0" fontId="30" fillId="0" borderId="70" xfId="0" applyFont="1" applyBorder="1" applyAlignment="1">
      <alignment horizontal="left" vertical="center" wrapText="1"/>
    </xf>
    <xf numFmtId="0" fontId="30" fillId="0" borderId="169" xfId="0" applyFont="1" applyBorder="1" applyAlignment="1">
      <alignment horizontal="left" vertical="center" wrapText="1"/>
    </xf>
    <xf numFmtId="0" fontId="29" fillId="3" borderId="5" xfId="0" applyFont="1" applyFill="1" applyBorder="1" applyAlignment="1" applyProtection="1">
      <alignment horizontal="center" vertical="center"/>
      <protection locked="0"/>
    </xf>
    <xf numFmtId="0" fontId="29" fillId="3" borderId="159" xfId="0" applyFont="1" applyFill="1" applyBorder="1" applyAlignment="1" applyProtection="1">
      <alignment horizontal="center" vertical="center"/>
      <protection locked="0"/>
    </xf>
    <xf numFmtId="0" fontId="30" fillId="0" borderId="0" xfId="0" applyFont="1">
      <alignment vertical="center"/>
    </xf>
    <xf numFmtId="0" fontId="30" fillId="0" borderId="1" xfId="0" applyFont="1" applyBorder="1">
      <alignment vertical="center"/>
    </xf>
    <xf numFmtId="0" fontId="30" fillId="0" borderId="153" xfId="0" applyFont="1" applyBorder="1">
      <alignment vertical="center"/>
    </xf>
    <xf numFmtId="0" fontId="30" fillId="0" borderId="154" xfId="0" applyFont="1" applyBorder="1">
      <alignment vertical="center"/>
    </xf>
    <xf numFmtId="0" fontId="30" fillId="0" borderId="155" xfId="0" applyFont="1" applyBorder="1">
      <alignment vertical="center"/>
    </xf>
    <xf numFmtId="0" fontId="30" fillId="0" borderId="156" xfId="0" applyFont="1" applyBorder="1">
      <alignment vertical="center"/>
    </xf>
    <xf numFmtId="0" fontId="28" fillId="3" borderId="4" xfId="0"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30" fillId="0" borderId="4" xfId="0" applyFont="1" applyBorder="1" applyAlignment="1">
      <alignment horizontal="left" vertical="center" wrapText="1"/>
    </xf>
    <xf numFmtId="0" fontId="30" fillId="0" borderId="158" xfId="0" applyFont="1" applyBorder="1">
      <alignment vertical="center"/>
    </xf>
    <xf numFmtId="0" fontId="30" fillId="0" borderId="5" xfId="0" applyFont="1" applyBorder="1">
      <alignment vertical="center"/>
    </xf>
    <xf numFmtId="0" fontId="30" fillId="0" borderId="159" xfId="0" applyFont="1" applyBorder="1">
      <alignment vertical="center"/>
    </xf>
    <xf numFmtId="0" fontId="30" fillId="0" borderId="160" xfId="0" applyFont="1" applyBorder="1">
      <alignment vertical="center"/>
    </xf>
    <xf numFmtId="0" fontId="29" fillId="0" borderId="152" xfId="0" applyFont="1" applyBorder="1" applyAlignment="1">
      <alignment horizontal="left" vertical="center" wrapText="1"/>
    </xf>
    <xf numFmtId="0" fontId="29" fillId="0" borderId="1" xfId="0" applyFont="1" applyBorder="1" applyAlignment="1">
      <alignment horizontal="left" vertical="center" wrapText="1"/>
    </xf>
    <xf numFmtId="0" fontId="30" fillId="3" borderId="146" xfId="0" applyFont="1" applyFill="1" applyBorder="1" applyAlignment="1" applyProtection="1">
      <alignment horizontal="center" vertical="center"/>
      <protection locked="0"/>
    </xf>
    <xf numFmtId="0" fontId="30" fillId="3" borderId="5" xfId="0" applyFont="1" applyFill="1" applyBorder="1" applyAlignment="1" applyProtection="1">
      <alignment horizontal="center" vertical="center"/>
      <protection locked="0"/>
    </xf>
    <xf numFmtId="0" fontId="30" fillId="3" borderId="182" xfId="0" applyFont="1" applyFill="1" applyBorder="1" applyAlignment="1" applyProtection="1">
      <alignment horizontal="center" vertical="center"/>
      <protection locked="0"/>
    </xf>
    <xf numFmtId="0" fontId="69" fillId="0" borderId="72" xfId="0" applyFont="1" applyBorder="1" applyProtection="1">
      <alignment vertical="center"/>
      <protection locked="0"/>
    </xf>
    <xf numFmtId="0" fontId="69" fillId="0" borderId="149" xfId="0" applyFont="1" applyBorder="1" applyProtection="1">
      <alignment vertical="center"/>
      <protection locked="0"/>
    </xf>
    <xf numFmtId="0" fontId="30" fillId="0" borderId="80" xfId="0" applyFont="1" applyBorder="1" applyAlignment="1">
      <alignment horizontal="left" vertical="center" wrapText="1"/>
    </xf>
    <xf numFmtId="0" fontId="30" fillId="0" borderId="162" xfId="0" applyFont="1" applyBorder="1" applyAlignment="1">
      <alignment horizontal="left" vertical="center" wrapText="1"/>
    </xf>
    <xf numFmtId="0" fontId="30" fillId="0" borderId="142" xfId="0" applyFont="1" applyBorder="1" applyAlignment="1">
      <alignment horizontal="left" vertical="center" wrapText="1"/>
    </xf>
    <xf numFmtId="0" fontId="30" fillId="0" borderId="176" xfId="0" applyFont="1" applyBorder="1" applyAlignment="1">
      <alignment horizontal="left" vertical="center" wrapText="1"/>
    </xf>
    <xf numFmtId="0" fontId="32" fillId="6" borderId="170" xfId="0" applyFont="1" applyFill="1" applyBorder="1" applyAlignment="1">
      <alignment horizontal="center" vertical="center"/>
    </xf>
    <xf numFmtId="0" fontId="32" fillId="6" borderId="74" xfId="0" applyFont="1" applyFill="1" applyBorder="1" applyAlignment="1">
      <alignment horizontal="center" vertical="center"/>
    </xf>
    <xf numFmtId="0" fontId="31" fillId="0" borderId="173" xfId="0" applyFont="1" applyBorder="1" applyAlignment="1">
      <alignment horizontal="center" vertical="center"/>
    </xf>
    <xf numFmtId="0" fontId="31" fillId="0" borderId="179" xfId="0" applyFont="1" applyBorder="1" applyAlignment="1">
      <alignment horizontal="center" vertical="center"/>
    </xf>
    <xf numFmtId="0" fontId="31" fillId="0" borderId="78" xfId="0" applyFont="1" applyBorder="1" applyAlignment="1">
      <alignment horizontal="center" vertical="center"/>
    </xf>
    <xf numFmtId="0" fontId="32" fillId="6" borderId="142" xfId="0" applyFont="1" applyFill="1" applyBorder="1" applyAlignment="1">
      <alignment horizontal="center" vertical="center"/>
    </xf>
    <xf numFmtId="0" fontId="32" fillId="6" borderId="144" xfId="0" applyFont="1" applyFill="1" applyBorder="1" applyAlignment="1">
      <alignment horizontal="center" vertical="center"/>
    </xf>
    <xf numFmtId="0" fontId="32" fillId="6" borderId="171" xfId="0" applyFont="1" applyFill="1" applyBorder="1" applyAlignment="1">
      <alignment horizontal="center" vertical="center"/>
    </xf>
    <xf numFmtId="0" fontId="32" fillId="6" borderId="172" xfId="0" applyFont="1" applyFill="1" applyBorder="1" applyAlignment="1">
      <alignment horizontal="center" vertical="center"/>
    </xf>
    <xf numFmtId="0" fontId="31" fillId="6" borderId="144" xfId="0" applyFont="1" applyFill="1" applyBorder="1" applyAlignment="1">
      <alignment horizontal="center" vertical="center"/>
    </xf>
    <xf numFmtId="0" fontId="31" fillId="6" borderId="171" xfId="0" applyFont="1" applyFill="1" applyBorder="1" applyAlignment="1">
      <alignment horizontal="center" vertical="center"/>
    </xf>
    <xf numFmtId="0" fontId="31" fillId="6" borderId="172" xfId="0" applyFont="1" applyFill="1" applyBorder="1" applyAlignment="1">
      <alignment horizontal="center" vertical="center"/>
    </xf>
    <xf numFmtId="0" fontId="31" fillId="6" borderId="142" xfId="0" applyFont="1" applyFill="1" applyBorder="1" applyAlignment="1">
      <alignment horizontal="center" vertical="center"/>
    </xf>
    <xf numFmtId="0" fontId="31" fillId="6" borderId="74" xfId="0" applyFont="1" applyFill="1" applyBorder="1" applyAlignment="1">
      <alignment horizontal="center" vertical="center"/>
    </xf>
    <xf numFmtId="0" fontId="31" fillId="6" borderId="143" xfId="0" applyFont="1" applyFill="1" applyBorder="1" applyAlignment="1">
      <alignment horizontal="center" vertical="center"/>
    </xf>
    <xf numFmtId="189" fontId="31" fillId="0" borderId="142" xfId="0" applyNumberFormat="1" applyFont="1" applyBorder="1" applyAlignment="1">
      <alignment horizontal="right" vertical="center"/>
    </xf>
    <xf numFmtId="189" fontId="31" fillId="0" borderId="74" xfId="0" applyNumberFormat="1" applyFont="1" applyBorder="1" applyAlignment="1">
      <alignment horizontal="right" vertical="center"/>
    </xf>
    <xf numFmtId="189" fontId="31" fillId="0" borderId="143" xfId="0" applyNumberFormat="1" applyFont="1" applyBorder="1" applyAlignment="1">
      <alignment horizontal="right" vertical="center"/>
    </xf>
    <xf numFmtId="189" fontId="31" fillId="0" borderId="144" xfId="0" applyNumberFormat="1" applyFont="1" applyBorder="1" applyAlignment="1">
      <alignment horizontal="right" vertical="center"/>
    </xf>
    <xf numFmtId="189" fontId="31" fillId="0" borderId="171" xfId="0" applyNumberFormat="1" applyFont="1" applyBorder="1" applyAlignment="1">
      <alignment horizontal="right" vertical="center"/>
    </xf>
    <xf numFmtId="189" fontId="31" fillId="0" borderId="172" xfId="0" applyNumberFormat="1" applyFont="1" applyBorder="1" applyAlignment="1">
      <alignment horizontal="right" vertical="center"/>
    </xf>
    <xf numFmtId="189" fontId="31" fillId="0" borderId="165" xfId="0" applyNumberFormat="1" applyFont="1" applyBorder="1" applyAlignment="1">
      <alignment horizontal="right" vertical="center"/>
    </xf>
    <xf numFmtId="0" fontId="31" fillId="0" borderId="184" xfId="0" applyFont="1" applyBorder="1">
      <alignment vertical="center"/>
    </xf>
    <xf numFmtId="0" fontId="31" fillId="0" borderId="150" xfId="0" applyFont="1" applyBorder="1" applyAlignment="1">
      <alignment horizontal="left" vertical="center" wrapText="1"/>
    </xf>
    <xf numFmtId="0" fontId="31" fillId="0" borderId="151" xfId="0" applyFont="1" applyBorder="1" applyAlignment="1">
      <alignment horizontal="left" vertical="center" wrapText="1"/>
    </xf>
    <xf numFmtId="0" fontId="31" fillId="0" borderId="153" xfId="0" applyFont="1" applyBorder="1" applyAlignment="1">
      <alignment horizontal="left" vertical="center" wrapText="1"/>
    </xf>
    <xf numFmtId="0" fontId="31" fillId="0" borderId="0" xfId="0" applyFont="1" applyAlignment="1">
      <alignment horizontal="left" vertical="center" wrapText="1"/>
    </xf>
    <xf numFmtId="0" fontId="31" fillId="0" borderId="154" xfId="0" applyFont="1" applyBorder="1" applyAlignment="1">
      <alignment horizontal="left" vertical="center" wrapText="1"/>
    </xf>
    <xf numFmtId="0" fontId="31" fillId="0" borderId="155" xfId="0" applyFont="1" applyBorder="1" applyAlignment="1">
      <alignment horizontal="left" vertical="center" wrapText="1"/>
    </xf>
    <xf numFmtId="189" fontId="31" fillId="0" borderId="80" xfId="0" applyNumberFormat="1" applyFont="1" applyBorder="1" applyAlignment="1">
      <alignment vertical="top"/>
    </xf>
    <xf numFmtId="189" fontId="31" fillId="0" borderId="142" xfId="0" applyNumberFormat="1" applyFont="1" applyBorder="1">
      <alignment vertical="center"/>
    </xf>
    <xf numFmtId="189" fontId="31" fillId="0" borderId="74" xfId="0" applyNumberFormat="1" applyFont="1" applyBorder="1">
      <alignment vertical="center"/>
    </xf>
    <xf numFmtId="189" fontId="31" fillId="0" borderId="143" xfId="0" applyNumberFormat="1" applyFont="1" applyBorder="1">
      <alignment vertical="center"/>
    </xf>
    <xf numFmtId="189" fontId="31" fillId="0" borderId="162" xfId="0" applyNumberFormat="1" applyFont="1" applyBorder="1">
      <alignment vertical="center"/>
    </xf>
    <xf numFmtId="0" fontId="28" fillId="3" borderId="148" xfId="0" applyFont="1" applyFill="1" applyBorder="1" applyAlignment="1" applyProtection="1">
      <alignment horizontal="left" vertical="center" wrapText="1"/>
      <protection locked="0"/>
    </xf>
    <xf numFmtId="0" fontId="28" fillId="3" borderId="149" xfId="0" applyFont="1" applyFill="1" applyBorder="1" applyAlignment="1" applyProtection="1">
      <alignment horizontal="left" vertical="center" wrapText="1"/>
      <protection locked="0"/>
    </xf>
    <xf numFmtId="0" fontId="28" fillId="3" borderId="182" xfId="0" applyFont="1" applyFill="1" applyBorder="1" applyAlignment="1" applyProtection="1">
      <alignment horizontal="left" vertical="center" wrapText="1"/>
      <protection locked="0"/>
    </xf>
    <xf numFmtId="189" fontId="31" fillId="0" borderId="170" xfId="0" applyNumberFormat="1" applyFont="1" applyBorder="1">
      <alignment vertical="center"/>
    </xf>
    <xf numFmtId="0" fontId="31" fillId="4" borderId="174" xfId="0" applyFont="1" applyFill="1" applyBorder="1" applyAlignment="1">
      <alignment horizontal="center" vertical="center"/>
    </xf>
    <xf numFmtId="0" fontId="31" fillId="4" borderId="180" xfId="0" applyFont="1" applyFill="1" applyBorder="1" applyAlignment="1">
      <alignment horizontal="center" vertical="center"/>
    </xf>
    <xf numFmtId="0" fontId="32" fillId="4" borderId="170" xfId="0" applyFont="1" applyFill="1" applyBorder="1" applyAlignment="1">
      <alignment horizontal="center" vertical="center" wrapText="1"/>
    </xf>
    <xf numFmtId="0" fontId="32" fillId="4" borderId="181" xfId="0" applyFont="1" applyFill="1" applyBorder="1" applyAlignment="1">
      <alignment horizontal="center" vertical="center" wrapText="1"/>
    </xf>
    <xf numFmtId="0" fontId="32" fillId="0" borderId="162" xfId="0" applyFont="1" applyBorder="1" applyAlignment="1">
      <alignment horizontal="center" vertical="center"/>
    </xf>
    <xf numFmtId="0" fontId="31" fillId="4" borderId="170" xfId="0" applyFont="1" applyFill="1" applyBorder="1" applyAlignment="1">
      <alignment horizontal="center" vertical="center" wrapText="1"/>
    </xf>
    <xf numFmtId="0" fontId="31" fillId="4" borderId="181" xfId="0" applyFont="1" applyFill="1" applyBorder="1" applyAlignment="1">
      <alignment horizontal="center" vertical="center" wrapText="1"/>
    </xf>
    <xf numFmtId="0" fontId="29" fillId="4" borderId="182"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82"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5" fillId="0" borderId="181" xfId="0" applyFont="1" applyBorder="1" applyAlignment="1">
      <alignment vertical="center" wrapText="1"/>
    </xf>
    <xf numFmtId="0" fontId="29" fillId="3" borderId="148" xfId="0" applyFont="1" applyFill="1" applyBorder="1" applyAlignment="1" applyProtection="1">
      <alignment horizontal="center" vertical="center"/>
      <protection locked="0"/>
    </xf>
    <xf numFmtId="0" fontId="30" fillId="4" borderId="182" xfId="0" applyFont="1" applyFill="1" applyBorder="1" applyAlignment="1">
      <alignment horizontal="center" vertical="center" wrapText="1"/>
    </xf>
    <xf numFmtId="0" fontId="30" fillId="4" borderId="34" xfId="0" applyFont="1" applyFill="1" applyBorder="1" applyAlignment="1">
      <alignment horizontal="center" vertical="center" wrapText="1"/>
    </xf>
    <xf numFmtId="0" fontId="31" fillId="6" borderId="170" xfId="0" applyFont="1" applyFill="1" applyBorder="1" applyAlignment="1">
      <alignment horizontal="center" vertical="center"/>
    </xf>
    <xf numFmtId="0" fontId="29" fillId="0" borderId="15" xfId="0" applyFont="1" applyBorder="1" applyAlignment="1">
      <alignment horizontal="left" vertical="center" shrinkToFit="1"/>
    </xf>
    <xf numFmtId="0" fontId="69" fillId="0" borderId="13" xfId="0" applyFont="1" applyBorder="1">
      <alignment vertical="center"/>
    </xf>
    <xf numFmtId="0" fontId="69" fillId="0" borderId="16" xfId="0" applyFont="1" applyBorder="1">
      <alignment vertical="center"/>
    </xf>
    <xf numFmtId="0" fontId="29" fillId="0" borderId="13" xfId="0" applyFont="1" applyBorder="1" applyAlignment="1">
      <alignment horizontal="left" vertical="center" shrinkToFit="1"/>
    </xf>
    <xf numFmtId="0" fontId="29" fillId="0" borderId="16" xfId="0" applyFont="1" applyBorder="1" applyAlignment="1">
      <alignment horizontal="left" vertical="center" shrinkToFit="1"/>
    </xf>
    <xf numFmtId="0" fontId="29" fillId="8" borderId="15" xfId="0" applyFont="1" applyFill="1" applyBorder="1" applyAlignment="1">
      <alignment horizontal="left" vertical="center"/>
    </xf>
    <xf numFmtId="0" fontId="29" fillId="8" borderId="13" xfId="0" applyFont="1" applyFill="1" applyBorder="1" applyAlignment="1">
      <alignment horizontal="left" vertical="center"/>
    </xf>
    <xf numFmtId="0" fontId="29" fillId="8" borderId="16" xfId="0" applyFont="1" applyFill="1" applyBorder="1" applyAlignment="1">
      <alignment horizontal="left" vertical="center"/>
    </xf>
    <xf numFmtId="0" fontId="31" fillId="5" borderId="162" xfId="0" applyFont="1" applyFill="1" applyBorder="1" applyAlignment="1">
      <alignment horizontal="center" vertical="center"/>
    </xf>
    <xf numFmtId="0" fontId="31" fillId="5" borderId="73" xfId="0" applyFont="1" applyFill="1" applyBorder="1" applyAlignment="1">
      <alignment horizontal="center" vertical="center"/>
    </xf>
    <xf numFmtId="0" fontId="31" fillId="5" borderId="141" xfId="0" applyFont="1" applyFill="1" applyBorder="1" applyAlignment="1">
      <alignment horizontal="center" vertical="center"/>
    </xf>
    <xf numFmtId="0" fontId="31" fillId="0" borderId="150" xfId="0" applyFont="1" applyBorder="1">
      <alignment vertical="center"/>
    </xf>
    <xf numFmtId="0" fontId="31" fillId="0" borderId="153" xfId="0" applyFont="1" applyBorder="1">
      <alignment vertical="center"/>
    </xf>
    <xf numFmtId="0" fontId="31" fillId="0" borderId="154" xfId="0" applyFont="1" applyBorder="1">
      <alignment vertical="center"/>
    </xf>
    <xf numFmtId="0" fontId="30" fillId="3" borderId="152"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156" xfId="0" applyFont="1" applyFill="1" applyBorder="1" applyAlignment="1" applyProtection="1">
      <alignment horizontal="center" vertical="center"/>
      <protection locked="0"/>
    </xf>
    <xf numFmtId="0" fontId="30" fillId="3" borderId="26" xfId="0" applyFont="1" applyFill="1" applyBorder="1" applyAlignment="1" applyProtection="1">
      <alignment horizontal="center" vertical="center"/>
      <protection locked="0"/>
    </xf>
    <xf numFmtId="0" fontId="28" fillId="3" borderId="26" xfId="0" applyFont="1" applyFill="1" applyBorder="1" applyAlignment="1" applyProtection="1">
      <alignment horizontal="left" vertical="center" wrapText="1"/>
      <protection locked="0"/>
    </xf>
    <xf numFmtId="189" fontId="31" fillId="0" borderId="144" xfId="0" applyNumberFormat="1" applyFont="1" applyBorder="1">
      <alignment vertical="center"/>
    </xf>
    <xf numFmtId="0" fontId="31" fillId="6" borderId="77" xfId="0" applyFont="1" applyFill="1" applyBorder="1" applyAlignment="1">
      <alignment horizontal="center" vertical="center"/>
    </xf>
    <xf numFmtId="189" fontId="31" fillId="0" borderId="77" xfId="0" applyNumberFormat="1" applyFont="1" applyBorder="1" applyAlignment="1">
      <alignment horizontal="right" vertical="center"/>
    </xf>
    <xf numFmtId="189" fontId="31" fillId="0" borderId="163" xfId="0" applyNumberFormat="1" applyFont="1" applyBorder="1">
      <alignment vertical="center"/>
    </xf>
    <xf numFmtId="0" fontId="31" fillId="0" borderId="168" xfId="0" applyFont="1" applyBorder="1" applyAlignment="1">
      <alignment horizontal="center" vertical="center"/>
    </xf>
    <xf numFmtId="189" fontId="31" fillId="0" borderId="184" xfId="0" applyNumberFormat="1" applyFont="1" applyBorder="1">
      <alignment vertical="center"/>
    </xf>
    <xf numFmtId="0" fontId="32" fillId="0" borderId="176" xfId="0" applyFont="1" applyBorder="1" applyAlignment="1">
      <alignment horizontal="center" vertical="center"/>
    </xf>
    <xf numFmtId="0" fontId="32" fillId="0" borderId="75" xfId="0" applyFont="1" applyBorder="1" applyAlignment="1">
      <alignment horizontal="center" vertical="center"/>
    </xf>
    <xf numFmtId="0" fontId="32" fillId="0" borderId="175" xfId="0" applyFont="1" applyBorder="1" applyAlignment="1">
      <alignment horizontal="center" vertical="center"/>
    </xf>
    <xf numFmtId="0" fontId="30" fillId="0" borderId="8" xfId="0" applyFont="1" applyBorder="1" applyAlignment="1">
      <alignment horizontal="left" vertical="center" wrapText="1"/>
    </xf>
    <xf numFmtId="0" fontId="30" fillId="3" borderId="3"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0" fontId="30" fillId="3" borderId="6" xfId="0" applyFont="1" applyFill="1" applyBorder="1" applyAlignment="1" applyProtection="1">
      <alignment horizontal="center" vertical="center"/>
      <protection locked="0"/>
    </xf>
    <xf numFmtId="0" fontId="29" fillId="4" borderId="148" xfId="0" applyFont="1" applyFill="1" applyBorder="1" applyAlignment="1" applyProtection="1">
      <alignment horizontal="center" vertical="center" wrapText="1"/>
      <protection locked="0"/>
    </xf>
    <xf numFmtId="0" fontId="32" fillId="0" borderId="142" xfId="0" applyFont="1" applyBorder="1" applyAlignment="1">
      <alignment horizontal="center" vertical="center"/>
    </xf>
    <xf numFmtId="0" fontId="32" fillId="0" borderId="74" xfId="0" applyFont="1" applyBorder="1" applyAlignment="1">
      <alignment horizontal="center" vertical="center"/>
    </xf>
    <xf numFmtId="0" fontId="32" fillId="0" borderId="144" xfId="0" applyFont="1" applyBorder="1" applyAlignment="1">
      <alignment horizontal="center" vertical="center"/>
    </xf>
    <xf numFmtId="0" fontId="32" fillId="0" borderId="177" xfId="0" applyFont="1" applyBorder="1" applyAlignment="1">
      <alignment horizontal="center" vertical="center"/>
    </xf>
    <xf numFmtId="189" fontId="31" fillId="0" borderId="170" xfId="0" applyNumberFormat="1" applyFont="1" applyBorder="1" applyAlignment="1">
      <alignment horizontal="right" vertical="center"/>
    </xf>
    <xf numFmtId="0" fontId="30" fillId="3" borderId="159" xfId="0" applyFont="1" applyFill="1" applyBorder="1" applyAlignment="1" applyProtection="1">
      <alignment horizontal="center" vertical="center"/>
      <protection locked="0"/>
    </xf>
    <xf numFmtId="0" fontId="29" fillId="4" borderId="149" xfId="0" applyFont="1" applyFill="1" applyBorder="1" applyAlignment="1" applyProtection="1">
      <alignment horizontal="center" vertical="center" wrapText="1"/>
      <protection locked="0"/>
    </xf>
    <xf numFmtId="0" fontId="30" fillId="0" borderId="182" xfId="0" applyFont="1" applyBorder="1" applyAlignment="1">
      <alignment horizontal="center" vertical="center"/>
    </xf>
    <xf numFmtId="189" fontId="32" fillId="0" borderId="154" xfId="0" applyNumberFormat="1" applyFont="1" applyBorder="1">
      <alignment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4" borderId="165" xfId="0" applyFont="1" applyFill="1" applyBorder="1" applyAlignment="1">
      <alignment horizontal="center" vertical="center"/>
    </xf>
    <xf numFmtId="0" fontId="31" fillId="4" borderId="172" xfId="0" applyFont="1" applyFill="1" applyBorder="1" applyAlignment="1">
      <alignment horizontal="center" vertical="center"/>
    </xf>
    <xf numFmtId="0" fontId="31" fillId="4" borderId="195" xfId="0" applyFont="1" applyFill="1" applyBorder="1" applyAlignment="1">
      <alignment horizontal="center" vertical="center"/>
    </xf>
    <xf numFmtId="0" fontId="31" fillId="4" borderId="79"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80" xfId="0" applyFont="1" applyFill="1" applyBorder="1" applyAlignment="1">
      <alignment horizontal="center" vertical="center"/>
    </xf>
    <xf numFmtId="0" fontId="28" fillId="3" borderId="152"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0" fontId="28" fillId="3" borderId="156" xfId="0" applyFont="1" applyFill="1" applyBorder="1" applyAlignment="1" applyProtection="1">
      <alignment vertical="center" wrapText="1"/>
      <protection locked="0"/>
    </xf>
    <xf numFmtId="0" fontId="28" fillId="3" borderId="8" xfId="0" applyFont="1" applyFill="1" applyBorder="1" applyAlignment="1" applyProtection="1">
      <alignment vertical="center" wrapText="1"/>
      <protection locked="0"/>
    </xf>
    <xf numFmtId="0" fontId="32" fillId="0" borderId="0" xfId="0" applyFont="1" applyAlignment="1">
      <alignment horizontal="left" vertical="center"/>
    </xf>
    <xf numFmtId="0" fontId="31" fillId="5" borderId="163" xfId="0" applyFont="1" applyFill="1" applyBorder="1" applyAlignment="1">
      <alignment horizontal="center" vertical="center"/>
    </xf>
    <xf numFmtId="0" fontId="32" fillId="0" borderId="143" xfId="0" applyFont="1" applyBorder="1" applyAlignment="1">
      <alignment horizontal="center" vertical="center"/>
    </xf>
    <xf numFmtId="0" fontId="31" fillId="5" borderId="144" xfId="0" applyFont="1" applyFill="1" applyBorder="1" applyAlignment="1">
      <alignment horizontal="center" vertical="center"/>
    </xf>
    <xf numFmtId="0" fontId="29" fillId="13" borderId="186" xfId="0" applyFont="1" applyFill="1" applyBorder="1" applyAlignment="1" applyProtection="1">
      <alignment horizontal="center" vertical="center"/>
      <protection locked="0"/>
    </xf>
    <xf numFmtId="0" fontId="85" fillId="0" borderId="0" xfId="0" applyFont="1" applyAlignment="1">
      <alignment vertical="top" wrapText="1"/>
    </xf>
    <xf numFmtId="0" fontId="68" fillId="0" borderId="0" xfId="0" applyFont="1" applyAlignment="1">
      <alignment vertical="top" wrapText="1"/>
    </xf>
    <xf numFmtId="0" fontId="29" fillId="0" borderId="184" xfId="0" applyFont="1" applyBorder="1" applyAlignment="1">
      <alignment horizontal="center" vertical="center" wrapText="1"/>
    </xf>
    <xf numFmtId="0" fontId="29" fillId="0" borderId="201" xfId="0" applyFont="1" applyBorder="1" applyAlignment="1">
      <alignment horizontal="center" vertical="center" wrapText="1"/>
    </xf>
    <xf numFmtId="0" fontId="29" fillId="0" borderId="183" xfId="0" applyFont="1" applyBorder="1" applyAlignment="1">
      <alignment horizontal="center" vertical="center" wrapText="1"/>
    </xf>
    <xf numFmtId="0" fontId="91" fillId="0" borderId="146" xfId="0" applyFont="1" applyBorder="1" applyAlignment="1">
      <alignment horizontal="left" vertical="center" wrapText="1"/>
    </xf>
    <xf numFmtId="0" fontId="91" fillId="0" borderId="152" xfId="0" applyFont="1" applyBorder="1" applyAlignment="1">
      <alignment horizontal="left" vertical="center" wrapText="1"/>
    </xf>
    <xf numFmtId="0" fontId="91" fillId="0" borderId="5" xfId="0" applyFont="1" applyBorder="1" applyAlignment="1">
      <alignment horizontal="left" vertical="center" wrapText="1"/>
    </xf>
    <xf numFmtId="0" fontId="91" fillId="0" borderId="1" xfId="0" applyFont="1" applyBorder="1" applyAlignment="1">
      <alignment horizontal="left" vertical="center" wrapText="1"/>
    </xf>
    <xf numFmtId="0" fontId="29" fillId="0" borderId="207" xfId="0" applyFont="1" applyBorder="1" applyAlignment="1">
      <alignment horizontal="left" vertical="center" wrapText="1"/>
    </xf>
    <xf numFmtId="0" fontId="29" fillId="0" borderId="192" xfId="0" applyFont="1" applyBorder="1" applyAlignment="1">
      <alignment horizontal="left" vertical="center" wrapText="1"/>
    </xf>
    <xf numFmtId="0" fontId="29" fillId="0" borderId="193" xfId="0" applyFont="1" applyBorder="1" applyAlignment="1">
      <alignment horizontal="left" vertical="center" wrapText="1"/>
    </xf>
    <xf numFmtId="0" fontId="29" fillId="0" borderId="178" xfId="0" applyFont="1" applyBorder="1" applyAlignment="1">
      <alignment horizontal="left" vertical="center" wrapText="1"/>
    </xf>
    <xf numFmtId="0" fontId="29" fillId="0" borderId="191" xfId="0" applyFont="1" applyBorder="1" applyAlignment="1">
      <alignment horizontal="left" vertical="center" wrapText="1"/>
    </xf>
    <xf numFmtId="0" fontId="29" fillId="0" borderId="161" xfId="0" applyFont="1" applyBorder="1" applyAlignment="1">
      <alignment horizontal="left" vertical="center" wrapText="1"/>
    </xf>
    <xf numFmtId="0" fontId="29" fillId="0" borderId="186" xfId="0" applyFont="1" applyBorder="1" applyAlignment="1">
      <alignment vertical="center" wrapText="1"/>
    </xf>
    <xf numFmtId="0" fontId="29" fillId="13" borderId="148" xfId="0" applyFont="1" applyFill="1" applyBorder="1" applyAlignment="1" applyProtection="1">
      <alignment horizontal="center" vertical="center"/>
      <protection locked="0"/>
    </xf>
    <xf numFmtId="0" fontId="29" fillId="13" borderId="149" xfId="0" applyFont="1" applyFill="1" applyBorder="1" applyAlignment="1" applyProtection="1">
      <alignment horizontal="center" vertical="center"/>
      <protection locked="0"/>
    </xf>
    <xf numFmtId="0" fontId="28" fillId="13" borderId="207" xfId="0" applyFont="1" applyFill="1" applyBorder="1" applyAlignment="1" applyProtection="1">
      <alignment horizontal="center" vertical="center"/>
      <protection locked="0"/>
    </xf>
    <xf numFmtId="0" fontId="28" fillId="13" borderId="193" xfId="0" applyFont="1" applyFill="1" applyBorder="1" applyAlignment="1" applyProtection="1">
      <alignment horizontal="center" vertical="center"/>
      <protection locked="0"/>
    </xf>
    <xf numFmtId="0" fontId="28" fillId="13" borderId="146" xfId="0" applyFont="1" applyFill="1" applyBorder="1" applyAlignment="1" applyProtection="1">
      <alignment horizontal="left" vertical="center"/>
      <protection locked="0"/>
    </xf>
    <xf numFmtId="0" fontId="28" fillId="13" borderId="152" xfId="0" applyFont="1" applyFill="1" applyBorder="1" applyAlignment="1" applyProtection="1">
      <alignment horizontal="left" vertical="center"/>
      <protection locked="0"/>
    </xf>
    <xf numFmtId="0" fontId="28" fillId="13" borderId="6"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87"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158"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90" xfId="0" applyFont="1" applyBorder="1" applyAlignment="1">
      <alignment horizontal="center" vertical="center"/>
    </xf>
    <xf numFmtId="0" fontId="29" fillId="13" borderId="72" xfId="0" applyFont="1" applyFill="1" applyBorder="1" applyAlignment="1" applyProtection="1">
      <alignment horizontal="center" vertical="center"/>
      <protection locked="0"/>
    </xf>
    <xf numFmtId="0" fontId="28" fillId="13" borderId="5" xfId="0" applyFont="1" applyFill="1" applyBorder="1" applyAlignment="1" applyProtection="1">
      <alignment horizontal="left" vertical="center"/>
      <protection locked="0"/>
    </xf>
    <xf numFmtId="0" fontId="28" fillId="13" borderId="1" xfId="0" applyFont="1" applyFill="1" applyBorder="1" applyAlignment="1" applyProtection="1">
      <alignment horizontal="left" vertical="center"/>
      <protection locked="0"/>
    </xf>
    <xf numFmtId="0" fontId="29" fillId="0" borderId="173" xfId="0" applyFont="1" applyBorder="1" applyAlignment="1">
      <alignment horizontal="center" vertical="center" wrapText="1"/>
    </xf>
    <xf numFmtId="0" fontId="29" fillId="0" borderId="191" xfId="0" applyFont="1" applyBorder="1" applyAlignment="1">
      <alignment horizontal="center" vertical="center" wrapText="1"/>
    </xf>
    <xf numFmtId="0" fontId="29" fillId="0" borderId="161" xfId="0" applyFont="1" applyBorder="1" applyAlignment="1">
      <alignment horizontal="center" vertical="center" wrapText="1"/>
    </xf>
    <xf numFmtId="0" fontId="37" fillId="0" borderId="191" xfId="0" applyFont="1" applyBorder="1">
      <alignment vertical="center"/>
    </xf>
    <xf numFmtId="0" fontId="37" fillId="0" borderId="161" xfId="0" applyFont="1" applyBorder="1">
      <alignment vertical="center"/>
    </xf>
    <xf numFmtId="0" fontId="37" fillId="0" borderId="179" xfId="0" applyFont="1" applyBorder="1">
      <alignment vertical="center"/>
    </xf>
    <xf numFmtId="0" fontId="37" fillId="0" borderId="13" xfId="0" applyFont="1" applyBorder="1">
      <alignment vertical="center"/>
    </xf>
    <xf numFmtId="0" fontId="37" fillId="0" borderId="203" xfId="0" applyFont="1" applyBorder="1">
      <alignment vertical="center"/>
    </xf>
    <xf numFmtId="0" fontId="37" fillId="0" borderId="184" xfId="0" applyFont="1" applyBorder="1">
      <alignment vertical="center"/>
    </xf>
    <xf numFmtId="0" fontId="37" fillId="0" borderId="201" xfId="0" applyFont="1" applyBorder="1">
      <alignment vertical="center"/>
    </xf>
    <xf numFmtId="0" fontId="37" fillId="0" borderId="204" xfId="0" applyFont="1" applyBorder="1">
      <alignment vertical="center"/>
    </xf>
    <xf numFmtId="0" fontId="37" fillId="0" borderId="169" xfId="0" applyFont="1" applyBorder="1">
      <alignment vertical="center"/>
    </xf>
    <xf numFmtId="0" fontId="37" fillId="0" borderId="192" xfId="0" applyFont="1" applyBorder="1">
      <alignment vertical="center"/>
    </xf>
    <xf numFmtId="0" fontId="37" fillId="0" borderId="205" xfId="0" applyFont="1" applyBorder="1">
      <alignment vertical="center"/>
    </xf>
    <xf numFmtId="0" fontId="37" fillId="0" borderId="173" xfId="0" applyFont="1" applyBorder="1">
      <alignment vertical="center"/>
    </xf>
    <xf numFmtId="0" fontId="37" fillId="0" borderId="202" xfId="0" applyFont="1" applyBorder="1">
      <alignment vertical="center"/>
    </xf>
    <xf numFmtId="0" fontId="37" fillId="0" borderId="0" xfId="0" applyFont="1">
      <alignment vertical="center"/>
    </xf>
    <xf numFmtId="0" fontId="37" fillId="0" borderId="16" xfId="0" applyFont="1" applyBorder="1">
      <alignment vertical="center"/>
    </xf>
    <xf numFmtId="0" fontId="37" fillId="0" borderId="183" xfId="0" applyFont="1" applyBorder="1">
      <alignment vertical="center"/>
    </xf>
    <xf numFmtId="0" fontId="56" fillId="0" borderId="76" xfId="0" applyFont="1" applyBorder="1" applyAlignment="1">
      <alignment horizontal="center" vertical="center"/>
    </xf>
    <xf numFmtId="0" fontId="56" fillId="0" borderId="77" xfId="0" applyFont="1" applyBorder="1" applyAlignment="1">
      <alignment horizontal="center" vertical="center"/>
    </xf>
    <xf numFmtId="0" fontId="57" fillId="0" borderId="76" xfId="0" applyFont="1" applyBorder="1" applyAlignment="1">
      <alignment horizontal="center" vertical="center"/>
    </xf>
    <xf numFmtId="0" fontId="57" fillId="0" borderId="77" xfId="0" applyFont="1" applyBorder="1" applyAlignment="1">
      <alignment horizontal="center" vertical="center"/>
    </xf>
    <xf numFmtId="0" fontId="57" fillId="0" borderId="141" xfId="0" applyFont="1" applyBorder="1" applyAlignment="1">
      <alignment horizontal="center" vertical="center"/>
    </xf>
    <xf numFmtId="0" fontId="57" fillId="0" borderId="143" xfId="0" applyFont="1" applyBorder="1" applyAlignment="1">
      <alignment horizontal="center" vertical="center"/>
    </xf>
    <xf numFmtId="0" fontId="56" fillId="0" borderId="79" xfId="0" applyFont="1" applyBorder="1" applyAlignment="1">
      <alignment horizontal="center" vertical="center"/>
    </xf>
    <xf numFmtId="0" fontId="56" fillId="0" borderId="70" xfId="0" applyFont="1" applyBorder="1" applyAlignment="1">
      <alignment horizontal="center" vertical="center"/>
    </xf>
    <xf numFmtId="0" fontId="37" fillId="0" borderId="193" xfId="0" applyFont="1" applyBorder="1">
      <alignment vertical="center"/>
    </xf>
    <xf numFmtId="0" fontId="56" fillId="0" borderId="141" xfId="0" applyFont="1" applyBorder="1" applyAlignment="1">
      <alignment horizontal="center" vertical="center"/>
    </xf>
    <xf numFmtId="0" fontId="56" fillId="0" borderId="143" xfId="0" applyFont="1" applyBorder="1" applyAlignment="1">
      <alignment horizontal="center" vertical="center"/>
    </xf>
    <xf numFmtId="0" fontId="55" fillId="0" borderId="164" xfId="0" applyFont="1" applyBorder="1" applyAlignment="1">
      <alignment horizontal="center" vertical="center"/>
    </xf>
    <xf numFmtId="0" fontId="55" fillId="0" borderId="171" xfId="0" applyFont="1" applyBorder="1" applyAlignment="1">
      <alignment horizontal="center" vertical="center"/>
    </xf>
    <xf numFmtId="0" fontId="37" fillId="3" borderId="2" xfId="0" applyFont="1" applyFill="1" applyBorder="1" applyAlignment="1">
      <alignment horizontal="center" vertical="center" wrapText="1"/>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6"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8" xfId="0" applyFont="1" applyFill="1" applyBorder="1" applyAlignment="1">
      <alignment horizontal="center" vertical="center"/>
    </xf>
    <xf numFmtId="0" fontId="45" fillId="0" borderId="4" xfId="0" applyFont="1" applyBorder="1" applyAlignment="1">
      <alignment horizontal="center"/>
    </xf>
    <xf numFmtId="0" fontId="45" fillId="0" borderId="8" xfId="0" applyFont="1" applyBorder="1" applyAlignment="1">
      <alignment horizontal="center"/>
    </xf>
    <xf numFmtId="38" fontId="54" fillId="0" borderId="2" xfId="4" applyFont="1" applyBorder="1" applyAlignment="1">
      <alignment horizontal="center" vertical="center"/>
    </xf>
    <xf numFmtId="38" fontId="54" fillId="0" borderId="3" xfId="4" applyFont="1" applyBorder="1" applyAlignment="1">
      <alignment horizontal="center" vertical="center"/>
    </xf>
    <xf numFmtId="38" fontId="54" fillId="0" borderId="6" xfId="4" applyFont="1" applyBorder="1" applyAlignment="1">
      <alignment horizontal="center" vertical="center"/>
    </xf>
    <xf numFmtId="38" fontId="54" fillId="0" borderId="7" xfId="4" applyFont="1" applyBorder="1" applyAlignment="1">
      <alignment horizontal="center" vertical="center"/>
    </xf>
    <xf numFmtId="0" fontId="37" fillId="3" borderId="5" xfId="0" applyFont="1" applyFill="1" applyBorder="1" applyAlignment="1">
      <alignment horizontal="center" vertical="center" wrapText="1"/>
    </xf>
    <xf numFmtId="0" fontId="37" fillId="3" borderId="0" xfId="0" applyFont="1" applyFill="1" applyAlignment="1">
      <alignment horizontal="center" vertical="center"/>
    </xf>
    <xf numFmtId="0" fontId="37" fillId="3" borderId="1" xfId="0" applyFont="1" applyFill="1" applyBorder="1" applyAlignment="1">
      <alignment horizontal="center" vertical="center"/>
    </xf>
    <xf numFmtId="0" fontId="59"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3" fillId="0" borderId="77" xfId="0" applyFont="1" applyBorder="1" applyAlignment="1">
      <alignment horizontal="center" vertical="center"/>
    </xf>
    <xf numFmtId="0" fontId="43" fillId="0" borderId="78" xfId="0" applyFont="1" applyBorder="1" applyAlignment="1">
      <alignment horizontal="center" vertical="center"/>
    </xf>
    <xf numFmtId="0" fontId="39" fillId="9" borderId="2" xfId="0" applyFont="1" applyFill="1" applyBorder="1" applyAlignment="1">
      <alignment horizontal="left" vertical="center"/>
    </xf>
    <xf numFmtId="0" fontId="39" fillId="9" borderId="3" xfId="0" applyFont="1" applyFill="1" applyBorder="1" applyAlignment="1">
      <alignment horizontal="left" vertical="center"/>
    </xf>
    <xf numFmtId="0" fontId="39" fillId="9" borderId="6" xfId="0" applyFont="1" applyFill="1" applyBorder="1" applyAlignment="1">
      <alignment horizontal="left" vertical="center"/>
    </xf>
    <xf numFmtId="0" fontId="39" fillId="9" borderId="7" xfId="0" applyFont="1" applyFill="1" applyBorder="1" applyAlignment="1">
      <alignment horizontal="left" vertical="center"/>
    </xf>
    <xf numFmtId="0" fontId="62" fillId="9" borderId="3" xfId="0" applyFont="1" applyFill="1" applyBorder="1" applyAlignment="1">
      <alignment horizontal="center" vertical="center"/>
    </xf>
    <xf numFmtId="0" fontId="62" fillId="9" borderId="4" xfId="0" applyFont="1" applyFill="1" applyBorder="1" applyAlignment="1">
      <alignment horizontal="center" vertical="center"/>
    </xf>
    <xf numFmtId="0" fontId="62" fillId="9" borderId="7" xfId="0" applyFont="1" applyFill="1" applyBorder="1" applyAlignment="1">
      <alignment horizontal="center" vertical="center"/>
    </xf>
    <xf numFmtId="0" fontId="62" fillId="9" borderId="8" xfId="0" applyFont="1" applyFill="1" applyBorder="1" applyAlignment="1">
      <alignment horizontal="center" vertical="center"/>
    </xf>
    <xf numFmtId="0" fontId="37" fillId="0" borderId="3" xfId="0" applyFont="1" applyBorder="1">
      <alignment vertical="center"/>
    </xf>
    <xf numFmtId="0" fontId="53" fillId="3" borderId="2" xfId="0" applyFont="1" applyFill="1" applyBorder="1">
      <alignment vertical="center"/>
    </xf>
    <xf numFmtId="0" fontId="53" fillId="3" borderId="3" xfId="0" applyFont="1" applyFill="1" applyBorder="1">
      <alignment vertical="center"/>
    </xf>
    <xf numFmtId="0" fontId="53" fillId="3" borderId="6" xfId="0" applyFont="1" applyFill="1" applyBorder="1">
      <alignment vertical="center"/>
    </xf>
    <xf numFmtId="0" fontId="53" fillId="3" borderId="7" xfId="0" applyFont="1" applyFill="1" applyBorder="1">
      <alignment vertical="center"/>
    </xf>
    <xf numFmtId="0" fontId="63" fillId="3" borderId="3" xfId="0" applyFont="1" applyFill="1" applyBorder="1" applyAlignment="1">
      <alignment horizontal="center" vertical="center"/>
    </xf>
    <xf numFmtId="0" fontId="63" fillId="3" borderId="4" xfId="0" applyFont="1" applyFill="1" applyBorder="1" applyAlignment="1">
      <alignment horizontal="center" vertical="center"/>
    </xf>
    <xf numFmtId="0" fontId="63" fillId="3" borderId="7" xfId="0" applyFont="1" applyFill="1" applyBorder="1" applyAlignment="1">
      <alignment horizontal="center" vertical="center"/>
    </xf>
    <xf numFmtId="0" fontId="63" fillId="3" borderId="8" xfId="0" applyFont="1" applyFill="1" applyBorder="1" applyAlignment="1">
      <alignment horizontal="center" vertical="center"/>
    </xf>
    <xf numFmtId="38" fontId="47" fillId="0" borderId="2" xfId="4" applyFont="1" applyBorder="1" applyAlignment="1">
      <alignment horizontal="center" vertical="center"/>
    </xf>
    <xf numFmtId="38" fontId="47" fillId="0" borderId="3" xfId="4" applyFont="1" applyBorder="1" applyAlignment="1">
      <alignment horizontal="center" vertical="center"/>
    </xf>
    <xf numFmtId="38" fontId="47" fillId="0" borderId="6" xfId="4" applyFont="1" applyBorder="1" applyAlignment="1">
      <alignment horizontal="center" vertical="center"/>
    </xf>
    <xf numFmtId="38" fontId="47" fillId="0" borderId="7" xfId="4" applyFont="1" applyBorder="1" applyAlignment="1">
      <alignment horizontal="center" vertical="center"/>
    </xf>
    <xf numFmtId="0" fontId="37" fillId="0" borderId="76" xfId="0" applyFont="1" applyBorder="1" applyAlignment="1">
      <alignment horizontal="center" vertical="center"/>
    </xf>
    <xf numFmtId="0" fontId="37" fillId="0" borderId="77" xfId="0" applyFont="1" applyBorder="1" applyAlignment="1">
      <alignment horizontal="center" vertical="center"/>
    </xf>
    <xf numFmtId="0" fontId="37" fillId="8" borderId="2" xfId="0" applyFont="1" applyFill="1" applyBorder="1" applyAlignment="1">
      <alignment horizontal="center" vertical="center" wrapText="1"/>
    </xf>
    <xf numFmtId="0" fontId="37" fillId="8" borderId="3" xfId="0" applyFont="1" applyFill="1" applyBorder="1" applyAlignment="1">
      <alignment horizontal="center" vertical="center"/>
    </xf>
    <xf numFmtId="0" fontId="37" fillId="8" borderId="4" xfId="0" applyFont="1" applyFill="1" applyBorder="1" applyAlignment="1">
      <alignment horizontal="center" vertical="center"/>
    </xf>
    <xf numFmtId="0" fontId="37" fillId="8" borderId="6" xfId="0" applyFont="1" applyFill="1" applyBorder="1" applyAlignment="1">
      <alignment horizontal="center" vertical="center"/>
    </xf>
    <xf numFmtId="0" fontId="37" fillId="8" borderId="7" xfId="0" applyFont="1" applyFill="1" applyBorder="1" applyAlignment="1">
      <alignment horizontal="center" vertical="center"/>
    </xf>
    <xf numFmtId="0" fontId="37" fillId="8" borderId="8" xfId="0" applyFont="1" applyFill="1" applyBorder="1" applyAlignment="1">
      <alignment horizontal="center" vertical="center"/>
    </xf>
    <xf numFmtId="191" fontId="46" fillId="0" borderId="165" xfId="0" applyNumberFormat="1" applyFont="1" applyBorder="1" applyAlignment="1">
      <alignment horizontal="center" vertical="center"/>
    </xf>
    <xf numFmtId="191" fontId="46" fillId="0" borderId="172" xfId="0" applyNumberFormat="1" applyFont="1" applyBorder="1" applyAlignment="1">
      <alignment horizontal="center" vertical="center"/>
    </xf>
    <xf numFmtId="191" fontId="46" fillId="0" borderId="76" xfId="0" applyNumberFormat="1" applyFont="1" applyBorder="1" applyAlignment="1">
      <alignment horizontal="center" vertical="center"/>
    </xf>
    <xf numFmtId="191" fontId="46" fillId="0" borderId="77" xfId="0" applyNumberFormat="1" applyFont="1" applyBorder="1" applyAlignment="1">
      <alignment horizontal="center" vertical="center"/>
    </xf>
    <xf numFmtId="191" fontId="46" fillId="0" borderId="195" xfId="0" applyNumberFormat="1" applyFont="1" applyBorder="1" applyAlignment="1">
      <alignment horizontal="center" vertical="center"/>
    </xf>
    <xf numFmtId="191" fontId="46" fillId="0" borderId="78" xfId="0" applyNumberFormat="1" applyFont="1" applyBorder="1" applyAlignment="1">
      <alignment horizontal="center" vertical="center"/>
    </xf>
    <xf numFmtId="0" fontId="45" fillId="10" borderId="70" xfId="0" applyFont="1" applyFill="1" applyBorder="1" applyAlignment="1">
      <alignment horizontal="center" vertical="center" wrapText="1"/>
    </xf>
    <xf numFmtId="0" fontId="45" fillId="10" borderId="70" xfId="0" applyFont="1" applyFill="1" applyBorder="1" applyAlignment="1">
      <alignment horizontal="center" vertical="center"/>
    </xf>
    <xf numFmtId="0" fontId="45" fillId="10" borderId="77" xfId="0" applyFont="1" applyFill="1" applyBorder="1" applyAlignment="1">
      <alignment horizontal="center" vertical="center"/>
    </xf>
    <xf numFmtId="0" fontId="43" fillId="0" borderId="70" xfId="0" applyFont="1" applyBorder="1" applyAlignment="1">
      <alignment horizontal="center" vertical="center"/>
    </xf>
    <xf numFmtId="0" fontId="43" fillId="0" borderId="80" xfId="0" applyFont="1" applyBorder="1" applyAlignment="1">
      <alignment horizontal="center" vertical="center"/>
    </xf>
    <xf numFmtId="0" fontId="37" fillId="0" borderId="2" xfId="0" applyFont="1" applyBorder="1">
      <alignment vertical="center"/>
    </xf>
    <xf numFmtId="0" fontId="37" fillId="0" borderId="4" xfId="0" applyFont="1" applyBorder="1">
      <alignment vertical="center"/>
    </xf>
    <xf numFmtId="0" fontId="37" fillId="10" borderId="164" xfId="0" applyFont="1" applyFill="1" applyBorder="1" applyAlignment="1">
      <alignment horizontal="center" vertical="center"/>
    </xf>
    <xf numFmtId="0" fontId="37" fillId="10" borderId="171" xfId="0" applyFont="1" applyFill="1" applyBorder="1" applyAlignment="1">
      <alignment horizontal="center" vertical="center"/>
    </xf>
    <xf numFmtId="0" fontId="37" fillId="10" borderId="194" xfId="0" applyFont="1" applyFill="1" applyBorder="1" applyAlignment="1">
      <alignment horizontal="center" vertical="center"/>
    </xf>
    <xf numFmtId="0" fontId="50" fillId="0" borderId="79" xfId="0" applyFont="1" applyBorder="1" applyAlignment="1">
      <alignment horizontal="center" vertical="center"/>
    </xf>
    <xf numFmtId="0" fontId="50" fillId="0" borderId="70" xfId="0" applyFont="1" applyBorder="1" applyAlignment="1">
      <alignment horizontal="center" vertical="center"/>
    </xf>
    <xf numFmtId="0" fontId="37" fillId="0" borderId="70" xfId="0" applyFont="1" applyBorder="1" applyAlignment="1">
      <alignment horizontal="center" vertical="center"/>
    </xf>
    <xf numFmtId="0" fontId="50" fillId="0" borderId="141" xfId="0" applyFont="1" applyBorder="1" applyAlignment="1">
      <alignment horizontal="center" vertical="center"/>
    </xf>
    <xf numFmtId="0" fontId="50" fillId="0" borderId="143" xfId="0" applyFont="1" applyBorder="1" applyAlignment="1">
      <alignment horizontal="center" vertical="center"/>
    </xf>
    <xf numFmtId="0" fontId="43" fillId="0" borderId="143" xfId="0" applyFont="1" applyBorder="1" applyAlignment="1">
      <alignment horizontal="center" vertical="center"/>
    </xf>
    <xf numFmtId="0" fontId="43" fillId="0" borderId="175" xfId="0" applyFont="1" applyBorder="1" applyAlignment="1">
      <alignment horizontal="center" vertical="center"/>
    </xf>
    <xf numFmtId="0" fontId="37" fillId="10" borderId="165" xfId="0" applyFont="1" applyFill="1" applyBorder="1" applyAlignment="1">
      <alignment horizontal="center" vertical="center"/>
    </xf>
    <xf numFmtId="0" fontId="37" fillId="10" borderId="172" xfId="0" applyFont="1" applyFill="1" applyBorder="1" applyAlignment="1">
      <alignment horizontal="center" vertical="center"/>
    </xf>
    <xf numFmtId="0" fontId="37" fillId="10" borderId="195" xfId="0" applyFont="1" applyFill="1" applyBorder="1" applyAlignment="1">
      <alignment horizontal="center" vertical="center"/>
    </xf>
    <xf numFmtId="0" fontId="45" fillId="10" borderId="79" xfId="0" applyFont="1" applyFill="1" applyBorder="1" applyAlignment="1">
      <alignment horizontal="center" vertical="center" wrapText="1"/>
    </xf>
    <xf numFmtId="0" fontId="45" fillId="10" borderId="76" xfId="0" applyFont="1" applyFill="1" applyBorder="1" applyAlignment="1">
      <alignment horizontal="center" vertical="center"/>
    </xf>
    <xf numFmtId="0" fontId="45" fillId="10" borderId="80" xfId="0" applyFont="1" applyFill="1" applyBorder="1" applyAlignment="1">
      <alignment horizontal="center" vertical="center"/>
    </xf>
    <xf numFmtId="0" fontId="45" fillId="10" borderId="78" xfId="0" applyFont="1" applyFill="1" applyBorder="1" applyAlignment="1">
      <alignment horizontal="center" vertical="center"/>
    </xf>
    <xf numFmtId="0" fontId="37" fillId="11" borderId="2" xfId="0" applyFont="1" applyFill="1" applyBorder="1" applyAlignment="1">
      <alignment horizontal="center" vertical="center" wrapText="1"/>
    </xf>
    <xf numFmtId="0" fontId="37" fillId="11" borderId="3" xfId="0" applyFont="1" applyFill="1" applyBorder="1" applyAlignment="1">
      <alignment horizontal="center" vertical="center"/>
    </xf>
    <xf numFmtId="0" fontId="37" fillId="11" borderId="4" xfId="0" applyFont="1" applyFill="1" applyBorder="1" applyAlignment="1">
      <alignment horizontal="center" vertical="center"/>
    </xf>
    <xf numFmtId="0" fontId="37" fillId="11" borderId="6" xfId="0" applyFont="1" applyFill="1" applyBorder="1" applyAlignment="1">
      <alignment horizontal="center" vertical="center"/>
    </xf>
    <xf numFmtId="0" fontId="37" fillId="11" borderId="7" xfId="0" applyFont="1" applyFill="1" applyBorder="1" applyAlignment="1">
      <alignment horizontal="center" vertical="center"/>
    </xf>
    <xf numFmtId="0" fontId="37" fillId="11" borderId="8" xfId="0" applyFont="1" applyFill="1" applyBorder="1" applyAlignment="1">
      <alignment horizontal="center" vertical="center"/>
    </xf>
    <xf numFmtId="38" fontId="48" fillId="0" borderId="2" xfId="4" applyFont="1" applyBorder="1" applyAlignment="1">
      <alignment horizontal="right"/>
    </xf>
    <xf numFmtId="38" fontId="48" fillId="0" borderId="3" xfId="4" applyFont="1" applyBorder="1" applyAlignment="1">
      <alignment horizontal="right"/>
    </xf>
    <xf numFmtId="38" fontId="48" fillId="0" borderId="6" xfId="4" applyFont="1" applyBorder="1" applyAlignment="1">
      <alignment horizontal="right"/>
    </xf>
    <xf numFmtId="38" fontId="48" fillId="0" borderId="7" xfId="4" applyFont="1" applyBorder="1" applyAlignment="1">
      <alignment horizontal="right"/>
    </xf>
    <xf numFmtId="0" fontId="41" fillId="0" borderId="0" xfId="0" applyFont="1" applyAlignment="1">
      <alignment horizontal="center" vertical="center"/>
    </xf>
    <xf numFmtId="0" fontId="45" fillId="11" borderId="2" xfId="0" applyFont="1" applyFill="1" applyBorder="1" applyAlignment="1">
      <alignment horizontal="center" vertical="center" wrapText="1"/>
    </xf>
    <xf numFmtId="0" fontId="45" fillId="11" borderId="3" xfId="0" applyFont="1" applyFill="1" applyBorder="1" applyAlignment="1">
      <alignment horizontal="center" vertical="center"/>
    </xf>
    <xf numFmtId="0" fontId="45" fillId="11" borderId="4" xfId="0" applyFont="1" applyFill="1" applyBorder="1" applyAlignment="1">
      <alignment horizontal="center" vertical="center"/>
    </xf>
    <xf numFmtId="0" fontId="45" fillId="11" borderId="6" xfId="0" applyFont="1" applyFill="1" applyBorder="1" applyAlignment="1">
      <alignment horizontal="center" vertical="center"/>
    </xf>
    <xf numFmtId="0" fontId="45" fillId="11" borderId="7" xfId="0" applyFont="1" applyFill="1" applyBorder="1" applyAlignment="1">
      <alignment horizontal="center" vertical="center"/>
    </xf>
    <xf numFmtId="0" fontId="45" fillId="11" borderId="8" xfId="0" applyFont="1" applyFill="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38" fontId="37" fillId="10" borderId="57" xfId="4" applyFont="1" applyFill="1" applyBorder="1" applyAlignment="1">
      <alignment horizontal="center" vertical="center"/>
    </xf>
    <xf numFmtId="38" fontId="37" fillId="10" borderId="13" xfId="4" applyFont="1" applyFill="1" applyBorder="1" applyAlignment="1">
      <alignment horizontal="center" vertical="center"/>
    </xf>
    <xf numFmtId="38" fontId="37" fillId="10" borderId="16" xfId="4" applyFont="1" applyFill="1" applyBorder="1" applyAlignment="1">
      <alignment horizontal="center" vertical="center"/>
    </xf>
    <xf numFmtId="38" fontId="37" fillId="10" borderId="15" xfId="4" applyFont="1" applyFill="1" applyBorder="1" applyAlignment="1">
      <alignment horizontal="center" vertical="center"/>
    </xf>
    <xf numFmtId="190" fontId="44" fillId="0" borderId="2" xfId="1" applyNumberFormat="1" applyFont="1" applyBorder="1" applyAlignment="1">
      <alignment horizontal="right" vertical="center"/>
    </xf>
    <xf numFmtId="190" fontId="44" fillId="0" borderId="3" xfId="1" applyNumberFormat="1" applyFont="1" applyBorder="1" applyAlignment="1">
      <alignment horizontal="right" vertical="center"/>
    </xf>
    <xf numFmtId="190" fontId="44" fillId="0" borderId="4" xfId="1" applyNumberFormat="1" applyFont="1" applyBorder="1" applyAlignment="1">
      <alignment horizontal="right" vertical="center"/>
    </xf>
    <xf numFmtId="190" fontId="44" fillId="0" borderId="6" xfId="1" applyNumberFormat="1" applyFont="1" applyBorder="1" applyAlignment="1">
      <alignment horizontal="right" vertical="center"/>
    </xf>
    <xf numFmtId="190" fontId="44" fillId="0" borderId="7" xfId="1" applyNumberFormat="1" applyFont="1" applyBorder="1" applyAlignment="1">
      <alignment horizontal="right" vertical="center"/>
    </xf>
    <xf numFmtId="190" fontId="44" fillId="0" borderId="8" xfId="1" applyNumberFormat="1" applyFont="1" applyBorder="1" applyAlignment="1">
      <alignment horizontal="right" vertical="center"/>
    </xf>
    <xf numFmtId="0" fontId="37" fillId="10" borderId="15" xfId="0" applyFont="1" applyFill="1" applyBorder="1" applyAlignment="1">
      <alignment horizontal="center" vertical="center"/>
    </xf>
    <xf numFmtId="0" fontId="37" fillId="10" borderId="13" xfId="0" applyFont="1" applyFill="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190" fontId="44" fillId="0" borderId="56" xfId="1" applyNumberFormat="1" applyFont="1" applyBorder="1" applyAlignment="1">
      <alignment horizontal="right" vertical="center"/>
    </xf>
    <xf numFmtId="190" fontId="44" fillId="0" borderId="206" xfId="1" applyNumberFormat="1" applyFont="1" applyBorder="1" applyAlignment="1">
      <alignment horizontal="right" vertical="center"/>
    </xf>
    <xf numFmtId="0" fontId="45" fillId="0" borderId="0" xfId="0" applyFont="1">
      <alignment vertical="center"/>
    </xf>
    <xf numFmtId="0" fontId="37" fillId="0" borderId="0" xfId="0" applyFont="1" applyAlignment="1">
      <alignment horizontal="center" vertical="center"/>
    </xf>
    <xf numFmtId="0" fontId="37" fillId="0" borderId="0" xfId="0" applyFont="1" applyAlignment="1">
      <alignment vertical="center" wrapText="1"/>
    </xf>
    <xf numFmtId="0" fontId="37" fillId="0" borderId="4" xfId="0" applyFont="1" applyBorder="1" applyAlignment="1">
      <alignment horizontal="center" vertical="center"/>
    </xf>
    <xf numFmtId="0" fontId="37" fillId="0" borderId="8" xfId="0" applyFont="1" applyBorder="1" applyAlignment="1">
      <alignment horizontal="center" vertical="center"/>
    </xf>
    <xf numFmtId="0" fontId="37" fillId="10" borderId="16" xfId="0" applyFont="1" applyFill="1" applyBorder="1" applyAlignment="1">
      <alignment horizontal="center" vertical="center"/>
    </xf>
    <xf numFmtId="38" fontId="44" fillId="0" borderId="196" xfId="4" applyFont="1" applyBorder="1" applyAlignment="1">
      <alignment horizontal="right" vertical="center"/>
    </xf>
    <xf numFmtId="38" fontId="44" fillId="0" borderId="0" xfId="4" applyFont="1" applyBorder="1" applyAlignment="1">
      <alignment horizontal="right" vertical="center"/>
    </xf>
    <xf numFmtId="38" fontId="44" fillId="0" borderId="206" xfId="4" applyFont="1" applyBorder="1" applyAlignment="1">
      <alignment horizontal="right" vertical="center"/>
    </xf>
    <xf numFmtId="38" fontId="44" fillId="0" borderId="7" xfId="4" applyFont="1" applyBorder="1" applyAlignment="1">
      <alignment horizontal="right" vertical="center"/>
    </xf>
    <xf numFmtId="0" fontId="44" fillId="0" borderId="145" xfId="0" applyFont="1" applyBorder="1" applyAlignment="1">
      <alignment horizontal="center" vertical="center"/>
    </xf>
    <xf numFmtId="0" fontId="44" fillId="0" borderId="170" xfId="0" applyFont="1" applyBorder="1" applyAlignment="1">
      <alignment horizontal="center" vertical="center"/>
    </xf>
    <xf numFmtId="0" fontId="44" fillId="0" borderId="167" xfId="0" applyFont="1" applyBorder="1" applyAlignment="1">
      <alignment horizontal="center" vertical="center"/>
    </xf>
    <xf numFmtId="0" fontId="44" fillId="0" borderId="163" xfId="0" applyFont="1" applyBorder="1" applyAlignment="1">
      <alignment horizontal="center" vertical="center"/>
    </xf>
    <xf numFmtId="0" fontId="44" fillId="0" borderId="144" xfId="0" applyFont="1" applyBorder="1" applyAlignment="1">
      <alignment horizontal="center" vertical="center"/>
    </xf>
    <xf numFmtId="0" fontId="44" fillId="0" borderId="168" xfId="0" applyFont="1" applyBorder="1" applyAlignment="1">
      <alignment horizontal="center" vertical="center"/>
    </xf>
    <xf numFmtId="0" fontId="45" fillId="0" borderId="0" xfId="0" applyFont="1" applyAlignment="1">
      <alignment horizontal="left" vertical="center"/>
    </xf>
    <xf numFmtId="0" fontId="37" fillId="10" borderId="57" xfId="0" applyFont="1" applyFill="1" applyBorder="1" applyAlignment="1">
      <alignment horizontal="center" vertical="center"/>
    </xf>
    <xf numFmtId="193" fontId="44" fillId="0" borderId="2" xfId="4" applyNumberFormat="1" applyFont="1" applyBorder="1" applyAlignment="1">
      <alignment horizontal="right" vertical="center" shrinkToFit="1"/>
    </xf>
    <xf numFmtId="193" fontId="44" fillId="0" borderId="3" xfId="4" applyNumberFormat="1" applyFont="1" applyBorder="1" applyAlignment="1">
      <alignment horizontal="right" vertical="center" shrinkToFit="1"/>
    </xf>
    <xf numFmtId="193" fontId="44" fillId="0" borderId="6" xfId="4" applyNumberFormat="1" applyFont="1" applyBorder="1" applyAlignment="1">
      <alignment horizontal="right" vertical="center" shrinkToFit="1"/>
    </xf>
    <xf numFmtId="193" fontId="44" fillId="0" borderId="7" xfId="4" applyNumberFormat="1" applyFont="1" applyBorder="1" applyAlignment="1">
      <alignment horizontal="right" vertical="center" shrinkToFit="1"/>
    </xf>
    <xf numFmtId="0" fontId="44" fillId="2" borderId="145" xfId="0" applyFont="1" applyFill="1" applyBorder="1" applyAlignment="1" applyProtection="1">
      <alignment horizontal="center" vertical="center"/>
      <protection locked="0"/>
    </xf>
    <xf numFmtId="0" fontId="44" fillId="2" borderId="170" xfId="0" applyFont="1" applyFill="1" applyBorder="1" applyAlignment="1" applyProtection="1">
      <alignment horizontal="center" vertical="center"/>
      <protection locked="0"/>
    </xf>
    <xf numFmtId="0" fontId="44" fillId="2" borderId="167" xfId="0" applyFont="1" applyFill="1" applyBorder="1" applyAlignment="1" applyProtection="1">
      <alignment horizontal="center" vertical="center"/>
      <protection locked="0"/>
    </xf>
    <xf numFmtId="0" fontId="44" fillId="2" borderId="163" xfId="0" applyFont="1" applyFill="1" applyBorder="1" applyAlignment="1" applyProtection="1">
      <alignment horizontal="center" vertical="center"/>
      <protection locked="0"/>
    </xf>
    <xf numFmtId="0" fontId="44" fillId="2" borderId="144" xfId="0" applyFont="1" applyFill="1" applyBorder="1" applyAlignment="1" applyProtection="1">
      <alignment horizontal="center" vertical="center"/>
      <protection locked="0"/>
    </xf>
    <xf numFmtId="0" fontId="44" fillId="2" borderId="168" xfId="0" applyFont="1" applyFill="1" applyBorder="1" applyAlignment="1" applyProtection="1">
      <alignment horizontal="center" vertical="center"/>
      <protection locked="0"/>
    </xf>
    <xf numFmtId="38" fontId="44" fillId="12" borderId="56" xfId="4" applyFont="1" applyFill="1" applyBorder="1" applyAlignment="1" applyProtection="1">
      <alignment horizontal="right" vertical="center"/>
      <protection locked="0"/>
    </xf>
    <xf numFmtId="38" fontId="44" fillId="12" borderId="3" xfId="4" applyFont="1" applyFill="1" applyBorder="1" applyAlignment="1" applyProtection="1">
      <alignment horizontal="right" vertical="center"/>
      <protection locked="0"/>
    </xf>
    <xf numFmtId="38" fontId="44" fillId="12" borderId="206" xfId="4" applyFont="1" applyFill="1" applyBorder="1" applyAlignment="1" applyProtection="1">
      <alignment horizontal="right" vertical="center"/>
      <protection locked="0"/>
    </xf>
    <xf numFmtId="38" fontId="44" fillId="12" borderId="7" xfId="4" applyFont="1" applyFill="1" applyBorder="1" applyAlignment="1" applyProtection="1">
      <alignment horizontal="right" vertical="center"/>
      <protection locked="0"/>
    </xf>
    <xf numFmtId="193" fontId="44" fillId="12" borderId="2" xfId="4" applyNumberFormat="1" applyFont="1" applyFill="1" applyBorder="1" applyAlignment="1" applyProtection="1">
      <alignment horizontal="right" vertical="center" shrinkToFit="1"/>
      <protection locked="0"/>
    </xf>
    <xf numFmtId="193" fontId="44" fillId="12" borderId="3" xfId="4" applyNumberFormat="1" applyFont="1" applyFill="1" applyBorder="1" applyAlignment="1" applyProtection="1">
      <alignment horizontal="right" vertical="center" shrinkToFit="1"/>
      <protection locked="0"/>
    </xf>
    <xf numFmtId="193" fontId="44" fillId="12" borderId="6" xfId="4" applyNumberFormat="1" applyFont="1" applyFill="1" applyBorder="1" applyAlignment="1" applyProtection="1">
      <alignment horizontal="right" vertical="center" shrinkToFit="1"/>
      <protection locked="0"/>
    </xf>
    <xf numFmtId="193" fontId="44" fillId="12" borderId="7" xfId="4" applyNumberFormat="1" applyFont="1" applyFill="1" applyBorder="1" applyAlignment="1" applyProtection="1">
      <alignment horizontal="right" vertical="center" shrinkToFit="1"/>
      <protection locked="0"/>
    </xf>
    <xf numFmtId="0" fontId="60" fillId="0" borderId="0" xfId="0" applyFont="1" applyAlignment="1">
      <alignment horizontal="center" vertical="center"/>
    </xf>
    <xf numFmtId="0" fontId="80" fillId="0" borderId="0" xfId="0" applyFont="1" applyAlignment="1">
      <alignment vertical="center" shrinkToFit="1"/>
    </xf>
    <xf numFmtId="0" fontId="39" fillId="9" borderId="2" xfId="0" applyFont="1" applyFill="1" applyBorder="1">
      <alignment vertical="center"/>
    </xf>
    <xf numFmtId="0" fontId="39" fillId="9" borderId="3" xfId="0" applyFont="1" applyFill="1" applyBorder="1">
      <alignment vertical="center"/>
    </xf>
    <xf numFmtId="0" fontId="39" fillId="9" borderId="4" xfId="0" applyFont="1" applyFill="1" applyBorder="1">
      <alignment vertical="center"/>
    </xf>
    <xf numFmtId="0" fontId="39" fillId="9" borderId="6" xfId="0" applyFont="1" applyFill="1" applyBorder="1">
      <alignment vertical="center"/>
    </xf>
    <xf numFmtId="0" fontId="39" fillId="9" borderId="7" xfId="0" applyFont="1" applyFill="1" applyBorder="1">
      <alignment vertical="center"/>
    </xf>
    <xf numFmtId="0" fontId="39" fillId="9" borderId="8" xfId="0" applyFont="1" applyFill="1" applyBorder="1">
      <alignment vertical="center"/>
    </xf>
    <xf numFmtId="0" fontId="38" fillId="0" borderId="0" xfId="0" applyFont="1">
      <alignment vertical="center"/>
    </xf>
    <xf numFmtId="0" fontId="46"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67" fillId="0" borderId="7" xfId="0" applyFont="1" applyBorder="1" applyAlignment="1">
      <alignment horizontal="center" vertical="center" shrinkToFit="1"/>
    </xf>
    <xf numFmtId="0" fontId="44" fillId="0" borderId="0" xfId="0" applyFont="1" applyAlignment="1">
      <alignment horizontal="center"/>
    </xf>
    <xf numFmtId="0" fontId="44" fillId="0" borderId="7" xfId="0" applyFont="1" applyBorder="1" applyAlignment="1">
      <alignment horizontal="center"/>
    </xf>
    <xf numFmtId="0" fontId="37" fillId="0" borderId="7" xfId="0" applyFont="1" applyBorder="1" applyAlignment="1">
      <alignment horizontal="center"/>
    </xf>
    <xf numFmtId="0" fontId="37" fillId="0" borderId="2" xfId="0" applyFont="1" applyBorder="1" applyAlignment="1">
      <alignment vertical="center" wrapText="1"/>
    </xf>
    <xf numFmtId="0" fontId="37" fillId="0" borderId="3" xfId="0" applyFont="1" applyBorder="1" applyAlignment="1">
      <alignment vertical="center" wrapText="1"/>
    </xf>
    <xf numFmtId="0" fontId="37" fillId="0" borderId="4" xfId="0" applyFont="1" applyBorder="1" applyAlignment="1">
      <alignment vertical="center" wrapText="1"/>
    </xf>
    <xf numFmtId="0" fontId="37" fillId="0" borderId="5" xfId="0" applyFont="1" applyBorder="1" applyAlignment="1">
      <alignment vertical="center" wrapText="1"/>
    </xf>
    <xf numFmtId="0" fontId="37" fillId="0" borderId="1" xfId="0" applyFont="1" applyBorder="1" applyAlignment="1">
      <alignment vertical="center" wrapText="1"/>
    </xf>
    <xf numFmtId="0" fontId="37" fillId="0" borderId="6" xfId="0" applyFont="1" applyBorder="1" applyAlignment="1">
      <alignment vertical="center" wrapText="1"/>
    </xf>
    <xf numFmtId="0" fontId="37" fillId="0" borderId="7" xfId="0" applyFont="1" applyBorder="1" applyAlignment="1">
      <alignment vertical="center" wrapText="1"/>
    </xf>
    <xf numFmtId="0" fontId="37" fillId="0" borderId="8" xfId="0" applyFont="1" applyBorder="1" applyAlignment="1">
      <alignment vertical="center" wrapText="1"/>
    </xf>
    <xf numFmtId="0" fontId="37" fillId="11" borderId="2" xfId="0" applyFont="1" applyFill="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6" fillId="0" borderId="2" xfId="0" applyFont="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6" xfId="0" applyFont="1" applyBorder="1" applyAlignment="1" applyProtection="1">
      <alignment horizontal="center" vertical="center"/>
      <protection locked="0"/>
    </xf>
    <xf numFmtId="0" fontId="46" fillId="0" borderId="7" xfId="0" applyFont="1" applyBorder="1" applyAlignment="1" applyProtection="1">
      <alignment horizontal="center" vertical="center"/>
      <protection locked="0"/>
    </xf>
    <xf numFmtId="0" fontId="46" fillId="0" borderId="8" xfId="0" applyFont="1" applyBorder="1" applyAlignment="1" applyProtection="1">
      <alignment horizontal="center" vertical="center"/>
      <protection locked="0"/>
    </xf>
  </cellXfs>
  <cellStyles count="19">
    <cellStyle name="パーセント" xfId="1" builtinId="5"/>
    <cellStyle name="パーセント 2" xfId="2"/>
    <cellStyle name="パーセント 2 2" xfId="17"/>
    <cellStyle name="パーセント 3" xfId="16"/>
    <cellStyle name="ハイパーリンク" xfId="3" builtinId="8"/>
    <cellStyle name="桁区切り" xfId="4" builtinId="6"/>
    <cellStyle name="桁区切り 2" xfId="5"/>
    <cellStyle name="桁区切り 3" xfId="6"/>
    <cellStyle name="桁区切り 3 2" xfId="18"/>
    <cellStyle name="桁区切り 4" xfId="7"/>
    <cellStyle name="標準" xfId="0" builtinId="0"/>
    <cellStyle name="標準 2" xfId="8"/>
    <cellStyle name="標準 3" xfId="9"/>
    <cellStyle name="標準 4" xfId="10"/>
    <cellStyle name="標準 5" xfId="11"/>
    <cellStyle name="標準_170125地球温暖化対策計画書(山内修正案）" xfId="12"/>
    <cellStyle name="標準_kokuji6_tokuteisanteihoukoku(100315)" xfId="13"/>
    <cellStyle name="標準_算定A号様式(その他ガス削減量算定ガイドライン)入力用110210" xfId="15"/>
    <cellStyle name="標準_第１号様式の２０（特定テナント等計画書提出書）" xfId="14"/>
  </cellStyles>
  <dxfs count="29">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rgb="FFFFFF99"/>
        </patternFill>
      </fill>
    </dxf>
    <dxf>
      <fill>
        <patternFill>
          <bgColor rgb="FFFFFF99"/>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indexed="22"/>
        </patternFill>
      </fill>
    </dxf>
    <dxf>
      <fill>
        <patternFill>
          <bgColor indexed="43"/>
        </patternFill>
      </fill>
    </dxf>
    <dxf>
      <fill>
        <patternFill>
          <bgColor indexed="22"/>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30480</xdr:colOff>
          <xdr:row>22</xdr:row>
          <xdr:rowOff>982980</xdr:rowOff>
        </xdr:from>
        <xdr:to>
          <xdr:col>43</xdr:col>
          <xdr:colOff>30480</xdr:colOff>
          <xdr:row>22</xdr:row>
          <xdr:rowOff>982980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43245"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43246"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3247"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43248"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1"/>
  <sheetViews>
    <sheetView showGridLines="0" tabSelected="1" view="pageBreakPreview" zoomScaleSheetLayoutView="100" workbookViewId="0">
      <selection activeCell="AA3" sqref="AA3:AC3"/>
    </sheetView>
  </sheetViews>
  <sheetFormatPr defaultColWidth="9" defaultRowHeight="16.5" customHeight="1"/>
  <cols>
    <col min="1" max="1" width="2.33203125" style="129" customWidth="1"/>
    <col min="2" max="2" width="0.44140625" style="129" customWidth="1"/>
    <col min="3" max="3" width="1.109375" style="129" customWidth="1"/>
    <col min="4" max="15" width="2.33203125" style="129" customWidth="1"/>
    <col min="16" max="16" width="1.109375" style="129" customWidth="1"/>
    <col min="17" max="37" width="2.33203125" style="129" customWidth="1"/>
    <col min="38" max="38" width="0.6640625" style="129" customWidth="1"/>
    <col min="39" max="45" width="2.33203125" style="129" customWidth="1"/>
    <col min="46" max="47" width="9" style="129"/>
    <col min="48" max="48" width="0" style="129" hidden="1" customWidth="1"/>
    <col min="49" max="16384" width="9" style="129"/>
  </cols>
  <sheetData>
    <row r="1" spans="1:48" ht="16.5" customHeight="1">
      <c r="A1" s="129" t="s">
        <v>435</v>
      </c>
    </row>
    <row r="2" spans="1:48" ht="3.75" customHeight="1">
      <c r="B2" s="130"/>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2"/>
    </row>
    <row r="3" spans="1:48" ht="16.5" customHeight="1">
      <c r="B3" s="133"/>
      <c r="D3" s="134"/>
      <c r="E3" s="134"/>
      <c r="F3" s="134"/>
      <c r="G3" s="134"/>
      <c r="H3" s="134"/>
      <c r="I3" s="134"/>
      <c r="J3" s="134"/>
      <c r="K3" s="134"/>
      <c r="L3" s="134"/>
      <c r="M3" s="134"/>
      <c r="N3" s="134"/>
      <c r="O3" s="134"/>
      <c r="P3" s="134"/>
      <c r="Q3" s="134"/>
      <c r="R3" s="134"/>
      <c r="S3" s="134"/>
      <c r="T3" s="134"/>
      <c r="U3" s="134"/>
      <c r="V3" s="134"/>
      <c r="W3" s="134"/>
      <c r="X3" s="134"/>
      <c r="Y3" s="134"/>
      <c r="Z3" s="134"/>
      <c r="AA3" s="452">
        <v>2025</v>
      </c>
      <c r="AB3" s="452"/>
      <c r="AC3" s="452"/>
      <c r="AD3" s="129" t="s">
        <v>436</v>
      </c>
      <c r="AE3" s="452"/>
      <c r="AF3" s="453"/>
      <c r="AG3" s="129" t="s">
        <v>437</v>
      </c>
      <c r="AH3" s="452"/>
      <c r="AI3" s="452"/>
      <c r="AJ3" s="129" t="s">
        <v>438</v>
      </c>
      <c r="AK3" s="134"/>
      <c r="AL3" s="135"/>
    </row>
    <row r="4" spans="1:48" ht="16.5" customHeight="1">
      <c r="B4" s="133"/>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5"/>
    </row>
    <row r="5" spans="1:48" ht="16.5" customHeight="1">
      <c r="B5" s="133"/>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5"/>
    </row>
    <row r="6" spans="1:48" ht="16.5" customHeight="1">
      <c r="B6" s="133"/>
      <c r="E6" s="136" t="s">
        <v>439</v>
      </c>
      <c r="AL6" s="135"/>
    </row>
    <row r="7" spans="1:48" ht="16.5" customHeight="1">
      <c r="B7" s="133"/>
      <c r="D7" s="134"/>
      <c r="E7" s="134"/>
      <c r="F7" s="134"/>
      <c r="G7" s="134"/>
      <c r="H7" s="134"/>
      <c r="I7" s="134"/>
      <c r="J7" s="134"/>
      <c r="K7" s="134"/>
      <c r="L7" s="134"/>
      <c r="M7" s="134"/>
      <c r="N7" s="134"/>
      <c r="O7" s="134"/>
      <c r="P7" s="134"/>
      <c r="Q7" s="134"/>
      <c r="R7" s="134"/>
      <c r="S7" s="134"/>
      <c r="T7" s="454" t="s">
        <v>45</v>
      </c>
      <c r="U7" s="454"/>
      <c r="V7" s="454"/>
      <c r="W7" s="454"/>
      <c r="X7" s="454"/>
      <c r="Y7" s="454"/>
      <c r="Z7" s="454"/>
      <c r="AA7" s="454"/>
      <c r="AB7" s="454"/>
      <c r="AC7" s="454"/>
      <c r="AD7" s="454"/>
      <c r="AE7" s="454"/>
      <c r="AF7" s="454"/>
      <c r="AG7" s="454"/>
      <c r="AH7" s="454"/>
      <c r="AI7" s="454"/>
      <c r="AJ7" s="134"/>
      <c r="AK7" s="134"/>
      <c r="AL7" s="135"/>
      <c r="AV7" s="129" t="s">
        <v>45</v>
      </c>
    </row>
    <row r="8" spans="1:48" ht="16.5" customHeight="1">
      <c r="B8" s="133"/>
      <c r="T8" s="441" t="s">
        <v>440</v>
      </c>
      <c r="U8" s="451"/>
      <c r="V8" s="451"/>
      <c r="W8" s="451"/>
      <c r="X8" s="450"/>
      <c r="Y8" s="450"/>
      <c r="Z8" s="450"/>
      <c r="AA8" s="450"/>
      <c r="AB8" s="450"/>
      <c r="AC8" s="450"/>
      <c r="AD8" s="450"/>
      <c r="AE8" s="450"/>
      <c r="AF8" s="450"/>
      <c r="AG8" s="450"/>
      <c r="AH8" s="450"/>
      <c r="AI8" s="450"/>
      <c r="AL8" s="135"/>
      <c r="AV8" s="129" t="s">
        <v>46</v>
      </c>
    </row>
    <row r="9" spans="1:48" ht="16.5" customHeight="1">
      <c r="B9" s="133"/>
      <c r="T9" s="451"/>
      <c r="U9" s="451"/>
      <c r="V9" s="451"/>
      <c r="W9" s="451"/>
      <c r="X9" s="450"/>
      <c r="Y9" s="450"/>
      <c r="Z9" s="450"/>
      <c r="AA9" s="450"/>
      <c r="AB9" s="450"/>
      <c r="AC9" s="450"/>
      <c r="AD9" s="450"/>
      <c r="AE9" s="450"/>
      <c r="AF9" s="450"/>
      <c r="AG9" s="450"/>
      <c r="AH9" s="450"/>
      <c r="AI9" s="450"/>
      <c r="AL9" s="135"/>
    </row>
    <row r="10" spans="1:48" ht="16.5" customHeight="1">
      <c r="B10" s="133"/>
      <c r="X10" s="450"/>
      <c r="Y10" s="450"/>
      <c r="Z10" s="450"/>
      <c r="AA10" s="450"/>
      <c r="AB10" s="450"/>
      <c r="AC10" s="450"/>
      <c r="AD10" s="450"/>
      <c r="AE10" s="450"/>
      <c r="AF10" s="450"/>
      <c r="AG10" s="450"/>
      <c r="AH10" s="450"/>
      <c r="AI10" s="450"/>
      <c r="AL10" s="135"/>
    </row>
    <row r="11" spans="1:48" ht="16.5" customHeight="1">
      <c r="B11" s="133"/>
      <c r="T11" s="441" t="s">
        <v>441</v>
      </c>
      <c r="U11" s="441"/>
      <c r="V11" s="441"/>
      <c r="W11" s="441"/>
      <c r="X11" s="450"/>
      <c r="Y11" s="450"/>
      <c r="Z11" s="450"/>
      <c r="AA11" s="450"/>
      <c r="AB11" s="450"/>
      <c r="AC11" s="450"/>
      <c r="AD11" s="450"/>
      <c r="AE11" s="450"/>
      <c r="AF11" s="450"/>
      <c r="AG11" s="450"/>
      <c r="AH11" s="450"/>
      <c r="AI11" s="450"/>
      <c r="AJ11" s="138"/>
      <c r="AL11" s="135"/>
    </row>
    <row r="12" spans="1:48" ht="16.5" customHeight="1">
      <c r="B12" s="133"/>
      <c r="T12" s="137"/>
      <c r="U12" s="137"/>
      <c r="V12" s="137"/>
      <c r="W12" s="137"/>
      <c r="X12" s="450"/>
      <c r="Y12" s="450"/>
      <c r="Z12" s="450"/>
      <c r="AA12" s="450"/>
      <c r="AB12" s="450"/>
      <c r="AC12" s="450"/>
      <c r="AD12" s="450"/>
      <c r="AE12" s="450"/>
      <c r="AF12" s="450"/>
      <c r="AG12" s="450"/>
      <c r="AH12" s="450"/>
      <c r="AI12" s="450"/>
      <c r="AJ12" s="138" t="s">
        <v>442</v>
      </c>
      <c r="AL12" s="135"/>
    </row>
    <row r="13" spans="1:48" ht="16.5" customHeight="1">
      <c r="B13" s="133"/>
      <c r="X13" s="450"/>
      <c r="Y13" s="450"/>
      <c r="Z13" s="450"/>
      <c r="AA13" s="450"/>
      <c r="AB13" s="450"/>
      <c r="AC13" s="450"/>
      <c r="AD13" s="450"/>
      <c r="AE13" s="450"/>
      <c r="AF13" s="450"/>
      <c r="AG13" s="450"/>
      <c r="AH13" s="450"/>
      <c r="AI13" s="450"/>
      <c r="AL13" s="135"/>
    </row>
    <row r="14" spans="1:48" ht="16.5" customHeight="1">
      <c r="B14" s="133"/>
      <c r="V14" s="449" t="s">
        <v>443</v>
      </c>
      <c r="W14" s="449"/>
      <c r="X14" s="449"/>
      <c r="Y14" s="449"/>
      <c r="Z14" s="449"/>
      <c r="AA14" s="449"/>
      <c r="AB14" s="449"/>
      <c r="AC14" s="449"/>
      <c r="AD14" s="449"/>
      <c r="AE14" s="449"/>
      <c r="AF14" s="449"/>
      <c r="AG14" s="449"/>
      <c r="AH14" s="449"/>
      <c r="AI14" s="449"/>
      <c r="AJ14" s="449"/>
      <c r="AL14" s="135"/>
    </row>
    <row r="15" spans="1:48" ht="16.5" customHeight="1">
      <c r="B15" s="133"/>
      <c r="V15" s="449"/>
      <c r="W15" s="449"/>
      <c r="X15" s="449"/>
      <c r="Y15" s="449"/>
      <c r="Z15" s="449"/>
      <c r="AA15" s="449"/>
      <c r="AB15" s="449"/>
      <c r="AC15" s="449"/>
      <c r="AD15" s="449"/>
      <c r="AE15" s="449"/>
      <c r="AF15" s="449"/>
      <c r="AG15" s="449"/>
      <c r="AH15" s="449"/>
      <c r="AI15" s="449"/>
      <c r="AJ15" s="449"/>
      <c r="AL15" s="135"/>
    </row>
    <row r="16" spans="1:48" ht="16.5" customHeight="1">
      <c r="B16" s="133"/>
      <c r="AL16" s="135"/>
    </row>
    <row r="17" spans="2:38" ht="16.5" customHeight="1">
      <c r="B17" s="133"/>
      <c r="AL17" s="135"/>
    </row>
    <row r="18" spans="2:38" ht="16.5" customHeight="1">
      <c r="B18" s="133"/>
      <c r="C18" s="412" t="s">
        <v>444</v>
      </c>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135"/>
    </row>
    <row r="19" spans="2:38" ht="16.5" customHeight="1">
      <c r="B19" s="133"/>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135"/>
    </row>
    <row r="20" spans="2:38" ht="16.5" customHeight="1">
      <c r="B20" s="133"/>
      <c r="AL20" s="135"/>
    </row>
    <row r="21" spans="2:38" ht="16.5" customHeight="1">
      <c r="B21" s="133"/>
      <c r="AL21" s="135"/>
    </row>
    <row r="22" spans="2:38" ht="16.5" customHeight="1">
      <c r="B22" s="133"/>
      <c r="D22" s="406" t="s">
        <v>445</v>
      </c>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135"/>
    </row>
    <row r="23" spans="2:38" ht="16.5" customHeight="1">
      <c r="B23" s="133"/>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135"/>
    </row>
    <row r="24" spans="2:38" ht="16.5" customHeight="1">
      <c r="B24" s="133"/>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135"/>
    </row>
    <row r="25" spans="2:38" ht="16.5" customHeight="1">
      <c r="B25" s="133"/>
      <c r="C25" s="130"/>
      <c r="D25" s="413" t="s">
        <v>446</v>
      </c>
      <c r="E25" s="413"/>
      <c r="F25" s="413"/>
      <c r="G25" s="413"/>
      <c r="H25" s="413"/>
      <c r="I25" s="413"/>
      <c r="J25" s="413"/>
      <c r="K25" s="413"/>
      <c r="L25" s="413"/>
      <c r="M25" s="413"/>
      <c r="N25" s="413"/>
      <c r="O25" s="413"/>
      <c r="P25" s="132"/>
      <c r="Q25" s="417"/>
      <c r="R25" s="418"/>
      <c r="S25" s="418"/>
      <c r="T25" s="418"/>
      <c r="U25" s="418"/>
      <c r="V25" s="418"/>
      <c r="W25" s="418"/>
      <c r="X25" s="418"/>
      <c r="Y25" s="418"/>
      <c r="Z25" s="418"/>
      <c r="AA25" s="418"/>
      <c r="AB25" s="418"/>
      <c r="AC25" s="418"/>
      <c r="AD25" s="418"/>
      <c r="AE25" s="418"/>
      <c r="AF25" s="418"/>
      <c r="AG25" s="418"/>
      <c r="AH25" s="418"/>
      <c r="AI25" s="418"/>
      <c r="AJ25" s="418"/>
      <c r="AK25" s="419"/>
      <c r="AL25" s="135"/>
    </row>
    <row r="26" spans="2:38" ht="16.5" customHeight="1">
      <c r="B26" s="133"/>
      <c r="C26" s="139"/>
      <c r="D26" s="414"/>
      <c r="E26" s="414"/>
      <c r="F26" s="414"/>
      <c r="G26" s="414"/>
      <c r="H26" s="414"/>
      <c r="I26" s="414"/>
      <c r="J26" s="414"/>
      <c r="K26" s="414"/>
      <c r="L26" s="414"/>
      <c r="M26" s="414"/>
      <c r="N26" s="414"/>
      <c r="O26" s="414"/>
      <c r="P26" s="140"/>
      <c r="Q26" s="420"/>
      <c r="R26" s="421"/>
      <c r="S26" s="421"/>
      <c r="T26" s="421"/>
      <c r="U26" s="421"/>
      <c r="V26" s="421"/>
      <c r="W26" s="421"/>
      <c r="X26" s="421"/>
      <c r="Y26" s="421"/>
      <c r="Z26" s="421"/>
      <c r="AA26" s="421"/>
      <c r="AB26" s="421"/>
      <c r="AC26" s="421"/>
      <c r="AD26" s="421"/>
      <c r="AE26" s="421"/>
      <c r="AF26" s="421"/>
      <c r="AG26" s="421"/>
      <c r="AH26" s="421"/>
      <c r="AI26" s="421"/>
      <c r="AJ26" s="421"/>
      <c r="AK26" s="422"/>
      <c r="AL26" s="135"/>
    </row>
    <row r="27" spans="2:38" ht="16.5" customHeight="1">
      <c r="B27" s="133"/>
      <c r="C27" s="130"/>
      <c r="D27" s="413" t="s">
        <v>447</v>
      </c>
      <c r="E27" s="413"/>
      <c r="F27" s="413"/>
      <c r="G27" s="413"/>
      <c r="H27" s="413"/>
      <c r="I27" s="413"/>
      <c r="J27" s="413"/>
      <c r="K27" s="413"/>
      <c r="L27" s="413"/>
      <c r="M27" s="413"/>
      <c r="N27" s="413"/>
      <c r="O27" s="413"/>
      <c r="P27" s="132"/>
      <c r="Q27" s="407"/>
      <c r="R27" s="408"/>
      <c r="S27" s="408"/>
      <c r="T27" s="408"/>
      <c r="U27" s="408"/>
      <c r="V27" s="415" t="s">
        <v>619</v>
      </c>
      <c r="W27" s="429"/>
      <c r="X27" s="430"/>
      <c r="Y27" s="430"/>
      <c r="Z27" s="430"/>
      <c r="AA27" s="430"/>
      <c r="AB27" s="430"/>
      <c r="AC27" s="430"/>
      <c r="AD27" s="430"/>
      <c r="AE27" s="430"/>
      <c r="AF27" s="430"/>
      <c r="AG27" s="430"/>
      <c r="AH27" s="430"/>
      <c r="AI27" s="430"/>
      <c r="AJ27" s="430"/>
      <c r="AK27" s="431"/>
      <c r="AL27" s="135"/>
    </row>
    <row r="28" spans="2:38" ht="16.5" customHeight="1">
      <c r="B28" s="133"/>
      <c r="C28" s="139"/>
      <c r="D28" s="414"/>
      <c r="E28" s="414"/>
      <c r="F28" s="414"/>
      <c r="G28" s="414"/>
      <c r="H28" s="414"/>
      <c r="I28" s="414"/>
      <c r="J28" s="414"/>
      <c r="K28" s="414"/>
      <c r="L28" s="414"/>
      <c r="M28" s="414"/>
      <c r="N28" s="414"/>
      <c r="O28" s="414"/>
      <c r="P28" s="140"/>
      <c r="Q28" s="409"/>
      <c r="R28" s="410"/>
      <c r="S28" s="410"/>
      <c r="T28" s="410"/>
      <c r="U28" s="410"/>
      <c r="V28" s="416"/>
      <c r="W28" s="432"/>
      <c r="X28" s="432"/>
      <c r="Y28" s="432"/>
      <c r="Z28" s="432"/>
      <c r="AA28" s="432"/>
      <c r="AB28" s="432"/>
      <c r="AC28" s="432"/>
      <c r="AD28" s="432"/>
      <c r="AE28" s="432"/>
      <c r="AF28" s="432"/>
      <c r="AG28" s="432"/>
      <c r="AH28" s="432"/>
      <c r="AI28" s="432"/>
      <c r="AJ28" s="432"/>
      <c r="AK28" s="433"/>
      <c r="AL28" s="135"/>
    </row>
    <row r="29" spans="2:38" ht="16.5" customHeight="1">
      <c r="B29" s="133"/>
      <c r="C29" s="133"/>
      <c r="D29" s="413" t="s">
        <v>448</v>
      </c>
      <c r="E29" s="413"/>
      <c r="F29" s="413"/>
      <c r="G29" s="413"/>
      <c r="H29" s="413"/>
      <c r="I29" s="413"/>
      <c r="J29" s="413"/>
      <c r="K29" s="413"/>
      <c r="L29" s="413"/>
      <c r="M29" s="413"/>
      <c r="N29" s="413"/>
      <c r="O29" s="413"/>
      <c r="P29" s="135"/>
      <c r="Q29" s="443"/>
      <c r="R29" s="444"/>
      <c r="S29" s="444"/>
      <c r="T29" s="444"/>
      <c r="U29" s="444"/>
      <c r="V29" s="444"/>
      <c r="W29" s="444"/>
      <c r="X29" s="444"/>
      <c r="Y29" s="444"/>
      <c r="Z29" s="444"/>
      <c r="AA29" s="444"/>
      <c r="AB29" s="444"/>
      <c r="AC29" s="444"/>
      <c r="AD29" s="444"/>
      <c r="AE29" s="444"/>
      <c r="AF29" s="444"/>
      <c r="AG29" s="444"/>
      <c r="AH29" s="444"/>
      <c r="AI29" s="444"/>
      <c r="AJ29" s="444"/>
      <c r="AK29" s="445"/>
      <c r="AL29" s="135"/>
    </row>
    <row r="30" spans="2:38" ht="16.5" customHeight="1">
      <c r="B30" s="133"/>
      <c r="C30" s="133"/>
      <c r="D30" s="414"/>
      <c r="E30" s="414"/>
      <c r="F30" s="414"/>
      <c r="G30" s="414"/>
      <c r="H30" s="414"/>
      <c r="I30" s="414"/>
      <c r="J30" s="414"/>
      <c r="K30" s="414"/>
      <c r="L30" s="414"/>
      <c r="M30" s="414"/>
      <c r="N30" s="414"/>
      <c r="O30" s="414"/>
      <c r="P30" s="135"/>
      <c r="Q30" s="446"/>
      <c r="R30" s="447"/>
      <c r="S30" s="447"/>
      <c r="T30" s="447"/>
      <c r="U30" s="447"/>
      <c r="V30" s="447"/>
      <c r="W30" s="447"/>
      <c r="X30" s="447"/>
      <c r="Y30" s="447"/>
      <c r="Z30" s="447"/>
      <c r="AA30" s="447"/>
      <c r="AB30" s="447"/>
      <c r="AC30" s="447"/>
      <c r="AD30" s="447"/>
      <c r="AE30" s="447"/>
      <c r="AF30" s="447"/>
      <c r="AG30" s="447"/>
      <c r="AH30" s="447"/>
      <c r="AI30" s="447"/>
      <c r="AJ30" s="447"/>
      <c r="AK30" s="448"/>
      <c r="AL30" s="135"/>
    </row>
    <row r="31" spans="2:38" ht="16.5" customHeight="1">
      <c r="B31" s="133"/>
      <c r="C31" s="130"/>
      <c r="D31" s="413" t="s">
        <v>449</v>
      </c>
      <c r="E31" s="413"/>
      <c r="F31" s="413"/>
      <c r="G31" s="413"/>
      <c r="H31" s="413"/>
      <c r="I31" s="413"/>
      <c r="J31" s="413"/>
      <c r="K31" s="413"/>
      <c r="L31" s="413"/>
      <c r="M31" s="413"/>
      <c r="N31" s="413"/>
      <c r="O31" s="413"/>
      <c r="P31" s="125"/>
      <c r="Q31" s="423" t="s">
        <v>450</v>
      </c>
      <c r="R31" s="424"/>
      <c r="S31" s="424"/>
      <c r="T31" s="424"/>
      <c r="U31" s="424"/>
      <c r="V31" s="424"/>
      <c r="W31" s="424"/>
      <c r="X31" s="424"/>
      <c r="Y31" s="424"/>
      <c r="Z31" s="424"/>
      <c r="AA31" s="424"/>
      <c r="AB31" s="424"/>
      <c r="AC31" s="424"/>
      <c r="AD31" s="424"/>
      <c r="AE31" s="424"/>
      <c r="AF31" s="424"/>
      <c r="AG31" s="424"/>
      <c r="AH31" s="424"/>
      <c r="AI31" s="424"/>
      <c r="AJ31" s="424"/>
      <c r="AK31" s="425"/>
      <c r="AL31" s="135"/>
    </row>
    <row r="32" spans="2:38" ht="16.5" customHeight="1">
      <c r="B32" s="133"/>
      <c r="C32" s="139"/>
      <c r="D32" s="414"/>
      <c r="E32" s="414"/>
      <c r="F32" s="414"/>
      <c r="G32" s="414"/>
      <c r="H32" s="414"/>
      <c r="I32" s="414"/>
      <c r="J32" s="414"/>
      <c r="K32" s="414"/>
      <c r="L32" s="414"/>
      <c r="M32" s="414"/>
      <c r="N32" s="414"/>
      <c r="O32" s="414"/>
      <c r="P32" s="123"/>
      <c r="Q32" s="426"/>
      <c r="R32" s="427"/>
      <c r="S32" s="427"/>
      <c r="T32" s="427"/>
      <c r="U32" s="427"/>
      <c r="V32" s="427"/>
      <c r="W32" s="427"/>
      <c r="X32" s="427"/>
      <c r="Y32" s="427"/>
      <c r="Z32" s="427"/>
      <c r="AA32" s="427"/>
      <c r="AB32" s="427"/>
      <c r="AC32" s="427"/>
      <c r="AD32" s="427"/>
      <c r="AE32" s="427"/>
      <c r="AF32" s="427"/>
      <c r="AG32" s="427"/>
      <c r="AH32" s="427"/>
      <c r="AI32" s="427"/>
      <c r="AJ32" s="427"/>
      <c r="AK32" s="428"/>
      <c r="AL32" s="135"/>
    </row>
    <row r="33" spans="2:38" ht="16.5" customHeight="1">
      <c r="B33" s="133"/>
      <c r="C33" s="130"/>
      <c r="D33" s="413" t="s">
        <v>451</v>
      </c>
      <c r="E33" s="413"/>
      <c r="F33" s="413"/>
      <c r="G33" s="413"/>
      <c r="H33" s="413"/>
      <c r="I33" s="413"/>
      <c r="J33" s="413"/>
      <c r="K33" s="413"/>
      <c r="L33" s="413"/>
      <c r="M33" s="413"/>
      <c r="N33" s="413"/>
      <c r="O33" s="413"/>
      <c r="P33" s="141"/>
      <c r="Q33" s="142" t="s">
        <v>452</v>
      </c>
      <c r="R33" s="127"/>
      <c r="S33" s="127"/>
      <c r="T33" s="128"/>
      <c r="U33" s="417"/>
      <c r="V33" s="418"/>
      <c r="W33" s="418"/>
      <c r="X33" s="418"/>
      <c r="Y33" s="418"/>
      <c r="Z33" s="418"/>
      <c r="AA33" s="418"/>
      <c r="AB33" s="418"/>
      <c r="AC33" s="418"/>
      <c r="AD33" s="418"/>
      <c r="AE33" s="418"/>
      <c r="AF33" s="418"/>
      <c r="AG33" s="418"/>
      <c r="AH33" s="418"/>
      <c r="AI33" s="418"/>
      <c r="AJ33" s="418"/>
      <c r="AK33" s="419"/>
      <c r="AL33" s="135"/>
    </row>
    <row r="34" spans="2:38" ht="16.5" customHeight="1">
      <c r="B34" s="133"/>
      <c r="C34" s="133"/>
      <c r="D34" s="441"/>
      <c r="E34" s="441"/>
      <c r="F34" s="441"/>
      <c r="G34" s="441"/>
      <c r="H34" s="441"/>
      <c r="I34" s="441"/>
      <c r="J34" s="441"/>
      <c r="K34" s="441"/>
      <c r="L34" s="441"/>
      <c r="M34" s="441"/>
      <c r="N34" s="441"/>
      <c r="O34" s="441"/>
      <c r="P34" s="143"/>
      <c r="Q34" s="142" t="s">
        <v>453</v>
      </c>
      <c r="R34" s="127"/>
      <c r="S34" s="127"/>
      <c r="T34" s="128"/>
      <c r="U34" s="417"/>
      <c r="V34" s="418"/>
      <c r="W34" s="418"/>
      <c r="X34" s="418"/>
      <c r="Y34" s="418"/>
      <c r="Z34" s="418"/>
      <c r="AA34" s="418"/>
      <c r="AB34" s="418"/>
      <c r="AC34" s="418"/>
      <c r="AD34" s="418"/>
      <c r="AE34" s="418"/>
      <c r="AF34" s="418"/>
      <c r="AG34" s="418"/>
      <c r="AH34" s="418"/>
      <c r="AI34" s="418"/>
      <c r="AJ34" s="418"/>
      <c r="AK34" s="419"/>
      <c r="AL34" s="135"/>
    </row>
    <row r="35" spans="2:38" ht="16.5" customHeight="1">
      <c r="B35" s="133"/>
      <c r="C35" s="133"/>
      <c r="D35" s="441"/>
      <c r="E35" s="441"/>
      <c r="F35" s="441"/>
      <c r="G35" s="441"/>
      <c r="H35" s="441"/>
      <c r="I35" s="441"/>
      <c r="J35" s="441"/>
      <c r="K35" s="441"/>
      <c r="L35" s="441"/>
      <c r="M35" s="441"/>
      <c r="N35" s="441"/>
      <c r="O35" s="441"/>
      <c r="P35" s="143"/>
      <c r="Q35" s="142" t="s">
        <v>440</v>
      </c>
      <c r="R35" s="127"/>
      <c r="S35" s="127"/>
      <c r="T35" s="128"/>
      <c r="U35" s="411"/>
      <c r="V35" s="411"/>
      <c r="W35" s="411"/>
      <c r="X35" s="411"/>
      <c r="Y35" s="411"/>
      <c r="Z35" s="411"/>
      <c r="AA35" s="411"/>
      <c r="AB35" s="411"/>
      <c r="AC35" s="411"/>
      <c r="AD35" s="411"/>
      <c r="AE35" s="411"/>
      <c r="AF35" s="411"/>
      <c r="AG35" s="411"/>
      <c r="AH35" s="411"/>
      <c r="AI35" s="411"/>
      <c r="AJ35" s="411"/>
      <c r="AK35" s="411"/>
      <c r="AL35" s="135"/>
    </row>
    <row r="36" spans="2:38" ht="16.5" customHeight="1">
      <c r="B36" s="133"/>
      <c r="C36" s="133"/>
      <c r="D36" s="441"/>
      <c r="E36" s="441"/>
      <c r="F36" s="441"/>
      <c r="G36" s="441"/>
      <c r="H36" s="441"/>
      <c r="I36" s="441"/>
      <c r="J36" s="441"/>
      <c r="K36" s="441"/>
      <c r="L36" s="441"/>
      <c r="M36" s="441"/>
      <c r="N36" s="441"/>
      <c r="O36" s="441"/>
      <c r="P36" s="135"/>
      <c r="Q36" s="126" t="s">
        <v>454</v>
      </c>
      <c r="R36" s="127"/>
      <c r="S36" s="127"/>
      <c r="T36" s="128"/>
      <c r="U36" s="411"/>
      <c r="V36" s="411"/>
      <c r="W36" s="411"/>
      <c r="X36" s="411"/>
      <c r="Y36" s="411"/>
      <c r="Z36" s="411"/>
      <c r="AA36" s="411"/>
      <c r="AB36" s="411"/>
      <c r="AC36" s="411"/>
      <c r="AD36" s="411"/>
      <c r="AE36" s="411"/>
      <c r="AF36" s="411"/>
      <c r="AG36" s="411"/>
      <c r="AH36" s="411"/>
      <c r="AI36" s="411"/>
      <c r="AJ36" s="411"/>
      <c r="AK36" s="411"/>
      <c r="AL36" s="135"/>
    </row>
    <row r="37" spans="2:38" ht="16.5" customHeight="1">
      <c r="B37" s="133"/>
      <c r="C37" s="133"/>
      <c r="D37" s="441"/>
      <c r="E37" s="441"/>
      <c r="F37" s="441"/>
      <c r="G37" s="441"/>
      <c r="H37" s="441"/>
      <c r="I37" s="441"/>
      <c r="J37" s="441"/>
      <c r="K37" s="441"/>
      <c r="L37" s="441"/>
      <c r="M37" s="441"/>
      <c r="N37" s="441"/>
      <c r="O37" s="441"/>
      <c r="P37" s="135"/>
      <c r="Q37" s="126" t="s">
        <v>455</v>
      </c>
      <c r="R37" s="127"/>
      <c r="S37" s="127"/>
      <c r="T37" s="128"/>
      <c r="U37" s="411"/>
      <c r="V37" s="411"/>
      <c r="W37" s="411"/>
      <c r="X37" s="411"/>
      <c r="Y37" s="411"/>
      <c r="Z37" s="411"/>
      <c r="AA37" s="411"/>
      <c r="AB37" s="411"/>
      <c r="AC37" s="411"/>
      <c r="AD37" s="411"/>
      <c r="AE37" s="411"/>
      <c r="AF37" s="411"/>
      <c r="AG37" s="411"/>
      <c r="AH37" s="411"/>
      <c r="AI37" s="411"/>
      <c r="AJ37" s="411"/>
      <c r="AK37" s="411"/>
      <c r="AL37" s="135"/>
    </row>
    <row r="38" spans="2:38" ht="16.5" customHeight="1">
      <c r="B38" s="133"/>
      <c r="C38" s="133"/>
      <c r="D38" s="441"/>
      <c r="E38" s="441"/>
      <c r="F38" s="441"/>
      <c r="G38" s="441"/>
      <c r="H38" s="441"/>
      <c r="I38" s="441"/>
      <c r="J38" s="441"/>
      <c r="K38" s="441"/>
      <c r="L38" s="441"/>
      <c r="M38" s="441"/>
      <c r="N38" s="441"/>
      <c r="O38" s="441"/>
      <c r="P38" s="135"/>
      <c r="Q38" s="438" t="s">
        <v>456</v>
      </c>
      <c r="R38" s="439"/>
      <c r="S38" s="439"/>
      <c r="T38" s="440"/>
      <c r="U38" s="411"/>
      <c r="V38" s="411"/>
      <c r="W38" s="411"/>
      <c r="X38" s="411"/>
      <c r="Y38" s="411"/>
      <c r="Z38" s="411"/>
      <c r="AA38" s="411"/>
      <c r="AB38" s="411"/>
      <c r="AC38" s="411"/>
      <c r="AD38" s="411"/>
      <c r="AE38" s="411"/>
      <c r="AF38" s="411"/>
      <c r="AG38" s="411"/>
      <c r="AH38" s="411"/>
      <c r="AI38" s="411"/>
      <c r="AJ38" s="411"/>
      <c r="AK38" s="411"/>
      <c r="AL38" s="135"/>
    </row>
    <row r="39" spans="2:38" ht="17.25" customHeight="1">
      <c r="B39" s="133"/>
      <c r="C39" s="133"/>
      <c r="D39" s="441"/>
      <c r="E39" s="441"/>
      <c r="F39" s="441"/>
      <c r="G39" s="441"/>
      <c r="H39" s="441"/>
      <c r="I39" s="441"/>
      <c r="J39" s="441"/>
      <c r="K39" s="441"/>
      <c r="L39" s="441"/>
      <c r="M39" s="441"/>
      <c r="N39" s="441"/>
      <c r="O39" s="441"/>
      <c r="P39" s="135"/>
      <c r="Q39" s="438" t="s">
        <v>457</v>
      </c>
      <c r="R39" s="439"/>
      <c r="S39" s="439"/>
      <c r="T39" s="440"/>
      <c r="U39" s="411"/>
      <c r="V39" s="411"/>
      <c r="W39" s="411"/>
      <c r="X39" s="411"/>
      <c r="Y39" s="411"/>
      <c r="Z39" s="411"/>
      <c r="AA39" s="411"/>
      <c r="AB39" s="411"/>
      <c r="AC39" s="411"/>
      <c r="AD39" s="411"/>
      <c r="AE39" s="411"/>
      <c r="AF39" s="411"/>
      <c r="AG39" s="411"/>
      <c r="AH39" s="411"/>
      <c r="AI39" s="411"/>
      <c r="AJ39" s="411"/>
      <c r="AK39" s="411"/>
      <c r="AL39" s="135"/>
    </row>
    <row r="40" spans="2:38" ht="16.5" customHeight="1">
      <c r="B40" s="133"/>
      <c r="C40" s="133"/>
      <c r="D40" s="441"/>
      <c r="E40" s="441"/>
      <c r="F40" s="441"/>
      <c r="G40" s="441"/>
      <c r="H40" s="441"/>
      <c r="I40" s="441"/>
      <c r="J40" s="441"/>
      <c r="K40" s="441"/>
      <c r="L40" s="441"/>
      <c r="M40" s="441"/>
      <c r="N40" s="441"/>
      <c r="O40" s="441"/>
      <c r="P40" s="135"/>
      <c r="Q40" s="438" t="s">
        <v>458</v>
      </c>
      <c r="R40" s="439"/>
      <c r="S40" s="439"/>
      <c r="T40" s="440"/>
      <c r="U40" s="442"/>
      <c r="V40" s="411"/>
      <c r="W40" s="411"/>
      <c r="X40" s="411"/>
      <c r="Y40" s="411"/>
      <c r="Z40" s="411"/>
      <c r="AA40" s="411"/>
      <c r="AB40" s="411"/>
      <c r="AC40" s="411"/>
      <c r="AD40" s="411"/>
      <c r="AE40" s="411"/>
      <c r="AF40" s="411"/>
      <c r="AG40" s="411"/>
      <c r="AH40" s="411"/>
      <c r="AI40" s="411"/>
      <c r="AJ40" s="411"/>
      <c r="AK40" s="411"/>
      <c r="AL40" s="135"/>
    </row>
    <row r="41" spans="2:38" ht="16.5" customHeight="1">
      <c r="B41" s="133"/>
      <c r="C41" s="139"/>
      <c r="D41" s="414"/>
      <c r="E41" s="414"/>
      <c r="F41" s="414"/>
      <c r="G41" s="414"/>
      <c r="H41" s="414"/>
      <c r="I41" s="414"/>
      <c r="J41" s="414"/>
      <c r="K41" s="414"/>
      <c r="L41" s="414"/>
      <c r="M41" s="414"/>
      <c r="N41" s="414"/>
      <c r="O41" s="414"/>
      <c r="P41" s="140"/>
      <c r="Q41" s="438" t="s">
        <v>459</v>
      </c>
      <c r="R41" s="439"/>
      <c r="S41" s="439"/>
      <c r="T41" s="440"/>
      <c r="U41" s="411"/>
      <c r="V41" s="411"/>
      <c r="W41" s="411"/>
      <c r="X41" s="411"/>
      <c r="Y41" s="411"/>
      <c r="Z41" s="411"/>
      <c r="AA41" s="411"/>
      <c r="AB41" s="411"/>
      <c r="AC41" s="411"/>
      <c r="AD41" s="411"/>
      <c r="AE41" s="411"/>
      <c r="AF41" s="411"/>
      <c r="AG41" s="411"/>
      <c r="AH41" s="411"/>
      <c r="AI41" s="411"/>
      <c r="AJ41" s="411"/>
      <c r="AK41" s="411"/>
      <c r="AL41" s="135"/>
    </row>
    <row r="42" spans="2:38" ht="16.5" customHeight="1">
      <c r="B42" s="133"/>
      <c r="C42" s="130"/>
      <c r="D42" s="291" t="s">
        <v>460</v>
      </c>
      <c r="E42" s="144"/>
      <c r="F42" s="144"/>
      <c r="G42" s="144"/>
      <c r="H42" s="144"/>
      <c r="I42" s="144"/>
      <c r="J42" s="144"/>
      <c r="K42" s="144"/>
      <c r="L42" s="124"/>
      <c r="M42" s="131"/>
      <c r="N42" s="131"/>
      <c r="O42" s="131"/>
      <c r="P42" s="131"/>
      <c r="Q42" s="131"/>
      <c r="R42" s="131"/>
      <c r="S42" s="131"/>
      <c r="T42" s="131"/>
      <c r="U42" s="131"/>
      <c r="V42" s="131"/>
      <c r="W42" s="131"/>
      <c r="X42" s="131"/>
      <c r="Y42" s="131"/>
      <c r="Z42" s="131"/>
      <c r="AA42" s="131"/>
      <c r="AB42" s="131"/>
      <c r="AC42" s="131"/>
      <c r="AD42" s="131"/>
      <c r="AE42" s="145"/>
      <c r="AF42" s="145"/>
      <c r="AG42" s="145"/>
      <c r="AH42" s="145"/>
      <c r="AI42" s="145"/>
      <c r="AJ42" s="145"/>
      <c r="AK42" s="146"/>
      <c r="AL42" s="135"/>
    </row>
    <row r="43" spans="2:38" ht="16.5" customHeight="1">
      <c r="B43" s="133"/>
      <c r="C43" s="133"/>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5"/>
      <c r="AL43" s="135"/>
    </row>
    <row r="44" spans="2:38" ht="16.5" customHeight="1">
      <c r="B44" s="133"/>
      <c r="C44" s="133"/>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5"/>
      <c r="AL44" s="135"/>
    </row>
    <row r="45" spans="2:38" ht="16.5" customHeight="1">
      <c r="B45" s="133"/>
      <c r="C45" s="133"/>
      <c r="D45" s="434"/>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5"/>
      <c r="AL45" s="135"/>
    </row>
    <row r="46" spans="2:38" ht="16.5" customHeight="1">
      <c r="B46" s="133"/>
      <c r="C46" s="133"/>
      <c r="D46" s="434"/>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5"/>
      <c r="AL46" s="135"/>
    </row>
    <row r="47" spans="2:38" ht="16.5" customHeight="1">
      <c r="B47" s="133"/>
      <c r="C47" s="133"/>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5"/>
      <c r="AL47" s="135"/>
    </row>
    <row r="48" spans="2:38" ht="16.5" customHeight="1">
      <c r="B48" s="133"/>
      <c r="C48" s="139"/>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7"/>
      <c r="AL48" s="135"/>
    </row>
    <row r="49" spans="2:38" ht="16.5" customHeight="1">
      <c r="B49" s="133"/>
      <c r="AL49" s="135"/>
    </row>
    <row r="50" spans="2:38" ht="3.75" customHeight="1">
      <c r="B50" s="139"/>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0"/>
    </row>
    <row r="51" spans="2:38" ht="16.5" customHeight="1">
      <c r="AL51" s="148" t="s">
        <v>591</v>
      </c>
    </row>
  </sheetData>
  <sheetProtection algorithmName="SHA-512" hashValue="iC++d5KeB1PmAqRciFO+ZGptzt3X5Ie+/7o9E8TK1UH//Wr/bkZlcFHZPOgGTiv09jbrlbeu9/MyuWneUTPFHQ==" saltValue="eT7Ek7TZSuVL1mR025A9EA==" spinCount="100000" sheet="1" objects="1" selectLockedCells="1"/>
  <mergeCells count="37">
    <mergeCell ref="V14:AJ15"/>
    <mergeCell ref="X8:AI9"/>
    <mergeCell ref="T8:W9"/>
    <mergeCell ref="X10:AI11"/>
    <mergeCell ref="AA3:AC3"/>
    <mergeCell ref="AE3:AF3"/>
    <mergeCell ref="AH3:AI3"/>
    <mergeCell ref="T11:W11"/>
    <mergeCell ref="T7:AI7"/>
    <mergeCell ref="X12:AI13"/>
    <mergeCell ref="D43:AK48"/>
    <mergeCell ref="D29:O30"/>
    <mergeCell ref="Q39:T39"/>
    <mergeCell ref="Q40:T40"/>
    <mergeCell ref="Q41:T41"/>
    <mergeCell ref="Q38:T38"/>
    <mergeCell ref="U34:AK34"/>
    <mergeCell ref="U36:AK36"/>
    <mergeCell ref="D33:O41"/>
    <mergeCell ref="U37:AK37"/>
    <mergeCell ref="U39:AK39"/>
    <mergeCell ref="U40:AK40"/>
    <mergeCell ref="U41:AK41"/>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3"/>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B2"/>
  <sheetViews>
    <sheetView workbookViewId="0"/>
  </sheetViews>
  <sheetFormatPr defaultColWidth="9" defaultRowHeight="13.2"/>
  <cols>
    <col min="1" max="1" width="13.88671875" style="388" customWidth="1"/>
    <col min="2" max="2" width="10.109375" style="388" bestFit="1" customWidth="1"/>
    <col min="3" max="16384" width="9" style="388"/>
  </cols>
  <sheetData>
    <row r="1" spans="1:2">
      <c r="A1" s="386" t="s">
        <v>595</v>
      </c>
      <c r="B1" s="387" t="s">
        <v>597</v>
      </c>
    </row>
    <row r="2" spans="1:2">
      <c r="A2" s="386" t="s">
        <v>596</v>
      </c>
      <c r="B2" s="387">
        <v>1</v>
      </c>
    </row>
  </sheetData>
  <sheetProtection password="9DFD" sheet="1" objects="1" scenarios="1"/>
  <phoneticPr fontId="8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Z106"/>
  <sheetViews>
    <sheetView showGridLines="0" view="pageBreakPreview" zoomScaleSheetLayoutView="9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9" width="3.33203125" style="1" customWidth="1"/>
    <col min="30" max="33" width="2.33203125" style="1" customWidth="1"/>
    <col min="34" max="42" width="2.6640625" style="1" customWidth="1"/>
    <col min="43" max="43" width="1" style="1" customWidth="1"/>
    <col min="44" max="44" width="0.44140625" style="1" customWidth="1"/>
    <col min="45" max="48" width="5.6640625" style="1" customWidth="1"/>
    <col min="49" max="52" width="5.6640625" style="1" hidden="1" customWidth="1"/>
    <col min="53" max="53" width="5.6640625" style="1" customWidth="1"/>
    <col min="54" max="54" width="9" style="1" customWidth="1"/>
    <col min="55" max="16384" width="9" style="1"/>
  </cols>
  <sheetData>
    <row r="1" spans="1:52">
      <c r="A1" s="1" t="s">
        <v>49</v>
      </c>
    </row>
    <row r="2" spans="1:52" ht="3" customHeight="1">
      <c r="B2" s="162"/>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4"/>
    </row>
    <row r="3" spans="1:52" ht="15" customHeight="1">
      <c r="B3" s="165"/>
      <c r="AR3" s="2"/>
    </row>
    <row r="4" spans="1:52" ht="15.75" customHeight="1">
      <c r="B4" s="165"/>
      <c r="G4" s="166"/>
      <c r="H4" s="500">
        <v>2025</v>
      </c>
      <c r="I4" s="501"/>
      <c r="J4" s="502"/>
      <c r="K4" s="167" t="s">
        <v>221</v>
      </c>
      <c r="AR4" s="2"/>
    </row>
    <row r="5" spans="1:52" ht="27" customHeight="1">
      <c r="B5" s="165"/>
      <c r="E5" s="503" t="s">
        <v>414</v>
      </c>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168"/>
      <c r="AR5" s="2"/>
      <c r="AW5" s="1" t="s">
        <v>222</v>
      </c>
    </row>
    <row r="6" spans="1:52" ht="10.5" customHeight="1">
      <c r="B6" s="165"/>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2"/>
    </row>
    <row r="7" spans="1:52" ht="18" customHeight="1">
      <c r="B7" s="165"/>
      <c r="E7" s="1" t="s">
        <v>223</v>
      </c>
      <c r="AR7" s="2"/>
      <c r="AW7" s="1" t="s">
        <v>224</v>
      </c>
    </row>
    <row r="8" spans="1:52" ht="18" customHeight="1" thickBot="1">
      <c r="B8" s="165"/>
      <c r="E8" s="1" t="s">
        <v>225</v>
      </c>
      <c r="AR8" s="2"/>
      <c r="AW8" s="1" t="s">
        <v>226</v>
      </c>
      <c r="AX8" s="1" t="s">
        <v>227</v>
      </c>
      <c r="AY8" s="1" t="s">
        <v>228</v>
      </c>
      <c r="AZ8" s="1">
        <v>1</v>
      </c>
    </row>
    <row r="9" spans="1:52" ht="30" customHeight="1" thickBot="1">
      <c r="B9" s="165"/>
      <c r="E9" s="504"/>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6"/>
      <c r="AQ9" s="169"/>
      <c r="AR9" s="2"/>
      <c r="AW9" s="1" t="s">
        <v>229</v>
      </c>
      <c r="AX9" s="1" t="s">
        <v>230</v>
      </c>
      <c r="AY9" s="1" t="s">
        <v>231</v>
      </c>
      <c r="AZ9" s="1">
        <v>2</v>
      </c>
    </row>
    <row r="10" spans="1:52" ht="10.5" customHeight="1">
      <c r="B10" s="165"/>
      <c r="AR10" s="2"/>
      <c r="AW10" s="1" t="s">
        <v>232</v>
      </c>
      <c r="AX10" s="1" t="s">
        <v>233</v>
      </c>
      <c r="AY10" s="1" t="s">
        <v>234</v>
      </c>
      <c r="AZ10" s="1">
        <v>3</v>
      </c>
    </row>
    <row r="11" spans="1:52" ht="18.75" hidden="1" customHeight="1" thickBot="1">
      <c r="B11" s="165"/>
      <c r="E11" s="292" t="s">
        <v>47</v>
      </c>
      <c r="AH11" s="170"/>
      <c r="AI11" s="507" t="s">
        <v>148</v>
      </c>
      <c r="AJ11" s="508"/>
      <c r="AK11" s="508"/>
      <c r="AL11" s="509"/>
      <c r="AM11" s="507" t="str">
        <f>IF(提出書!Q29="","",提出書!Q29)</f>
        <v/>
      </c>
      <c r="AN11" s="508"/>
      <c r="AO11" s="508"/>
      <c r="AP11" s="509"/>
      <c r="AQ11" s="171"/>
      <c r="AR11" s="2"/>
      <c r="AW11" s="1" t="s">
        <v>235</v>
      </c>
      <c r="AX11" s="1" t="s">
        <v>236</v>
      </c>
      <c r="AY11" s="1" t="s">
        <v>237</v>
      </c>
      <c r="AZ11" s="1">
        <v>4</v>
      </c>
    </row>
    <row r="12" spans="1:52" ht="27.75" hidden="1" customHeight="1">
      <c r="B12" s="165"/>
      <c r="E12" s="172"/>
      <c r="F12" s="467" t="s">
        <v>363</v>
      </c>
      <c r="G12" s="468"/>
      <c r="H12" s="468"/>
      <c r="I12" s="468"/>
      <c r="J12" s="468"/>
      <c r="K12" s="468"/>
      <c r="L12" s="468"/>
      <c r="M12" s="468"/>
      <c r="N12" s="468"/>
      <c r="O12" s="468"/>
      <c r="P12" s="468"/>
      <c r="Q12" s="173"/>
      <c r="R12" s="469" t="str">
        <f>IF(提出書!Q25="","",提出書!Q25)</f>
        <v/>
      </c>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70"/>
      <c r="AQ12" s="174"/>
      <c r="AR12" s="2"/>
      <c r="AW12" s="1" t="s">
        <v>238</v>
      </c>
      <c r="AX12" s="1" t="s">
        <v>239</v>
      </c>
      <c r="AY12" s="1" t="s">
        <v>240</v>
      </c>
      <c r="AZ12" s="1">
        <v>5</v>
      </c>
    </row>
    <row r="13" spans="1:52" ht="27.75" hidden="1" customHeight="1" thickBot="1">
      <c r="B13" s="165"/>
      <c r="E13" s="175"/>
      <c r="F13" s="486" t="s">
        <v>50</v>
      </c>
      <c r="G13" s="486"/>
      <c r="H13" s="486"/>
      <c r="I13" s="486"/>
      <c r="J13" s="486"/>
      <c r="K13" s="486"/>
      <c r="L13" s="486"/>
      <c r="M13" s="486"/>
      <c r="N13" s="486"/>
      <c r="O13" s="486"/>
      <c r="P13" s="486"/>
      <c r="Q13" s="176"/>
      <c r="R13" s="487" t="str">
        <f>IF(提出書!Q27="","",提出書!Q27)&amp;IF(提出書!Q27="","",提出書!V27)&amp;IF(提出書!W27="","",提出書!W27)</f>
        <v/>
      </c>
      <c r="S13" s="488"/>
      <c r="T13" s="488"/>
      <c r="U13" s="488"/>
      <c r="V13" s="488"/>
      <c r="W13" s="488"/>
      <c r="X13" s="488"/>
      <c r="Y13" s="488"/>
      <c r="Z13" s="488"/>
      <c r="AA13" s="488"/>
      <c r="AB13" s="488"/>
      <c r="AC13" s="488"/>
      <c r="AD13" s="488"/>
      <c r="AE13" s="488"/>
      <c r="AF13" s="488"/>
      <c r="AG13" s="488"/>
      <c r="AH13" s="488"/>
      <c r="AI13" s="488"/>
      <c r="AJ13" s="488"/>
      <c r="AK13" s="488"/>
      <c r="AL13" s="488"/>
      <c r="AM13" s="488"/>
      <c r="AN13" s="488"/>
      <c r="AO13" s="488"/>
      <c r="AP13" s="489"/>
      <c r="AQ13" s="174"/>
      <c r="AR13" s="2"/>
      <c r="AW13" s="1" t="s">
        <v>241</v>
      </c>
      <c r="AX13" s="1" t="s">
        <v>242</v>
      </c>
      <c r="AY13" s="1" t="s">
        <v>243</v>
      </c>
      <c r="AZ13" s="1">
        <v>6</v>
      </c>
    </row>
    <row r="14" spans="1:52" ht="10.5" hidden="1" customHeight="1" thickBot="1">
      <c r="B14" s="165"/>
      <c r="AR14" s="2"/>
      <c r="AW14" s="1" t="s">
        <v>244</v>
      </c>
      <c r="AX14" s="1" t="s">
        <v>245</v>
      </c>
      <c r="AY14" s="1" t="s">
        <v>246</v>
      </c>
      <c r="AZ14" s="1">
        <v>7</v>
      </c>
    </row>
    <row r="15" spans="1:52" ht="18.75" customHeight="1" thickBot="1">
      <c r="B15" s="165"/>
      <c r="E15" s="1" t="s">
        <v>546</v>
      </c>
      <c r="AH15" s="170"/>
      <c r="AI15" s="495"/>
      <c r="AJ15" s="495"/>
      <c r="AK15" s="495"/>
      <c r="AL15" s="495"/>
      <c r="AM15" s="170"/>
      <c r="AN15" s="493"/>
      <c r="AO15" s="493"/>
      <c r="AP15" s="493"/>
      <c r="AQ15" s="177"/>
      <c r="AR15" s="2"/>
      <c r="AW15" s="1" t="s">
        <v>247</v>
      </c>
      <c r="AX15" s="1" t="s">
        <v>248</v>
      </c>
      <c r="AY15" s="1" t="s">
        <v>249</v>
      </c>
      <c r="AZ15" s="1">
        <v>8</v>
      </c>
    </row>
    <row r="16" spans="1:52" ht="27.75" customHeight="1">
      <c r="B16" s="165"/>
      <c r="E16" s="172"/>
      <c r="F16" s="494" t="s">
        <v>250</v>
      </c>
      <c r="G16" s="494"/>
      <c r="H16" s="494"/>
      <c r="I16" s="494"/>
      <c r="J16" s="494"/>
      <c r="K16" s="494"/>
      <c r="L16" s="494"/>
      <c r="M16" s="494"/>
      <c r="N16" s="494"/>
      <c r="O16" s="494"/>
      <c r="P16" s="494"/>
      <c r="Q16" s="173"/>
      <c r="R16" s="497"/>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9"/>
      <c r="AQ16" s="174"/>
      <c r="AR16" s="2"/>
      <c r="AW16" s="1" t="s">
        <v>251</v>
      </c>
      <c r="AX16" s="1" t="s">
        <v>252</v>
      </c>
      <c r="AY16" s="1" t="s">
        <v>253</v>
      </c>
      <c r="AZ16" s="1">
        <v>9</v>
      </c>
    </row>
    <row r="17" spans="2:52" ht="18.75" customHeight="1">
      <c r="B17" s="165"/>
      <c r="E17" s="475" t="s">
        <v>254</v>
      </c>
      <c r="F17" s="476"/>
      <c r="G17" s="477"/>
      <c r="H17" s="484" t="s">
        <v>255</v>
      </c>
      <c r="I17" s="484"/>
      <c r="J17" s="484"/>
      <c r="K17" s="178"/>
      <c r="L17" s="485" t="s">
        <v>364</v>
      </c>
      <c r="M17" s="485"/>
      <c r="N17" s="485"/>
      <c r="O17" s="485"/>
      <c r="P17" s="485"/>
      <c r="Q17" s="179"/>
      <c r="R17" s="471" t="str">
        <f>IF(W17="","",CONCATENATE(VLOOKUP($W$17,$AW$8:$AX$27,2,FALSE),TEXT(VLOOKUP($AG$17,$AY$8:$AZ$106,2,FALSE),"00")))</f>
        <v/>
      </c>
      <c r="S17" s="472"/>
      <c r="T17" s="472"/>
      <c r="U17" s="472"/>
      <c r="V17" s="473"/>
      <c r="W17" s="490"/>
      <c r="X17" s="491"/>
      <c r="Y17" s="491"/>
      <c r="Z17" s="491"/>
      <c r="AA17" s="491"/>
      <c r="AB17" s="491"/>
      <c r="AC17" s="491"/>
      <c r="AD17" s="491"/>
      <c r="AE17" s="491"/>
      <c r="AF17" s="496"/>
      <c r="AG17" s="490"/>
      <c r="AH17" s="491"/>
      <c r="AI17" s="491"/>
      <c r="AJ17" s="491"/>
      <c r="AK17" s="491"/>
      <c r="AL17" s="491"/>
      <c r="AM17" s="491"/>
      <c r="AN17" s="491"/>
      <c r="AO17" s="491"/>
      <c r="AP17" s="492"/>
      <c r="AQ17" s="180"/>
      <c r="AR17" s="2"/>
      <c r="AW17" s="1" t="s">
        <v>256</v>
      </c>
      <c r="AX17" s="1" t="s">
        <v>257</v>
      </c>
      <c r="AY17" s="1" t="s">
        <v>258</v>
      </c>
      <c r="AZ17" s="1">
        <v>10</v>
      </c>
    </row>
    <row r="18" spans="2:52" ht="18.75" customHeight="1">
      <c r="B18" s="165"/>
      <c r="E18" s="478"/>
      <c r="F18" s="479"/>
      <c r="G18" s="480"/>
      <c r="H18" s="484"/>
      <c r="I18" s="484"/>
      <c r="J18" s="484"/>
      <c r="K18" s="178"/>
      <c r="L18" s="474" t="s">
        <v>380</v>
      </c>
      <c r="M18" s="474"/>
      <c r="N18" s="474"/>
      <c r="O18" s="474"/>
      <c r="P18" s="474"/>
      <c r="Q18" s="179"/>
      <c r="R18" s="471" t="str">
        <f>IF(AG17="","",AG17)</f>
        <v/>
      </c>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532"/>
      <c r="AQ18" s="150"/>
      <c r="AR18" s="2"/>
      <c r="AW18" s="1" t="s">
        <v>259</v>
      </c>
      <c r="AX18" s="1" t="s">
        <v>260</v>
      </c>
      <c r="AY18" s="1" t="s">
        <v>261</v>
      </c>
      <c r="AZ18" s="1">
        <v>11</v>
      </c>
    </row>
    <row r="19" spans="2:52" ht="18.75" customHeight="1">
      <c r="B19" s="165"/>
      <c r="E19" s="478"/>
      <c r="F19" s="479"/>
      <c r="G19" s="480"/>
      <c r="H19" s="484" t="s">
        <v>262</v>
      </c>
      <c r="I19" s="484"/>
      <c r="J19" s="484"/>
      <c r="K19" s="178"/>
      <c r="L19" s="512" t="s">
        <v>365</v>
      </c>
      <c r="M19" s="512"/>
      <c r="N19" s="512"/>
      <c r="O19" s="512"/>
      <c r="P19" s="512"/>
      <c r="Q19" s="164"/>
      <c r="R19" s="525" t="str">
        <f>IF(AD20="","",INDEX(S21:S31,MATCH(MAX(AD21:AD31),AD21:AD31,0)))</f>
        <v/>
      </c>
      <c r="S19" s="526"/>
      <c r="T19" s="526"/>
      <c r="U19" s="526"/>
      <c r="V19" s="526"/>
      <c r="W19" s="526"/>
      <c r="X19" s="526"/>
      <c r="Y19" s="526"/>
      <c r="Z19" s="527"/>
      <c r="AA19" s="527"/>
      <c r="AB19" s="527"/>
      <c r="AC19" s="527"/>
      <c r="AD19" s="527"/>
      <c r="AE19" s="527"/>
      <c r="AF19" s="527"/>
      <c r="AG19" s="527"/>
      <c r="AH19" s="527"/>
      <c r="AI19" s="527"/>
      <c r="AJ19" s="527"/>
      <c r="AK19" s="527"/>
      <c r="AL19" s="527"/>
      <c r="AM19" s="527"/>
      <c r="AN19" s="527"/>
      <c r="AO19" s="527"/>
      <c r="AP19" s="528"/>
      <c r="AQ19" s="181"/>
      <c r="AR19" s="2"/>
      <c r="AW19" s="1" t="s">
        <v>263</v>
      </c>
      <c r="AX19" s="1" t="s">
        <v>264</v>
      </c>
      <c r="AY19" s="1" t="s">
        <v>265</v>
      </c>
      <c r="AZ19" s="1">
        <v>12</v>
      </c>
    </row>
    <row r="20" spans="2:52" ht="28.5" customHeight="1">
      <c r="B20" s="165"/>
      <c r="E20" s="478"/>
      <c r="F20" s="479"/>
      <c r="G20" s="480"/>
      <c r="H20" s="484"/>
      <c r="I20" s="484"/>
      <c r="J20" s="484"/>
      <c r="K20" s="300"/>
      <c r="L20" s="529" t="s">
        <v>429</v>
      </c>
      <c r="M20" s="529"/>
      <c r="N20" s="529"/>
      <c r="O20" s="529"/>
      <c r="P20" s="529"/>
      <c r="Q20" s="529"/>
      <c r="R20" s="529"/>
      <c r="S20" s="529"/>
      <c r="T20" s="529"/>
      <c r="U20" s="529"/>
      <c r="V20" s="529"/>
      <c r="W20" s="529"/>
      <c r="X20" s="529"/>
      <c r="Y20" s="529"/>
      <c r="Z20" s="301"/>
      <c r="AA20" s="461" t="s">
        <v>266</v>
      </c>
      <c r="AB20" s="461"/>
      <c r="AC20" s="462"/>
      <c r="AD20" s="533" t="str">
        <f>IF(MAX(AD21:AN31)&gt;0,SUM(AD21:AN31),"")</f>
        <v/>
      </c>
      <c r="AE20" s="533"/>
      <c r="AF20" s="533"/>
      <c r="AG20" s="533"/>
      <c r="AH20" s="533"/>
      <c r="AI20" s="533"/>
      <c r="AJ20" s="533"/>
      <c r="AK20" s="533"/>
      <c r="AL20" s="533"/>
      <c r="AM20" s="533"/>
      <c r="AN20" s="533"/>
      <c r="AO20" s="455" t="s">
        <v>366</v>
      </c>
      <c r="AP20" s="456"/>
      <c r="AQ20" s="182"/>
      <c r="AR20" s="2"/>
      <c r="AW20" s="1" t="s">
        <v>267</v>
      </c>
      <c r="AX20" s="1" t="s">
        <v>268</v>
      </c>
      <c r="AY20" s="1" t="s">
        <v>269</v>
      </c>
      <c r="AZ20" s="1">
        <v>13</v>
      </c>
    </row>
    <row r="21" spans="2:52" ht="18" customHeight="1">
      <c r="B21" s="165"/>
      <c r="E21" s="478"/>
      <c r="F21" s="479"/>
      <c r="G21" s="480"/>
      <c r="H21" s="484"/>
      <c r="I21" s="484"/>
      <c r="J21" s="484"/>
      <c r="K21" s="165"/>
      <c r="O21" s="2"/>
      <c r="P21" s="466" t="s">
        <v>270</v>
      </c>
      <c r="Q21" s="466"/>
      <c r="R21" s="183"/>
      <c r="S21" s="464" t="s">
        <v>367</v>
      </c>
      <c r="T21" s="464"/>
      <c r="U21" s="464"/>
      <c r="V21" s="464"/>
      <c r="W21" s="464"/>
      <c r="X21" s="464"/>
      <c r="Y21" s="464"/>
      <c r="Z21" s="185"/>
      <c r="AA21" s="461" t="s">
        <v>266</v>
      </c>
      <c r="AB21" s="461"/>
      <c r="AC21" s="462"/>
      <c r="AD21" s="463"/>
      <c r="AE21" s="463"/>
      <c r="AF21" s="463"/>
      <c r="AG21" s="463"/>
      <c r="AH21" s="463"/>
      <c r="AI21" s="463"/>
      <c r="AJ21" s="463"/>
      <c r="AK21" s="463"/>
      <c r="AL21" s="463"/>
      <c r="AM21" s="463"/>
      <c r="AN21" s="463"/>
      <c r="AO21" s="455" t="s">
        <v>366</v>
      </c>
      <c r="AP21" s="456"/>
      <c r="AQ21" s="182"/>
      <c r="AR21" s="2"/>
      <c r="AW21" s="1" t="s">
        <v>271</v>
      </c>
      <c r="AX21" s="1" t="s">
        <v>272</v>
      </c>
      <c r="AY21" s="1" t="s">
        <v>273</v>
      </c>
      <c r="AZ21" s="1">
        <v>14</v>
      </c>
    </row>
    <row r="22" spans="2:52" ht="18" customHeight="1">
      <c r="B22" s="165"/>
      <c r="E22" s="478"/>
      <c r="F22" s="479"/>
      <c r="G22" s="480"/>
      <c r="H22" s="484"/>
      <c r="I22" s="484"/>
      <c r="J22" s="484"/>
      <c r="K22" s="165"/>
      <c r="O22" s="2"/>
      <c r="P22" s="466"/>
      <c r="Q22" s="466"/>
      <c r="R22" s="183"/>
      <c r="S22" s="464" t="s">
        <v>368</v>
      </c>
      <c r="T22" s="464"/>
      <c r="U22" s="464"/>
      <c r="V22" s="464"/>
      <c r="W22" s="464"/>
      <c r="X22" s="464"/>
      <c r="Y22" s="464"/>
      <c r="Z22" s="184"/>
      <c r="AA22" s="461" t="s">
        <v>266</v>
      </c>
      <c r="AB22" s="461"/>
      <c r="AC22" s="462"/>
      <c r="AD22" s="463"/>
      <c r="AE22" s="463"/>
      <c r="AF22" s="463"/>
      <c r="AG22" s="463"/>
      <c r="AH22" s="463"/>
      <c r="AI22" s="463"/>
      <c r="AJ22" s="463"/>
      <c r="AK22" s="463"/>
      <c r="AL22" s="463"/>
      <c r="AM22" s="463"/>
      <c r="AN22" s="463"/>
      <c r="AO22" s="455" t="s">
        <v>366</v>
      </c>
      <c r="AP22" s="456"/>
      <c r="AQ22" s="182"/>
      <c r="AR22" s="2"/>
      <c r="AW22" s="1" t="s">
        <v>274</v>
      </c>
      <c r="AX22" s="1" t="s">
        <v>275</v>
      </c>
      <c r="AY22" s="1" t="s">
        <v>276</v>
      </c>
      <c r="AZ22" s="1">
        <v>15</v>
      </c>
    </row>
    <row r="23" spans="2:52" ht="18" customHeight="1">
      <c r="B23" s="165"/>
      <c r="E23" s="478"/>
      <c r="F23" s="479"/>
      <c r="G23" s="480"/>
      <c r="H23" s="484"/>
      <c r="I23" s="484"/>
      <c r="J23" s="484"/>
      <c r="K23" s="165"/>
      <c r="O23" s="2"/>
      <c r="P23" s="466"/>
      <c r="Q23" s="466"/>
      <c r="R23" s="183"/>
      <c r="S23" s="464" t="s">
        <v>369</v>
      </c>
      <c r="T23" s="464"/>
      <c r="U23" s="464"/>
      <c r="V23" s="464"/>
      <c r="W23" s="464"/>
      <c r="X23" s="464"/>
      <c r="Y23" s="464"/>
      <c r="Z23" s="184"/>
      <c r="AA23" s="461" t="s">
        <v>266</v>
      </c>
      <c r="AB23" s="461"/>
      <c r="AC23" s="462"/>
      <c r="AD23" s="463"/>
      <c r="AE23" s="463"/>
      <c r="AF23" s="463"/>
      <c r="AG23" s="463"/>
      <c r="AH23" s="463"/>
      <c r="AI23" s="463"/>
      <c r="AJ23" s="463"/>
      <c r="AK23" s="463"/>
      <c r="AL23" s="463"/>
      <c r="AM23" s="463"/>
      <c r="AN23" s="463"/>
      <c r="AO23" s="455" t="s">
        <v>366</v>
      </c>
      <c r="AP23" s="456"/>
      <c r="AQ23" s="182"/>
      <c r="AR23" s="2"/>
      <c r="AW23" s="1" t="s">
        <v>277</v>
      </c>
      <c r="AX23" s="1" t="s">
        <v>278</v>
      </c>
      <c r="AY23" s="1" t="s">
        <v>51</v>
      </c>
      <c r="AZ23" s="1">
        <v>16</v>
      </c>
    </row>
    <row r="24" spans="2:52" ht="18" customHeight="1">
      <c r="B24" s="165"/>
      <c r="E24" s="478"/>
      <c r="F24" s="479"/>
      <c r="G24" s="480"/>
      <c r="H24" s="484"/>
      <c r="I24" s="484"/>
      <c r="J24" s="484"/>
      <c r="K24" s="165"/>
      <c r="O24" s="2"/>
      <c r="P24" s="466"/>
      <c r="Q24" s="466"/>
      <c r="R24" s="183"/>
      <c r="S24" s="464" t="s">
        <v>370</v>
      </c>
      <c r="T24" s="464"/>
      <c r="U24" s="464"/>
      <c r="V24" s="464"/>
      <c r="W24" s="464"/>
      <c r="X24" s="464"/>
      <c r="Y24" s="464"/>
      <c r="Z24" s="184"/>
      <c r="AA24" s="461" t="s">
        <v>266</v>
      </c>
      <c r="AB24" s="461"/>
      <c r="AC24" s="462"/>
      <c r="AD24" s="465"/>
      <c r="AE24" s="465"/>
      <c r="AF24" s="465"/>
      <c r="AG24" s="465"/>
      <c r="AH24" s="465"/>
      <c r="AI24" s="465"/>
      <c r="AJ24" s="465"/>
      <c r="AK24" s="465"/>
      <c r="AL24" s="465"/>
      <c r="AM24" s="465"/>
      <c r="AN24" s="465"/>
      <c r="AO24" s="455" t="s">
        <v>366</v>
      </c>
      <c r="AP24" s="456"/>
      <c r="AQ24" s="182"/>
      <c r="AR24" s="2"/>
      <c r="AW24" s="1" t="s">
        <v>279</v>
      </c>
      <c r="AX24" s="1" t="s">
        <v>280</v>
      </c>
      <c r="AY24" s="1" t="s">
        <v>281</v>
      </c>
      <c r="AZ24" s="1">
        <v>17</v>
      </c>
    </row>
    <row r="25" spans="2:52" ht="18" customHeight="1">
      <c r="B25" s="165"/>
      <c r="E25" s="478"/>
      <c r="F25" s="479"/>
      <c r="G25" s="480"/>
      <c r="H25" s="484"/>
      <c r="I25" s="484"/>
      <c r="J25" s="484"/>
      <c r="K25" s="165"/>
      <c r="O25" s="2"/>
      <c r="P25" s="466"/>
      <c r="Q25" s="466"/>
      <c r="R25" s="183"/>
      <c r="S25" s="464" t="s">
        <v>371</v>
      </c>
      <c r="T25" s="464"/>
      <c r="U25" s="464"/>
      <c r="V25" s="464"/>
      <c r="W25" s="464"/>
      <c r="X25" s="464"/>
      <c r="Y25" s="464"/>
      <c r="Z25" s="184"/>
      <c r="AA25" s="461" t="s">
        <v>266</v>
      </c>
      <c r="AB25" s="461"/>
      <c r="AC25" s="462"/>
      <c r="AD25" s="465"/>
      <c r="AE25" s="465"/>
      <c r="AF25" s="465"/>
      <c r="AG25" s="465"/>
      <c r="AH25" s="465"/>
      <c r="AI25" s="465"/>
      <c r="AJ25" s="465"/>
      <c r="AK25" s="465"/>
      <c r="AL25" s="465"/>
      <c r="AM25" s="465"/>
      <c r="AN25" s="465"/>
      <c r="AO25" s="455" t="s">
        <v>366</v>
      </c>
      <c r="AP25" s="456"/>
      <c r="AQ25" s="182"/>
      <c r="AR25" s="2"/>
      <c r="AW25" s="1" t="s">
        <v>282</v>
      </c>
      <c r="AX25" s="1" t="s">
        <v>283</v>
      </c>
      <c r="AY25" s="1" t="s">
        <v>284</v>
      </c>
      <c r="AZ25" s="1">
        <v>18</v>
      </c>
    </row>
    <row r="26" spans="2:52" ht="18" customHeight="1">
      <c r="B26" s="165"/>
      <c r="E26" s="478"/>
      <c r="F26" s="479"/>
      <c r="G26" s="480"/>
      <c r="H26" s="484"/>
      <c r="I26" s="484"/>
      <c r="J26" s="484"/>
      <c r="K26" s="165"/>
      <c r="O26" s="2"/>
      <c r="P26" s="466"/>
      <c r="Q26" s="466"/>
      <c r="R26" s="183"/>
      <c r="S26" s="464" t="s">
        <v>372</v>
      </c>
      <c r="T26" s="464"/>
      <c r="U26" s="464"/>
      <c r="V26" s="464"/>
      <c r="W26" s="464"/>
      <c r="X26" s="464"/>
      <c r="Y26" s="464"/>
      <c r="Z26" s="184"/>
      <c r="AA26" s="461" t="s">
        <v>266</v>
      </c>
      <c r="AB26" s="461"/>
      <c r="AC26" s="462"/>
      <c r="AD26" s="465"/>
      <c r="AE26" s="465"/>
      <c r="AF26" s="465"/>
      <c r="AG26" s="465"/>
      <c r="AH26" s="465"/>
      <c r="AI26" s="465"/>
      <c r="AJ26" s="465"/>
      <c r="AK26" s="465"/>
      <c r="AL26" s="465"/>
      <c r="AM26" s="465"/>
      <c r="AN26" s="465"/>
      <c r="AO26" s="455" t="s">
        <v>366</v>
      </c>
      <c r="AP26" s="456"/>
      <c r="AQ26" s="182"/>
      <c r="AR26" s="2"/>
      <c r="AW26" s="1" t="s">
        <v>285</v>
      </c>
      <c r="AX26" s="1" t="s">
        <v>286</v>
      </c>
      <c r="AY26" s="1" t="s">
        <v>52</v>
      </c>
      <c r="AZ26" s="1">
        <v>19</v>
      </c>
    </row>
    <row r="27" spans="2:52" ht="18" customHeight="1">
      <c r="B27" s="165"/>
      <c r="E27" s="478"/>
      <c r="F27" s="479"/>
      <c r="G27" s="480"/>
      <c r="H27" s="484"/>
      <c r="I27" s="484"/>
      <c r="J27" s="484"/>
      <c r="K27" s="165"/>
      <c r="O27" s="2"/>
      <c r="P27" s="466"/>
      <c r="Q27" s="466"/>
      <c r="R27" s="183"/>
      <c r="S27" s="464" t="s">
        <v>373</v>
      </c>
      <c r="T27" s="464"/>
      <c r="U27" s="464"/>
      <c r="V27" s="464"/>
      <c r="W27" s="464"/>
      <c r="X27" s="464"/>
      <c r="Y27" s="464"/>
      <c r="Z27" s="184"/>
      <c r="AA27" s="461" t="s">
        <v>266</v>
      </c>
      <c r="AB27" s="461"/>
      <c r="AC27" s="462"/>
      <c r="AD27" s="465"/>
      <c r="AE27" s="465"/>
      <c r="AF27" s="465"/>
      <c r="AG27" s="465"/>
      <c r="AH27" s="465"/>
      <c r="AI27" s="465"/>
      <c r="AJ27" s="465"/>
      <c r="AK27" s="465"/>
      <c r="AL27" s="465"/>
      <c r="AM27" s="465"/>
      <c r="AN27" s="465"/>
      <c r="AO27" s="455" t="s">
        <v>366</v>
      </c>
      <c r="AP27" s="456"/>
      <c r="AQ27" s="182"/>
      <c r="AR27" s="2"/>
      <c r="AW27" s="1" t="s">
        <v>287</v>
      </c>
      <c r="AX27" s="1" t="s">
        <v>288</v>
      </c>
      <c r="AY27" s="1" t="s">
        <v>289</v>
      </c>
      <c r="AZ27" s="1">
        <v>20</v>
      </c>
    </row>
    <row r="28" spans="2:52" ht="18" customHeight="1">
      <c r="B28" s="165"/>
      <c r="E28" s="478"/>
      <c r="F28" s="479"/>
      <c r="G28" s="480"/>
      <c r="H28" s="484"/>
      <c r="I28" s="484"/>
      <c r="J28" s="484"/>
      <c r="K28" s="165"/>
      <c r="O28" s="2"/>
      <c r="P28" s="466"/>
      <c r="Q28" s="466"/>
      <c r="R28" s="183"/>
      <c r="S28" s="464" t="s">
        <v>374</v>
      </c>
      <c r="T28" s="464"/>
      <c r="U28" s="464"/>
      <c r="V28" s="464"/>
      <c r="W28" s="464"/>
      <c r="X28" s="464"/>
      <c r="Y28" s="464"/>
      <c r="Z28" s="184"/>
      <c r="AA28" s="461" t="s">
        <v>266</v>
      </c>
      <c r="AB28" s="461"/>
      <c r="AC28" s="462"/>
      <c r="AD28" s="463"/>
      <c r="AE28" s="463"/>
      <c r="AF28" s="463"/>
      <c r="AG28" s="463"/>
      <c r="AH28" s="463"/>
      <c r="AI28" s="463"/>
      <c r="AJ28" s="463"/>
      <c r="AK28" s="463"/>
      <c r="AL28" s="463"/>
      <c r="AM28" s="463"/>
      <c r="AN28" s="463"/>
      <c r="AO28" s="455" t="s">
        <v>366</v>
      </c>
      <c r="AP28" s="456"/>
      <c r="AQ28" s="182"/>
      <c r="AR28" s="2"/>
      <c r="AY28" s="1" t="s">
        <v>290</v>
      </c>
      <c r="AZ28" s="1">
        <v>21</v>
      </c>
    </row>
    <row r="29" spans="2:52" ht="18" customHeight="1">
      <c r="B29" s="165"/>
      <c r="E29" s="478"/>
      <c r="F29" s="479"/>
      <c r="G29" s="480"/>
      <c r="H29" s="484"/>
      <c r="I29" s="484"/>
      <c r="J29" s="484"/>
      <c r="K29" s="165"/>
      <c r="O29" s="2"/>
      <c r="P29" s="466"/>
      <c r="Q29" s="466"/>
      <c r="R29" s="183"/>
      <c r="S29" s="464" t="s">
        <v>375</v>
      </c>
      <c r="T29" s="464"/>
      <c r="U29" s="464"/>
      <c r="V29" s="464"/>
      <c r="W29" s="464"/>
      <c r="X29" s="464"/>
      <c r="Y29" s="464"/>
      <c r="Z29" s="184"/>
      <c r="AA29" s="461" t="s">
        <v>266</v>
      </c>
      <c r="AB29" s="461"/>
      <c r="AC29" s="462"/>
      <c r="AD29" s="463"/>
      <c r="AE29" s="463"/>
      <c r="AF29" s="463"/>
      <c r="AG29" s="463"/>
      <c r="AH29" s="463"/>
      <c r="AI29" s="463"/>
      <c r="AJ29" s="463"/>
      <c r="AK29" s="463"/>
      <c r="AL29" s="463"/>
      <c r="AM29" s="463"/>
      <c r="AN29" s="463"/>
      <c r="AO29" s="455" t="s">
        <v>366</v>
      </c>
      <c r="AP29" s="456"/>
      <c r="AQ29" s="182"/>
      <c r="AR29" s="2"/>
      <c r="AY29" s="1" t="s">
        <v>291</v>
      </c>
      <c r="AZ29" s="1">
        <v>22</v>
      </c>
    </row>
    <row r="30" spans="2:52" ht="18" customHeight="1">
      <c r="B30" s="165"/>
      <c r="E30" s="478"/>
      <c r="F30" s="479"/>
      <c r="G30" s="480"/>
      <c r="H30" s="484"/>
      <c r="I30" s="484"/>
      <c r="J30" s="484"/>
      <c r="K30" s="165"/>
      <c r="O30" s="2"/>
      <c r="P30" s="466"/>
      <c r="Q30" s="466"/>
      <c r="R30" s="183"/>
      <c r="S30" s="464" t="s">
        <v>376</v>
      </c>
      <c r="T30" s="464"/>
      <c r="U30" s="464"/>
      <c r="V30" s="464"/>
      <c r="W30" s="464"/>
      <c r="X30" s="464"/>
      <c r="Y30" s="464"/>
      <c r="Z30" s="185"/>
      <c r="AA30" s="461" t="s">
        <v>266</v>
      </c>
      <c r="AB30" s="461"/>
      <c r="AC30" s="462"/>
      <c r="AD30" s="463"/>
      <c r="AE30" s="463"/>
      <c r="AF30" s="463"/>
      <c r="AG30" s="463"/>
      <c r="AH30" s="463"/>
      <c r="AI30" s="463"/>
      <c r="AJ30" s="463"/>
      <c r="AK30" s="463"/>
      <c r="AL30" s="463"/>
      <c r="AM30" s="463"/>
      <c r="AN30" s="463"/>
      <c r="AO30" s="455" t="s">
        <v>366</v>
      </c>
      <c r="AP30" s="456"/>
      <c r="AQ30" s="182"/>
      <c r="AR30" s="2"/>
      <c r="AY30" s="1" t="s">
        <v>292</v>
      </c>
      <c r="AZ30" s="1">
        <v>23</v>
      </c>
    </row>
    <row r="31" spans="2:52" ht="18" customHeight="1">
      <c r="B31" s="165"/>
      <c r="E31" s="481"/>
      <c r="F31" s="482"/>
      <c r="G31" s="483"/>
      <c r="H31" s="484"/>
      <c r="I31" s="484"/>
      <c r="J31" s="484"/>
      <c r="K31" s="186"/>
      <c r="L31" s="187"/>
      <c r="M31" s="187"/>
      <c r="N31" s="187"/>
      <c r="O31" s="188"/>
      <c r="P31" s="466"/>
      <c r="Q31" s="466"/>
      <c r="R31" s="183"/>
      <c r="S31" s="464" t="s">
        <v>582</v>
      </c>
      <c r="T31" s="464"/>
      <c r="U31" s="464"/>
      <c r="V31" s="464"/>
      <c r="W31" s="464"/>
      <c r="X31" s="464"/>
      <c r="Y31" s="464"/>
      <c r="Z31" s="184"/>
      <c r="AA31" s="461" t="s">
        <v>266</v>
      </c>
      <c r="AB31" s="461"/>
      <c r="AC31" s="462"/>
      <c r="AD31" s="463"/>
      <c r="AE31" s="463"/>
      <c r="AF31" s="463"/>
      <c r="AG31" s="463"/>
      <c r="AH31" s="463"/>
      <c r="AI31" s="463"/>
      <c r="AJ31" s="463"/>
      <c r="AK31" s="463"/>
      <c r="AL31" s="463"/>
      <c r="AM31" s="463"/>
      <c r="AN31" s="463"/>
      <c r="AO31" s="455" t="s">
        <v>366</v>
      </c>
      <c r="AP31" s="456"/>
      <c r="AQ31" s="182"/>
      <c r="AR31" s="2"/>
      <c r="AY31" s="1" t="s">
        <v>293</v>
      </c>
      <c r="AZ31" s="1">
        <v>24</v>
      </c>
    </row>
    <row r="32" spans="2:52" ht="164.25" customHeight="1" thickBot="1">
      <c r="B32" s="165"/>
      <c r="E32" s="189"/>
      <c r="F32" s="457" t="s">
        <v>377</v>
      </c>
      <c r="G32" s="457"/>
      <c r="H32" s="457"/>
      <c r="I32" s="457"/>
      <c r="J32" s="457"/>
      <c r="K32" s="457"/>
      <c r="L32" s="457"/>
      <c r="M32" s="457"/>
      <c r="N32" s="457"/>
      <c r="O32" s="457"/>
      <c r="P32" s="457"/>
      <c r="Q32" s="190"/>
      <c r="R32" s="458"/>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60"/>
      <c r="AQ32" s="191"/>
      <c r="AR32" s="2"/>
      <c r="AY32" s="1" t="s">
        <v>294</v>
      </c>
      <c r="AZ32" s="1">
        <v>25</v>
      </c>
    </row>
    <row r="33" spans="2:52" ht="12" customHeight="1">
      <c r="B33" s="165"/>
      <c r="AR33" s="2"/>
      <c r="AY33" s="1" t="s">
        <v>295</v>
      </c>
      <c r="AZ33" s="1">
        <v>26</v>
      </c>
    </row>
    <row r="34" spans="2:52" ht="18.75" customHeight="1" thickBot="1">
      <c r="B34" s="165"/>
      <c r="E34" s="1" t="s">
        <v>547</v>
      </c>
      <c r="AQ34" s="182"/>
      <c r="AR34" s="2"/>
      <c r="AY34" s="1" t="s">
        <v>576</v>
      </c>
      <c r="AZ34" s="1">
        <v>27</v>
      </c>
    </row>
    <row r="35" spans="2:52" ht="24" customHeight="1">
      <c r="B35" s="165"/>
      <c r="E35" s="192"/>
      <c r="F35" s="514" t="s">
        <v>296</v>
      </c>
      <c r="G35" s="514"/>
      <c r="H35" s="514"/>
      <c r="I35" s="514"/>
      <c r="J35" s="514"/>
      <c r="K35" s="514"/>
      <c r="L35" s="514"/>
      <c r="M35" s="514"/>
      <c r="N35" s="514"/>
      <c r="O35" s="514"/>
      <c r="P35" s="514"/>
      <c r="Q35" s="193"/>
      <c r="R35" s="194"/>
      <c r="S35" s="515" t="s">
        <v>569</v>
      </c>
      <c r="T35" s="515"/>
      <c r="U35" s="515"/>
      <c r="V35" s="515"/>
      <c r="W35" s="515"/>
      <c r="X35" s="515"/>
      <c r="Y35" s="515"/>
      <c r="Z35" s="516">
        <v>5000</v>
      </c>
      <c r="AA35" s="516"/>
      <c r="AB35" s="516"/>
      <c r="AC35" s="516"/>
      <c r="AD35" s="516"/>
      <c r="AE35" s="516"/>
      <c r="AF35" s="516"/>
      <c r="AG35" s="516"/>
      <c r="AH35" s="530" t="s">
        <v>366</v>
      </c>
      <c r="AI35" s="530"/>
      <c r="AJ35" s="530"/>
      <c r="AK35" s="530" t="s">
        <v>48</v>
      </c>
      <c r="AL35" s="530"/>
      <c r="AM35" s="531"/>
      <c r="AN35" s="517" t="str">
        <f>IF(AD20="","",IF(AD20&gt;=5000,"○",""))</f>
        <v/>
      </c>
      <c r="AO35" s="518"/>
      <c r="AP35" s="519"/>
      <c r="AQ35" s="182"/>
      <c r="AR35" s="2"/>
      <c r="AY35" s="1" t="s">
        <v>577</v>
      </c>
      <c r="AZ35" s="1">
        <v>28</v>
      </c>
    </row>
    <row r="36" spans="2:52" ht="24" customHeight="1" thickBot="1">
      <c r="B36" s="165"/>
      <c r="E36" s="189"/>
      <c r="F36" s="513" t="s">
        <v>297</v>
      </c>
      <c r="G36" s="513"/>
      <c r="H36" s="513"/>
      <c r="I36" s="513"/>
      <c r="J36" s="513"/>
      <c r="K36" s="513"/>
      <c r="L36" s="513"/>
      <c r="M36" s="513"/>
      <c r="N36" s="513"/>
      <c r="O36" s="513"/>
      <c r="P36" s="513"/>
      <c r="Q36" s="190"/>
      <c r="R36" s="195"/>
      <c r="S36" s="523" t="s">
        <v>575</v>
      </c>
      <c r="T36" s="523"/>
      <c r="U36" s="523"/>
      <c r="V36" s="523"/>
      <c r="W36" s="523"/>
      <c r="X36" s="523"/>
      <c r="Y36" s="523"/>
      <c r="Z36" s="524">
        <v>6000</v>
      </c>
      <c r="AA36" s="524"/>
      <c r="AB36" s="524"/>
      <c r="AC36" s="524"/>
      <c r="AD36" s="524"/>
      <c r="AE36" s="524"/>
      <c r="AF36" s="524"/>
      <c r="AG36" s="524"/>
      <c r="AH36" s="510" t="s">
        <v>212</v>
      </c>
      <c r="AI36" s="510"/>
      <c r="AJ36" s="510"/>
      <c r="AK36" s="510" t="s">
        <v>48</v>
      </c>
      <c r="AL36" s="510"/>
      <c r="AM36" s="511"/>
      <c r="AN36" s="520" t="str">
        <f>IF('その5（非公表）'!M42="","",IF('その5（非公表）'!M42&gt;=6000,"○",""))</f>
        <v/>
      </c>
      <c r="AO36" s="521"/>
      <c r="AP36" s="522"/>
      <c r="AQ36" s="182"/>
      <c r="AR36" s="2"/>
      <c r="AY36" s="1" t="s">
        <v>578</v>
      </c>
      <c r="AZ36" s="1">
        <v>29</v>
      </c>
    </row>
    <row r="37" spans="2:52" ht="24" customHeight="1">
      <c r="B37" s="165"/>
      <c r="F37" s="196"/>
      <c r="G37" s="196"/>
      <c r="H37" s="196"/>
      <c r="I37" s="196"/>
      <c r="J37" s="196"/>
      <c r="K37" s="196"/>
      <c r="L37" s="196"/>
      <c r="M37" s="196"/>
      <c r="N37" s="196"/>
      <c r="O37" s="196"/>
      <c r="P37" s="196"/>
      <c r="R37" s="197"/>
      <c r="S37" s="198"/>
      <c r="T37" s="199"/>
      <c r="U37" s="199"/>
      <c r="V37" s="199"/>
      <c r="W37" s="199"/>
      <c r="X37" s="199"/>
      <c r="Y37" s="199"/>
      <c r="Z37" s="200"/>
      <c r="AA37" s="200"/>
      <c r="AB37" s="200"/>
      <c r="AC37" s="200"/>
      <c r="AD37" s="200"/>
      <c r="AE37" s="200"/>
      <c r="AF37" s="200"/>
      <c r="AG37" s="200"/>
      <c r="AH37" s="200"/>
      <c r="AI37" s="200"/>
      <c r="AJ37" s="200"/>
      <c r="AK37" s="200"/>
      <c r="AL37" s="289"/>
      <c r="AM37" s="200"/>
      <c r="AN37" s="290"/>
      <c r="AO37" s="182"/>
      <c r="AP37" s="182"/>
      <c r="AQ37" s="182"/>
      <c r="AR37" s="2"/>
      <c r="AY37" s="1" t="s">
        <v>298</v>
      </c>
      <c r="AZ37" s="1">
        <v>30</v>
      </c>
    </row>
    <row r="38" spans="2:52" ht="3" customHeight="1">
      <c r="B38" s="186"/>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8"/>
      <c r="AY38" s="1" t="s">
        <v>299</v>
      </c>
      <c r="AZ38" s="1">
        <v>31</v>
      </c>
    </row>
    <row r="39" spans="2:52" ht="12" customHeight="1">
      <c r="AR39" s="201" t="s">
        <v>592</v>
      </c>
      <c r="AY39" s="1" t="s">
        <v>300</v>
      </c>
      <c r="AZ39" s="1">
        <v>32</v>
      </c>
    </row>
    <row r="40" spans="2:52">
      <c r="AY40" s="1" t="s">
        <v>301</v>
      </c>
      <c r="AZ40" s="1">
        <v>33</v>
      </c>
    </row>
    <row r="41" spans="2:52">
      <c r="AY41" s="1" t="s">
        <v>302</v>
      </c>
      <c r="AZ41" s="1">
        <v>34</v>
      </c>
    </row>
    <row r="42" spans="2:52">
      <c r="AY42" s="1" t="s">
        <v>303</v>
      </c>
      <c r="AZ42" s="1">
        <v>35</v>
      </c>
    </row>
    <row r="43" spans="2:52">
      <c r="AY43" s="1" t="s">
        <v>304</v>
      </c>
      <c r="AZ43" s="1">
        <v>36</v>
      </c>
    </row>
    <row r="44" spans="2:52">
      <c r="AY44" s="1" t="s">
        <v>305</v>
      </c>
      <c r="AZ44" s="1">
        <v>37</v>
      </c>
    </row>
    <row r="45" spans="2:52">
      <c r="AY45" s="1" t="s">
        <v>306</v>
      </c>
      <c r="AZ45" s="1">
        <v>38</v>
      </c>
    </row>
    <row r="46" spans="2:52">
      <c r="AY46" s="1" t="s">
        <v>307</v>
      </c>
      <c r="AZ46" s="1">
        <v>39</v>
      </c>
    </row>
    <row r="47" spans="2:52">
      <c r="AY47" s="1" t="s">
        <v>308</v>
      </c>
      <c r="AZ47" s="1">
        <v>40</v>
      </c>
    </row>
    <row r="48" spans="2:52">
      <c r="AY48" s="1" t="s">
        <v>309</v>
      </c>
      <c r="AZ48" s="1">
        <v>41</v>
      </c>
    </row>
    <row r="49" spans="51:52" ht="9" customHeight="1">
      <c r="AY49" s="1" t="s">
        <v>310</v>
      </c>
      <c r="AZ49" s="1">
        <v>42</v>
      </c>
    </row>
    <row r="50" spans="51:52" ht="9" customHeight="1">
      <c r="AY50" s="1" t="s">
        <v>311</v>
      </c>
      <c r="AZ50" s="1">
        <v>43</v>
      </c>
    </row>
    <row r="51" spans="51:52">
      <c r="AY51" s="1" t="s">
        <v>312</v>
      </c>
      <c r="AZ51" s="1">
        <v>44</v>
      </c>
    </row>
    <row r="52" spans="51:52">
      <c r="AY52" s="1" t="s">
        <v>313</v>
      </c>
      <c r="AZ52" s="1">
        <v>45</v>
      </c>
    </row>
    <row r="53" spans="51:52">
      <c r="AY53" s="1" t="s">
        <v>314</v>
      </c>
      <c r="AZ53" s="1">
        <v>46</v>
      </c>
    </row>
    <row r="54" spans="51:52">
      <c r="AY54" s="1" t="s">
        <v>315</v>
      </c>
      <c r="AZ54" s="1">
        <v>47</v>
      </c>
    </row>
    <row r="55" spans="51:52">
      <c r="AY55" s="1" t="s">
        <v>316</v>
      </c>
      <c r="AZ55" s="1">
        <v>48</v>
      </c>
    </row>
    <row r="56" spans="51:52">
      <c r="AY56" s="1" t="s">
        <v>317</v>
      </c>
      <c r="AZ56" s="1">
        <v>49</v>
      </c>
    </row>
    <row r="57" spans="51:52">
      <c r="AY57" s="1" t="s">
        <v>53</v>
      </c>
      <c r="AZ57" s="1">
        <v>50</v>
      </c>
    </row>
    <row r="58" spans="51:52">
      <c r="AY58" s="1" t="s">
        <v>318</v>
      </c>
      <c r="AZ58" s="1">
        <v>51</v>
      </c>
    </row>
    <row r="59" spans="51:52">
      <c r="AY59" s="1" t="s">
        <v>319</v>
      </c>
      <c r="AZ59" s="1">
        <v>52</v>
      </c>
    </row>
    <row r="60" spans="51:52">
      <c r="AY60" s="1" t="s">
        <v>320</v>
      </c>
      <c r="AZ60" s="1">
        <v>53</v>
      </c>
    </row>
    <row r="61" spans="51:52">
      <c r="AY61" s="1" t="s">
        <v>321</v>
      </c>
      <c r="AZ61" s="1">
        <v>54</v>
      </c>
    </row>
    <row r="62" spans="51:52">
      <c r="AY62" s="1" t="s">
        <v>322</v>
      </c>
      <c r="AZ62" s="1">
        <v>55</v>
      </c>
    </row>
    <row r="63" spans="51:52">
      <c r="AY63" s="1" t="s">
        <v>323</v>
      </c>
      <c r="AZ63" s="1">
        <v>56</v>
      </c>
    </row>
    <row r="64" spans="51:52">
      <c r="AY64" s="1" t="s">
        <v>324</v>
      </c>
      <c r="AZ64" s="1">
        <v>57</v>
      </c>
    </row>
    <row r="65" spans="51:52">
      <c r="AY65" s="1" t="s">
        <v>325</v>
      </c>
      <c r="AZ65" s="1">
        <v>58</v>
      </c>
    </row>
    <row r="66" spans="51:52">
      <c r="AY66" s="1" t="s">
        <v>326</v>
      </c>
      <c r="AZ66" s="1">
        <v>59</v>
      </c>
    </row>
    <row r="67" spans="51:52">
      <c r="AY67" s="1" t="s">
        <v>327</v>
      </c>
      <c r="AZ67" s="1">
        <v>60</v>
      </c>
    </row>
    <row r="68" spans="51:52">
      <c r="AY68" s="1" t="s">
        <v>328</v>
      </c>
      <c r="AZ68" s="1">
        <v>61</v>
      </c>
    </row>
    <row r="69" spans="51:52">
      <c r="AY69" s="1" t="s">
        <v>329</v>
      </c>
      <c r="AZ69" s="1">
        <v>62</v>
      </c>
    </row>
    <row r="70" spans="51:52">
      <c r="AY70" s="1" t="s">
        <v>330</v>
      </c>
      <c r="AZ70" s="1">
        <v>63</v>
      </c>
    </row>
    <row r="71" spans="51:52">
      <c r="AY71" s="1" t="s">
        <v>331</v>
      </c>
      <c r="AZ71" s="1">
        <v>64</v>
      </c>
    </row>
    <row r="72" spans="51:52">
      <c r="AY72" s="1" t="s">
        <v>332</v>
      </c>
      <c r="AZ72" s="1">
        <v>65</v>
      </c>
    </row>
    <row r="73" spans="51:52">
      <c r="AY73" s="1" t="s">
        <v>333</v>
      </c>
      <c r="AZ73" s="1">
        <v>66</v>
      </c>
    </row>
    <row r="74" spans="51:52">
      <c r="AY74" s="1" t="s">
        <v>334</v>
      </c>
      <c r="AZ74" s="1">
        <v>67</v>
      </c>
    </row>
    <row r="75" spans="51:52">
      <c r="AY75" s="1" t="s">
        <v>335</v>
      </c>
      <c r="AZ75" s="1">
        <v>68</v>
      </c>
    </row>
    <row r="76" spans="51:52">
      <c r="AY76" s="1" t="s">
        <v>336</v>
      </c>
      <c r="AZ76" s="1">
        <v>69</v>
      </c>
    </row>
    <row r="77" spans="51:52">
      <c r="AY77" s="1" t="s">
        <v>337</v>
      </c>
      <c r="AZ77" s="1">
        <v>70</v>
      </c>
    </row>
    <row r="78" spans="51:52">
      <c r="AY78" s="1" t="s">
        <v>338</v>
      </c>
      <c r="AZ78" s="1">
        <v>71</v>
      </c>
    </row>
    <row r="79" spans="51:52">
      <c r="AY79" s="1" t="s">
        <v>339</v>
      </c>
      <c r="AZ79" s="1">
        <v>72</v>
      </c>
    </row>
    <row r="80" spans="51:52">
      <c r="AY80" s="1" t="s">
        <v>54</v>
      </c>
      <c r="AZ80" s="1">
        <v>73</v>
      </c>
    </row>
    <row r="81" spans="51:52">
      <c r="AY81" s="1" t="s">
        <v>55</v>
      </c>
      <c r="AZ81" s="1">
        <v>74</v>
      </c>
    </row>
    <row r="82" spans="51:52">
      <c r="AY82" s="1" t="s">
        <v>56</v>
      </c>
      <c r="AZ82" s="1">
        <v>75</v>
      </c>
    </row>
    <row r="83" spans="51:52">
      <c r="AY83" s="1" t="s">
        <v>340</v>
      </c>
      <c r="AZ83" s="1">
        <v>76</v>
      </c>
    </row>
    <row r="84" spans="51:52">
      <c r="AY84" s="1" t="s">
        <v>341</v>
      </c>
      <c r="AZ84" s="1">
        <v>77</v>
      </c>
    </row>
    <row r="85" spans="51:52">
      <c r="AY85" s="1" t="s">
        <v>342</v>
      </c>
      <c r="AZ85" s="1">
        <v>78</v>
      </c>
    </row>
    <row r="86" spans="51:52">
      <c r="AY86" s="1" t="s">
        <v>343</v>
      </c>
      <c r="AZ86" s="1">
        <v>79</v>
      </c>
    </row>
    <row r="87" spans="51:52">
      <c r="AY87" s="1" t="s">
        <v>344</v>
      </c>
      <c r="AZ87" s="1">
        <v>80</v>
      </c>
    </row>
    <row r="88" spans="51:52">
      <c r="AY88" s="1" t="s">
        <v>345</v>
      </c>
      <c r="AZ88" s="1">
        <v>81</v>
      </c>
    </row>
    <row r="89" spans="51:52">
      <c r="AY89" s="1" t="s">
        <v>346</v>
      </c>
      <c r="AZ89" s="1">
        <v>82</v>
      </c>
    </row>
    <row r="90" spans="51:52">
      <c r="AY90" s="1" t="s">
        <v>347</v>
      </c>
      <c r="AZ90" s="1">
        <v>83</v>
      </c>
    </row>
    <row r="91" spans="51:52">
      <c r="AY91" s="1" t="s">
        <v>348</v>
      </c>
      <c r="AZ91" s="1">
        <v>84</v>
      </c>
    </row>
    <row r="92" spans="51:52">
      <c r="AY92" s="1" t="s">
        <v>349</v>
      </c>
      <c r="AZ92" s="1">
        <v>85</v>
      </c>
    </row>
    <row r="93" spans="51:52">
      <c r="AY93" s="1" t="s">
        <v>350</v>
      </c>
      <c r="AZ93" s="1">
        <v>86</v>
      </c>
    </row>
    <row r="94" spans="51:52">
      <c r="AY94" s="1" t="s">
        <v>351</v>
      </c>
      <c r="AZ94" s="1">
        <v>87</v>
      </c>
    </row>
    <row r="95" spans="51:52">
      <c r="AY95" s="1" t="s">
        <v>352</v>
      </c>
      <c r="AZ95" s="1">
        <v>88</v>
      </c>
    </row>
    <row r="96" spans="51:52">
      <c r="AY96" s="1" t="s">
        <v>353</v>
      </c>
      <c r="AZ96" s="1">
        <v>89</v>
      </c>
    </row>
    <row r="97" spans="51:52">
      <c r="AY97" s="1" t="s">
        <v>354</v>
      </c>
      <c r="AZ97" s="1">
        <v>90</v>
      </c>
    </row>
    <row r="98" spans="51:52">
      <c r="AY98" s="1" t="s">
        <v>355</v>
      </c>
      <c r="AZ98" s="1">
        <v>91</v>
      </c>
    </row>
    <row r="99" spans="51:52">
      <c r="AY99" s="1" t="s">
        <v>356</v>
      </c>
      <c r="AZ99" s="1">
        <v>92</v>
      </c>
    </row>
    <row r="100" spans="51:52">
      <c r="AY100" s="1" t="s">
        <v>357</v>
      </c>
      <c r="AZ100" s="1">
        <v>93</v>
      </c>
    </row>
    <row r="101" spans="51:52">
      <c r="AY101" s="1" t="s">
        <v>358</v>
      </c>
      <c r="AZ101" s="1">
        <v>94</v>
      </c>
    </row>
    <row r="102" spans="51:52">
      <c r="AY102" s="1" t="s">
        <v>359</v>
      </c>
      <c r="AZ102" s="1">
        <v>95</v>
      </c>
    </row>
    <row r="103" spans="51:52">
      <c r="AY103" s="1" t="s">
        <v>57</v>
      </c>
      <c r="AZ103" s="1">
        <v>96</v>
      </c>
    </row>
    <row r="104" spans="51:52">
      <c r="AY104" s="1" t="s">
        <v>360</v>
      </c>
      <c r="AZ104" s="1">
        <v>97</v>
      </c>
    </row>
    <row r="105" spans="51:52">
      <c r="AY105" s="1" t="s">
        <v>361</v>
      </c>
      <c r="AZ105" s="1">
        <v>98</v>
      </c>
    </row>
    <row r="106" spans="51:52">
      <c r="AY106" s="1" t="s">
        <v>362</v>
      </c>
      <c r="AZ106" s="1">
        <v>99</v>
      </c>
    </row>
  </sheetData>
  <sheetProtection algorithmName="SHA-512" hashValue="JzbayimLnTqp5bmgrfR57+EkcJjw88ydBoy7ZkdXrQyxN45w0WP4C5aQwrUmfLUUH+iHy1+WIkQ4DIpewhRNZw==" saltValue="iF0ZCyliHwjqfXFQEw9X5g==" spinCount="100000" sheet="1" selectLockedCells="1"/>
  <mergeCells count="87">
    <mergeCell ref="AK35:AM35"/>
    <mergeCell ref="AH35:AJ35"/>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6:AJ36"/>
    <mergeCell ref="AK36:AM36"/>
    <mergeCell ref="AO20:AP20"/>
    <mergeCell ref="L19:P19"/>
    <mergeCell ref="AA23:AC23"/>
    <mergeCell ref="F36:P36"/>
    <mergeCell ref="F35:P35"/>
    <mergeCell ref="S35:Y35"/>
    <mergeCell ref="Z35:AG35"/>
    <mergeCell ref="AN35:AP35"/>
    <mergeCell ref="AN36:AP36"/>
    <mergeCell ref="S36:Y36"/>
    <mergeCell ref="Z36:AG36"/>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28"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22"/>
  <sheetViews>
    <sheetView showGridLines="0" view="pageBreakPreview" workbookViewId="0">
      <selection activeCell="C13" sqref="C13:AO17"/>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383</v>
      </c>
    </row>
    <row r="2" spans="1:44" ht="3"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4"/>
    </row>
    <row r="3" spans="1:44">
      <c r="A3" s="165"/>
      <c r="AQ3" s="2"/>
    </row>
    <row r="4" spans="1:44" s="203" customFormat="1" ht="18.75" customHeight="1" thickBot="1">
      <c r="A4" s="202"/>
      <c r="C4" s="1" t="s">
        <v>548</v>
      </c>
      <c r="AQ4" s="204"/>
      <c r="AR4" s="205"/>
    </row>
    <row r="5" spans="1:44" ht="25.5" customHeight="1" thickBot="1">
      <c r="A5" s="165"/>
      <c r="C5" s="206"/>
      <c r="D5" s="561" t="s">
        <v>384</v>
      </c>
      <c r="E5" s="561"/>
      <c r="F5" s="561"/>
      <c r="G5" s="561"/>
      <c r="H5" s="561"/>
      <c r="I5" s="561"/>
      <c r="J5" s="561"/>
      <c r="K5" s="561"/>
      <c r="L5" s="207"/>
      <c r="M5" s="562"/>
      <c r="N5" s="563"/>
      <c r="O5" s="563"/>
      <c r="P5" s="563"/>
      <c r="Q5" s="563"/>
      <c r="R5" s="564" t="s">
        <v>381</v>
      </c>
      <c r="S5" s="564"/>
      <c r="T5" s="563"/>
      <c r="U5" s="563"/>
      <c r="V5" s="564" t="s">
        <v>382</v>
      </c>
      <c r="W5" s="565"/>
      <c r="X5" s="560"/>
      <c r="Y5" s="560"/>
      <c r="Z5" s="205"/>
      <c r="AA5" s="205"/>
      <c r="AQ5" s="2"/>
    </row>
    <row r="6" spans="1:44" ht="15" customHeight="1">
      <c r="A6" s="165"/>
      <c r="C6" s="208"/>
      <c r="D6" s="208"/>
      <c r="E6" s="208"/>
      <c r="F6" s="181"/>
      <c r="G6" s="181"/>
      <c r="H6" s="181"/>
      <c r="I6" s="181"/>
      <c r="J6" s="181"/>
      <c r="K6" s="181"/>
      <c r="L6" s="181"/>
      <c r="M6" s="181"/>
      <c r="N6" s="181"/>
      <c r="O6" s="181"/>
      <c r="P6" s="181"/>
      <c r="Q6" s="181"/>
      <c r="R6" s="181"/>
      <c r="S6" s="181"/>
      <c r="AQ6" s="2"/>
    </row>
    <row r="7" spans="1:44" ht="18.75" customHeight="1" thickBot="1">
      <c r="A7" s="165"/>
      <c r="C7" s="1" t="s">
        <v>549</v>
      </c>
      <c r="AQ7" s="2"/>
    </row>
    <row r="8" spans="1:44" ht="19.5" customHeight="1">
      <c r="A8" s="165"/>
      <c r="C8" s="308"/>
      <c r="D8" s="535" t="s">
        <v>385</v>
      </c>
      <c r="E8" s="535"/>
      <c r="F8" s="535"/>
      <c r="G8" s="535"/>
      <c r="H8" s="535"/>
      <c r="I8" s="535"/>
      <c r="J8" s="535"/>
      <c r="K8" s="535"/>
      <c r="L8" s="309"/>
      <c r="M8" s="536"/>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8"/>
      <c r="AP8" s="174"/>
      <c r="AQ8" s="2"/>
    </row>
    <row r="9" spans="1:44" ht="19.5" customHeight="1" thickBot="1">
      <c r="A9" s="165"/>
      <c r="C9" s="310"/>
      <c r="D9" s="546" t="s">
        <v>465</v>
      </c>
      <c r="E9" s="546"/>
      <c r="F9" s="546"/>
      <c r="G9" s="546"/>
      <c r="H9" s="546"/>
      <c r="I9" s="546"/>
      <c r="J9" s="546"/>
      <c r="K9" s="546"/>
      <c r="L9" s="212"/>
      <c r="M9" s="539"/>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1"/>
      <c r="AP9" s="174"/>
      <c r="AQ9" s="2"/>
    </row>
    <row r="10" spans="1:44" ht="19.5" hidden="1" customHeight="1">
      <c r="A10" s="165"/>
      <c r="C10" s="302"/>
      <c r="D10" s="303"/>
      <c r="E10" s="304"/>
      <c r="F10" s="209"/>
      <c r="G10" s="542" t="s">
        <v>386</v>
      </c>
      <c r="H10" s="542"/>
      <c r="I10" s="542"/>
      <c r="J10" s="542"/>
      <c r="K10" s="542"/>
      <c r="L10" s="210"/>
      <c r="M10" s="543"/>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5"/>
      <c r="AP10" s="174"/>
      <c r="AQ10" s="2"/>
    </row>
    <row r="11" spans="1:44" ht="19.5" hidden="1" customHeight="1" thickBot="1">
      <c r="A11" s="165"/>
      <c r="C11" s="305"/>
      <c r="D11" s="306"/>
      <c r="E11" s="307"/>
      <c r="F11" s="211"/>
      <c r="G11" s="546" t="s">
        <v>387</v>
      </c>
      <c r="H11" s="546"/>
      <c r="I11" s="546"/>
      <c r="J11" s="546"/>
      <c r="K11" s="546"/>
      <c r="L11" s="212"/>
      <c r="M11" s="559"/>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1"/>
      <c r="AP11" s="174"/>
      <c r="AQ11" s="2"/>
    </row>
    <row r="12" spans="1:44" ht="28.5" customHeight="1" thickBot="1">
      <c r="A12" s="165"/>
      <c r="C12" s="203" t="s">
        <v>388</v>
      </c>
      <c r="AQ12" s="2"/>
    </row>
    <row r="13" spans="1:44" ht="86.1" customHeight="1">
      <c r="A13" s="165"/>
      <c r="C13" s="550"/>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1"/>
      <c r="AO13" s="552"/>
      <c r="AP13" s="213"/>
      <c r="AQ13" s="2"/>
    </row>
    <row r="14" spans="1:44" ht="86.1" customHeight="1">
      <c r="A14" s="165"/>
      <c r="C14" s="553"/>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5"/>
      <c r="AP14" s="213"/>
      <c r="AQ14" s="2"/>
    </row>
    <row r="15" spans="1:44" ht="86.1" customHeight="1">
      <c r="A15" s="165"/>
      <c r="C15" s="553"/>
      <c r="D15" s="554"/>
      <c r="E15" s="554"/>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5"/>
      <c r="AP15" s="213"/>
      <c r="AQ15" s="2"/>
    </row>
    <row r="16" spans="1:44" ht="86.1" customHeight="1">
      <c r="A16" s="165"/>
      <c r="C16" s="553"/>
      <c r="D16" s="554"/>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c r="AK16" s="554"/>
      <c r="AL16" s="554"/>
      <c r="AM16" s="554"/>
      <c r="AN16" s="554"/>
      <c r="AO16" s="555"/>
      <c r="AP16" s="213"/>
      <c r="AQ16" s="2"/>
    </row>
    <row r="17" spans="1:43" ht="86.1" customHeight="1" thickBot="1">
      <c r="A17" s="165"/>
      <c r="C17" s="556"/>
      <c r="D17" s="557"/>
      <c r="E17" s="557"/>
      <c r="F17" s="557"/>
      <c r="G17" s="557"/>
      <c r="H17" s="557"/>
      <c r="I17" s="557"/>
      <c r="J17" s="557"/>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7"/>
      <c r="AK17" s="557"/>
      <c r="AL17" s="557"/>
      <c r="AM17" s="557"/>
      <c r="AN17" s="557"/>
      <c r="AO17" s="558"/>
      <c r="AP17" s="213"/>
      <c r="AQ17" s="2"/>
    </row>
    <row r="18" spans="1:43" ht="28.5" customHeight="1" thickBot="1">
      <c r="A18" s="165"/>
      <c r="C18" s="214" t="s">
        <v>389</v>
      </c>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c r="AQ18" s="2"/>
    </row>
    <row r="19" spans="1:43" ht="153.75" customHeight="1" thickBot="1">
      <c r="A19" s="165"/>
      <c r="C19" s="547"/>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9"/>
      <c r="AP19" s="216"/>
      <c r="AQ19" s="2"/>
    </row>
    <row r="20" spans="1:43">
      <c r="A20" s="165"/>
      <c r="C20" s="217"/>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
    </row>
    <row r="21" spans="1:43" ht="3" customHeight="1">
      <c r="A21" s="186"/>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8"/>
    </row>
    <row r="22" spans="1:43" ht="12" customHeight="1">
      <c r="C22" s="24"/>
      <c r="Q22" s="534"/>
      <c r="R22" s="534"/>
      <c r="S22" s="534"/>
      <c r="Z22" s="197"/>
      <c r="AA22" s="197"/>
      <c r="AB22" s="197"/>
      <c r="AC22" s="197"/>
      <c r="AD22" s="197"/>
      <c r="AE22" s="197"/>
      <c r="AF22" s="197"/>
      <c r="AG22" s="197"/>
      <c r="AH22" s="197"/>
      <c r="AI22" s="197"/>
      <c r="AJ22" s="197"/>
      <c r="AK22" s="197"/>
      <c r="AL22" s="197"/>
      <c r="AM22" s="197"/>
      <c r="AN22" s="197"/>
      <c r="AO22" s="197"/>
      <c r="AP22" s="197"/>
      <c r="AQ22" s="201" t="s">
        <v>592</v>
      </c>
    </row>
  </sheetData>
  <sheetProtection algorithmName="SHA-512" hashValue="gNUqcVF7SsE4b7MUmo9Mgj/XFsEVIvUOJ5QrekdCdQIc/wdGU4RooYVfRoDL0G1+bPkeisyiMpBywdbZPXY1Fw==" saltValue="dUXPlTcCn8F8yL9p3vjJvg==" spinCount="100000"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dataValidation imeMode="on" allowBlank="1" showInputMessage="1" showErrorMessage="1" sqref="M8:AO10 C19:AO19 C13:AO17"/>
    <dataValidation type="whole" imeMode="off" allowBlank="1" showInputMessage="1" showErrorMessage="1" sqref="T5:U5">
      <formula1>1</formula1>
      <formula2>12</formula2>
    </dataValidation>
    <dataValidation type="whole" operator="greaterThanOrEqual" allowBlank="1" showInputMessage="1" showErrorMessage="1" sqref="M5:Q5">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G29"/>
  <sheetViews>
    <sheetView showGridLines="0" view="pageBreakPreview"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80</v>
      </c>
      <c r="AI1" s="218"/>
      <c r="AJ1" s="218"/>
      <c r="AK1" s="218"/>
      <c r="AL1" s="218"/>
      <c r="AM1" s="218"/>
      <c r="AN1" s="218"/>
      <c r="AO1" s="218"/>
      <c r="AP1" s="218"/>
      <c r="AQ1" s="218"/>
      <c r="AR1" s="218"/>
      <c r="AS1" s="218"/>
      <c r="AT1" s="218"/>
    </row>
    <row r="2" spans="1:59" ht="3"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219"/>
      <c r="AJ2" s="219"/>
      <c r="AK2" s="219"/>
      <c r="AL2" s="219"/>
      <c r="AM2" s="219"/>
      <c r="AN2" s="219"/>
      <c r="AO2" s="219"/>
      <c r="AP2" s="219"/>
      <c r="AQ2" s="219"/>
      <c r="AR2" s="219"/>
      <c r="AS2" s="219"/>
      <c r="AT2" s="220"/>
    </row>
    <row r="3" spans="1:59" ht="12" customHeight="1">
      <c r="A3" s="165"/>
      <c r="AI3" s="218"/>
      <c r="AJ3" s="218"/>
      <c r="AK3" s="218"/>
      <c r="AL3" s="218"/>
      <c r="AM3" s="218"/>
      <c r="AN3" s="218"/>
      <c r="AO3" s="218"/>
      <c r="AP3" s="218"/>
      <c r="AQ3" s="218"/>
      <c r="AR3" s="218"/>
      <c r="AS3" s="218"/>
      <c r="AT3" s="221"/>
    </row>
    <row r="4" spans="1:59" s="203" customFormat="1" ht="13.5" customHeight="1">
      <c r="A4" s="202"/>
      <c r="C4" s="203" t="s">
        <v>390</v>
      </c>
      <c r="AT4" s="222"/>
    </row>
    <row r="5" spans="1:59" s="203" customFormat="1" ht="3" customHeight="1" thickBot="1">
      <c r="A5" s="202"/>
      <c r="AT5" s="222"/>
    </row>
    <row r="6" spans="1:59" ht="25.5" customHeight="1" thickBot="1">
      <c r="A6" s="165"/>
      <c r="C6" s="223"/>
      <c r="D6" s="603" t="s">
        <v>71</v>
      </c>
      <c r="E6" s="603"/>
      <c r="F6" s="224"/>
      <c r="G6" s="610">
        <v>2025</v>
      </c>
      <c r="H6" s="611"/>
      <c r="I6" s="611"/>
      <c r="J6" s="611"/>
      <c r="K6" s="615" t="s">
        <v>391</v>
      </c>
      <c r="L6" s="615"/>
      <c r="M6" s="615"/>
      <c r="N6" s="615"/>
      <c r="O6" s="611">
        <v>2029</v>
      </c>
      <c r="P6" s="611"/>
      <c r="Q6" s="611"/>
      <c r="R6" s="612" t="s">
        <v>392</v>
      </c>
      <c r="S6" s="613"/>
      <c r="T6" s="613"/>
      <c r="U6" s="614"/>
      <c r="V6" s="608"/>
      <c r="W6" s="609"/>
      <c r="X6" s="609"/>
      <c r="Y6" s="609"/>
      <c r="Z6" s="170"/>
      <c r="AA6" s="170"/>
      <c r="AB6" s="170"/>
      <c r="AC6" s="170"/>
      <c r="AD6" s="170"/>
      <c r="AE6" s="170"/>
      <c r="AF6" s="170"/>
      <c r="AG6" s="170"/>
      <c r="AH6" s="170"/>
      <c r="AI6" s="170"/>
      <c r="AJ6" s="170"/>
      <c r="AK6" s="170"/>
      <c r="AL6" s="170"/>
      <c r="AM6" s="170"/>
      <c r="AN6" s="170"/>
      <c r="AO6" s="170"/>
      <c r="AP6" s="170"/>
      <c r="AQ6" s="170"/>
      <c r="AR6" s="170"/>
      <c r="AT6" s="2"/>
    </row>
    <row r="7" spans="1:59" s="203" customFormat="1" ht="155.25" customHeight="1" thickBot="1">
      <c r="A7" s="202"/>
      <c r="C7" s="225"/>
      <c r="D7" s="604" t="s">
        <v>393</v>
      </c>
      <c r="E7" s="604"/>
      <c r="F7" s="226"/>
      <c r="G7" s="605"/>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7"/>
      <c r="AS7" s="169"/>
      <c r="AT7" s="222"/>
    </row>
    <row r="8" spans="1:59" s="203" customFormat="1" ht="25.5" customHeight="1">
      <c r="A8" s="202"/>
      <c r="C8" s="208"/>
      <c r="D8" s="208"/>
      <c r="E8" s="208"/>
      <c r="F8" s="208"/>
      <c r="G8" s="208"/>
      <c r="H8" s="181"/>
      <c r="I8" s="181"/>
      <c r="J8" s="181"/>
      <c r="K8" s="181"/>
      <c r="L8" s="181"/>
      <c r="M8" s="181"/>
      <c r="N8" s="181"/>
      <c r="O8" s="181"/>
      <c r="P8" s="1"/>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2"/>
    </row>
    <row r="9" spans="1:59" s="203" customFormat="1" ht="12" customHeight="1">
      <c r="A9" s="202"/>
      <c r="C9" s="1" t="s">
        <v>394</v>
      </c>
      <c r="D9" s="208"/>
      <c r="E9" s="208"/>
      <c r="F9" s="208"/>
      <c r="G9" s="208"/>
      <c r="H9" s="181"/>
      <c r="I9" s="181"/>
      <c r="J9" s="181"/>
      <c r="K9" s="181"/>
      <c r="L9" s="181"/>
      <c r="M9" s="181"/>
      <c r="N9" s="181"/>
      <c r="O9" s="181"/>
      <c r="P9" s="1"/>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8" t="s">
        <v>153</v>
      </c>
      <c r="AS9" s="228"/>
      <c r="AT9" s="222"/>
    </row>
    <row r="10" spans="1:59" s="203" customFormat="1" ht="3" customHeight="1" thickBot="1">
      <c r="A10" s="202"/>
      <c r="C10" s="1"/>
      <c r="D10" s="208"/>
      <c r="E10" s="208"/>
      <c r="F10" s="208"/>
      <c r="G10" s="208"/>
      <c r="H10" s="181"/>
      <c r="I10" s="181"/>
      <c r="J10" s="181"/>
      <c r="K10" s="181"/>
      <c r="L10" s="181"/>
      <c r="M10" s="181"/>
      <c r="N10" s="181"/>
      <c r="O10" s="181"/>
      <c r="P10" s="1"/>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8"/>
      <c r="AS10" s="228"/>
      <c r="AT10" s="222"/>
    </row>
    <row r="11" spans="1:59" s="203" customFormat="1" ht="30" customHeight="1" thickBot="1">
      <c r="A11" s="202"/>
      <c r="C11" s="620" t="s">
        <v>112</v>
      </c>
      <c r="D11" s="620"/>
      <c r="E11" s="620"/>
      <c r="F11" s="620"/>
      <c r="G11" s="620"/>
      <c r="H11" s="619" t="s">
        <v>72</v>
      </c>
      <c r="I11" s="619"/>
      <c r="J11" s="619"/>
      <c r="K11" s="619"/>
      <c r="L11" s="619" t="s">
        <v>73</v>
      </c>
      <c r="M11" s="619"/>
      <c r="N11" s="619"/>
      <c r="O11" s="619"/>
      <c r="P11" s="619"/>
      <c r="Q11" s="619"/>
      <c r="R11" s="619"/>
      <c r="S11" s="619"/>
      <c r="T11" s="507" t="s">
        <v>74</v>
      </c>
      <c r="U11" s="508"/>
      <c r="V11" s="508"/>
      <c r="W11" s="508"/>
      <c r="X11" s="508"/>
      <c r="Y11" s="508"/>
      <c r="Z11" s="508"/>
      <c r="AA11" s="508"/>
      <c r="AB11" s="508"/>
      <c r="AC11" s="508"/>
      <c r="AD11" s="508"/>
      <c r="AE11" s="508"/>
      <c r="AF11" s="508"/>
      <c r="AG11" s="647" t="s">
        <v>75</v>
      </c>
      <c r="AH11" s="648"/>
      <c r="AI11" s="649"/>
      <c r="AJ11" s="634" t="s">
        <v>76</v>
      </c>
      <c r="AK11" s="634"/>
      <c r="AL11" s="634"/>
      <c r="AM11" s="634"/>
      <c r="AN11" s="619" t="s">
        <v>77</v>
      </c>
      <c r="AO11" s="619"/>
      <c r="AP11" s="619"/>
      <c r="AQ11" s="619"/>
      <c r="AR11" s="619"/>
      <c r="AS11" s="293"/>
      <c r="AT11" s="233"/>
      <c r="AU11" s="227"/>
      <c r="AV11" s="227"/>
      <c r="AW11" s="227"/>
      <c r="AX11" s="227"/>
      <c r="AY11" s="227"/>
      <c r="AZ11" s="227"/>
      <c r="BA11" s="227"/>
      <c r="BB11" s="227"/>
      <c r="BC11" s="586"/>
      <c r="BD11" s="586"/>
      <c r="BE11" s="624"/>
      <c r="BF11" s="624"/>
      <c r="BG11" s="624"/>
    </row>
    <row r="12" spans="1:59" s="203" customFormat="1" ht="30" customHeight="1" thickBot="1">
      <c r="A12" s="202"/>
      <c r="C12" s="620"/>
      <c r="D12" s="620"/>
      <c r="E12" s="620"/>
      <c r="F12" s="620"/>
      <c r="G12" s="620"/>
      <c r="H12" s="619"/>
      <c r="I12" s="619"/>
      <c r="J12" s="619"/>
      <c r="K12" s="619"/>
      <c r="L12" s="636" t="s">
        <v>78</v>
      </c>
      <c r="M12" s="587"/>
      <c r="N12" s="587"/>
      <c r="O12" s="587"/>
      <c r="P12" s="637" t="s">
        <v>79</v>
      </c>
      <c r="Q12" s="637"/>
      <c r="R12" s="637"/>
      <c r="S12" s="638"/>
      <c r="T12" s="636" t="s">
        <v>78</v>
      </c>
      <c r="U12" s="587"/>
      <c r="V12" s="587"/>
      <c r="W12" s="587"/>
      <c r="X12" s="587" t="str">
        <f>その1!H4&amp; CHAR(10) &amp; "年度"</f>
        <v>2025
年度</v>
      </c>
      <c r="Y12" s="587"/>
      <c r="Z12" s="587"/>
      <c r="AA12" s="587" t="str">
        <f>その1!H4+1&amp; CHAR(10) &amp; "年度"</f>
        <v>2026
年度</v>
      </c>
      <c r="AB12" s="587"/>
      <c r="AC12" s="587"/>
      <c r="AD12" s="587" t="str">
        <f>その1!H4+2&amp; CHAR(10) &amp; "年度"</f>
        <v>2027
年度</v>
      </c>
      <c r="AE12" s="587"/>
      <c r="AF12" s="588"/>
      <c r="AG12" s="650"/>
      <c r="AH12" s="651"/>
      <c r="AI12" s="652"/>
      <c r="AJ12" s="635"/>
      <c r="AK12" s="635"/>
      <c r="AL12" s="635"/>
      <c r="AM12" s="635"/>
      <c r="AN12" s="619"/>
      <c r="AO12" s="619"/>
      <c r="AP12" s="619"/>
      <c r="AQ12" s="619"/>
      <c r="AR12" s="619"/>
      <c r="AS12" s="293"/>
      <c r="AT12" s="233"/>
      <c r="AU12" s="227"/>
      <c r="AV12" s="227"/>
      <c r="AW12" s="227"/>
      <c r="AX12" s="227"/>
      <c r="AY12" s="227"/>
      <c r="AZ12" s="227"/>
      <c r="BA12" s="227"/>
      <c r="BB12" s="227"/>
      <c r="BC12" s="586"/>
      <c r="BD12" s="586"/>
      <c r="BE12" s="624"/>
      <c r="BF12" s="624"/>
      <c r="BG12" s="624"/>
    </row>
    <row r="13" spans="1:59" s="203" customFormat="1" ht="30" customHeight="1">
      <c r="A13" s="202"/>
      <c r="C13" s="617" t="str">
        <f>'点検表（事務所版）'!BD50</f>
        <v>推進体制の整備</v>
      </c>
      <c r="D13" s="617"/>
      <c r="E13" s="617"/>
      <c r="F13" s="617"/>
      <c r="G13" s="617"/>
      <c r="H13" s="623">
        <f>'点検表（事務所版）'!BG50</f>
        <v>12</v>
      </c>
      <c r="I13" s="623"/>
      <c r="J13" s="623"/>
      <c r="K13" s="623"/>
      <c r="L13" s="622">
        <f>'点検表（事務所版）'!BH50</f>
        <v>0</v>
      </c>
      <c r="M13" s="621"/>
      <c r="N13" s="621"/>
      <c r="O13" s="621"/>
      <c r="P13" s="621">
        <f>'点検表（事務所版）'!BH51</f>
        <v>0</v>
      </c>
      <c r="Q13" s="621"/>
      <c r="R13" s="621"/>
      <c r="S13" s="621"/>
      <c r="T13" s="616">
        <f>'点検表（事務所版）'!BJ50</f>
        <v>0</v>
      </c>
      <c r="U13" s="597"/>
      <c r="V13" s="597"/>
      <c r="W13" s="597"/>
      <c r="X13" s="597">
        <f>'点検表（事務所版）'!BK50</f>
        <v>0</v>
      </c>
      <c r="Y13" s="597"/>
      <c r="Z13" s="597"/>
      <c r="AA13" s="597">
        <f>'点検表（事務所版）'!BL50</f>
        <v>0</v>
      </c>
      <c r="AB13" s="597"/>
      <c r="AC13" s="597"/>
      <c r="AD13" s="584">
        <f>'点検表（事務所版）'!BM50</f>
        <v>0</v>
      </c>
      <c r="AE13" s="585"/>
      <c r="AF13" s="585"/>
      <c r="AG13" s="585">
        <f>'点検表（事務所版）'!BN50</f>
        <v>0</v>
      </c>
      <c r="AH13" s="585"/>
      <c r="AI13" s="585"/>
      <c r="AJ13" s="599">
        <f>'点検表（事務所版）'!BF50</f>
        <v>0</v>
      </c>
      <c r="AK13" s="600"/>
      <c r="AL13" s="600"/>
      <c r="AM13" s="601"/>
      <c r="AN13" s="581"/>
      <c r="AO13" s="581"/>
      <c r="AP13" s="581"/>
      <c r="AQ13" s="581"/>
      <c r="AR13" s="581"/>
      <c r="AS13" s="294"/>
      <c r="AT13" s="233"/>
      <c r="AU13" s="227"/>
      <c r="AV13" s="230"/>
      <c r="AW13" s="230"/>
      <c r="AX13" s="230"/>
      <c r="AY13" s="230"/>
      <c r="AZ13" s="230"/>
      <c r="BA13" s="230"/>
      <c r="BB13" s="230"/>
      <c r="BC13" s="625"/>
      <c r="BD13" s="625"/>
      <c r="BE13" s="624"/>
      <c r="BF13" s="624"/>
      <c r="BG13" s="624"/>
    </row>
    <row r="14" spans="1:59" s="203" customFormat="1" ht="30" customHeight="1">
      <c r="A14" s="202"/>
      <c r="C14" s="618" t="str">
        <f>'点検表（事務所版）'!BD109</f>
        <v>運用・導入対策</v>
      </c>
      <c r="D14" s="618"/>
      <c r="E14" s="618"/>
      <c r="F14" s="618"/>
      <c r="G14" s="618"/>
      <c r="H14" s="567">
        <f>'点検表（事務所版）'!BG109</f>
        <v>15</v>
      </c>
      <c r="I14" s="567"/>
      <c r="J14" s="567"/>
      <c r="K14" s="567"/>
      <c r="L14" s="568">
        <f>'点検表（事務所版）'!BH109</f>
        <v>0</v>
      </c>
      <c r="M14" s="569"/>
      <c r="N14" s="569"/>
      <c r="O14" s="569"/>
      <c r="P14" s="569">
        <f>'点検表（事務所版）'!BH110</f>
        <v>0</v>
      </c>
      <c r="Q14" s="569"/>
      <c r="R14" s="569"/>
      <c r="S14" s="569"/>
      <c r="T14" s="571">
        <f>'点検表（事務所版）'!BJ109</f>
        <v>0</v>
      </c>
      <c r="U14" s="572"/>
      <c r="V14" s="572"/>
      <c r="W14" s="572"/>
      <c r="X14" s="572">
        <f>'点検表（事務所版）'!BK109</f>
        <v>0</v>
      </c>
      <c r="Y14" s="572"/>
      <c r="Z14" s="572"/>
      <c r="AA14" s="572">
        <f>'点検表（事務所版）'!BL109</f>
        <v>0</v>
      </c>
      <c r="AB14" s="572"/>
      <c r="AC14" s="572"/>
      <c r="AD14" s="573">
        <f>'点検表（事務所版）'!BM109</f>
        <v>0</v>
      </c>
      <c r="AE14" s="574"/>
      <c r="AF14" s="574"/>
      <c r="AG14" s="574">
        <f>'点検表（事務所版）'!BN109</f>
        <v>0</v>
      </c>
      <c r="AH14" s="574"/>
      <c r="AI14" s="574"/>
      <c r="AJ14" s="639">
        <f>'点検表（事務所版）'!BF109</f>
        <v>3</v>
      </c>
      <c r="AK14" s="640"/>
      <c r="AL14" s="640"/>
      <c r="AM14" s="641"/>
      <c r="AN14" s="582"/>
      <c r="AO14" s="582"/>
      <c r="AP14" s="582"/>
      <c r="AQ14" s="582"/>
      <c r="AR14" s="582"/>
      <c r="AS14" s="294"/>
      <c r="AT14" s="233"/>
      <c r="AU14" s="227"/>
      <c r="AV14" s="230"/>
      <c r="AW14" s="230"/>
      <c r="AX14" s="230"/>
      <c r="AY14" s="230"/>
      <c r="AZ14" s="230"/>
      <c r="BA14" s="230"/>
      <c r="BB14" s="230"/>
      <c r="BC14" s="625"/>
      <c r="BD14" s="624"/>
      <c r="BE14" s="624"/>
      <c r="BF14" s="624"/>
      <c r="BG14" s="624"/>
    </row>
    <row r="15" spans="1:59" s="203" customFormat="1" ht="30" customHeight="1">
      <c r="A15" s="202"/>
      <c r="C15" s="566"/>
      <c r="D15" s="566"/>
      <c r="E15" s="566"/>
      <c r="F15" s="566"/>
      <c r="G15" s="566"/>
      <c r="H15" s="567"/>
      <c r="I15" s="567"/>
      <c r="J15" s="567"/>
      <c r="K15" s="567"/>
      <c r="L15" s="568"/>
      <c r="M15" s="569"/>
      <c r="N15" s="569"/>
      <c r="O15" s="569"/>
      <c r="P15" s="569"/>
      <c r="Q15" s="569"/>
      <c r="R15" s="569"/>
      <c r="S15" s="569"/>
      <c r="T15" s="571"/>
      <c r="U15" s="572"/>
      <c r="V15" s="572"/>
      <c r="W15" s="572"/>
      <c r="X15" s="572"/>
      <c r="Y15" s="572"/>
      <c r="Z15" s="572"/>
      <c r="AA15" s="572"/>
      <c r="AB15" s="572"/>
      <c r="AC15" s="572"/>
      <c r="AD15" s="573"/>
      <c r="AE15" s="574"/>
      <c r="AF15" s="574"/>
      <c r="AG15" s="574"/>
      <c r="AH15" s="574"/>
      <c r="AI15" s="574"/>
      <c r="AJ15" s="639"/>
      <c r="AK15" s="640"/>
      <c r="AL15" s="640"/>
      <c r="AM15" s="641"/>
      <c r="AN15" s="582"/>
      <c r="AO15" s="582"/>
      <c r="AP15" s="582"/>
      <c r="AQ15" s="582"/>
      <c r="AR15" s="582"/>
      <c r="AS15" s="295"/>
      <c r="AT15" s="233"/>
      <c r="AU15" s="227"/>
      <c r="AV15" s="229"/>
      <c r="AW15" s="230"/>
      <c r="AX15" s="230"/>
      <c r="AY15" s="230"/>
      <c r="AZ15" s="230"/>
      <c r="BA15" s="230"/>
      <c r="BB15" s="230"/>
      <c r="BC15" s="625"/>
      <c r="BD15" s="624"/>
      <c r="BE15" s="624"/>
      <c r="BF15" s="624"/>
      <c r="BG15" s="624"/>
    </row>
    <row r="16" spans="1:59" s="203" customFormat="1" ht="30" customHeight="1" thickBot="1">
      <c r="A16" s="202"/>
      <c r="C16" s="570"/>
      <c r="D16" s="570"/>
      <c r="E16" s="570"/>
      <c r="F16" s="570"/>
      <c r="G16" s="570"/>
      <c r="H16" s="589"/>
      <c r="I16" s="589"/>
      <c r="J16" s="589"/>
      <c r="K16" s="589"/>
      <c r="L16" s="590"/>
      <c r="M16" s="591"/>
      <c r="N16" s="591"/>
      <c r="O16" s="591"/>
      <c r="P16" s="591"/>
      <c r="Q16" s="591"/>
      <c r="R16" s="591"/>
      <c r="S16" s="591"/>
      <c r="T16" s="592"/>
      <c r="U16" s="593"/>
      <c r="V16" s="593"/>
      <c r="W16" s="593"/>
      <c r="X16" s="593"/>
      <c r="Y16" s="593"/>
      <c r="Z16" s="593"/>
      <c r="AA16" s="593"/>
      <c r="AB16" s="593"/>
      <c r="AC16" s="593"/>
      <c r="AD16" s="642"/>
      <c r="AE16" s="643"/>
      <c r="AF16" s="643"/>
      <c r="AG16" s="643"/>
      <c r="AH16" s="643"/>
      <c r="AI16" s="643"/>
      <c r="AJ16" s="644"/>
      <c r="AK16" s="645"/>
      <c r="AL16" s="645"/>
      <c r="AM16" s="646"/>
      <c r="AN16" s="583"/>
      <c r="AO16" s="583"/>
      <c r="AP16" s="583"/>
      <c r="AQ16" s="583"/>
      <c r="AR16" s="583"/>
      <c r="AS16" s="232"/>
      <c r="AT16" s="233"/>
      <c r="AU16" s="227"/>
      <c r="AV16" s="229"/>
      <c r="AW16" s="231"/>
      <c r="AX16" s="231"/>
      <c r="AY16" s="231"/>
      <c r="AZ16" s="231"/>
      <c r="BA16" s="231"/>
      <c r="BB16" s="231"/>
      <c r="BC16" s="231"/>
      <c r="BD16" s="231"/>
      <c r="BE16" s="231"/>
      <c r="BF16" s="231"/>
      <c r="BG16" s="231"/>
    </row>
    <row r="17" spans="1:59" s="203" customFormat="1" ht="30" customHeight="1" thickBot="1">
      <c r="A17" s="202"/>
      <c r="C17" s="620" t="s">
        <v>152</v>
      </c>
      <c r="D17" s="620"/>
      <c r="E17" s="620"/>
      <c r="F17" s="620"/>
      <c r="G17" s="620"/>
      <c r="H17" s="633">
        <f>SUM(H13:K16)</f>
        <v>27</v>
      </c>
      <c r="I17" s="633"/>
      <c r="J17" s="633"/>
      <c r="K17" s="633"/>
      <c r="L17" s="575">
        <f>SUM(L13:O16)</f>
        <v>0</v>
      </c>
      <c r="M17" s="576"/>
      <c r="N17" s="576"/>
      <c r="O17" s="576"/>
      <c r="P17" s="576">
        <f>SUM(P13:S16)</f>
        <v>0</v>
      </c>
      <c r="Q17" s="576"/>
      <c r="R17" s="576"/>
      <c r="S17" s="576"/>
      <c r="T17" s="577">
        <f>SUM(T13:W16)</f>
        <v>0</v>
      </c>
      <c r="U17" s="578"/>
      <c r="V17" s="578"/>
      <c r="W17" s="578"/>
      <c r="X17" s="578">
        <f>SUM(X13:Z16)</f>
        <v>0</v>
      </c>
      <c r="Y17" s="578"/>
      <c r="Z17" s="578"/>
      <c r="AA17" s="578">
        <f>SUM(AA13:AC16)</f>
        <v>0</v>
      </c>
      <c r="AB17" s="578"/>
      <c r="AC17" s="578"/>
      <c r="AD17" s="579">
        <f>SUM(AD13:AF16)</f>
        <v>0</v>
      </c>
      <c r="AE17" s="580"/>
      <c r="AF17" s="580"/>
      <c r="AG17" s="580">
        <f>SUM(AG13:AI16)</f>
        <v>0</v>
      </c>
      <c r="AH17" s="580"/>
      <c r="AI17" s="580"/>
      <c r="AJ17" s="594">
        <f>SUM(AJ13:AM16)</f>
        <v>3</v>
      </c>
      <c r="AK17" s="595"/>
      <c r="AL17" s="595"/>
      <c r="AM17" s="596"/>
      <c r="AN17" s="598" t="str">
        <f>IF(AV19=0,"",SUM(P17,AH17,AK17,AM17))</f>
        <v/>
      </c>
      <c r="AO17" s="598"/>
      <c r="AP17" s="598"/>
      <c r="AQ17" s="598"/>
      <c r="AR17" s="598"/>
      <c r="AS17" s="232"/>
      <c r="AT17" s="233"/>
      <c r="AU17" s="227"/>
      <c r="AV17" s="229"/>
      <c r="AW17" s="231"/>
      <c r="AX17" s="231"/>
      <c r="AY17" s="231"/>
      <c r="AZ17" s="231"/>
      <c r="BA17" s="231"/>
      <c r="BB17" s="231"/>
      <c r="BC17" s="231"/>
      <c r="BD17" s="231"/>
      <c r="BE17" s="231"/>
      <c r="BF17" s="231"/>
      <c r="BG17" s="231"/>
    </row>
    <row r="18" spans="1:59" s="203" customFormat="1" ht="25.5" customHeight="1">
      <c r="A18" s="202"/>
      <c r="C18" s="208"/>
      <c r="D18" s="208"/>
      <c r="E18" s="208"/>
      <c r="F18" s="208"/>
      <c r="G18" s="208"/>
      <c r="H18" s="205"/>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34"/>
      <c r="AQ18" s="234"/>
      <c r="AR18" s="235"/>
      <c r="AS18" s="235"/>
      <c r="AT18" s="233"/>
      <c r="AU18" s="227"/>
      <c r="AV18" s="231"/>
      <c r="AW18" s="231"/>
      <c r="AX18" s="231"/>
      <c r="AY18" s="231"/>
      <c r="AZ18" s="231"/>
      <c r="BA18" s="231"/>
      <c r="BB18" s="231"/>
      <c r="BC18" s="231"/>
      <c r="BD18" s="231"/>
      <c r="BE18" s="231"/>
      <c r="BF18" s="231"/>
      <c r="BG18" s="231"/>
    </row>
    <row r="19" spans="1:59" ht="15.75" customHeight="1" thickBot="1">
      <c r="A19" s="165"/>
      <c r="C19" s="1" t="s">
        <v>396</v>
      </c>
      <c r="E19" s="170"/>
      <c r="AT19" s="2"/>
    </row>
    <row r="20" spans="1:59" ht="82.5" customHeight="1">
      <c r="A20" s="165"/>
      <c r="C20" s="626"/>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c r="AK20" s="627"/>
      <c r="AL20" s="627"/>
      <c r="AM20" s="627"/>
      <c r="AN20" s="627"/>
      <c r="AO20" s="627"/>
      <c r="AP20" s="627"/>
      <c r="AQ20" s="627"/>
      <c r="AR20" s="628"/>
      <c r="AS20" s="169"/>
      <c r="AT20" s="2"/>
    </row>
    <row r="21" spans="1:59" ht="82.5" customHeight="1">
      <c r="A21" s="165"/>
      <c r="C21" s="629"/>
      <c r="D21" s="630"/>
      <c r="E21" s="630"/>
      <c r="F21" s="630"/>
      <c r="G21" s="630"/>
      <c r="H21" s="630"/>
      <c r="I21" s="630"/>
      <c r="J21" s="630"/>
      <c r="K21" s="630"/>
      <c r="L21" s="630"/>
      <c r="M21" s="630"/>
      <c r="N21" s="630"/>
      <c r="O21" s="630"/>
      <c r="P21" s="630"/>
      <c r="Q21" s="630"/>
      <c r="R21" s="630"/>
      <c r="S21" s="630"/>
      <c r="T21" s="630"/>
      <c r="U21" s="630"/>
      <c r="V21" s="630"/>
      <c r="W21" s="630"/>
      <c r="X21" s="630"/>
      <c r="Y21" s="630"/>
      <c r="Z21" s="630"/>
      <c r="AA21" s="630"/>
      <c r="AB21" s="630"/>
      <c r="AC21" s="630"/>
      <c r="AD21" s="630"/>
      <c r="AE21" s="630"/>
      <c r="AF21" s="630"/>
      <c r="AG21" s="630"/>
      <c r="AH21" s="630"/>
      <c r="AI21" s="630"/>
      <c r="AJ21" s="630"/>
      <c r="AK21" s="630"/>
      <c r="AL21" s="630"/>
      <c r="AM21" s="630"/>
      <c r="AN21" s="630"/>
      <c r="AO21" s="630"/>
      <c r="AP21" s="630"/>
      <c r="AQ21" s="630"/>
      <c r="AR21" s="631"/>
      <c r="AS21" s="169"/>
      <c r="AT21" s="2"/>
    </row>
    <row r="22" spans="1:59" ht="82.5" customHeight="1">
      <c r="A22" s="165"/>
      <c r="C22" s="629"/>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0"/>
      <c r="AP22" s="630"/>
      <c r="AQ22" s="630"/>
      <c r="AR22" s="631"/>
      <c r="AS22" s="169"/>
      <c r="AT22" s="2"/>
    </row>
    <row r="23" spans="1:59" ht="82.5" customHeight="1" thickBot="1">
      <c r="A23" s="165"/>
      <c r="C23" s="632"/>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c r="AB23" s="606"/>
      <c r="AC23" s="606"/>
      <c r="AD23" s="606"/>
      <c r="AE23" s="606"/>
      <c r="AF23" s="606"/>
      <c r="AG23" s="606"/>
      <c r="AH23" s="606"/>
      <c r="AI23" s="606"/>
      <c r="AJ23" s="606"/>
      <c r="AK23" s="606"/>
      <c r="AL23" s="606"/>
      <c r="AM23" s="606"/>
      <c r="AN23" s="606"/>
      <c r="AO23" s="606"/>
      <c r="AP23" s="606"/>
      <c r="AQ23" s="606"/>
      <c r="AR23" s="607"/>
      <c r="AS23" s="169"/>
      <c r="AT23" s="2"/>
    </row>
    <row r="24" spans="1:59">
      <c r="A24" s="165"/>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2"/>
    </row>
    <row r="25" spans="1:59" ht="3" customHeight="1">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8"/>
    </row>
    <row r="26" spans="1:59" ht="12" customHeight="1">
      <c r="A26" s="163"/>
      <c r="C26" s="24"/>
      <c r="R26" s="534"/>
      <c r="S26" s="534"/>
      <c r="T26" s="534"/>
      <c r="AA26" s="197"/>
      <c r="AB26" s="197"/>
      <c r="AC26" s="197"/>
      <c r="AD26" s="197"/>
      <c r="AE26" s="197"/>
      <c r="AF26" s="197"/>
      <c r="AG26" s="197"/>
      <c r="AH26" s="197"/>
      <c r="AI26" s="197"/>
      <c r="AJ26" s="197"/>
      <c r="AK26" s="197"/>
      <c r="AL26" s="197"/>
      <c r="AM26" s="197"/>
      <c r="AN26" s="197"/>
      <c r="AO26" s="197"/>
      <c r="AP26" s="197"/>
      <c r="AQ26" s="197"/>
      <c r="AR26" s="197"/>
      <c r="AS26" s="197"/>
      <c r="AT26" s="236" t="s">
        <v>592</v>
      </c>
    </row>
    <row r="27" spans="1:59" ht="12" customHeight="1"/>
    <row r="28" spans="1:59" s="203" customFormat="1" ht="25.5" customHeight="1">
      <c r="C28" s="602"/>
      <c r="D28" s="602"/>
      <c r="E28" s="602"/>
      <c r="F28" s="602"/>
      <c r="G28" s="602"/>
      <c r="H28" s="602"/>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6"/>
      <c r="AM28" s="586"/>
      <c r="AN28" s="586"/>
      <c r="AO28" s="586"/>
      <c r="AP28" s="586"/>
      <c r="AQ28" s="586"/>
      <c r="AR28" s="586"/>
      <c r="AS28" s="229"/>
      <c r="AT28" s="227"/>
      <c r="AU28" s="227"/>
      <c r="AV28" s="625"/>
      <c r="AW28" s="625"/>
      <c r="AX28" s="625"/>
      <c r="AY28" s="625"/>
      <c r="AZ28" s="625"/>
      <c r="BA28" s="625"/>
      <c r="BB28" s="625"/>
      <c r="BC28" s="625"/>
      <c r="BD28" s="625"/>
      <c r="BE28" s="625"/>
      <c r="BF28" s="625"/>
      <c r="BG28" s="625"/>
    </row>
    <row r="29" spans="1:59" s="203" customFormat="1" ht="25.5" customHeight="1">
      <c r="C29" s="602"/>
      <c r="D29" s="602"/>
      <c r="E29" s="602"/>
      <c r="F29" s="602"/>
      <c r="G29" s="602"/>
      <c r="H29" s="602"/>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c r="AJ29" s="586"/>
      <c r="AK29" s="586"/>
      <c r="AL29" s="586"/>
      <c r="AM29" s="586"/>
      <c r="AN29" s="586"/>
      <c r="AO29" s="586"/>
      <c r="AP29" s="586"/>
      <c r="AQ29" s="586"/>
      <c r="AR29" s="586"/>
      <c r="AS29" s="229"/>
      <c r="AT29" s="227"/>
      <c r="AU29" s="227"/>
      <c r="AV29" s="625"/>
      <c r="AW29" s="625"/>
      <c r="AX29" s="625"/>
      <c r="AY29" s="625"/>
      <c r="AZ29" s="625"/>
      <c r="BA29" s="625"/>
      <c r="BB29" s="625"/>
      <c r="BC29" s="625"/>
      <c r="BD29" s="625"/>
      <c r="BE29" s="625"/>
      <c r="BF29" s="625"/>
      <c r="BG29" s="625"/>
    </row>
  </sheetData>
  <sheetProtection password="9DFD" sheet="1" selectLockedCells="1"/>
  <mergeCells count="109">
    <mergeCell ref="I28:P28"/>
    <mergeCell ref="Q28:S28"/>
    <mergeCell ref="X28:AA28"/>
    <mergeCell ref="R26:T26"/>
    <mergeCell ref="AJ11:AM12"/>
    <mergeCell ref="T12:W12"/>
    <mergeCell ref="P12:S12"/>
    <mergeCell ref="T11:AF11"/>
    <mergeCell ref="L12:O12"/>
    <mergeCell ref="L11:S11"/>
    <mergeCell ref="X12:Z12"/>
    <mergeCell ref="AA12:AC12"/>
    <mergeCell ref="AJ15:AM15"/>
    <mergeCell ref="X16:Z16"/>
    <mergeCell ref="AA16:AC16"/>
    <mergeCell ref="AD16:AF16"/>
    <mergeCell ref="AG16:AI16"/>
    <mergeCell ref="AJ16:AM16"/>
    <mergeCell ref="AA15:AC15"/>
    <mergeCell ref="AG11:AI12"/>
    <mergeCell ref="AD14:AF14"/>
    <mergeCell ref="AG14:AI14"/>
    <mergeCell ref="AJ14:AM14"/>
    <mergeCell ref="T29:W29"/>
    <mergeCell ref="AB28:AE28"/>
    <mergeCell ref="BC11:BG11"/>
    <mergeCell ref="BC12:BG12"/>
    <mergeCell ref="BC13:BG13"/>
    <mergeCell ref="BC14:BG14"/>
    <mergeCell ref="AL28:AO28"/>
    <mergeCell ref="AJ29:AK29"/>
    <mergeCell ref="AL29:AO29"/>
    <mergeCell ref="C20:AR23"/>
    <mergeCell ref="C17:G17"/>
    <mergeCell ref="H17:K17"/>
    <mergeCell ref="BC15:BG15"/>
    <mergeCell ref="AP29:AR29"/>
    <mergeCell ref="AV28:AW28"/>
    <mergeCell ref="AV29:AW29"/>
    <mergeCell ref="BC29:BG29"/>
    <mergeCell ref="BC28:BG28"/>
    <mergeCell ref="AX29:BB29"/>
    <mergeCell ref="AX28:BB28"/>
    <mergeCell ref="C28:H28"/>
    <mergeCell ref="AP28:AR28"/>
    <mergeCell ref="AN15:AR15"/>
    <mergeCell ref="T28:W28"/>
    <mergeCell ref="I29:P29"/>
    <mergeCell ref="Q29:S29"/>
    <mergeCell ref="D6:E6"/>
    <mergeCell ref="D7:E7"/>
    <mergeCell ref="G7:AR7"/>
    <mergeCell ref="V6:Y6"/>
    <mergeCell ref="G6:J6"/>
    <mergeCell ref="R6:U6"/>
    <mergeCell ref="K6:N6"/>
    <mergeCell ref="O6:Q6"/>
    <mergeCell ref="T13:W13"/>
    <mergeCell ref="C13:G13"/>
    <mergeCell ref="C14:G14"/>
    <mergeCell ref="H11:K12"/>
    <mergeCell ref="C11:G12"/>
    <mergeCell ref="P13:S13"/>
    <mergeCell ref="L13:O13"/>
    <mergeCell ref="H13:K13"/>
    <mergeCell ref="H14:K14"/>
    <mergeCell ref="L14:O14"/>
    <mergeCell ref="P14:S14"/>
    <mergeCell ref="AN11:AR12"/>
    <mergeCell ref="AB29:AE29"/>
    <mergeCell ref="X29:AA29"/>
    <mergeCell ref="AN13:AR13"/>
    <mergeCell ref="AN14:AR14"/>
    <mergeCell ref="AN16:AR16"/>
    <mergeCell ref="AD13:AF13"/>
    <mergeCell ref="AF29:AI29"/>
    <mergeCell ref="AF28:AI28"/>
    <mergeCell ref="AD12:AF12"/>
    <mergeCell ref="AJ28:AK28"/>
    <mergeCell ref="H16:K16"/>
    <mergeCell ref="L16:O16"/>
    <mergeCell ref="P16:S16"/>
    <mergeCell ref="T16:W16"/>
    <mergeCell ref="AJ17:AM17"/>
    <mergeCell ref="T14:W14"/>
    <mergeCell ref="X13:Z13"/>
    <mergeCell ref="AA13:AC13"/>
    <mergeCell ref="AA14:AC14"/>
    <mergeCell ref="X14:Z14"/>
    <mergeCell ref="AN17:AR17"/>
    <mergeCell ref="AG17:AI17"/>
    <mergeCell ref="AG15:AI15"/>
    <mergeCell ref="AG13:AI13"/>
    <mergeCell ref="AJ13:AM13"/>
    <mergeCell ref="C29:H29"/>
    <mergeCell ref="C15:G15"/>
    <mergeCell ref="H15:K15"/>
    <mergeCell ref="L15:O15"/>
    <mergeCell ref="P15:S15"/>
    <mergeCell ref="C16:G16"/>
    <mergeCell ref="T15:W15"/>
    <mergeCell ref="X15:Z15"/>
    <mergeCell ref="AD15:AF15"/>
    <mergeCell ref="L17:O17"/>
    <mergeCell ref="P17:S17"/>
    <mergeCell ref="T17:W17"/>
    <mergeCell ref="X17:Z17"/>
    <mergeCell ref="AA17:AC17"/>
    <mergeCell ref="AD17:AF17"/>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43</xdr:col>
                    <xdr:colOff>30480</xdr:colOff>
                    <xdr:row>22</xdr:row>
                    <xdr:rowOff>982980</xdr:rowOff>
                  </from>
                  <to>
                    <xdr:col>43</xdr:col>
                    <xdr:colOff>30480</xdr:colOff>
                    <xdr:row>22</xdr:row>
                    <xdr:rowOff>982980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0" t="s">
        <v>423</v>
      </c>
      <c r="B1" s="120"/>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18"/>
      <c r="B3" s="120"/>
      <c r="C3" s="120"/>
      <c r="D3" s="120"/>
      <c r="AR3" s="151"/>
    </row>
    <row r="4" spans="1:50" s="1" customFormat="1" ht="13.5" customHeight="1">
      <c r="A4" s="165"/>
      <c r="C4" s="1" t="s">
        <v>574</v>
      </c>
      <c r="AR4" s="2"/>
    </row>
    <row r="5" spans="1:50" s="1" customFormat="1" ht="12.75" customHeight="1" thickBot="1">
      <c r="A5" s="165"/>
      <c r="C5" s="1" t="s">
        <v>571</v>
      </c>
      <c r="AP5" s="237" t="s">
        <v>397</v>
      </c>
      <c r="AQ5" s="237"/>
      <c r="AR5" s="2"/>
    </row>
    <row r="6" spans="1:50" s="1" customFormat="1" ht="24" customHeight="1" thickBot="1">
      <c r="A6" s="165"/>
      <c r="C6" s="667"/>
      <c r="D6" s="659"/>
      <c r="E6" s="659"/>
      <c r="F6" s="659"/>
      <c r="G6" s="659"/>
      <c r="H6" s="659"/>
      <c r="I6" s="659"/>
      <c r="J6" s="659"/>
      <c r="K6" s="659"/>
      <c r="L6" s="660"/>
      <c r="M6" s="653">
        <v>2020</v>
      </c>
      <c r="N6" s="654"/>
      <c r="O6" s="654"/>
      <c r="P6" s="659" t="s">
        <v>427</v>
      </c>
      <c r="Q6" s="659"/>
      <c r="R6" s="660"/>
      <c r="S6" s="653">
        <v>2021</v>
      </c>
      <c r="T6" s="654"/>
      <c r="U6" s="654"/>
      <c r="V6" s="659" t="s">
        <v>427</v>
      </c>
      <c r="W6" s="659"/>
      <c r="X6" s="660"/>
      <c r="Y6" s="653">
        <v>2022</v>
      </c>
      <c r="Z6" s="654"/>
      <c r="AA6" s="654"/>
      <c r="AB6" s="659" t="s">
        <v>427</v>
      </c>
      <c r="AC6" s="659"/>
      <c r="AD6" s="660"/>
      <c r="AE6" s="653">
        <v>2023</v>
      </c>
      <c r="AF6" s="654"/>
      <c r="AG6" s="654"/>
      <c r="AH6" s="659" t="s">
        <v>427</v>
      </c>
      <c r="AI6" s="659"/>
      <c r="AJ6" s="660"/>
      <c r="AK6" s="653">
        <v>2024</v>
      </c>
      <c r="AL6" s="654"/>
      <c r="AM6" s="654"/>
      <c r="AN6" s="659" t="s">
        <v>428</v>
      </c>
      <c r="AO6" s="659"/>
      <c r="AP6" s="661"/>
      <c r="AQ6" s="181"/>
      <c r="AR6" s="2"/>
      <c r="AT6" s="1">
        <v>2020</v>
      </c>
      <c r="AU6" s="1">
        <v>2021</v>
      </c>
      <c r="AV6" s="1">
        <v>2022</v>
      </c>
      <c r="AW6" s="1">
        <v>2023</v>
      </c>
      <c r="AX6" s="1">
        <v>2024</v>
      </c>
    </row>
    <row r="7" spans="1:50" s="1" customFormat="1" ht="34.5" customHeight="1" thickTop="1" thickBot="1">
      <c r="A7" s="165"/>
      <c r="C7" s="664" t="s">
        <v>398</v>
      </c>
      <c r="D7" s="665"/>
      <c r="E7" s="665"/>
      <c r="F7" s="665"/>
      <c r="G7" s="665"/>
      <c r="H7" s="665"/>
      <c r="I7" s="665"/>
      <c r="J7" s="665"/>
      <c r="K7" s="665"/>
      <c r="L7" s="666"/>
      <c r="M7" s="669"/>
      <c r="N7" s="669"/>
      <c r="O7" s="669"/>
      <c r="P7" s="669"/>
      <c r="Q7" s="669"/>
      <c r="R7" s="669"/>
      <c r="S7" s="669"/>
      <c r="T7" s="669"/>
      <c r="U7" s="669"/>
      <c r="V7" s="669"/>
      <c r="W7" s="669"/>
      <c r="X7" s="669"/>
      <c r="Y7" s="669"/>
      <c r="Z7" s="669"/>
      <c r="AA7" s="669"/>
      <c r="AB7" s="669"/>
      <c r="AC7" s="669"/>
      <c r="AD7" s="669"/>
      <c r="AE7" s="669"/>
      <c r="AF7" s="669"/>
      <c r="AG7" s="669"/>
      <c r="AH7" s="669"/>
      <c r="AI7" s="669"/>
      <c r="AJ7" s="669"/>
      <c r="AK7" s="669"/>
      <c r="AL7" s="669"/>
      <c r="AM7" s="669"/>
      <c r="AN7" s="669"/>
      <c r="AO7" s="669"/>
      <c r="AP7" s="670"/>
      <c r="AQ7" s="181"/>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5"/>
      <c r="C8" s="675" t="s">
        <v>399</v>
      </c>
      <c r="D8" s="676"/>
      <c r="E8" s="684" t="s">
        <v>400</v>
      </c>
      <c r="F8" s="685"/>
      <c r="G8" s="685"/>
      <c r="H8" s="685"/>
      <c r="I8" s="685"/>
      <c r="J8" s="685"/>
      <c r="K8" s="685"/>
      <c r="L8" s="686"/>
      <c r="M8" s="679"/>
      <c r="N8" s="679"/>
      <c r="O8" s="679"/>
      <c r="P8" s="679"/>
      <c r="Q8" s="679"/>
      <c r="R8" s="679"/>
      <c r="S8" s="668"/>
      <c r="T8" s="668"/>
      <c r="U8" s="668"/>
      <c r="V8" s="668"/>
      <c r="W8" s="668"/>
      <c r="X8" s="668"/>
      <c r="Y8" s="668"/>
      <c r="Z8" s="668"/>
      <c r="AA8" s="668"/>
      <c r="AB8" s="668"/>
      <c r="AC8" s="668"/>
      <c r="AD8" s="668"/>
      <c r="AE8" s="668"/>
      <c r="AF8" s="668"/>
      <c r="AG8" s="668"/>
      <c r="AH8" s="668"/>
      <c r="AI8" s="668"/>
      <c r="AJ8" s="668"/>
      <c r="AK8" s="662"/>
      <c r="AL8" s="662"/>
      <c r="AM8" s="662"/>
      <c r="AN8" s="662"/>
      <c r="AO8" s="662"/>
      <c r="AP8" s="663"/>
      <c r="AQ8" s="181"/>
      <c r="AR8" s="2"/>
    </row>
    <row r="9" spans="1:50" s="1" customFormat="1" ht="28.5" hidden="1" customHeight="1">
      <c r="A9" s="165"/>
      <c r="C9" s="478"/>
      <c r="D9" s="479"/>
      <c r="E9" s="681" t="s">
        <v>401</v>
      </c>
      <c r="F9" s="682"/>
      <c r="G9" s="682"/>
      <c r="H9" s="682"/>
      <c r="I9" s="682"/>
      <c r="J9" s="682"/>
      <c r="K9" s="682"/>
      <c r="L9" s="683"/>
      <c r="M9" s="680"/>
      <c r="N9" s="680"/>
      <c r="O9" s="680"/>
      <c r="P9" s="680"/>
      <c r="Q9" s="680"/>
      <c r="R9" s="680"/>
      <c r="S9" s="656"/>
      <c r="T9" s="656"/>
      <c r="U9" s="656"/>
      <c r="V9" s="656"/>
      <c r="W9" s="656"/>
      <c r="X9" s="656"/>
      <c r="Y9" s="656"/>
      <c r="Z9" s="656"/>
      <c r="AA9" s="656"/>
      <c r="AB9" s="656"/>
      <c r="AC9" s="656"/>
      <c r="AD9" s="656"/>
      <c r="AE9" s="656"/>
      <c r="AF9" s="656"/>
      <c r="AG9" s="656"/>
      <c r="AH9" s="656"/>
      <c r="AI9" s="656"/>
      <c r="AJ9" s="656"/>
      <c r="AK9" s="461"/>
      <c r="AL9" s="461"/>
      <c r="AM9" s="461"/>
      <c r="AN9" s="461"/>
      <c r="AO9" s="461"/>
      <c r="AP9" s="694"/>
      <c r="AQ9" s="181"/>
      <c r="AR9" s="2"/>
    </row>
    <row r="10" spans="1:50" s="1" customFormat="1" ht="28.5" hidden="1" customHeight="1">
      <c r="A10" s="165"/>
      <c r="C10" s="478"/>
      <c r="D10" s="479"/>
      <c r="E10" s="681" t="s">
        <v>402</v>
      </c>
      <c r="F10" s="682"/>
      <c r="G10" s="682"/>
      <c r="H10" s="682"/>
      <c r="I10" s="682"/>
      <c r="J10" s="682"/>
      <c r="K10" s="682"/>
      <c r="L10" s="683"/>
      <c r="M10" s="680"/>
      <c r="N10" s="680"/>
      <c r="O10" s="680"/>
      <c r="P10" s="680"/>
      <c r="Q10" s="680"/>
      <c r="R10" s="680"/>
      <c r="S10" s="656"/>
      <c r="T10" s="656"/>
      <c r="U10" s="656"/>
      <c r="V10" s="656"/>
      <c r="W10" s="656"/>
      <c r="X10" s="656"/>
      <c r="Y10" s="656"/>
      <c r="Z10" s="656"/>
      <c r="AA10" s="656"/>
      <c r="AB10" s="656"/>
      <c r="AC10" s="656"/>
      <c r="AD10" s="656"/>
      <c r="AE10" s="656"/>
      <c r="AF10" s="656"/>
      <c r="AG10" s="656"/>
      <c r="AH10" s="656"/>
      <c r="AI10" s="656"/>
      <c r="AJ10" s="656"/>
      <c r="AK10" s="461"/>
      <c r="AL10" s="461"/>
      <c r="AM10" s="461"/>
      <c r="AN10" s="461"/>
      <c r="AO10" s="461"/>
      <c r="AP10" s="694"/>
      <c r="AQ10" s="181"/>
      <c r="AR10" s="2"/>
    </row>
    <row r="11" spans="1:50" s="1" customFormat="1" ht="28.5" hidden="1" customHeight="1">
      <c r="A11" s="165"/>
      <c r="C11" s="478"/>
      <c r="D11" s="479"/>
      <c r="E11" s="681" t="s">
        <v>403</v>
      </c>
      <c r="F11" s="682"/>
      <c r="G11" s="682"/>
      <c r="H11" s="682"/>
      <c r="I11" s="682"/>
      <c r="J11" s="682"/>
      <c r="K11" s="682"/>
      <c r="L11" s="683"/>
      <c r="M11" s="680"/>
      <c r="N11" s="680"/>
      <c r="O11" s="680"/>
      <c r="P11" s="680"/>
      <c r="Q11" s="680"/>
      <c r="R11" s="680"/>
      <c r="S11" s="656"/>
      <c r="T11" s="656"/>
      <c r="U11" s="656"/>
      <c r="V11" s="656"/>
      <c r="W11" s="656"/>
      <c r="X11" s="656"/>
      <c r="Y11" s="656"/>
      <c r="Z11" s="656"/>
      <c r="AA11" s="656"/>
      <c r="AB11" s="656"/>
      <c r="AC11" s="656"/>
      <c r="AD11" s="656"/>
      <c r="AE11" s="656"/>
      <c r="AF11" s="656"/>
      <c r="AG11" s="656"/>
      <c r="AH11" s="656"/>
      <c r="AI11" s="656"/>
      <c r="AJ11" s="656"/>
      <c r="AK11" s="461"/>
      <c r="AL11" s="461"/>
      <c r="AM11" s="461"/>
      <c r="AN11" s="461"/>
      <c r="AO11" s="461"/>
      <c r="AP11" s="694"/>
      <c r="AQ11" s="181"/>
      <c r="AR11" s="2"/>
    </row>
    <row r="12" spans="1:50" s="1" customFormat="1" ht="28.5" hidden="1" customHeight="1">
      <c r="A12" s="165"/>
      <c r="C12" s="478"/>
      <c r="D12" s="479"/>
      <c r="E12" s="681" t="s">
        <v>404</v>
      </c>
      <c r="F12" s="682"/>
      <c r="G12" s="682"/>
      <c r="H12" s="682"/>
      <c r="I12" s="682"/>
      <c r="J12" s="682"/>
      <c r="K12" s="682"/>
      <c r="L12" s="683"/>
      <c r="M12" s="680"/>
      <c r="N12" s="680"/>
      <c r="O12" s="680"/>
      <c r="P12" s="680"/>
      <c r="Q12" s="680"/>
      <c r="R12" s="680"/>
      <c r="S12" s="656"/>
      <c r="T12" s="656"/>
      <c r="U12" s="656"/>
      <c r="V12" s="656"/>
      <c r="W12" s="656"/>
      <c r="X12" s="656"/>
      <c r="Y12" s="656"/>
      <c r="Z12" s="656"/>
      <c r="AA12" s="656"/>
      <c r="AB12" s="656"/>
      <c r="AC12" s="656"/>
      <c r="AD12" s="656"/>
      <c r="AE12" s="656"/>
      <c r="AF12" s="656"/>
      <c r="AG12" s="656"/>
      <c r="AH12" s="656"/>
      <c r="AI12" s="656"/>
      <c r="AJ12" s="656"/>
      <c r="AK12" s="461"/>
      <c r="AL12" s="461"/>
      <c r="AM12" s="461"/>
      <c r="AN12" s="461"/>
      <c r="AO12" s="461"/>
      <c r="AP12" s="694"/>
      <c r="AQ12" s="181"/>
      <c r="AR12" s="2"/>
    </row>
    <row r="13" spans="1:50" s="1" customFormat="1" ht="28.5" hidden="1" customHeight="1">
      <c r="A13" s="165"/>
      <c r="C13" s="478"/>
      <c r="D13" s="479"/>
      <c r="E13" s="681" t="s">
        <v>405</v>
      </c>
      <c r="F13" s="682"/>
      <c r="G13" s="682"/>
      <c r="H13" s="682"/>
      <c r="I13" s="682"/>
      <c r="J13" s="682"/>
      <c r="K13" s="682"/>
      <c r="L13" s="683"/>
      <c r="M13" s="680"/>
      <c r="N13" s="680"/>
      <c r="O13" s="680"/>
      <c r="P13" s="680"/>
      <c r="Q13" s="680"/>
      <c r="R13" s="680"/>
      <c r="S13" s="656"/>
      <c r="T13" s="656"/>
      <c r="U13" s="656"/>
      <c r="V13" s="656"/>
      <c r="W13" s="656"/>
      <c r="X13" s="656"/>
      <c r="Y13" s="656"/>
      <c r="Z13" s="656"/>
      <c r="AA13" s="656"/>
      <c r="AB13" s="656"/>
      <c r="AC13" s="656"/>
      <c r="AD13" s="656"/>
      <c r="AE13" s="656"/>
      <c r="AF13" s="656"/>
      <c r="AG13" s="656"/>
      <c r="AH13" s="656"/>
      <c r="AI13" s="656"/>
      <c r="AJ13" s="656"/>
      <c r="AK13" s="461"/>
      <c r="AL13" s="461"/>
      <c r="AM13" s="461"/>
      <c r="AN13" s="461"/>
      <c r="AO13" s="461"/>
      <c r="AP13" s="694"/>
      <c r="AQ13" s="181"/>
      <c r="AR13" s="2"/>
    </row>
    <row r="14" spans="1:50" s="1" customFormat="1" ht="28.5" hidden="1" customHeight="1" thickBot="1">
      <c r="A14" s="165"/>
      <c r="C14" s="677"/>
      <c r="D14" s="678"/>
      <c r="E14" s="691" t="s">
        <v>406</v>
      </c>
      <c r="F14" s="692"/>
      <c r="G14" s="692"/>
      <c r="H14" s="692"/>
      <c r="I14" s="692"/>
      <c r="J14" s="692"/>
      <c r="K14" s="692"/>
      <c r="L14" s="693"/>
      <c r="M14" s="674"/>
      <c r="N14" s="674"/>
      <c r="O14" s="674"/>
      <c r="P14" s="674"/>
      <c r="Q14" s="674"/>
      <c r="R14" s="674"/>
      <c r="S14" s="674"/>
      <c r="T14" s="674"/>
      <c r="U14" s="674"/>
      <c r="V14" s="674"/>
      <c r="W14" s="674"/>
      <c r="X14" s="674"/>
      <c r="Y14" s="658"/>
      <c r="Z14" s="658"/>
      <c r="AA14" s="658"/>
      <c r="AB14" s="658"/>
      <c r="AC14" s="658"/>
      <c r="AD14" s="658"/>
      <c r="AE14" s="690" t="str">
        <f>IF(AND('その6（非公表）'!AH8="",'その6（非公表）'!AH9=""),"",IF('その6（非公表）'!AH8="",'その6（非公表）'!AH9,IF('その6（非公表）'!AH9="",'その6（非公表）'!AH8,'その6（非公表）'!AH8+'その6（非公表）'!AH9)))</f>
        <v/>
      </c>
      <c r="AF14" s="690"/>
      <c r="AG14" s="690"/>
      <c r="AH14" s="690"/>
      <c r="AI14" s="690"/>
      <c r="AJ14" s="690"/>
      <c r="AK14" s="698"/>
      <c r="AL14" s="698"/>
      <c r="AM14" s="698"/>
      <c r="AN14" s="698"/>
      <c r="AO14" s="698"/>
      <c r="AP14" s="699"/>
      <c r="AQ14" s="181"/>
      <c r="AR14" s="2"/>
    </row>
    <row r="15" spans="1:50" s="1" customFormat="1" ht="28.5" hidden="1" customHeight="1" thickTop="1" thickBot="1">
      <c r="A15" s="165"/>
      <c r="C15" s="687" t="s">
        <v>407</v>
      </c>
      <c r="D15" s="688"/>
      <c r="E15" s="688"/>
      <c r="F15" s="688"/>
      <c r="G15" s="688"/>
      <c r="H15" s="688"/>
      <c r="I15" s="688"/>
      <c r="J15" s="688"/>
      <c r="K15" s="688"/>
      <c r="L15" s="689"/>
      <c r="M15" s="655">
        <f>SUM(M7:R14)</f>
        <v>0</v>
      </c>
      <c r="N15" s="655"/>
      <c r="O15" s="655"/>
      <c r="P15" s="655"/>
      <c r="Q15" s="655"/>
      <c r="R15" s="655"/>
      <c r="S15" s="655">
        <f>SUM(S7:X14)</f>
        <v>0</v>
      </c>
      <c r="T15" s="655"/>
      <c r="U15" s="655"/>
      <c r="V15" s="655"/>
      <c r="W15" s="655"/>
      <c r="X15" s="655"/>
      <c r="Y15" s="655">
        <f>SUM(Y7:AD14)</f>
        <v>0</v>
      </c>
      <c r="Z15" s="655"/>
      <c r="AA15" s="655"/>
      <c r="AB15" s="655"/>
      <c r="AC15" s="655"/>
      <c r="AD15" s="655"/>
      <c r="AE15" s="700">
        <f>SUM(AE7:AJ14)</f>
        <v>0</v>
      </c>
      <c r="AF15" s="696"/>
      <c r="AG15" s="696"/>
      <c r="AH15" s="696"/>
      <c r="AI15" s="696"/>
      <c r="AJ15" s="696"/>
      <c r="AK15" s="696"/>
      <c r="AL15" s="696"/>
      <c r="AM15" s="696"/>
      <c r="AN15" s="696"/>
      <c r="AO15" s="696"/>
      <c r="AP15" s="697"/>
      <c r="AQ15" s="181"/>
      <c r="AR15" s="2"/>
    </row>
    <row r="16" spans="1:50" s="1" customFormat="1" ht="12">
      <c r="A16" s="165"/>
      <c r="D16" s="196"/>
      <c r="E16" s="196"/>
      <c r="F16" s="196"/>
      <c r="G16" s="196"/>
      <c r="H16" s="196"/>
      <c r="I16" s="196"/>
      <c r="J16" s="196"/>
      <c r="M16" s="238"/>
      <c r="N16" s="181"/>
      <c r="O16" s="181"/>
      <c r="P16" s="181"/>
      <c r="Q16" s="181"/>
      <c r="R16" s="181"/>
      <c r="S16" s="238"/>
      <c r="T16" s="181"/>
      <c r="U16" s="181"/>
      <c r="V16" s="181"/>
      <c r="W16" s="181"/>
      <c r="X16" s="181"/>
      <c r="Y16" s="238"/>
      <c r="Z16" s="181"/>
      <c r="AA16" s="181"/>
      <c r="AB16" s="181"/>
      <c r="AC16" s="181"/>
      <c r="AD16" s="181"/>
      <c r="AE16" s="238"/>
      <c r="AF16" s="181"/>
      <c r="AG16" s="181"/>
      <c r="AH16" s="181"/>
      <c r="AI16" s="181"/>
      <c r="AJ16" s="181"/>
      <c r="AK16" s="181"/>
      <c r="AL16" s="181"/>
      <c r="AM16" s="181"/>
      <c r="AN16" s="181"/>
      <c r="AO16" s="181"/>
      <c r="AP16" s="181"/>
      <c r="AQ16" s="181"/>
      <c r="AR16" s="2"/>
    </row>
    <row r="17" spans="1:50" s="1" customFormat="1" ht="12.6" hidden="1" thickBot="1">
      <c r="A17" s="165"/>
      <c r="C17" s="1" t="s">
        <v>425</v>
      </c>
      <c r="D17" s="196"/>
      <c r="E17" s="196"/>
      <c r="F17" s="196"/>
      <c r="G17" s="196"/>
      <c r="H17" s="196"/>
      <c r="I17" s="196"/>
      <c r="J17" s="196"/>
      <c r="M17" s="238"/>
      <c r="N17" s="181"/>
      <c r="O17" s="181"/>
      <c r="P17" s="181"/>
      <c r="Q17" s="181"/>
      <c r="R17" s="181"/>
      <c r="S17" s="238"/>
      <c r="T17" s="181"/>
      <c r="U17" s="181"/>
      <c r="V17" s="181"/>
      <c r="W17" s="181"/>
      <c r="X17" s="181"/>
      <c r="Y17" s="238"/>
      <c r="Z17" s="181"/>
      <c r="AA17" s="181"/>
      <c r="AB17" s="181"/>
      <c r="AC17" s="181"/>
      <c r="AD17" s="181"/>
      <c r="AE17" s="238"/>
      <c r="AF17" s="181"/>
      <c r="AG17" s="181"/>
      <c r="AH17" s="181"/>
      <c r="AI17" s="181"/>
      <c r="AJ17" s="181"/>
      <c r="AK17" s="181"/>
      <c r="AL17" s="181"/>
      <c r="AM17" s="181"/>
      <c r="AN17" s="181"/>
      <c r="AO17" s="181"/>
      <c r="AP17" s="181"/>
      <c r="AQ17" s="181"/>
      <c r="AR17" s="2"/>
    </row>
    <row r="18" spans="1:50" s="1" customFormat="1" ht="13.5" hidden="1" customHeight="1">
      <c r="A18" s="165"/>
      <c r="C18" s="550"/>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1"/>
      <c r="AK18" s="551"/>
      <c r="AL18" s="551"/>
      <c r="AM18" s="551"/>
      <c r="AN18" s="551"/>
      <c r="AO18" s="551"/>
      <c r="AP18" s="552"/>
      <c r="AQ18" s="267"/>
      <c r="AR18" s="2"/>
    </row>
    <row r="19" spans="1:50" s="1" customFormat="1" ht="13.5" hidden="1" customHeight="1">
      <c r="A19" s="165"/>
      <c r="C19" s="553"/>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555"/>
      <c r="AQ19" s="267"/>
      <c r="AR19" s="2"/>
    </row>
    <row r="20" spans="1:50" s="1" customFormat="1" ht="13.5" hidden="1" customHeight="1">
      <c r="A20" s="165"/>
      <c r="C20" s="553"/>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554"/>
      <c r="AP20" s="555"/>
      <c r="AQ20" s="267"/>
      <c r="AR20" s="2"/>
    </row>
    <row r="21" spans="1:50" s="1" customFormat="1" ht="13.5" hidden="1" customHeight="1">
      <c r="A21" s="165"/>
      <c r="C21" s="553"/>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5"/>
      <c r="AQ21" s="267"/>
      <c r="AR21" s="2"/>
    </row>
    <row r="22" spans="1:50" s="1" customFormat="1" ht="13.5" hidden="1" customHeight="1">
      <c r="A22" s="165"/>
      <c r="C22" s="553"/>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555"/>
      <c r="AQ22" s="267"/>
      <c r="AR22" s="2"/>
    </row>
    <row r="23" spans="1:50" s="1" customFormat="1" ht="13.5" hidden="1" customHeight="1">
      <c r="A23" s="165"/>
      <c r="C23" s="553"/>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5"/>
      <c r="AQ23" s="267"/>
      <c r="AR23" s="2"/>
    </row>
    <row r="24" spans="1:50" s="1" customFormat="1" ht="13.5" hidden="1" customHeight="1" thickBot="1">
      <c r="A24" s="165"/>
      <c r="C24" s="556"/>
      <c r="D24" s="557"/>
      <c r="E24" s="557"/>
      <c r="F24" s="557"/>
      <c r="G24" s="557"/>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8"/>
      <c r="AQ24" s="267"/>
      <c r="AR24" s="2"/>
    </row>
    <row r="25" spans="1:50" s="1" customFormat="1" ht="12" hidden="1">
      <c r="A25" s="165"/>
      <c r="C25" s="239"/>
      <c r="D25" s="239"/>
      <c r="E25" s="239"/>
      <c r="F25" s="239"/>
      <c r="G25" s="239"/>
      <c r="H25" s="239"/>
      <c r="I25" s="239"/>
      <c r="J25" s="239"/>
      <c r="K25" s="239"/>
      <c r="L25" s="239"/>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2"/>
    </row>
    <row r="26" spans="1:50" s="1" customFormat="1" ht="18" customHeight="1">
      <c r="A26" s="165"/>
      <c r="C26" s="1" t="s">
        <v>408</v>
      </c>
      <c r="AP26" s="240"/>
      <c r="AQ26" s="240"/>
      <c r="AR26" s="2"/>
      <c r="AS26" s="181"/>
    </row>
    <row r="27" spans="1:50" s="1" customFormat="1" ht="12.6" thickBot="1">
      <c r="A27" s="165"/>
      <c r="C27" s="239"/>
      <c r="D27" s="239"/>
      <c r="E27" s="239"/>
      <c r="F27" s="239"/>
      <c r="G27" s="239"/>
      <c r="H27" s="239"/>
      <c r="I27" s="239"/>
      <c r="J27" s="239"/>
      <c r="K27" s="239"/>
      <c r="L27" s="239"/>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24" t="s">
        <v>424</v>
      </c>
      <c r="AQ27" s="24"/>
      <c r="AR27" s="2"/>
    </row>
    <row r="28" spans="1:50" s="1" customFormat="1" ht="24" customHeight="1" thickBot="1">
      <c r="A28" s="165"/>
      <c r="C28" s="667"/>
      <c r="D28" s="659"/>
      <c r="E28" s="659"/>
      <c r="F28" s="659"/>
      <c r="G28" s="659"/>
      <c r="H28" s="659"/>
      <c r="I28" s="659"/>
      <c r="J28" s="659"/>
      <c r="K28" s="659"/>
      <c r="L28" s="660"/>
      <c r="M28" s="653">
        <f>IF(M6="","",M6)</f>
        <v>2020</v>
      </c>
      <c r="N28" s="654"/>
      <c r="O28" s="654"/>
      <c r="P28" s="659" t="s">
        <v>427</v>
      </c>
      <c r="Q28" s="659"/>
      <c r="R28" s="660"/>
      <c r="S28" s="653">
        <f>IF(S6="","",S6)</f>
        <v>2021</v>
      </c>
      <c r="T28" s="654"/>
      <c r="U28" s="654"/>
      <c r="V28" s="659" t="s">
        <v>427</v>
      </c>
      <c r="W28" s="659"/>
      <c r="X28" s="660"/>
      <c r="Y28" s="653">
        <f>IF(Y6="","",Y6)</f>
        <v>2022</v>
      </c>
      <c r="Z28" s="654"/>
      <c r="AA28" s="654"/>
      <c r="AB28" s="659" t="s">
        <v>427</v>
      </c>
      <c r="AC28" s="659"/>
      <c r="AD28" s="660"/>
      <c r="AE28" s="653">
        <f>IF(AE6="","",AE6)</f>
        <v>2023</v>
      </c>
      <c r="AF28" s="654"/>
      <c r="AG28" s="654"/>
      <c r="AH28" s="659" t="s">
        <v>427</v>
      </c>
      <c r="AI28" s="659"/>
      <c r="AJ28" s="660"/>
      <c r="AK28" s="653">
        <f>IF(AK6="","",AK6)</f>
        <v>2024</v>
      </c>
      <c r="AL28" s="654"/>
      <c r="AM28" s="654"/>
      <c r="AN28" s="659" t="s">
        <v>428</v>
      </c>
      <c r="AO28" s="659"/>
      <c r="AP28" s="661"/>
      <c r="AQ28" s="181"/>
      <c r="AR28" s="2"/>
      <c r="AT28" s="1">
        <v>2020</v>
      </c>
      <c r="AU28" s="1">
        <v>2021</v>
      </c>
      <c r="AV28" s="1">
        <v>2022</v>
      </c>
      <c r="AW28" s="1">
        <v>2023</v>
      </c>
      <c r="AX28" s="1">
        <v>2024</v>
      </c>
    </row>
    <row r="29" spans="1:50" s="1" customFormat="1" ht="45" customHeight="1" thickTop="1" thickBot="1">
      <c r="A29" s="165"/>
      <c r="C29" s="671" t="s">
        <v>409</v>
      </c>
      <c r="D29" s="672"/>
      <c r="E29" s="672"/>
      <c r="F29" s="672"/>
      <c r="G29" s="672"/>
      <c r="H29" s="672"/>
      <c r="I29" s="672"/>
      <c r="J29" s="672"/>
      <c r="K29" s="672"/>
      <c r="L29" s="673"/>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7"/>
      <c r="AP29" s="695"/>
      <c r="AQ29" s="181"/>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5"/>
      <c r="C30" s="239"/>
      <c r="D30" s="239"/>
      <c r="E30" s="239"/>
      <c r="F30" s="239"/>
      <c r="G30" s="239"/>
      <c r="H30" s="239"/>
      <c r="I30" s="239"/>
      <c r="J30" s="239"/>
      <c r="K30" s="239"/>
      <c r="L30" s="239"/>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241"/>
      <c r="AO30" s="181"/>
      <c r="AP30" s="383" t="str">
        <f>IF(COUNTIF(AT6:AX29,"×")&gt;0,AT31,"")</f>
        <v/>
      </c>
      <c r="AQ30" s="181"/>
      <c r="AR30" s="2"/>
    </row>
    <row r="31" spans="1:50" s="1" customFormat="1" ht="12.6" thickBot="1">
      <c r="A31" s="165"/>
      <c r="C31" s="1" t="s">
        <v>425</v>
      </c>
      <c r="D31" s="196"/>
      <c r="E31" s="196"/>
      <c r="F31" s="196"/>
      <c r="G31" s="196"/>
      <c r="H31" s="196"/>
      <c r="I31" s="196"/>
      <c r="J31" s="196"/>
      <c r="M31" s="238"/>
      <c r="N31" s="181"/>
      <c r="O31" s="181"/>
      <c r="P31" s="181"/>
      <c r="Q31" s="181"/>
      <c r="R31" s="181"/>
      <c r="S31" s="238"/>
      <c r="T31" s="181"/>
      <c r="U31" s="181"/>
      <c r="V31" s="181"/>
      <c r="W31" s="181"/>
      <c r="X31" s="181"/>
      <c r="Y31" s="238"/>
      <c r="Z31" s="181"/>
      <c r="AA31" s="181"/>
      <c r="AB31" s="181"/>
      <c r="AC31" s="181"/>
      <c r="AD31" s="181"/>
      <c r="AE31" s="238"/>
      <c r="AF31" s="181"/>
      <c r="AG31" s="181"/>
      <c r="AH31" s="181"/>
      <c r="AI31" s="181"/>
      <c r="AJ31" s="181"/>
      <c r="AK31" s="181"/>
      <c r="AL31" s="181"/>
      <c r="AM31" s="181"/>
      <c r="AN31" s="181"/>
      <c r="AO31" s="181"/>
      <c r="AP31" s="181"/>
      <c r="AQ31" s="181"/>
      <c r="AR31" s="2"/>
      <c r="AT31" s="1" t="s">
        <v>583</v>
      </c>
    </row>
    <row r="32" spans="1:50" s="1" customFormat="1" ht="13.5" customHeight="1">
      <c r="A32" s="165"/>
      <c r="C32" s="550"/>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1"/>
      <c r="AK32" s="551"/>
      <c r="AL32" s="551"/>
      <c r="AM32" s="551"/>
      <c r="AN32" s="551"/>
      <c r="AO32" s="551"/>
      <c r="AP32" s="552"/>
      <c r="AQ32" s="267"/>
      <c r="AR32" s="2"/>
    </row>
    <row r="33" spans="1:44" s="1" customFormat="1" ht="13.5" customHeight="1">
      <c r="A33" s="165"/>
      <c r="C33" s="553"/>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4"/>
      <c r="AP33" s="555"/>
      <c r="AQ33" s="267"/>
      <c r="AR33" s="2"/>
    </row>
    <row r="34" spans="1:44" s="1" customFormat="1" ht="13.5" customHeight="1">
      <c r="A34" s="165"/>
      <c r="C34" s="553"/>
      <c r="D34" s="55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4"/>
      <c r="AJ34" s="554"/>
      <c r="AK34" s="554"/>
      <c r="AL34" s="554"/>
      <c r="AM34" s="554"/>
      <c r="AN34" s="554"/>
      <c r="AO34" s="554"/>
      <c r="AP34" s="555"/>
      <c r="AQ34" s="267"/>
      <c r="AR34" s="2"/>
    </row>
    <row r="35" spans="1:44" s="1" customFormat="1" ht="13.5" customHeight="1">
      <c r="A35" s="165"/>
      <c r="C35" s="553"/>
      <c r="D35" s="554"/>
      <c r="E35" s="554"/>
      <c r="F35" s="554"/>
      <c r="G35" s="554"/>
      <c r="H35" s="554"/>
      <c r="I35" s="554"/>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54"/>
      <c r="AM35" s="554"/>
      <c r="AN35" s="554"/>
      <c r="AO35" s="554"/>
      <c r="AP35" s="555"/>
      <c r="AQ35" s="267"/>
      <c r="AR35" s="2"/>
    </row>
    <row r="36" spans="1:44" s="1" customFormat="1" ht="13.5" customHeight="1">
      <c r="A36" s="165"/>
      <c r="C36" s="553"/>
      <c r="D36" s="554"/>
      <c r="E36" s="554"/>
      <c r="F36" s="554"/>
      <c r="G36" s="554"/>
      <c r="H36" s="554"/>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554"/>
      <c r="AL36" s="554"/>
      <c r="AM36" s="554"/>
      <c r="AN36" s="554"/>
      <c r="AO36" s="554"/>
      <c r="AP36" s="555"/>
      <c r="AQ36" s="267"/>
      <c r="AR36" s="2"/>
    </row>
    <row r="37" spans="1:44" s="1" customFormat="1" ht="13.5" customHeight="1">
      <c r="A37" s="165"/>
      <c r="C37" s="553"/>
      <c r="D37" s="554"/>
      <c r="E37" s="554"/>
      <c r="F37" s="554"/>
      <c r="G37" s="554"/>
      <c r="H37" s="554"/>
      <c r="I37" s="554"/>
      <c r="J37" s="554"/>
      <c r="K37" s="554"/>
      <c r="L37" s="554"/>
      <c r="M37" s="554"/>
      <c r="N37" s="554"/>
      <c r="O37" s="554"/>
      <c r="P37" s="554"/>
      <c r="Q37" s="554"/>
      <c r="R37" s="554"/>
      <c r="S37" s="554"/>
      <c r="T37" s="554"/>
      <c r="U37" s="554"/>
      <c r="V37" s="554"/>
      <c r="W37" s="554"/>
      <c r="X37" s="554"/>
      <c r="Y37" s="554"/>
      <c r="Z37" s="554"/>
      <c r="AA37" s="554"/>
      <c r="AB37" s="554"/>
      <c r="AC37" s="554"/>
      <c r="AD37" s="554"/>
      <c r="AE37" s="554"/>
      <c r="AF37" s="554"/>
      <c r="AG37" s="554"/>
      <c r="AH37" s="554"/>
      <c r="AI37" s="554"/>
      <c r="AJ37" s="554"/>
      <c r="AK37" s="554"/>
      <c r="AL37" s="554"/>
      <c r="AM37" s="554"/>
      <c r="AN37" s="554"/>
      <c r="AO37" s="554"/>
      <c r="AP37" s="555"/>
      <c r="AQ37" s="267"/>
      <c r="AR37" s="2"/>
    </row>
    <row r="38" spans="1:44" s="1" customFormat="1" ht="13.5" customHeight="1" thickBot="1">
      <c r="A38" s="165"/>
      <c r="C38" s="556"/>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8"/>
      <c r="AQ38" s="267"/>
      <c r="AR38" s="2"/>
    </row>
    <row r="39" spans="1:44" s="1" customFormat="1" ht="12">
      <c r="A39" s="165"/>
      <c r="C39" s="239"/>
      <c r="D39" s="239"/>
      <c r="E39" s="239"/>
      <c r="F39" s="239"/>
      <c r="G39" s="239"/>
      <c r="H39" s="239"/>
      <c r="I39" s="239"/>
      <c r="J39" s="239"/>
      <c r="K39" s="239"/>
      <c r="L39" s="239"/>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2"/>
    </row>
    <row r="40" spans="1:44" s="1" customFormat="1" ht="12">
      <c r="A40" s="165"/>
      <c r="C40" s="239"/>
      <c r="D40" s="239"/>
      <c r="E40" s="239"/>
      <c r="F40" s="239"/>
      <c r="G40" s="239"/>
      <c r="H40" s="239"/>
      <c r="I40" s="239"/>
      <c r="J40" s="239"/>
      <c r="K40" s="239"/>
      <c r="L40" s="239"/>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2"/>
    </row>
    <row r="41" spans="1:44" s="1" customFormat="1" ht="12">
      <c r="A41" s="165"/>
      <c r="C41" s="239"/>
      <c r="D41" s="239"/>
      <c r="E41" s="239"/>
      <c r="F41" s="239"/>
      <c r="G41" s="239"/>
      <c r="H41" s="239"/>
      <c r="I41" s="239"/>
      <c r="J41" s="239"/>
      <c r="K41" s="239"/>
      <c r="L41" s="239"/>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2"/>
    </row>
    <row r="42" spans="1:44" s="1" customFormat="1" ht="12">
      <c r="A42" s="165"/>
      <c r="C42" s="239"/>
      <c r="D42" s="239"/>
      <c r="E42" s="239"/>
      <c r="F42" s="239"/>
      <c r="G42" s="239"/>
      <c r="H42" s="239"/>
      <c r="I42" s="239"/>
      <c r="J42" s="239"/>
      <c r="K42" s="239"/>
      <c r="L42" s="239"/>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2"/>
    </row>
    <row r="43" spans="1:44" s="1" customFormat="1" ht="12">
      <c r="A43" s="165"/>
      <c r="C43" s="239"/>
      <c r="D43" s="239"/>
      <c r="E43" s="239"/>
      <c r="F43" s="239"/>
      <c r="G43" s="239"/>
      <c r="H43" s="239"/>
      <c r="I43" s="239"/>
      <c r="J43" s="239"/>
      <c r="K43" s="239"/>
      <c r="L43" s="239"/>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2"/>
    </row>
    <row r="44" spans="1:44" s="1" customFormat="1" ht="12">
      <c r="A44" s="165"/>
      <c r="C44" s="239"/>
      <c r="D44" s="239"/>
      <c r="E44" s="239"/>
      <c r="F44" s="239"/>
      <c r="G44" s="239"/>
      <c r="H44" s="239"/>
      <c r="I44" s="239"/>
      <c r="J44" s="239"/>
      <c r="K44" s="239"/>
      <c r="L44" s="239"/>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2"/>
    </row>
    <row r="45" spans="1:44" s="1" customFormat="1" ht="12">
      <c r="A45" s="165"/>
      <c r="C45" s="239"/>
      <c r="D45" s="239"/>
      <c r="E45" s="239"/>
      <c r="F45" s="239"/>
      <c r="G45" s="239"/>
      <c r="H45" s="239"/>
      <c r="I45" s="239"/>
      <c r="J45" s="239"/>
      <c r="K45" s="239"/>
      <c r="L45" s="239"/>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2"/>
    </row>
    <row r="46" spans="1:44" s="1" customFormat="1" ht="12">
      <c r="A46" s="165"/>
      <c r="C46" s="239"/>
      <c r="D46" s="239"/>
      <c r="E46" s="239"/>
      <c r="F46" s="239"/>
      <c r="G46" s="239"/>
      <c r="H46" s="239"/>
      <c r="I46" s="239"/>
      <c r="J46" s="239"/>
      <c r="K46" s="239"/>
      <c r="L46" s="239"/>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2"/>
    </row>
    <row r="47" spans="1:44" s="1" customFormat="1" ht="12">
      <c r="A47" s="165"/>
      <c r="C47" s="239"/>
      <c r="D47" s="239"/>
      <c r="E47" s="239"/>
      <c r="F47" s="239"/>
      <c r="G47" s="239"/>
      <c r="H47" s="239"/>
      <c r="I47" s="239"/>
      <c r="J47" s="239"/>
      <c r="K47" s="239"/>
      <c r="L47" s="239"/>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2"/>
    </row>
    <row r="48" spans="1:44" s="1" customFormat="1" ht="12">
      <c r="A48" s="165"/>
      <c r="C48" s="239"/>
      <c r="D48" s="239"/>
      <c r="E48" s="239"/>
      <c r="F48" s="239"/>
      <c r="G48" s="239"/>
      <c r="H48" s="239"/>
      <c r="I48" s="239"/>
      <c r="J48" s="239"/>
      <c r="K48" s="239"/>
      <c r="L48" s="239"/>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2"/>
    </row>
    <row r="49" spans="1:50" s="1" customFormat="1" ht="12">
      <c r="A49" s="165"/>
      <c r="C49" s="239"/>
      <c r="D49" s="239"/>
      <c r="E49" s="239"/>
      <c r="F49" s="239"/>
      <c r="G49" s="239"/>
      <c r="H49" s="239"/>
      <c r="I49" s="239"/>
      <c r="J49" s="239"/>
      <c r="K49" s="239"/>
      <c r="L49" s="239"/>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2"/>
    </row>
    <row r="50" spans="1:50" s="1" customFormat="1" ht="12">
      <c r="A50" s="165"/>
      <c r="C50" s="239"/>
      <c r="D50" s="239"/>
      <c r="E50" s="239"/>
      <c r="F50" s="239"/>
      <c r="G50" s="239"/>
      <c r="H50" s="239"/>
      <c r="I50" s="239"/>
      <c r="J50" s="239"/>
      <c r="K50" s="239"/>
      <c r="L50" s="239"/>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2"/>
    </row>
    <row r="51" spans="1:50" s="1" customFormat="1" ht="12">
      <c r="A51" s="165"/>
      <c r="C51" s="239"/>
      <c r="D51" s="239"/>
      <c r="E51" s="239"/>
      <c r="F51" s="239"/>
      <c r="G51" s="239"/>
      <c r="H51" s="239"/>
      <c r="I51" s="239"/>
      <c r="J51" s="239"/>
      <c r="K51" s="239"/>
      <c r="L51" s="239"/>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2"/>
    </row>
    <row r="52" spans="1:50" s="1" customFormat="1" ht="12">
      <c r="A52" s="165"/>
      <c r="C52" s="239"/>
      <c r="D52" s="239"/>
      <c r="E52" s="239"/>
      <c r="F52" s="239"/>
      <c r="G52" s="239"/>
      <c r="H52" s="239"/>
      <c r="I52" s="239"/>
      <c r="J52" s="239"/>
      <c r="K52" s="239"/>
      <c r="L52" s="239"/>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2"/>
    </row>
    <row r="53" spans="1:50" s="1" customFormat="1" ht="12">
      <c r="A53" s="165"/>
      <c r="C53" s="239"/>
      <c r="D53" s="239"/>
      <c r="E53" s="239"/>
      <c r="F53" s="239"/>
      <c r="G53" s="239"/>
      <c r="H53" s="239"/>
      <c r="I53" s="239"/>
      <c r="J53" s="239"/>
      <c r="K53" s="239"/>
      <c r="L53" s="239"/>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2"/>
    </row>
    <row r="54" spans="1:50" s="1" customFormat="1" ht="12">
      <c r="A54" s="165"/>
      <c r="C54" s="239"/>
      <c r="D54" s="239"/>
      <c r="E54" s="239"/>
      <c r="F54" s="239"/>
      <c r="G54" s="239"/>
      <c r="H54" s="239"/>
      <c r="I54" s="239"/>
      <c r="J54" s="239"/>
      <c r="K54" s="239"/>
      <c r="L54" s="239"/>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2"/>
    </row>
    <row r="55" spans="1:50" s="1" customFormat="1" ht="12">
      <c r="A55" s="165"/>
      <c r="C55" s="239"/>
      <c r="D55" s="239"/>
      <c r="E55" s="239"/>
      <c r="F55" s="239"/>
      <c r="G55" s="239"/>
      <c r="H55" s="239"/>
      <c r="I55" s="239"/>
      <c r="J55" s="239"/>
      <c r="K55" s="239"/>
      <c r="L55" s="239"/>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2"/>
    </row>
    <row r="56" spans="1:50" s="1" customFormat="1" ht="12">
      <c r="A56" s="165"/>
      <c r="C56" s="239"/>
      <c r="D56" s="239"/>
      <c r="E56" s="239"/>
      <c r="F56" s="239"/>
      <c r="G56" s="239"/>
      <c r="H56" s="239"/>
      <c r="I56" s="239"/>
      <c r="J56" s="239"/>
      <c r="K56" s="239"/>
      <c r="L56" s="239"/>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2"/>
    </row>
    <row r="57" spans="1:50" s="1" customFormat="1" ht="12">
      <c r="A57" s="165"/>
      <c r="C57" s="239"/>
      <c r="D57" s="239"/>
      <c r="E57" s="239"/>
      <c r="F57" s="239"/>
      <c r="G57" s="239"/>
      <c r="H57" s="239"/>
      <c r="I57" s="239"/>
      <c r="J57" s="239"/>
      <c r="K57" s="239"/>
      <c r="L57" s="239"/>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2"/>
    </row>
    <row r="58" spans="1:50" s="1" customFormat="1" ht="12">
      <c r="A58" s="165"/>
      <c r="C58" s="239"/>
      <c r="D58" s="239"/>
      <c r="E58" s="239"/>
      <c r="F58" s="239"/>
      <c r="G58" s="239"/>
      <c r="H58" s="239"/>
      <c r="I58" s="239"/>
      <c r="J58" s="239"/>
      <c r="K58" s="239"/>
      <c r="L58" s="239"/>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2"/>
    </row>
    <row r="59" spans="1:50" s="1" customFormat="1" ht="12">
      <c r="A59" s="165"/>
      <c r="C59" s="239"/>
      <c r="D59" s="239"/>
      <c r="E59" s="239"/>
      <c r="F59" s="239"/>
      <c r="G59" s="239"/>
      <c r="H59" s="239"/>
      <c r="I59" s="239"/>
      <c r="J59" s="239"/>
      <c r="K59" s="239"/>
      <c r="L59" s="239"/>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2"/>
    </row>
    <row r="60" spans="1:50" s="1" customFormat="1" ht="12">
      <c r="A60" s="165"/>
      <c r="C60" s="239"/>
      <c r="D60" s="239"/>
      <c r="E60" s="239"/>
      <c r="F60" s="239"/>
      <c r="G60" s="239"/>
      <c r="H60" s="239"/>
      <c r="I60" s="239"/>
      <c r="J60" s="239"/>
      <c r="K60" s="239"/>
      <c r="L60" s="239"/>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1" t="s">
        <v>593</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h47lll4W8nyC1eTN+ssKfIKzXkxNxHknJ+5t3Pnfwx8JkCPfwpT1f08yZsUD6iKCLyZPYlPc+OgZe8kUsmxw8g==" saltValue="Jl3JX5fc1yHCwMGVwGSKcA==" spinCount="100000" sheet="1" selectLockedCells="1"/>
  <mergeCells count="85">
    <mergeCell ref="AE29:AJ29"/>
    <mergeCell ref="AE12:AJ12"/>
    <mergeCell ref="AK29:AP29"/>
    <mergeCell ref="AK13:AP13"/>
    <mergeCell ref="AK12:AP12"/>
    <mergeCell ref="AK15:AP15"/>
    <mergeCell ref="AK14:AP14"/>
    <mergeCell ref="AE13:AJ13"/>
    <mergeCell ref="AH28:AJ28"/>
    <mergeCell ref="AK28:AM28"/>
    <mergeCell ref="AN28:AP28"/>
    <mergeCell ref="AE15:AJ15"/>
    <mergeCell ref="AE9:AJ9"/>
    <mergeCell ref="C18:AP24"/>
    <mergeCell ref="S14:X14"/>
    <mergeCell ref="AE14:AJ14"/>
    <mergeCell ref="E14:L14"/>
    <mergeCell ref="E13:L13"/>
    <mergeCell ref="AK11:AP11"/>
    <mergeCell ref="AK9:AP9"/>
    <mergeCell ref="AK10:AP10"/>
    <mergeCell ref="Y9:AD9"/>
    <mergeCell ref="E9:L9"/>
    <mergeCell ref="M9:R9"/>
    <mergeCell ref="S10:X10"/>
    <mergeCell ref="S9:X9"/>
    <mergeCell ref="S12:X12"/>
    <mergeCell ref="S13:X13"/>
    <mergeCell ref="C29:L29"/>
    <mergeCell ref="M14:R14"/>
    <mergeCell ref="C8:D14"/>
    <mergeCell ref="M8:R8"/>
    <mergeCell ref="M12:R12"/>
    <mergeCell ref="E10:L10"/>
    <mergeCell ref="E12:L12"/>
    <mergeCell ref="C28:L28"/>
    <mergeCell ref="M29:R29"/>
    <mergeCell ref="M15:R15"/>
    <mergeCell ref="E8:L8"/>
    <mergeCell ref="E11:L11"/>
    <mergeCell ref="M11:R11"/>
    <mergeCell ref="M10:R10"/>
    <mergeCell ref="C15:L15"/>
    <mergeCell ref="M13:R13"/>
    <mergeCell ref="AK8:AP8"/>
    <mergeCell ref="C7:L7"/>
    <mergeCell ref="C6:L6"/>
    <mergeCell ref="S8:X8"/>
    <mergeCell ref="AK7:AP7"/>
    <mergeCell ref="AE8:AJ8"/>
    <mergeCell ref="Y8:AD8"/>
    <mergeCell ref="P6:R6"/>
    <mergeCell ref="S6:U6"/>
    <mergeCell ref="M6:O6"/>
    <mergeCell ref="M7:R7"/>
    <mergeCell ref="S7:X7"/>
    <mergeCell ref="AE7:AJ7"/>
    <mergeCell ref="Y7:AD7"/>
    <mergeCell ref="AE6:AG6"/>
    <mergeCell ref="V6:X6"/>
    <mergeCell ref="C32:AP38"/>
    <mergeCell ref="AH6:AJ6"/>
    <mergeCell ref="AN6:AP6"/>
    <mergeCell ref="AK6:AM6"/>
    <mergeCell ref="M28:O28"/>
    <mergeCell ref="P28:R28"/>
    <mergeCell ref="S28:U28"/>
    <mergeCell ref="V28:X28"/>
    <mergeCell ref="AB6:AD6"/>
    <mergeCell ref="AE28:AG28"/>
    <mergeCell ref="AE11:AJ11"/>
    <mergeCell ref="AE10:AJ10"/>
    <mergeCell ref="S15:X15"/>
    <mergeCell ref="Y29:AD29"/>
    <mergeCell ref="Y11:AD11"/>
    <mergeCell ref="Y12:AD12"/>
    <mergeCell ref="Y6:AA6"/>
    <mergeCell ref="Y15:AD15"/>
    <mergeCell ref="Y10:AD10"/>
    <mergeCell ref="S29:X29"/>
    <mergeCell ref="S11:X11"/>
    <mergeCell ref="Y13:AD13"/>
    <mergeCell ref="Y14:AD14"/>
    <mergeCell ref="AB28:AD28"/>
    <mergeCell ref="Y28:AA28"/>
  </mergeCells>
  <phoneticPr fontId="2"/>
  <conditionalFormatting sqref="M7">
    <cfRule type="expression" dxfId="27" priority="12">
      <formula>AND($M$7&gt;0,$AT$7="×")</formula>
    </cfRule>
  </conditionalFormatting>
  <conditionalFormatting sqref="M29">
    <cfRule type="expression" dxfId="26" priority="6">
      <formula>AND($M$29&gt;0,$AT$29="×")</formula>
    </cfRule>
  </conditionalFormatting>
  <conditionalFormatting sqref="S7">
    <cfRule type="expression" dxfId="25" priority="10">
      <formula>AND($S$7&gt;0,$AU$7="×")</formula>
    </cfRule>
  </conditionalFormatting>
  <conditionalFormatting sqref="S29">
    <cfRule type="expression" dxfId="24" priority="5">
      <formula>AND($S$29&gt;0,$AU$29="×")</formula>
    </cfRule>
  </conditionalFormatting>
  <conditionalFormatting sqref="Y7">
    <cfRule type="expression" dxfId="23" priority="9">
      <formula>AND($Y$7&gt;0,$AV$7="×")</formula>
    </cfRule>
  </conditionalFormatting>
  <conditionalFormatting sqref="Y29">
    <cfRule type="expression" dxfId="22" priority="4">
      <formula>AND($Y$29&gt;0,$AV$29="×")</formula>
    </cfRule>
  </conditionalFormatting>
  <conditionalFormatting sqref="AE7">
    <cfRule type="expression" dxfId="21" priority="8">
      <formula>AND($AE$7&gt;0,$AW$7="×")</formula>
    </cfRule>
  </conditionalFormatting>
  <conditionalFormatting sqref="AE29">
    <cfRule type="expression" dxfId="20" priority="3">
      <formula>AND($AE$29&gt;0,$AW$29="×")</formula>
    </cfRule>
  </conditionalFormatting>
  <conditionalFormatting sqref="AK7">
    <cfRule type="expression" dxfId="19" priority="7">
      <formula>AND($AK$7&gt;0,$AX$7="×")</formula>
    </cfRule>
  </conditionalFormatting>
  <conditionalFormatting sqref="AK29">
    <cfRule type="expression" dxfId="18" priority="2">
      <formula>AND($AK$29&gt;0,$AX$29="×")</formula>
    </cfRule>
  </conditionalFormatting>
  <conditionalFormatting sqref="AP30">
    <cfRule type="expression" dxfId="17"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55"/>
  <sheetViews>
    <sheetView showGridLines="0" view="pageBreakPreview" zoomScaleSheetLayoutView="100" workbookViewId="0">
      <selection activeCell="K8" sqref="K8"/>
    </sheetView>
  </sheetViews>
  <sheetFormatPr defaultColWidth="9" defaultRowHeight="13.2"/>
  <cols>
    <col min="1" max="1" width="0.44140625" style="3" customWidth="1"/>
    <col min="2" max="2" width="0.88671875" style="3" customWidth="1"/>
    <col min="3" max="3" width="1.44140625" style="3" customWidth="1"/>
    <col min="4" max="4" width="2.441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0.88671875" style="25" customWidth="1"/>
    <col min="18" max="18" width="0.44140625" style="25" customWidth="1"/>
    <col min="19" max="22" width="9" style="3"/>
    <col min="23" max="23" width="9" style="26"/>
    <col min="24" max="24" width="11.33203125" style="3" customWidth="1"/>
    <col min="25" max="16384" width="9" style="3"/>
  </cols>
  <sheetData>
    <row r="1" spans="1:24" ht="10.5" customHeight="1">
      <c r="A1" s="187" t="s">
        <v>378</v>
      </c>
      <c r="B1" s="187"/>
      <c r="C1" s="114"/>
      <c r="D1" s="115"/>
      <c r="E1" s="115"/>
      <c r="F1" s="115"/>
      <c r="G1" s="115"/>
      <c r="H1" s="115"/>
      <c r="I1" s="115"/>
      <c r="J1" s="115"/>
      <c r="K1" s="115"/>
      <c r="L1" s="115"/>
      <c r="M1" s="115"/>
      <c r="N1" s="115"/>
      <c r="O1" s="115"/>
      <c r="P1" s="116"/>
      <c r="Q1" s="116"/>
      <c r="R1" s="116"/>
    </row>
    <row r="2" spans="1:24" ht="3" customHeight="1">
      <c r="A2" s="162"/>
      <c r="B2" s="163"/>
      <c r="C2" s="6"/>
      <c r="D2" s="7"/>
      <c r="E2" s="7"/>
      <c r="F2" s="7"/>
      <c r="G2" s="7"/>
      <c r="H2" s="7"/>
      <c r="I2" s="7"/>
      <c r="J2" s="7"/>
      <c r="K2" s="7"/>
      <c r="L2" s="7"/>
      <c r="M2" s="7"/>
      <c r="N2" s="7"/>
      <c r="O2" s="7"/>
      <c r="P2" s="27"/>
      <c r="Q2" s="27"/>
      <c r="R2" s="97"/>
    </row>
    <row r="3" spans="1:24" ht="10.5" customHeight="1">
      <c r="A3" s="165"/>
      <c r="B3" s="1"/>
      <c r="C3" s="120"/>
      <c r="R3" s="98"/>
    </row>
    <row r="4" spans="1:24">
      <c r="A4" s="118"/>
      <c r="B4" s="120"/>
      <c r="C4" s="1" t="s">
        <v>572</v>
      </c>
      <c r="R4" s="98"/>
      <c r="U4" s="26"/>
      <c r="W4" s="3"/>
    </row>
    <row r="5" spans="1:24" ht="13.8" thickBot="1">
      <c r="A5" s="9"/>
      <c r="C5" s="10" t="s">
        <v>70</v>
      </c>
      <c r="D5" s="10"/>
      <c r="E5" s="10"/>
      <c r="I5" s="10"/>
      <c r="J5" s="10"/>
      <c r="L5" s="10"/>
      <c r="M5" s="10"/>
      <c r="R5" s="98"/>
      <c r="U5" s="26"/>
      <c r="W5" s="3"/>
    </row>
    <row r="6" spans="1:24">
      <c r="A6" s="9"/>
      <c r="C6" s="390"/>
      <c r="D6" s="701" t="s">
        <v>620</v>
      </c>
      <c r="E6" s="701"/>
      <c r="F6" s="701"/>
      <c r="G6" s="701"/>
      <c r="H6" s="701"/>
      <c r="I6" s="701"/>
      <c r="J6" s="391"/>
      <c r="K6" s="737" t="s">
        <v>149</v>
      </c>
      <c r="L6" s="740" t="s">
        <v>160</v>
      </c>
      <c r="M6" s="740"/>
      <c r="N6" s="733" t="s">
        <v>161</v>
      </c>
      <c r="O6" s="731" t="s">
        <v>162</v>
      </c>
      <c r="P6" s="732"/>
      <c r="Q6" s="149"/>
      <c r="R6" s="99"/>
      <c r="S6" s="28"/>
      <c r="T6" s="28"/>
      <c r="U6" s="26"/>
      <c r="W6" s="3"/>
    </row>
    <row r="7" spans="1:24" ht="21.6">
      <c r="A7" s="9"/>
      <c r="C7" s="392"/>
      <c r="D7" s="702"/>
      <c r="E7" s="702"/>
      <c r="F7" s="702"/>
      <c r="G7" s="702"/>
      <c r="H7" s="702"/>
      <c r="I7" s="702"/>
      <c r="J7" s="18"/>
      <c r="K7" s="738"/>
      <c r="L7" s="29" t="s">
        <v>163</v>
      </c>
      <c r="M7" s="30" t="s">
        <v>379</v>
      </c>
      <c r="N7" s="734"/>
      <c r="O7" s="31" t="s">
        <v>164</v>
      </c>
      <c r="P7" s="32" t="s">
        <v>165</v>
      </c>
      <c r="Q7" s="152"/>
      <c r="R7" s="100"/>
      <c r="S7" s="28"/>
      <c r="T7" s="28"/>
      <c r="U7" s="33"/>
      <c r="V7" s="34"/>
      <c r="W7" s="3"/>
    </row>
    <row r="8" spans="1:24" ht="18" customHeight="1">
      <c r="A8" s="9"/>
      <c r="C8" s="726" t="s">
        <v>166</v>
      </c>
      <c r="D8" s="727"/>
      <c r="E8" s="35"/>
      <c r="F8" s="728" t="s">
        <v>167</v>
      </c>
      <c r="G8" s="728"/>
      <c r="H8" s="728"/>
      <c r="I8" s="728"/>
      <c r="J8" s="37"/>
      <c r="K8" s="268"/>
      <c r="L8" s="38" t="s">
        <v>168</v>
      </c>
      <c r="M8" s="246"/>
      <c r="N8" s="273" t="str">
        <f>IF(M8="","",M8*38.2)</f>
        <v/>
      </c>
      <c r="O8" s="274" t="str">
        <f>IF(M8="","",0.0187)</f>
        <v/>
      </c>
      <c r="P8" s="275" t="str">
        <f>IF(M8="","",N8*O8*44/12)</f>
        <v/>
      </c>
      <c r="Q8" s="153"/>
      <c r="R8" s="101"/>
      <c r="V8" s="26"/>
      <c r="W8" s="3"/>
    </row>
    <row r="9" spans="1:24" ht="18" customHeight="1">
      <c r="A9" s="9"/>
      <c r="C9" s="706"/>
      <c r="D9" s="707"/>
      <c r="E9" s="35"/>
      <c r="F9" s="728" t="s">
        <v>169</v>
      </c>
      <c r="G9" s="728"/>
      <c r="H9" s="728"/>
      <c r="I9" s="728"/>
      <c r="J9" s="39"/>
      <c r="K9" s="268"/>
      <c r="L9" s="38" t="s">
        <v>168</v>
      </c>
      <c r="M9" s="246"/>
      <c r="N9" s="273" t="str">
        <f>IF(M9="","",M9*35.3)</f>
        <v/>
      </c>
      <c r="O9" s="274" t="str">
        <f>IF(M9="","",0.0184)</f>
        <v/>
      </c>
      <c r="P9" s="275" t="str">
        <f t="shared" ref="P9:P29" si="0">IF(M9="","",N9*O9*44/12)</f>
        <v/>
      </c>
      <c r="Q9" s="153"/>
      <c r="R9" s="101"/>
      <c r="V9" s="26"/>
      <c r="W9" s="3"/>
    </row>
    <row r="10" spans="1:24" ht="18" customHeight="1">
      <c r="A10" s="9"/>
      <c r="C10" s="706"/>
      <c r="D10" s="707"/>
      <c r="E10" s="35"/>
      <c r="F10" s="728" t="s">
        <v>170</v>
      </c>
      <c r="G10" s="728"/>
      <c r="H10" s="728"/>
      <c r="I10" s="728"/>
      <c r="J10" s="37"/>
      <c r="K10" s="268"/>
      <c r="L10" s="38" t="s">
        <v>168</v>
      </c>
      <c r="M10" s="246"/>
      <c r="N10" s="273" t="str">
        <f>IF(M10="","",M10*34.6)</f>
        <v/>
      </c>
      <c r="O10" s="274" t="str">
        <f>IF(M10="","",0.0183)</f>
        <v/>
      </c>
      <c r="P10" s="275" t="str">
        <f t="shared" si="0"/>
        <v/>
      </c>
      <c r="Q10" s="153"/>
      <c r="R10" s="101"/>
      <c r="V10" s="26"/>
      <c r="W10" s="3"/>
    </row>
    <row r="11" spans="1:24" ht="18" customHeight="1">
      <c r="A11" s="9"/>
      <c r="C11" s="706"/>
      <c r="D11" s="707"/>
      <c r="E11" s="35"/>
      <c r="F11" s="728" t="s">
        <v>171</v>
      </c>
      <c r="G11" s="728"/>
      <c r="H11" s="728"/>
      <c r="I11" s="728"/>
      <c r="J11" s="37"/>
      <c r="K11" s="268"/>
      <c r="L11" s="38" t="s">
        <v>168</v>
      </c>
      <c r="M11" s="246"/>
      <c r="N11" s="273" t="str">
        <f>IF(M11="","",M11*33.6)</f>
        <v/>
      </c>
      <c r="O11" s="274" t="str">
        <f>IF(M11="","",0.0182)</f>
        <v/>
      </c>
      <c r="P11" s="275" t="str">
        <f t="shared" si="0"/>
        <v/>
      </c>
      <c r="Q11" s="153"/>
      <c r="R11" s="101"/>
      <c r="V11" s="26"/>
      <c r="W11" s="3"/>
    </row>
    <row r="12" spans="1:24" ht="18" customHeight="1">
      <c r="A12" s="9"/>
      <c r="C12" s="706"/>
      <c r="D12" s="707"/>
      <c r="E12" s="35"/>
      <c r="F12" s="728" t="s">
        <v>172</v>
      </c>
      <c r="G12" s="728"/>
      <c r="H12" s="728"/>
      <c r="I12" s="728"/>
      <c r="J12" s="37"/>
      <c r="K12" s="268"/>
      <c r="L12" s="38" t="s">
        <v>168</v>
      </c>
      <c r="M12" s="246"/>
      <c r="N12" s="273" t="str">
        <f>IF(M12="","",M12*36.7)</f>
        <v/>
      </c>
      <c r="O12" s="274" t="str">
        <f>IF(M12="","",0.0185)</f>
        <v/>
      </c>
      <c r="P12" s="275" t="str">
        <f t="shared" si="0"/>
        <v/>
      </c>
      <c r="Q12" s="153"/>
      <c r="R12" s="101"/>
      <c r="V12" s="26"/>
      <c r="W12" s="3"/>
    </row>
    <row r="13" spans="1:24" ht="18" customHeight="1">
      <c r="A13" s="9"/>
      <c r="C13" s="706"/>
      <c r="D13" s="707"/>
      <c r="E13" s="35"/>
      <c r="F13" s="728" t="s">
        <v>173</v>
      </c>
      <c r="G13" s="728"/>
      <c r="H13" s="728"/>
      <c r="I13" s="728"/>
      <c r="J13" s="37"/>
      <c r="K13" s="268"/>
      <c r="L13" s="38" t="s">
        <v>168</v>
      </c>
      <c r="M13" s="246"/>
      <c r="N13" s="273" t="str">
        <f>IF(M13="","",M13*37.7)</f>
        <v/>
      </c>
      <c r="O13" s="274" t="str">
        <f>IF(M13="","",0.0187)</f>
        <v/>
      </c>
      <c r="P13" s="275" t="str">
        <f t="shared" si="0"/>
        <v/>
      </c>
      <c r="Q13" s="153"/>
      <c r="R13" s="101"/>
      <c r="V13" s="26"/>
      <c r="W13" s="3"/>
    </row>
    <row r="14" spans="1:24" ht="18" customHeight="1">
      <c r="A14" s="9"/>
      <c r="C14" s="706"/>
      <c r="D14" s="707"/>
      <c r="E14" s="35"/>
      <c r="F14" s="728" t="s">
        <v>174</v>
      </c>
      <c r="G14" s="728"/>
      <c r="H14" s="728"/>
      <c r="I14" s="728"/>
      <c r="J14" s="37"/>
      <c r="K14" s="268"/>
      <c r="L14" s="38" t="s">
        <v>175</v>
      </c>
      <c r="M14" s="246"/>
      <c r="N14" s="273" t="str">
        <f>IF(M14="","",M14*39.1)</f>
        <v/>
      </c>
      <c r="O14" s="274" t="str">
        <f>IF(M14="","",0.0189)</f>
        <v/>
      </c>
      <c r="P14" s="275" t="str">
        <f t="shared" si="0"/>
        <v/>
      </c>
      <c r="Q14" s="153"/>
      <c r="R14" s="101"/>
      <c r="V14" s="26"/>
      <c r="W14" s="3"/>
    </row>
    <row r="15" spans="1:24" ht="18" customHeight="1">
      <c r="A15" s="9"/>
      <c r="C15" s="706"/>
      <c r="D15" s="707"/>
      <c r="E15" s="35"/>
      <c r="F15" s="728" t="s">
        <v>176</v>
      </c>
      <c r="G15" s="728"/>
      <c r="H15" s="728"/>
      <c r="I15" s="728"/>
      <c r="J15" s="37"/>
      <c r="K15" s="268"/>
      <c r="L15" s="38" t="s">
        <v>175</v>
      </c>
      <c r="M15" s="246"/>
      <c r="N15" s="273" t="str">
        <f>IF(M15="","",M15*41.9)</f>
        <v/>
      </c>
      <c r="O15" s="274" t="str">
        <f>IF(M15="","",0.0195)</f>
        <v/>
      </c>
      <c r="P15" s="275" t="str">
        <f t="shared" si="0"/>
        <v/>
      </c>
      <c r="Q15" s="153"/>
      <c r="R15" s="101"/>
      <c r="V15" s="26"/>
      <c r="W15" s="3"/>
    </row>
    <row r="16" spans="1:24" ht="18" customHeight="1">
      <c r="A16" s="9"/>
      <c r="C16" s="706"/>
      <c r="D16" s="707"/>
      <c r="E16" s="35"/>
      <c r="F16" s="728" t="s">
        <v>177</v>
      </c>
      <c r="G16" s="728"/>
      <c r="H16" s="728"/>
      <c r="I16" s="728"/>
      <c r="J16" s="37"/>
      <c r="K16" s="268"/>
      <c r="L16" s="38" t="s">
        <v>178</v>
      </c>
      <c r="M16" s="246"/>
      <c r="N16" s="273" t="str">
        <f>IF(M16="","",M16*40.9)</f>
        <v/>
      </c>
      <c r="O16" s="274" t="str">
        <f>IF(M16="","",0.0208)</f>
        <v/>
      </c>
      <c r="P16" s="275" t="str">
        <f t="shared" si="0"/>
        <v/>
      </c>
      <c r="Q16" s="153"/>
      <c r="R16" s="101"/>
      <c r="W16" s="3"/>
      <c r="X16" s="26"/>
    </row>
    <row r="17" spans="1:24" ht="18" customHeight="1">
      <c r="A17" s="9"/>
      <c r="C17" s="706"/>
      <c r="D17" s="707"/>
      <c r="E17" s="40"/>
      <c r="F17" s="735" t="s">
        <v>179</v>
      </c>
      <c r="G17" s="728"/>
      <c r="H17" s="728"/>
      <c r="I17" s="728"/>
      <c r="J17" s="37"/>
      <c r="K17" s="268"/>
      <c r="L17" s="38" t="s">
        <v>178</v>
      </c>
      <c r="M17" s="246"/>
      <c r="N17" s="273" t="str">
        <f>IF(M17="","",M17*29.9)</f>
        <v/>
      </c>
      <c r="O17" s="274" t="str">
        <f>IF(M17="","",0.0254)</f>
        <v/>
      </c>
      <c r="P17" s="275" t="str">
        <f t="shared" si="0"/>
        <v/>
      </c>
      <c r="Q17" s="153"/>
      <c r="R17" s="101"/>
      <c r="W17" s="3"/>
      <c r="X17" s="26"/>
    </row>
    <row r="18" spans="1:24" ht="18" customHeight="1">
      <c r="A18" s="9"/>
      <c r="C18" s="706"/>
      <c r="D18" s="707"/>
      <c r="E18" s="729"/>
      <c r="F18" s="728" t="s">
        <v>180</v>
      </c>
      <c r="G18" s="41"/>
      <c r="H18" s="42"/>
      <c r="I18" s="43" t="s">
        <v>181</v>
      </c>
      <c r="J18" s="37"/>
      <c r="K18" s="268"/>
      <c r="L18" s="38" t="s">
        <v>182</v>
      </c>
      <c r="M18" s="246"/>
      <c r="N18" s="273" t="str">
        <f>IF(M18="","",M18*50.8)</f>
        <v/>
      </c>
      <c r="O18" s="274" t="str">
        <f>IF(M18="","",0.0161)</f>
        <v/>
      </c>
      <c r="P18" s="275" t="str">
        <f t="shared" si="0"/>
        <v/>
      </c>
      <c r="Q18" s="153"/>
      <c r="R18" s="101"/>
      <c r="W18" s="3"/>
      <c r="X18" s="26"/>
    </row>
    <row r="19" spans="1:24" ht="18" customHeight="1">
      <c r="A19" s="9"/>
      <c r="C19" s="706"/>
      <c r="D19" s="707"/>
      <c r="E19" s="730"/>
      <c r="F19" s="728"/>
      <c r="G19" s="18"/>
      <c r="H19" s="42"/>
      <c r="I19" s="43" t="s">
        <v>183</v>
      </c>
      <c r="J19" s="37"/>
      <c r="K19" s="268"/>
      <c r="L19" s="29" t="s">
        <v>184</v>
      </c>
      <c r="M19" s="246"/>
      <c r="N19" s="273" t="str">
        <f>IF(M19="","",M19*44.9)</f>
        <v/>
      </c>
      <c r="O19" s="274" t="str">
        <f>IF(M19="","",0.0142)</f>
        <v/>
      </c>
      <c r="P19" s="275" t="str">
        <f t="shared" si="0"/>
        <v/>
      </c>
      <c r="Q19" s="153"/>
      <c r="R19" s="101"/>
      <c r="W19" s="3"/>
      <c r="X19" s="26"/>
    </row>
    <row r="20" spans="1:24" ht="18" customHeight="1">
      <c r="A20" s="9"/>
      <c r="C20" s="706"/>
      <c r="D20" s="707"/>
      <c r="E20" s="729"/>
      <c r="F20" s="739" t="s">
        <v>185</v>
      </c>
      <c r="G20" s="44"/>
      <c r="H20" s="45"/>
      <c r="I20" s="43" t="s">
        <v>186</v>
      </c>
      <c r="J20" s="37"/>
      <c r="K20" s="268"/>
      <c r="L20" s="38" t="s">
        <v>187</v>
      </c>
      <c r="M20" s="246"/>
      <c r="N20" s="273" t="str">
        <f>IF(M20="","",M20*54.6)</f>
        <v/>
      </c>
      <c r="O20" s="274" t="str">
        <f>IF(M20="","",0.0135)</f>
        <v/>
      </c>
      <c r="P20" s="275" t="str">
        <f t="shared" si="0"/>
        <v/>
      </c>
      <c r="Q20" s="153"/>
      <c r="R20" s="101"/>
      <c r="W20" s="3"/>
      <c r="X20" s="26"/>
    </row>
    <row r="21" spans="1:24" ht="18" customHeight="1">
      <c r="A21" s="9"/>
      <c r="C21" s="706"/>
      <c r="D21" s="707"/>
      <c r="E21" s="730"/>
      <c r="F21" s="739"/>
      <c r="G21" s="46"/>
      <c r="H21" s="741" t="s">
        <v>188</v>
      </c>
      <c r="I21" s="742"/>
      <c r="J21" s="743"/>
      <c r="K21" s="268"/>
      <c r="L21" s="29" t="s">
        <v>184</v>
      </c>
      <c r="M21" s="246"/>
      <c r="N21" s="273" t="str">
        <f>IF(M21="","",M21*43.5)</f>
        <v/>
      </c>
      <c r="O21" s="274" t="str">
        <f>IF(M21="","",0.0139)</f>
        <v/>
      </c>
      <c r="P21" s="275" t="str">
        <f t="shared" si="0"/>
        <v/>
      </c>
      <c r="Q21" s="153"/>
      <c r="R21" s="101"/>
      <c r="W21" s="3"/>
      <c r="X21" s="26"/>
    </row>
    <row r="22" spans="1:24" ht="18" customHeight="1">
      <c r="A22" s="9"/>
      <c r="C22" s="706"/>
      <c r="D22" s="707"/>
      <c r="E22" s="729"/>
      <c r="F22" s="735" t="s">
        <v>189</v>
      </c>
      <c r="G22" s="41"/>
      <c r="H22" s="42"/>
      <c r="I22" s="36" t="s">
        <v>190</v>
      </c>
      <c r="J22" s="37"/>
      <c r="K22" s="268"/>
      <c r="L22" s="38" t="s">
        <v>191</v>
      </c>
      <c r="M22" s="246"/>
      <c r="N22" s="273" t="str">
        <f>IF(M22="","",M22*29)</f>
        <v/>
      </c>
      <c r="O22" s="274" t="str">
        <f>IF(M22="","",0.0245)</f>
        <v/>
      </c>
      <c r="P22" s="275" t="str">
        <f t="shared" si="0"/>
        <v/>
      </c>
      <c r="Q22" s="153"/>
      <c r="R22" s="101"/>
      <c r="W22" s="3"/>
      <c r="X22" s="26"/>
    </row>
    <row r="23" spans="1:24" ht="18" customHeight="1">
      <c r="A23" s="9"/>
      <c r="C23" s="706"/>
      <c r="D23" s="707"/>
      <c r="E23" s="744"/>
      <c r="F23" s="736"/>
      <c r="G23" s="11"/>
      <c r="H23" s="42"/>
      <c r="I23" s="36" t="s">
        <v>192</v>
      </c>
      <c r="J23" s="37"/>
      <c r="K23" s="268"/>
      <c r="L23" s="38" t="s">
        <v>182</v>
      </c>
      <c r="M23" s="246"/>
      <c r="N23" s="273" t="str">
        <f>IF(M23="","",M23*25.7)</f>
        <v/>
      </c>
      <c r="O23" s="274" t="str">
        <f>IF(M23="","",0.0247)</f>
        <v/>
      </c>
      <c r="P23" s="275" t="str">
        <f t="shared" si="0"/>
        <v/>
      </c>
      <c r="Q23" s="153"/>
      <c r="R23" s="101"/>
      <c r="W23" s="3"/>
      <c r="X23" s="26"/>
    </row>
    <row r="24" spans="1:24" ht="18" customHeight="1">
      <c r="A24" s="9"/>
      <c r="C24" s="706"/>
      <c r="D24" s="707"/>
      <c r="E24" s="730"/>
      <c r="F24" s="702"/>
      <c r="G24" s="18"/>
      <c r="H24" s="42"/>
      <c r="I24" s="36" t="s">
        <v>193</v>
      </c>
      <c r="J24" s="37"/>
      <c r="K24" s="268"/>
      <c r="L24" s="38" t="s">
        <v>182</v>
      </c>
      <c r="M24" s="246"/>
      <c r="N24" s="273" t="str">
        <f>IF(M24="","",M24*26.9)</f>
        <v/>
      </c>
      <c r="O24" s="274" t="str">
        <f>IF(M24="","",0.0255)</f>
        <v/>
      </c>
      <c r="P24" s="275" t="str">
        <f t="shared" si="0"/>
        <v/>
      </c>
      <c r="Q24" s="153"/>
      <c r="R24" s="101"/>
      <c r="W24" s="3"/>
      <c r="X24" s="26"/>
    </row>
    <row r="25" spans="1:24" ht="18" customHeight="1">
      <c r="A25" s="9"/>
      <c r="C25" s="706"/>
      <c r="D25" s="707"/>
      <c r="E25" s="35"/>
      <c r="F25" s="728" t="s">
        <v>194</v>
      </c>
      <c r="G25" s="728"/>
      <c r="H25" s="728"/>
      <c r="I25" s="728"/>
      <c r="J25" s="37"/>
      <c r="K25" s="268"/>
      <c r="L25" s="38" t="s">
        <v>178</v>
      </c>
      <c r="M25" s="246"/>
      <c r="N25" s="273" t="str">
        <f>IF(M25="","",M25*29.4)</f>
        <v/>
      </c>
      <c r="O25" s="274" t="str">
        <f>IF(M25="","",0.0294)</f>
        <v/>
      </c>
      <c r="P25" s="275" t="str">
        <f t="shared" si="0"/>
        <v/>
      </c>
      <c r="Q25" s="153"/>
      <c r="R25" s="101"/>
      <c r="W25" s="3"/>
      <c r="X25" s="26"/>
    </row>
    <row r="26" spans="1:24" ht="18" customHeight="1">
      <c r="A26" s="9"/>
      <c r="C26" s="706"/>
      <c r="D26" s="707"/>
      <c r="E26" s="35"/>
      <c r="F26" s="728" t="s">
        <v>195</v>
      </c>
      <c r="G26" s="728"/>
      <c r="H26" s="728"/>
      <c r="I26" s="728"/>
      <c r="J26" s="37"/>
      <c r="K26" s="268"/>
      <c r="L26" s="38" t="s">
        <v>178</v>
      </c>
      <c r="M26" s="246"/>
      <c r="N26" s="273" t="str">
        <f>IF(M26="","",M26*37.3)</f>
        <v/>
      </c>
      <c r="O26" s="274" t="str">
        <f>IF(M26="","",0.0209)</f>
        <v/>
      </c>
      <c r="P26" s="275" t="str">
        <f t="shared" si="0"/>
        <v/>
      </c>
      <c r="Q26" s="153"/>
      <c r="R26" s="101"/>
      <c r="W26" s="3"/>
      <c r="X26" s="26"/>
    </row>
    <row r="27" spans="1:24" ht="18" customHeight="1">
      <c r="A27" s="9"/>
      <c r="C27" s="706"/>
      <c r="D27" s="707"/>
      <c r="E27" s="35"/>
      <c r="F27" s="728" t="s">
        <v>196</v>
      </c>
      <c r="G27" s="728"/>
      <c r="H27" s="728"/>
      <c r="I27" s="728"/>
      <c r="J27" s="37"/>
      <c r="K27" s="268"/>
      <c r="L27" s="29" t="s">
        <v>184</v>
      </c>
      <c r="M27" s="246"/>
      <c r="N27" s="273" t="str">
        <f>IF(M27="","",M27*21.1)</f>
        <v/>
      </c>
      <c r="O27" s="274" t="str">
        <f>IF(M27="","",0.011)</f>
        <v/>
      </c>
      <c r="P27" s="275" t="str">
        <f t="shared" si="0"/>
        <v/>
      </c>
      <c r="Q27" s="153"/>
      <c r="R27" s="101"/>
      <c r="W27" s="3"/>
      <c r="X27" s="26"/>
    </row>
    <row r="28" spans="1:24" ht="18" customHeight="1">
      <c r="A28" s="9"/>
      <c r="C28" s="706"/>
      <c r="D28" s="707"/>
      <c r="E28" s="35"/>
      <c r="F28" s="728" t="s">
        <v>197</v>
      </c>
      <c r="G28" s="728"/>
      <c r="H28" s="728"/>
      <c r="I28" s="728"/>
      <c r="J28" s="37"/>
      <c r="K28" s="268"/>
      <c r="L28" s="29" t="s">
        <v>184</v>
      </c>
      <c r="M28" s="246"/>
      <c r="N28" s="273" t="str">
        <f>IF(M28="","",M28*3.41)</f>
        <v/>
      </c>
      <c r="O28" s="274" t="str">
        <f>IF(M28="","",0.0263)</f>
        <v/>
      </c>
      <c r="P28" s="275" t="str">
        <f t="shared" si="0"/>
        <v/>
      </c>
      <c r="Q28" s="153"/>
      <c r="R28" s="101"/>
      <c r="W28" s="3"/>
      <c r="X28" s="26"/>
    </row>
    <row r="29" spans="1:24" ht="18" customHeight="1">
      <c r="A29" s="9"/>
      <c r="C29" s="706"/>
      <c r="D29" s="707"/>
      <c r="E29" s="35"/>
      <c r="F29" s="728" t="s">
        <v>198</v>
      </c>
      <c r="G29" s="728"/>
      <c r="H29" s="728"/>
      <c r="I29" s="728"/>
      <c r="J29" s="37"/>
      <c r="K29" s="268"/>
      <c r="L29" s="29" t="s">
        <v>184</v>
      </c>
      <c r="M29" s="246"/>
      <c r="N29" s="273" t="str">
        <f>IF(M29="","",M29*8.41)</f>
        <v/>
      </c>
      <c r="O29" s="274" t="str">
        <f>IF(M29="","",0.0384)</f>
        <v/>
      </c>
      <c r="P29" s="275" t="str">
        <f t="shared" si="0"/>
        <v/>
      </c>
      <c r="Q29" s="153"/>
      <c r="R29" s="101"/>
      <c r="W29" s="3"/>
      <c r="X29" s="26"/>
    </row>
    <row r="30" spans="1:24" ht="18" customHeight="1">
      <c r="A30" s="9"/>
      <c r="C30" s="706"/>
      <c r="D30" s="707"/>
      <c r="E30" s="729"/>
      <c r="F30" s="755" t="s">
        <v>199</v>
      </c>
      <c r="G30" s="756"/>
      <c r="H30" s="47"/>
      <c r="I30" s="36" t="s">
        <v>200</v>
      </c>
      <c r="J30" s="37"/>
      <c r="K30" s="268"/>
      <c r="L30" s="29" t="s">
        <v>184</v>
      </c>
      <c r="M30" s="246"/>
      <c r="N30" s="273" t="str">
        <f>IF(M30="","",M30*45)</f>
        <v/>
      </c>
      <c r="O30" s="274" t="str">
        <f>IF(M30="","",0.0136)</f>
        <v/>
      </c>
      <c r="P30" s="275" t="str">
        <f>IF(M30="","",N30*O30*44/12)</f>
        <v/>
      </c>
      <c r="Q30" s="153"/>
      <c r="R30" s="101"/>
      <c r="W30" s="3"/>
      <c r="X30" s="26"/>
    </row>
    <row r="31" spans="1:24" ht="18" customHeight="1">
      <c r="A31" s="9"/>
      <c r="C31" s="706"/>
      <c r="D31" s="707"/>
      <c r="E31" s="744"/>
      <c r="F31" s="714"/>
      <c r="G31" s="757"/>
      <c r="H31" s="47"/>
      <c r="I31" s="248"/>
      <c r="J31" s="37"/>
      <c r="K31" s="268"/>
      <c r="L31" s="252"/>
      <c r="M31" s="246"/>
      <c r="N31" s="246"/>
      <c r="O31" s="251"/>
      <c r="P31" s="244"/>
      <c r="Q31" s="153"/>
      <c r="R31" s="101"/>
    </row>
    <row r="32" spans="1:24" ht="18" customHeight="1">
      <c r="A32" s="9"/>
      <c r="C32" s="706"/>
      <c r="D32" s="707"/>
      <c r="E32" s="35"/>
      <c r="F32" s="728" t="s">
        <v>201</v>
      </c>
      <c r="G32" s="728"/>
      <c r="H32" s="728"/>
      <c r="I32" s="728"/>
      <c r="J32" s="37"/>
      <c r="K32" s="268"/>
      <c r="L32" s="38" t="s">
        <v>202</v>
      </c>
      <c r="M32" s="246"/>
      <c r="N32" s="273" t="str">
        <f>IF(M32="","",M32*1.02)</f>
        <v/>
      </c>
      <c r="O32" s="274" t="str">
        <f>IF(M32="","",0.06)</f>
        <v/>
      </c>
      <c r="P32" s="275" t="str">
        <f>IF(M32="","",M32*O32)</f>
        <v/>
      </c>
      <c r="Q32" s="153"/>
      <c r="R32" s="101"/>
      <c r="V32" s="26"/>
    </row>
    <row r="33" spans="1:23" ht="18" customHeight="1">
      <c r="A33" s="9"/>
      <c r="C33" s="706"/>
      <c r="D33" s="707"/>
      <c r="E33" s="35"/>
      <c r="F33" s="728" t="s">
        <v>203</v>
      </c>
      <c r="G33" s="728"/>
      <c r="H33" s="728"/>
      <c r="I33" s="728"/>
      <c r="J33" s="37"/>
      <c r="K33" s="268"/>
      <c r="L33" s="38" t="s">
        <v>202</v>
      </c>
      <c r="M33" s="246"/>
      <c r="N33" s="273" t="str">
        <f>IF(M33="","",M33*1.36)</f>
        <v/>
      </c>
      <c r="O33" s="274" t="str">
        <f>IF(M33="","",0.06)</f>
        <v/>
      </c>
      <c r="P33" s="275" t="str">
        <f>IF(M33="","",M33*O33)</f>
        <v/>
      </c>
      <c r="Q33" s="153"/>
      <c r="R33" s="101"/>
    </row>
    <row r="34" spans="1:23" ht="18" customHeight="1">
      <c r="A34" s="9"/>
      <c r="C34" s="706"/>
      <c r="D34" s="707"/>
      <c r="E34" s="35"/>
      <c r="F34" s="728" t="s">
        <v>204</v>
      </c>
      <c r="G34" s="728"/>
      <c r="H34" s="728"/>
      <c r="I34" s="728"/>
      <c r="J34" s="37"/>
      <c r="K34" s="268"/>
      <c r="L34" s="38" t="s">
        <v>202</v>
      </c>
      <c r="M34" s="246"/>
      <c r="N34" s="273" t="str">
        <f>IF(M34="","",M34*1.36)</f>
        <v/>
      </c>
      <c r="O34" s="274" t="str">
        <f>IF(M34="","",0.06)</f>
        <v/>
      </c>
      <c r="P34" s="275" t="str">
        <f>IF(M34="","",M34*O34)</f>
        <v/>
      </c>
      <c r="Q34" s="153"/>
      <c r="R34" s="101"/>
    </row>
    <row r="35" spans="1:23" ht="18" customHeight="1">
      <c r="A35" s="9"/>
      <c r="C35" s="706"/>
      <c r="D35" s="707"/>
      <c r="E35" s="35"/>
      <c r="F35" s="728" t="s">
        <v>205</v>
      </c>
      <c r="G35" s="728"/>
      <c r="H35" s="728"/>
      <c r="I35" s="728"/>
      <c r="J35" s="37"/>
      <c r="K35" s="268"/>
      <c r="L35" s="38" t="s">
        <v>202</v>
      </c>
      <c r="M35" s="246"/>
      <c r="N35" s="273" t="str">
        <f>IF(M35="","",M35*1.36)</f>
        <v/>
      </c>
      <c r="O35" s="274" t="str">
        <f>IF(M35="","",0.06)</f>
        <v/>
      </c>
      <c r="P35" s="275" t="str">
        <f>IF(M35="","",M35*O35)</f>
        <v/>
      </c>
      <c r="Q35" s="153"/>
      <c r="R35" s="101"/>
    </row>
    <row r="36" spans="1:23" ht="18" customHeight="1">
      <c r="A36" s="9"/>
      <c r="C36" s="706"/>
      <c r="D36" s="707"/>
      <c r="E36" s="35"/>
      <c r="F36" s="712" t="s">
        <v>420</v>
      </c>
      <c r="G36" s="712"/>
      <c r="H36" s="712"/>
      <c r="I36" s="712"/>
      <c r="J36" s="37"/>
      <c r="K36" s="268"/>
      <c r="L36" s="247"/>
      <c r="M36" s="246"/>
      <c r="N36" s="246"/>
      <c r="O36" s="251"/>
      <c r="P36" s="244"/>
      <c r="Q36" s="153"/>
      <c r="R36" s="101"/>
    </row>
    <row r="37" spans="1:23" ht="18" customHeight="1" thickBot="1">
      <c r="A37" s="9"/>
      <c r="C37" s="706"/>
      <c r="D37" s="707"/>
      <c r="E37" s="50"/>
      <c r="F37" s="714" t="s">
        <v>206</v>
      </c>
      <c r="G37" s="714"/>
      <c r="H37" s="714"/>
      <c r="I37" s="714"/>
      <c r="J37" s="51"/>
      <c r="K37" s="117"/>
      <c r="L37" s="52"/>
      <c r="M37" s="53"/>
      <c r="N37" s="54">
        <f>SUM(N8:N36)</f>
        <v>0</v>
      </c>
      <c r="O37" s="55"/>
      <c r="P37" s="56">
        <f>SUM(P8:P36)</f>
        <v>0</v>
      </c>
      <c r="Q37" s="153"/>
      <c r="R37" s="102"/>
    </row>
    <row r="38" spans="1:23" s="10" customFormat="1" ht="18" customHeight="1" thickTop="1">
      <c r="A38" s="58"/>
      <c r="C38" s="704" t="s">
        <v>207</v>
      </c>
      <c r="D38" s="705"/>
      <c r="E38" s="721"/>
      <c r="F38" s="710" t="s">
        <v>581</v>
      </c>
      <c r="G38" s="715"/>
      <c r="H38" s="718" t="s">
        <v>208</v>
      </c>
      <c r="I38" s="719"/>
      <c r="J38" s="720"/>
      <c r="K38" s="269"/>
      <c r="L38" s="59" t="s">
        <v>209</v>
      </c>
      <c r="M38" s="250"/>
      <c r="N38" s="276" t="str">
        <f>IF(M38="","",M38*9.97)</f>
        <v/>
      </c>
      <c r="O38" s="277" t="str">
        <f>IF(M38="","",0.489)</f>
        <v/>
      </c>
      <c r="P38" s="278" t="str">
        <f>IF(M38="","",M38*O38)</f>
        <v/>
      </c>
      <c r="Q38" s="153"/>
      <c r="R38" s="101"/>
      <c r="V38" s="60"/>
      <c r="W38" s="26"/>
    </row>
    <row r="39" spans="1:23" s="10" customFormat="1" ht="18" customHeight="1">
      <c r="A39" s="58"/>
      <c r="C39" s="706"/>
      <c r="D39" s="707"/>
      <c r="E39" s="722"/>
      <c r="F39" s="711"/>
      <c r="G39" s="716"/>
      <c r="H39" s="723" t="s">
        <v>210</v>
      </c>
      <c r="I39" s="724"/>
      <c r="J39" s="725"/>
      <c r="K39" s="270"/>
      <c r="L39" s="61" t="s">
        <v>211</v>
      </c>
      <c r="M39" s="249"/>
      <c r="N39" s="279" t="str">
        <f>IF(M39="","",M39*9.28)</f>
        <v/>
      </c>
      <c r="O39" s="280" t="str">
        <f>IF(M39="","",0.489)</f>
        <v/>
      </c>
      <c r="P39" s="281" t="str">
        <f>IF(M39="","",M39*O39)</f>
        <v/>
      </c>
      <c r="Q39" s="153"/>
      <c r="R39" s="101"/>
      <c r="V39" s="60"/>
      <c r="W39" s="26"/>
    </row>
    <row r="40" spans="1:23" s="10" customFormat="1" ht="18" customHeight="1">
      <c r="A40" s="58"/>
      <c r="C40" s="706"/>
      <c r="D40" s="707"/>
      <c r="E40" s="62"/>
      <c r="F40" s="713" t="s">
        <v>426</v>
      </c>
      <c r="G40" s="713"/>
      <c r="H40" s="713"/>
      <c r="I40" s="713"/>
      <c r="J40" s="63"/>
      <c r="K40" s="271"/>
      <c r="L40" s="64" t="s">
        <v>209</v>
      </c>
      <c r="M40" s="242"/>
      <c r="N40" s="282" t="str">
        <f>IF(M40="","",M40*9.76)</f>
        <v/>
      </c>
      <c r="O40" s="283" t="str">
        <f>IF(M40="","",0.489)</f>
        <v/>
      </c>
      <c r="P40" s="275" t="str">
        <f>IF(M40="","",M40*O40)</f>
        <v/>
      </c>
      <c r="Q40" s="153"/>
      <c r="R40" s="101"/>
      <c r="W40" s="26"/>
    </row>
    <row r="41" spans="1:23" s="10" customFormat="1" ht="18" customHeight="1">
      <c r="A41" s="58"/>
      <c r="C41" s="706"/>
      <c r="D41" s="707"/>
      <c r="E41" s="35"/>
      <c r="F41" s="712" t="s">
        <v>420</v>
      </c>
      <c r="G41" s="712"/>
      <c r="H41" s="712"/>
      <c r="I41" s="712"/>
      <c r="J41" s="37"/>
      <c r="K41" s="268"/>
      <c r="L41" s="247"/>
      <c r="M41" s="246"/>
      <c r="N41" s="242"/>
      <c r="O41" s="245"/>
      <c r="P41" s="244"/>
      <c r="Q41" s="153"/>
      <c r="R41" s="101"/>
      <c r="W41" s="26"/>
    </row>
    <row r="42" spans="1:23" s="10" customFormat="1" ht="18" customHeight="1" thickBot="1">
      <c r="A42" s="58"/>
      <c r="C42" s="708"/>
      <c r="D42" s="709"/>
      <c r="E42" s="67"/>
      <c r="F42" s="717" t="s">
        <v>206</v>
      </c>
      <c r="G42" s="717"/>
      <c r="H42" s="717"/>
      <c r="I42" s="717"/>
      <c r="J42" s="68"/>
      <c r="K42" s="68"/>
      <c r="L42" s="69" t="s">
        <v>212</v>
      </c>
      <c r="M42" s="70">
        <f>SUM(M38:M41)</f>
        <v>0</v>
      </c>
      <c r="N42" s="71">
        <f>SUM(N38:N41)</f>
        <v>0</v>
      </c>
      <c r="O42" s="72"/>
      <c r="P42" s="56">
        <f>SUM(P38:P41)</f>
        <v>0</v>
      </c>
      <c r="Q42" s="153"/>
      <c r="R42" s="102"/>
      <c r="W42" s="26"/>
    </row>
    <row r="43" spans="1:23" s="10" customFormat="1" ht="18" customHeight="1" thickTop="1">
      <c r="A43" s="58"/>
      <c r="C43" s="748" t="s">
        <v>213</v>
      </c>
      <c r="D43" s="749"/>
      <c r="E43" s="73"/>
      <c r="F43" s="754" t="s">
        <v>214</v>
      </c>
      <c r="G43" s="754"/>
      <c r="H43" s="754"/>
      <c r="I43" s="754"/>
      <c r="J43" s="74"/>
      <c r="K43" s="272"/>
      <c r="L43" s="75" t="s">
        <v>157</v>
      </c>
      <c r="M43" s="243"/>
      <c r="N43" s="76"/>
      <c r="O43" s="121"/>
      <c r="P43" s="278" t="str">
        <f>IF(M43="","",-ABS(M43*O43))</f>
        <v/>
      </c>
      <c r="Q43" s="153"/>
      <c r="R43" s="101"/>
      <c r="W43" s="26"/>
    </row>
    <row r="44" spans="1:23" s="10" customFormat="1" ht="18" customHeight="1">
      <c r="A44" s="58"/>
      <c r="C44" s="750"/>
      <c r="D44" s="751"/>
      <c r="E44" s="77"/>
      <c r="F44" s="728" t="s">
        <v>215</v>
      </c>
      <c r="G44" s="728"/>
      <c r="H44" s="728"/>
      <c r="I44" s="728"/>
      <c r="J44" s="37"/>
      <c r="K44" s="268"/>
      <c r="L44" s="64" t="s">
        <v>158</v>
      </c>
      <c r="M44" s="242"/>
      <c r="N44" s="66"/>
      <c r="O44" s="122"/>
      <c r="P44" s="275" t="str">
        <f>IF(M44="","",-ABS(M44*O44))</f>
        <v/>
      </c>
      <c r="Q44" s="153"/>
      <c r="R44" s="101"/>
      <c r="W44" s="26"/>
    </row>
    <row r="45" spans="1:23" s="10" customFormat="1" ht="18" customHeight="1" thickBot="1">
      <c r="A45" s="58"/>
      <c r="C45" s="752"/>
      <c r="D45" s="753"/>
      <c r="E45" s="78"/>
      <c r="F45" s="717" t="s">
        <v>206</v>
      </c>
      <c r="G45" s="717"/>
      <c r="H45" s="717"/>
      <c r="I45" s="717"/>
      <c r="J45" s="68"/>
      <c r="K45" s="112"/>
      <c r="L45" s="79"/>
      <c r="M45" s="53"/>
      <c r="N45" s="80"/>
      <c r="O45" s="81"/>
      <c r="P45" s="284">
        <f>SUM(P43:P44)</f>
        <v>0</v>
      </c>
      <c r="Q45" s="153"/>
      <c r="R45" s="102"/>
      <c r="W45" s="26"/>
    </row>
    <row r="46" spans="1:23" s="10" customFormat="1" ht="18" customHeight="1" thickTop="1" thickBot="1">
      <c r="A46" s="58"/>
      <c r="C46" s="82"/>
      <c r="D46" s="703" t="s">
        <v>216</v>
      </c>
      <c r="E46" s="703"/>
      <c r="F46" s="703"/>
      <c r="G46" s="703"/>
      <c r="H46" s="703"/>
      <c r="I46" s="703"/>
      <c r="J46" s="49"/>
      <c r="K46" s="49"/>
      <c r="L46" s="65" t="s">
        <v>217</v>
      </c>
      <c r="M46" s="83"/>
      <c r="N46" s="286">
        <f>N37+N42</f>
        <v>0</v>
      </c>
      <c r="O46" s="84"/>
      <c r="P46" s="285">
        <f>INT(SUM(P37,P42,P45))</f>
        <v>0</v>
      </c>
      <c r="Q46" s="153"/>
      <c r="R46" s="102"/>
      <c r="W46" s="26"/>
    </row>
    <row r="47" spans="1:23" s="10" customFormat="1" ht="18" customHeight="1" thickBot="1">
      <c r="A47" s="58"/>
      <c r="C47" s="85"/>
      <c r="D47" s="747" t="s">
        <v>218</v>
      </c>
      <c r="E47" s="747"/>
      <c r="F47" s="747"/>
      <c r="G47" s="747"/>
      <c r="H47" s="747"/>
      <c r="I47" s="747"/>
      <c r="J47" s="86"/>
      <c r="K47" s="113"/>
      <c r="L47" s="87" t="s">
        <v>159</v>
      </c>
      <c r="M47" s="745">
        <f>INT(N46*0.0258)</f>
        <v>0</v>
      </c>
      <c r="N47" s="746"/>
      <c r="O47" s="88"/>
      <c r="P47" s="89"/>
      <c r="Q47" s="89"/>
      <c r="R47" s="103"/>
      <c r="W47" s="26"/>
    </row>
    <row r="48" spans="1:23" s="10" customFormat="1" ht="18" customHeight="1">
      <c r="A48" s="58"/>
      <c r="C48" s="154"/>
      <c r="D48" s="155"/>
      <c r="E48" s="155"/>
      <c r="F48" s="155"/>
      <c r="G48" s="155"/>
      <c r="H48" s="155"/>
      <c r="I48" s="155"/>
      <c r="J48" s="156"/>
      <c r="K48" s="156"/>
      <c r="L48" s="157"/>
      <c r="M48" s="158"/>
      <c r="N48" s="158"/>
      <c r="O48" s="88"/>
      <c r="P48" s="89"/>
      <c r="Q48" s="89"/>
      <c r="R48" s="103"/>
      <c r="W48" s="26"/>
    </row>
    <row r="49" spans="1:23" s="10" customFormat="1" ht="3" customHeight="1">
      <c r="A49" s="12"/>
      <c r="B49" s="13"/>
      <c r="C49" s="13"/>
      <c r="D49" s="104"/>
      <c r="E49" s="104"/>
      <c r="F49" s="48"/>
      <c r="G49" s="105"/>
      <c r="H49" s="105"/>
      <c r="I49" s="106"/>
      <c r="J49" s="105"/>
      <c r="K49" s="13"/>
      <c r="L49" s="107"/>
      <c r="M49" s="108"/>
      <c r="N49" s="108"/>
      <c r="O49" s="109"/>
      <c r="P49" s="110"/>
      <c r="Q49" s="110"/>
      <c r="R49" s="111"/>
      <c r="W49" s="26"/>
    </row>
    <row r="50" spans="1:23" s="10" customFormat="1" ht="18" customHeight="1">
      <c r="F50" s="19"/>
      <c r="G50" s="19"/>
      <c r="H50" s="19"/>
      <c r="I50" s="19"/>
      <c r="J50" s="19"/>
      <c r="K50" s="19"/>
      <c r="L50" s="20"/>
      <c r="M50" s="90"/>
      <c r="N50" s="91"/>
      <c r="O50" s="92"/>
      <c r="P50" s="93"/>
      <c r="Q50" s="93"/>
      <c r="R50" s="94" t="s">
        <v>594</v>
      </c>
      <c r="W50" s="26"/>
    </row>
    <row r="51" spans="1:23" s="10" customFormat="1" ht="13.5" customHeight="1">
      <c r="F51" s="19"/>
      <c r="G51" s="19"/>
      <c r="H51" s="19"/>
      <c r="I51" s="19"/>
      <c r="J51" s="19"/>
      <c r="K51" s="19"/>
      <c r="L51" s="20"/>
      <c r="M51" s="21"/>
      <c r="N51" s="22"/>
      <c r="O51" s="21"/>
      <c r="P51" s="57"/>
      <c r="Q51" s="57"/>
      <c r="R51" s="57"/>
      <c r="W51" s="95"/>
    </row>
    <row r="52" spans="1:23" s="10" customFormat="1" ht="9" customHeight="1">
      <c r="F52" s="22"/>
      <c r="G52" s="22"/>
      <c r="H52" s="22"/>
      <c r="I52" s="19"/>
      <c r="J52" s="19"/>
      <c r="K52" s="19"/>
      <c r="L52" s="20"/>
      <c r="M52" s="21"/>
      <c r="N52" s="22"/>
      <c r="O52" s="21"/>
      <c r="P52" s="57"/>
      <c r="Q52" s="57"/>
      <c r="R52" s="57"/>
      <c r="W52" s="95"/>
    </row>
    <row r="53" spans="1:23">
      <c r="K53" s="19"/>
      <c r="S53" s="96"/>
    </row>
    <row r="54" spans="1:23">
      <c r="S54" s="96"/>
    </row>
    <row r="55" spans="1:23">
      <c r="S55" s="96"/>
    </row>
  </sheetData>
  <sheetProtection algorithmName="SHA-512" hashValue="FaYrwNOC3d7cDowPkuJFFpmia2aVuVOJjqQA+hOSe+avzr759aO3juUlG3IjMwo+qqQi982RTFTF3bqDgGdkRA==" saltValue="+ylzuOJD34R61+LMCkmI8w==" spinCount="100000" sheet="1" selectLockedCells="1"/>
  <mergeCells count="53">
    <mergeCell ref="M47:N47"/>
    <mergeCell ref="E18:E19"/>
    <mergeCell ref="F17:I17"/>
    <mergeCell ref="F15:I15"/>
    <mergeCell ref="D47:I47"/>
    <mergeCell ref="F45:I45"/>
    <mergeCell ref="C43:D45"/>
    <mergeCell ref="F44:I44"/>
    <mergeCell ref="F43:I43"/>
    <mergeCell ref="F32:I32"/>
    <mergeCell ref="F33:I33"/>
    <mergeCell ref="F34:I34"/>
    <mergeCell ref="F35:I35"/>
    <mergeCell ref="F30:F31"/>
    <mergeCell ref="G30:G31"/>
    <mergeCell ref="E30:E31"/>
    <mergeCell ref="F29:I29"/>
    <mergeCell ref="F28:I28"/>
    <mergeCell ref="F27:I27"/>
    <mergeCell ref="H21:J21"/>
    <mergeCell ref="E22:E24"/>
    <mergeCell ref="F9:I9"/>
    <mergeCell ref="O6:P6"/>
    <mergeCell ref="F26:I26"/>
    <mergeCell ref="F16:I16"/>
    <mergeCell ref="N6:N7"/>
    <mergeCell ref="F8:I8"/>
    <mergeCell ref="F25:I25"/>
    <mergeCell ref="F22:F24"/>
    <mergeCell ref="K6:K7"/>
    <mergeCell ref="F10:I10"/>
    <mergeCell ref="F20:F21"/>
    <mergeCell ref="L6:M6"/>
    <mergeCell ref="F18:F19"/>
    <mergeCell ref="F13:I13"/>
    <mergeCell ref="F14:I14"/>
    <mergeCell ref="F11:I11"/>
    <mergeCell ref="D6:I7"/>
    <mergeCell ref="D46:I46"/>
    <mergeCell ref="C38:D42"/>
    <mergeCell ref="F38:F39"/>
    <mergeCell ref="F36:I36"/>
    <mergeCell ref="F40:I40"/>
    <mergeCell ref="F37:I37"/>
    <mergeCell ref="G38:G39"/>
    <mergeCell ref="F42:I42"/>
    <mergeCell ref="F41:I41"/>
    <mergeCell ref="H38:J38"/>
    <mergeCell ref="E38:E39"/>
    <mergeCell ref="H39:J39"/>
    <mergeCell ref="C8:D37"/>
    <mergeCell ref="F12:I12"/>
    <mergeCell ref="E20:E21"/>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ageMargins left="0.55118110236220474" right="0.55118110236220474" top="0.98425196850393704" bottom="0.98425196850393704" header="0.51181102362204722" footer="0.51181102362204722"/>
  <pageSetup paperSize="9" scale="9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W43"/>
  <sheetViews>
    <sheetView showGridLines="0" showZeros="0" view="pageBreakPreview" workbookViewId="0">
      <selection activeCell="C16" sqref="C16:I17"/>
    </sheetView>
  </sheetViews>
  <sheetFormatPr defaultColWidth="9" defaultRowHeight="12"/>
  <cols>
    <col min="1" max="1" width="0.44140625" style="1" customWidth="1"/>
    <col min="2" max="2" width="1.44140625" style="1" customWidth="1"/>
    <col min="3" max="18" width="2.33203125" style="1" customWidth="1"/>
    <col min="19" max="19" width="5" style="1" bestFit="1" customWidth="1"/>
    <col min="20" max="27" width="2.33203125" style="1" customWidth="1"/>
    <col min="28" max="39" width="2.44140625" style="1" customWidth="1"/>
    <col min="40" max="40" width="1.109375" style="1" customWidth="1"/>
    <col min="41" max="41" width="0.44140625" style="1" hidden="1" customWidth="1"/>
    <col min="42" max="47" width="2.109375" style="1" customWidth="1"/>
    <col min="48" max="16384" width="9" style="1"/>
  </cols>
  <sheetData>
    <row r="1" spans="1:47" ht="12" customHeight="1">
      <c r="A1" s="1" t="s">
        <v>61</v>
      </c>
      <c r="AD1" s="218"/>
      <c r="AE1" s="218"/>
      <c r="AF1" s="218"/>
      <c r="AG1" s="218"/>
      <c r="AH1" s="218"/>
      <c r="AI1" s="218"/>
      <c r="AJ1" s="218"/>
      <c r="AK1" s="218"/>
      <c r="AL1" s="218"/>
      <c r="AM1" s="218"/>
      <c r="AN1" s="218"/>
      <c r="AO1" s="218"/>
    </row>
    <row r="2" spans="1:47" ht="3"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219"/>
      <c r="AE2" s="219"/>
      <c r="AF2" s="219"/>
      <c r="AG2" s="219"/>
      <c r="AH2" s="219"/>
      <c r="AI2" s="219"/>
      <c r="AJ2" s="219"/>
      <c r="AK2" s="219"/>
      <c r="AL2" s="219"/>
      <c r="AM2" s="219"/>
      <c r="AN2" s="219"/>
      <c r="AO2" s="220"/>
    </row>
    <row r="3" spans="1:47" ht="12" customHeight="1">
      <c r="A3" s="165"/>
      <c r="AD3" s="218"/>
      <c r="AE3" s="218"/>
      <c r="AF3" s="218"/>
      <c r="AG3" s="218"/>
      <c r="AH3" s="218"/>
      <c r="AI3" s="218"/>
      <c r="AJ3" s="218"/>
      <c r="AK3" s="218"/>
      <c r="AL3" s="218"/>
      <c r="AM3" s="218"/>
      <c r="AN3" s="218"/>
      <c r="AO3" s="221"/>
    </row>
    <row r="4" spans="1:47" s="3" customFormat="1" ht="16.5" hidden="1" customHeight="1" thickBot="1">
      <c r="A4" s="9"/>
      <c r="C4" s="10" t="s">
        <v>411</v>
      </c>
      <c r="D4" s="10"/>
      <c r="E4" s="10"/>
      <c r="F4" s="10"/>
      <c r="G4" s="10"/>
      <c r="H4" s="10"/>
      <c r="I4" s="10"/>
      <c r="J4" s="10"/>
      <c r="K4" s="10"/>
      <c r="L4" s="10"/>
      <c r="M4" s="10"/>
      <c r="N4" s="10"/>
      <c r="O4" s="10"/>
      <c r="P4" s="10"/>
      <c r="Q4" s="10"/>
      <c r="AO4" s="11"/>
      <c r="AP4" s="10"/>
      <c r="AU4" s="4"/>
    </row>
    <row r="5" spans="1:47" s="3" customFormat="1" ht="16.5" hidden="1" customHeight="1">
      <c r="A5" s="9"/>
      <c r="C5" s="863" t="s">
        <v>410</v>
      </c>
      <c r="D5" s="863"/>
      <c r="E5" s="863"/>
      <c r="F5" s="863"/>
      <c r="G5" s="863"/>
      <c r="H5" s="863"/>
      <c r="I5" s="863"/>
      <c r="J5" s="863"/>
      <c r="K5" s="863"/>
      <c r="L5" s="863"/>
      <c r="M5" s="863"/>
      <c r="N5" s="863"/>
      <c r="O5" s="863"/>
      <c r="P5" s="863"/>
      <c r="Q5" s="863"/>
      <c r="R5" s="864"/>
      <c r="S5" s="737" t="s">
        <v>419</v>
      </c>
      <c r="T5" s="737" t="s">
        <v>417</v>
      </c>
      <c r="U5" s="737"/>
      <c r="V5" s="737"/>
      <c r="W5" s="855" t="s">
        <v>416</v>
      </c>
      <c r="X5" s="834"/>
      <c r="Y5" s="834"/>
      <c r="Z5" s="834"/>
      <c r="AA5" s="856"/>
      <c r="AB5" s="833" t="s">
        <v>422</v>
      </c>
      <c r="AC5" s="834"/>
      <c r="AD5" s="834"/>
      <c r="AE5" s="834"/>
      <c r="AF5" s="834"/>
      <c r="AG5" s="834"/>
      <c r="AH5" s="834"/>
      <c r="AI5" s="834"/>
      <c r="AJ5" s="834"/>
      <c r="AK5" s="834"/>
      <c r="AL5" s="834"/>
      <c r="AM5" s="835"/>
      <c r="AN5" s="149"/>
      <c r="AO5" s="11"/>
      <c r="AP5" s="10"/>
    </row>
    <row r="6" spans="1:47" s="3" customFormat="1" ht="16.5" hidden="1" customHeight="1">
      <c r="A6" s="9"/>
      <c r="C6" s="865"/>
      <c r="D6" s="865"/>
      <c r="E6" s="865"/>
      <c r="F6" s="865"/>
      <c r="G6" s="865"/>
      <c r="H6" s="865"/>
      <c r="I6" s="865"/>
      <c r="J6" s="865"/>
      <c r="K6" s="865"/>
      <c r="L6" s="865"/>
      <c r="M6" s="865"/>
      <c r="N6" s="865"/>
      <c r="O6" s="865"/>
      <c r="P6" s="865"/>
      <c r="Q6" s="865"/>
      <c r="R6" s="866"/>
      <c r="S6" s="862"/>
      <c r="T6" s="862"/>
      <c r="U6" s="862"/>
      <c r="V6" s="862"/>
      <c r="W6" s="857"/>
      <c r="X6" s="858"/>
      <c r="Y6" s="858"/>
      <c r="Z6" s="858"/>
      <c r="AA6" s="859"/>
      <c r="AB6" s="836"/>
      <c r="AC6" s="837"/>
      <c r="AD6" s="837"/>
      <c r="AE6" s="837"/>
      <c r="AF6" s="837"/>
      <c r="AG6" s="837"/>
      <c r="AH6" s="837"/>
      <c r="AI6" s="837"/>
      <c r="AJ6" s="837"/>
      <c r="AK6" s="837"/>
      <c r="AL6" s="837"/>
      <c r="AM6" s="838"/>
      <c r="AN6" s="149"/>
      <c r="AO6" s="11"/>
      <c r="AP6" s="10"/>
    </row>
    <row r="7" spans="1:47" s="3" customFormat="1" ht="16.5" hidden="1" customHeight="1">
      <c r="A7" s="9"/>
      <c r="C7" s="865"/>
      <c r="D7" s="865"/>
      <c r="E7" s="865"/>
      <c r="F7" s="865"/>
      <c r="G7" s="865"/>
      <c r="H7" s="865"/>
      <c r="I7" s="865"/>
      <c r="J7" s="865"/>
      <c r="K7" s="865"/>
      <c r="L7" s="865"/>
      <c r="M7" s="865"/>
      <c r="N7" s="865"/>
      <c r="O7" s="865"/>
      <c r="P7" s="865"/>
      <c r="Q7" s="865"/>
      <c r="R7" s="866"/>
      <c r="S7" s="862"/>
      <c r="T7" s="862"/>
      <c r="U7" s="862"/>
      <c r="V7" s="862"/>
      <c r="W7" s="836"/>
      <c r="X7" s="837"/>
      <c r="Y7" s="837"/>
      <c r="Z7" s="837"/>
      <c r="AA7" s="848"/>
      <c r="AB7" s="836" t="s">
        <v>415</v>
      </c>
      <c r="AC7" s="837"/>
      <c r="AD7" s="837"/>
      <c r="AE7" s="837"/>
      <c r="AF7" s="837"/>
      <c r="AG7" s="848"/>
      <c r="AH7" s="836" t="s">
        <v>421</v>
      </c>
      <c r="AI7" s="837"/>
      <c r="AJ7" s="837"/>
      <c r="AK7" s="837"/>
      <c r="AL7" s="837"/>
      <c r="AM7" s="838"/>
      <c r="AN7" s="149"/>
      <c r="AO7" s="11"/>
      <c r="AP7" s="10"/>
    </row>
    <row r="8" spans="1:47" s="3" customFormat="1" ht="22.5" hidden="1" customHeight="1">
      <c r="A8" s="9"/>
      <c r="C8" s="119"/>
      <c r="D8" s="728" t="s">
        <v>62</v>
      </c>
      <c r="E8" s="728"/>
      <c r="F8" s="728"/>
      <c r="G8" s="728"/>
      <c r="H8" s="728"/>
      <c r="I8" s="728"/>
      <c r="J8" s="728"/>
      <c r="K8" s="728"/>
      <c r="L8" s="728"/>
      <c r="M8" s="728"/>
      <c r="N8" s="728"/>
      <c r="O8" s="728"/>
      <c r="P8" s="728"/>
      <c r="Q8" s="728"/>
      <c r="R8" s="37"/>
      <c r="S8" s="287"/>
      <c r="T8" s="847" t="s">
        <v>418</v>
      </c>
      <c r="U8" s="847"/>
      <c r="V8" s="847"/>
      <c r="W8" s="791"/>
      <c r="X8" s="791"/>
      <c r="Y8" s="791"/>
      <c r="Z8" s="791"/>
      <c r="AA8" s="791"/>
      <c r="AB8" s="778" t="str">
        <f>IF(W8="","",0.2)</f>
        <v/>
      </c>
      <c r="AC8" s="778"/>
      <c r="AD8" s="778"/>
      <c r="AE8" s="778"/>
      <c r="AF8" s="778"/>
      <c r="AG8" s="778"/>
      <c r="AH8" s="779" t="str">
        <f>IF(W8="","",W8*AB8)</f>
        <v/>
      </c>
      <c r="AI8" s="779"/>
      <c r="AJ8" s="779"/>
      <c r="AK8" s="779"/>
      <c r="AL8" s="779"/>
      <c r="AM8" s="780"/>
      <c r="AN8" s="159"/>
      <c r="AO8" s="11"/>
      <c r="AP8" s="10"/>
    </row>
    <row r="9" spans="1:47" s="3" customFormat="1" ht="22.5" hidden="1" customHeight="1">
      <c r="A9" s="9"/>
      <c r="C9" s="119"/>
      <c r="D9" s="728" t="s">
        <v>63</v>
      </c>
      <c r="E9" s="728"/>
      <c r="F9" s="728"/>
      <c r="G9" s="728"/>
      <c r="H9" s="728"/>
      <c r="I9" s="728"/>
      <c r="J9" s="728"/>
      <c r="K9" s="728"/>
      <c r="L9" s="728"/>
      <c r="M9" s="728"/>
      <c r="N9" s="728"/>
      <c r="O9" s="728"/>
      <c r="P9" s="728"/>
      <c r="Q9" s="728"/>
      <c r="R9" s="37"/>
      <c r="S9" s="287"/>
      <c r="T9" s="847" t="s">
        <v>418</v>
      </c>
      <c r="U9" s="847"/>
      <c r="V9" s="847"/>
      <c r="W9" s="791"/>
      <c r="X9" s="791"/>
      <c r="Y9" s="791"/>
      <c r="Z9" s="791"/>
      <c r="AA9" s="791"/>
      <c r="AB9" s="778" t="str">
        <f>IF(W9="","",0.45)</f>
        <v/>
      </c>
      <c r="AC9" s="778"/>
      <c r="AD9" s="778"/>
      <c r="AE9" s="778"/>
      <c r="AF9" s="778"/>
      <c r="AG9" s="778"/>
      <c r="AH9" s="779" t="str">
        <f>IF(W9="","",W9*AB9)</f>
        <v/>
      </c>
      <c r="AI9" s="779"/>
      <c r="AJ9" s="779"/>
      <c r="AK9" s="779"/>
      <c r="AL9" s="779"/>
      <c r="AM9" s="780"/>
      <c r="AN9" s="159"/>
      <c r="AO9" s="11"/>
      <c r="AP9" s="10"/>
    </row>
    <row r="10" spans="1:47" s="3" customFormat="1" ht="22.5" hidden="1" customHeight="1">
      <c r="A10" s="9"/>
      <c r="C10" s="800"/>
      <c r="D10" s="801"/>
      <c r="E10" s="801"/>
      <c r="F10" s="801"/>
      <c r="G10" s="801"/>
      <c r="H10" s="801"/>
      <c r="I10" s="801"/>
      <c r="J10" s="801"/>
      <c r="K10" s="801"/>
      <c r="L10" s="801"/>
      <c r="M10" s="801"/>
      <c r="N10" s="801"/>
      <c r="O10" s="801"/>
      <c r="P10" s="801"/>
      <c r="Q10" s="801"/>
      <c r="R10" s="802"/>
      <c r="S10" s="287"/>
      <c r="T10" s="861"/>
      <c r="U10" s="861"/>
      <c r="V10" s="861"/>
      <c r="W10" s="792"/>
      <c r="X10" s="792"/>
      <c r="Y10" s="792"/>
      <c r="Z10" s="792"/>
      <c r="AA10" s="792"/>
      <c r="AB10" s="846"/>
      <c r="AC10" s="846"/>
      <c r="AD10" s="846"/>
      <c r="AE10" s="846"/>
      <c r="AF10" s="846"/>
      <c r="AG10" s="846"/>
      <c r="AH10" s="851"/>
      <c r="AI10" s="851"/>
      <c r="AJ10" s="851"/>
      <c r="AK10" s="851"/>
      <c r="AL10" s="851"/>
      <c r="AM10" s="852"/>
      <c r="AN10" s="160"/>
      <c r="AO10" s="11"/>
      <c r="AP10" s="10"/>
    </row>
    <row r="11" spans="1:47" s="3" customFormat="1" ht="22.5" hidden="1" customHeight="1" thickBot="1">
      <c r="A11" s="9"/>
      <c r="C11" s="788"/>
      <c r="D11" s="789"/>
      <c r="E11" s="789"/>
      <c r="F11" s="789"/>
      <c r="G11" s="789"/>
      <c r="H11" s="789"/>
      <c r="I11" s="789"/>
      <c r="J11" s="789"/>
      <c r="K11" s="789"/>
      <c r="L11" s="789"/>
      <c r="M11" s="789"/>
      <c r="N11" s="789"/>
      <c r="O11" s="789"/>
      <c r="P11" s="789"/>
      <c r="Q11" s="789"/>
      <c r="R11" s="790"/>
      <c r="S11" s="288"/>
      <c r="T11" s="845"/>
      <c r="U11" s="845"/>
      <c r="V11" s="845"/>
      <c r="W11" s="849"/>
      <c r="X11" s="849"/>
      <c r="Y11" s="849"/>
      <c r="Z11" s="849"/>
      <c r="AA11" s="849"/>
      <c r="AB11" s="840"/>
      <c r="AC11" s="840"/>
      <c r="AD11" s="840"/>
      <c r="AE11" s="840"/>
      <c r="AF11" s="840"/>
      <c r="AG11" s="840"/>
      <c r="AH11" s="853"/>
      <c r="AI11" s="853"/>
      <c r="AJ11" s="853"/>
      <c r="AK11" s="853"/>
      <c r="AL11" s="853"/>
      <c r="AM11" s="854"/>
      <c r="AN11" s="160"/>
      <c r="AO11" s="11"/>
      <c r="AP11" s="10"/>
    </row>
    <row r="12" spans="1:47" s="3" customFormat="1" ht="22.5" hidden="1" customHeight="1" thickTop="1" thickBot="1">
      <c r="A12" s="9"/>
      <c r="C12" s="785" t="s">
        <v>412</v>
      </c>
      <c r="D12" s="786"/>
      <c r="E12" s="786"/>
      <c r="F12" s="786"/>
      <c r="G12" s="786"/>
      <c r="H12" s="786"/>
      <c r="I12" s="786"/>
      <c r="J12" s="786"/>
      <c r="K12" s="786"/>
      <c r="L12" s="786"/>
      <c r="M12" s="786"/>
      <c r="N12" s="786"/>
      <c r="O12" s="786"/>
      <c r="P12" s="786"/>
      <c r="Q12" s="786"/>
      <c r="R12" s="786"/>
      <c r="S12" s="786"/>
      <c r="T12" s="786"/>
      <c r="U12" s="786"/>
      <c r="V12" s="787"/>
      <c r="W12" s="839"/>
      <c r="X12" s="839"/>
      <c r="Y12" s="839"/>
      <c r="Z12" s="839"/>
      <c r="AA12" s="839"/>
      <c r="AB12" s="850"/>
      <c r="AC12" s="850"/>
      <c r="AD12" s="850"/>
      <c r="AE12" s="850"/>
      <c r="AF12" s="850"/>
      <c r="AG12" s="850"/>
      <c r="AH12" s="775">
        <f>SUM(AH8:AM11)</f>
        <v>0</v>
      </c>
      <c r="AI12" s="776"/>
      <c r="AJ12" s="776"/>
      <c r="AK12" s="776"/>
      <c r="AL12" s="776"/>
      <c r="AM12" s="777"/>
      <c r="AN12" s="161"/>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5"/>
      <c r="C14" s="1" t="s">
        <v>573</v>
      </c>
      <c r="AO14" s="2"/>
    </row>
    <row r="15" spans="1:47" ht="24" customHeight="1">
      <c r="A15" s="165"/>
      <c r="C15" s="860" t="s">
        <v>413</v>
      </c>
      <c r="D15" s="824"/>
      <c r="E15" s="824"/>
      <c r="F15" s="824"/>
      <c r="G15" s="824"/>
      <c r="H15" s="824"/>
      <c r="I15" s="824"/>
      <c r="J15" s="783" t="s">
        <v>219</v>
      </c>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c r="AJ15" s="783"/>
      <c r="AK15" s="783"/>
      <c r="AL15" s="783"/>
      <c r="AM15" s="784"/>
      <c r="AN15" s="208"/>
      <c r="AO15" s="2"/>
    </row>
    <row r="16" spans="1:47" ht="50.1" customHeight="1">
      <c r="A16" s="165"/>
      <c r="C16" s="803"/>
      <c r="D16" s="804"/>
      <c r="E16" s="804"/>
      <c r="F16" s="804"/>
      <c r="G16" s="804"/>
      <c r="H16" s="804"/>
      <c r="I16" s="805"/>
      <c r="J16" s="793"/>
      <c r="K16" s="794"/>
      <c r="L16" s="794"/>
      <c r="M16" s="794"/>
      <c r="N16" s="795"/>
      <c r="O16" s="795"/>
      <c r="P16" s="795"/>
      <c r="Q16" s="795"/>
      <c r="R16" s="795"/>
      <c r="S16" s="795"/>
      <c r="T16" s="795"/>
      <c r="U16" s="795"/>
      <c r="V16" s="795"/>
      <c r="W16" s="795"/>
      <c r="X16" s="795"/>
      <c r="Y16" s="795"/>
      <c r="Z16" s="795"/>
      <c r="AA16" s="795"/>
      <c r="AB16" s="795"/>
      <c r="AC16" s="795"/>
      <c r="AD16" s="795"/>
      <c r="AE16" s="795"/>
      <c r="AF16" s="795"/>
      <c r="AG16" s="795"/>
      <c r="AH16" s="795"/>
      <c r="AI16" s="795"/>
      <c r="AJ16" s="795"/>
      <c r="AK16" s="795"/>
      <c r="AL16" s="795"/>
      <c r="AM16" s="796"/>
      <c r="AN16" s="213"/>
      <c r="AO16" s="2"/>
    </row>
    <row r="17" spans="1:49" ht="50.1" customHeight="1" thickBot="1">
      <c r="A17" s="165"/>
      <c r="C17" s="806"/>
      <c r="D17" s="807"/>
      <c r="E17" s="807"/>
      <c r="F17" s="807"/>
      <c r="G17" s="807"/>
      <c r="H17" s="807"/>
      <c r="I17" s="808"/>
      <c r="J17" s="797"/>
      <c r="K17" s="798"/>
      <c r="L17" s="798"/>
      <c r="M17" s="798"/>
      <c r="N17" s="798"/>
      <c r="O17" s="798"/>
      <c r="P17" s="798"/>
      <c r="Q17" s="798"/>
      <c r="R17" s="798"/>
      <c r="S17" s="798"/>
      <c r="T17" s="798"/>
      <c r="U17" s="798"/>
      <c r="V17" s="798"/>
      <c r="W17" s="798"/>
      <c r="X17" s="798"/>
      <c r="Y17" s="798"/>
      <c r="Z17" s="798"/>
      <c r="AA17" s="798"/>
      <c r="AB17" s="798"/>
      <c r="AC17" s="798"/>
      <c r="AD17" s="798"/>
      <c r="AE17" s="798"/>
      <c r="AF17" s="798"/>
      <c r="AG17" s="798"/>
      <c r="AH17" s="798"/>
      <c r="AI17" s="798"/>
      <c r="AJ17" s="798"/>
      <c r="AK17" s="798"/>
      <c r="AL17" s="798"/>
      <c r="AM17" s="799"/>
      <c r="AN17" s="213"/>
      <c r="AO17" s="2"/>
    </row>
    <row r="18" spans="1:49">
      <c r="A18" s="165"/>
      <c r="AO18" s="2"/>
    </row>
    <row r="19" spans="1:49" ht="16.5" customHeight="1" thickBot="1">
      <c r="A19" s="165"/>
      <c r="C19" s="1" t="s">
        <v>220</v>
      </c>
      <c r="AP19" s="165"/>
    </row>
    <row r="20" spans="1:49" ht="100.35" customHeight="1" thickBot="1">
      <c r="A20" s="165"/>
      <c r="C20" s="758"/>
      <c r="D20" s="759"/>
      <c r="E20" s="759"/>
      <c r="F20" s="759"/>
      <c r="G20" s="759"/>
      <c r="H20" s="759"/>
      <c r="I20" s="759"/>
      <c r="J20" s="759"/>
      <c r="K20" s="759"/>
      <c r="L20" s="759"/>
      <c r="M20" s="759"/>
      <c r="N20" s="759"/>
      <c r="O20" s="759"/>
      <c r="P20" s="759"/>
      <c r="Q20" s="759"/>
      <c r="R20" s="759"/>
      <c r="S20" s="759"/>
      <c r="T20" s="759"/>
      <c r="U20" s="759"/>
      <c r="V20" s="759"/>
      <c r="W20" s="759"/>
      <c r="X20" s="759"/>
      <c r="Y20" s="759"/>
      <c r="Z20" s="759"/>
      <c r="AA20" s="759"/>
      <c r="AB20" s="759"/>
      <c r="AC20" s="759"/>
      <c r="AD20" s="759"/>
      <c r="AE20" s="759"/>
      <c r="AF20" s="759"/>
      <c r="AG20" s="759"/>
      <c r="AH20" s="759"/>
      <c r="AI20" s="759"/>
      <c r="AJ20" s="759"/>
      <c r="AK20" s="759"/>
      <c r="AL20" s="759"/>
      <c r="AM20" s="760"/>
      <c r="AP20" s="165"/>
    </row>
    <row r="21" spans="1:49">
      <c r="A21" s="165"/>
      <c r="AP21" s="165"/>
    </row>
    <row r="22" spans="1:49" ht="16.5" customHeight="1" thickBot="1">
      <c r="A22" s="165"/>
      <c r="C22" s="1" t="s">
        <v>58</v>
      </c>
      <c r="AO22" s="2"/>
    </row>
    <row r="23" spans="1:49" ht="24" customHeight="1">
      <c r="A23" s="165"/>
      <c r="C23" s="192"/>
      <c r="D23" s="514" t="s">
        <v>296</v>
      </c>
      <c r="E23" s="514"/>
      <c r="F23" s="514"/>
      <c r="G23" s="514"/>
      <c r="H23" s="514"/>
      <c r="I23" s="514"/>
      <c r="J23" s="514"/>
      <c r="K23" s="514"/>
      <c r="L23" s="514"/>
      <c r="M23" s="514"/>
      <c r="N23" s="514"/>
      <c r="O23" s="193"/>
      <c r="P23" s="194"/>
      <c r="Q23" s="515" t="s">
        <v>569</v>
      </c>
      <c r="R23" s="515"/>
      <c r="S23" s="515"/>
      <c r="T23" s="515"/>
      <c r="U23" s="515"/>
      <c r="V23" s="515"/>
      <c r="W23" s="515"/>
      <c r="X23" s="516" t="str">
        <f>その1!AD20</f>
        <v/>
      </c>
      <c r="Y23" s="516"/>
      <c r="Z23" s="516"/>
      <c r="AA23" s="516"/>
      <c r="AB23" s="516"/>
      <c r="AC23" s="516"/>
      <c r="AD23" s="516"/>
      <c r="AE23" s="516"/>
      <c r="AF23" s="516"/>
      <c r="AG23" s="516"/>
      <c r="AH23" s="516"/>
      <c r="AI23" s="516"/>
      <c r="AJ23" s="516"/>
      <c r="AK23" s="761" t="s">
        <v>366</v>
      </c>
      <c r="AL23" s="761"/>
      <c r="AM23" s="762"/>
      <c r="AO23" s="2"/>
    </row>
    <row r="24" spans="1:49" ht="24" customHeight="1" thickBot="1">
      <c r="A24" s="165"/>
      <c r="C24" s="189"/>
      <c r="D24" s="513" t="s">
        <v>297</v>
      </c>
      <c r="E24" s="513"/>
      <c r="F24" s="513"/>
      <c r="G24" s="513"/>
      <c r="H24" s="513"/>
      <c r="I24" s="513"/>
      <c r="J24" s="513"/>
      <c r="K24" s="513"/>
      <c r="L24" s="513"/>
      <c r="M24" s="513"/>
      <c r="N24" s="513"/>
      <c r="O24" s="190"/>
      <c r="P24" s="195"/>
      <c r="Q24" s="523" t="s">
        <v>575</v>
      </c>
      <c r="R24" s="523"/>
      <c r="S24" s="523"/>
      <c r="T24" s="523"/>
      <c r="U24" s="523"/>
      <c r="V24" s="523"/>
      <c r="W24" s="523"/>
      <c r="X24" s="524">
        <f>'その5（非公表）'!M42</f>
        <v>0</v>
      </c>
      <c r="Y24" s="524"/>
      <c r="Z24" s="524"/>
      <c r="AA24" s="524"/>
      <c r="AB24" s="524"/>
      <c r="AC24" s="524"/>
      <c r="AD24" s="524"/>
      <c r="AE24" s="524"/>
      <c r="AF24" s="524"/>
      <c r="AG24" s="524"/>
      <c r="AH24" s="524"/>
      <c r="AI24" s="524"/>
      <c r="AJ24" s="524"/>
      <c r="AK24" s="781" t="s">
        <v>212</v>
      </c>
      <c r="AL24" s="781"/>
      <c r="AM24" s="782"/>
      <c r="AO24" s="2"/>
    </row>
    <row r="25" spans="1:49" ht="12" customHeight="1">
      <c r="A25" s="165"/>
      <c r="AO25" s="2"/>
    </row>
    <row r="26" spans="1:49" ht="12.6" thickBot="1">
      <c r="A26" s="165"/>
      <c r="C26" s="1" t="s">
        <v>59</v>
      </c>
      <c r="AO26" s="2"/>
    </row>
    <row r="27" spans="1:49" ht="26.25" customHeight="1">
      <c r="A27" s="165"/>
      <c r="C27" s="172"/>
      <c r="D27" s="763" t="s">
        <v>64</v>
      </c>
      <c r="E27" s="763"/>
      <c r="F27" s="763"/>
      <c r="G27" s="763"/>
      <c r="H27" s="763"/>
      <c r="I27" s="763"/>
      <c r="J27" s="763"/>
      <c r="K27" s="763"/>
      <c r="L27" s="763"/>
      <c r="M27" s="763"/>
      <c r="N27" s="763"/>
      <c r="O27" s="763"/>
      <c r="P27" s="763"/>
      <c r="Q27" s="173"/>
      <c r="R27" s="764"/>
      <c r="S27" s="765"/>
      <c r="T27" s="765"/>
      <c r="U27" s="765"/>
      <c r="V27" s="765"/>
      <c r="W27" s="765"/>
      <c r="X27" s="765"/>
      <c r="Y27" s="765"/>
      <c r="Z27" s="765"/>
      <c r="AA27" s="765"/>
      <c r="AB27" s="765"/>
      <c r="AC27" s="765"/>
      <c r="AD27" s="765"/>
      <c r="AE27" s="765"/>
      <c r="AF27" s="765"/>
      <c r="AG27" s="765"/>
      <c r="AH27" s="765"/>
      <c r="AI27" s="765"/>
      <c r="AJ27" s="765"/>
      <c r="AK27" s="765"/>
      <c r="AL27" s="765"/>
      <c r="AM27" s="766"/>
      <c r="AO27" s="2"/>
    </row>
    <row r="28" spans="1:49" ht="26.25" customHeight="1">
      <c r="A28" s="165"/>
      <c r="C28" s="253"/>
      <c r="D28" s="485" t="s">
        <v>65</v>
      </c>
      <c r="E28" s="485"/>
      <c r="F28" s="485"/>
      <c r="G28" s="485"/>
      <c r="H28" s="485"/>
      <c r="I28" s="485"/>
      <c r="J28" s="485"/>
      <c r="K28" s="485"/>
      <c r="L28" s="485"/>
      <c r="M28" s="485"/>
      <c r="N28" s="485"/>
      <c r="O28" s="485"/>
      <c r="P28" s="485"/>
      <c r="Q28" s="179"/>
      <c r="R28" s="767"/>
      <c r="S28" s="768"/>
      <c r="T28" s="768"/>
      <c r="U28" s="768"/>
      <c r="V28" s="768"/>
      <c r="W28" s="768"/>
      <c r="X28" s="768"/>
      <c r="Y28" s="768"/>
      <c r="Z28" s="768"/>
      <c r="AA28" s="768"/>
      <c r="AB28" s="768"/>
      <c r="AC28" s="768"/>
      <c r="AD28" s="768"/>
      <c r="AE28" s="768"/>
      <c r="AF28" s="768"/>
      <c r="AG28" s="768"/>
      <c r="AH28" s="768"/>
      <c r="AI28" s="768"/>
      <c r="AJ28" s="768"/>
      <c r="AK28" s="768"/>
      <c r="AL28" s="768"/>
      <c r="AM28" s="769"/>
      <c r="AO28" s="2"/>
    </row>
    <row r="29" spans="1:49" ht="26.25" customHeight="1">
      <c r="A29" s="165"/>
      <c r="C29" s="254"/>
      <c r="D29" s="476" t="s">
        <v>66</v>
      </c>
      <c r="E29" s="476"/>
      <c r="F29" s="164"/>
      <c r="G29" s="178"/>
      <c r="H29" s="771" t="s">
        <v>67</v>
      </c>
      <c r="I29" s="771"/>
      <c r="J29" s="771"/>
      <c r="K29" s="771"/>
      <c r="L29" s="771"/>
      <c r="M29" s="771"/>
      <c r="N29" s="771"/>
      <c r="O29" s="771"/>
      <c r="P29" s="771"/>
      <c r="Q29" s="255"/>
      <c r="R29" s="767"/>
      <c r="S29" s="768"/>
      <c r="T29" s="768"/>
      <c r="U29" s="768"/>
      <c r="V29" s="768"/>
      <c r="W29" s="768"/>
      <c r="X29" s="768"/>
      <c r="Y29" s="768"/>
      <c r="Z29" s="768"/>
      <c r="AA29" s="768"/>
      <c r="AB29" s="768"/>
      <c r="AC29" s="768"/>
      <c r="AD29" s="768"/>
      <c r="AE29" s="768"/>
      <c r="AF29" s="768"/>
      <c r="AG29" s="768"/>
      <c r="AH29" s="768"/>
      <c r="AI29" s="768"/>
      <c r="AJ29" s="768"/>
      <c r="AK29" s="768"/>
      <c r="AL29" s="768"/>
      <c r="AM29" s="769"/>
      <c r="AO29" s="2"/>
    </row>
    <row r="30" spans="1:49" ht="26.25" customHeight="1">
      <c r="A30" s="165"/>
      <c r="C30" s="256"/>
      <c r="D30" s="479"/>
      <c r="E30" s="479"/>
      <c r="F30" s="2"/>
      <c r="G30" s="178"/>
      <c r="H30" s="771" t="s">
        <v>68</v>
      </c>
      <c r="I30" s="771"/>
      <c r="J30" s="771"/>
      <c r="K30" s="771"/>
      <c r="L30" s="771"/>
      <c r="M30" s="771"/>
      <c r="N30" s="771"/>
      <c r="O30" s="771"/>
      <c r="P30" s="771"/>
      <c r="Q30" s="255"/>
      <c r="R30" s="767"/>
      <c r="S30" s="768"/>
      <c r="T30" s="768"/>
      <c r="U30" s="768"/>
      <c r="V30" s="768"/>
      <c r="W30" s="768"/>
      <c r="X30" s="768"/>
      <c r="Y30" s="768"/>
      <c r="Z30" s="768"/>
      <c r="AA30" s="768"/>
      <c r="AB30" s="768"/>
      <c r="AC30" s="768"/>
      <c r="AD30" s="768"/>
      <c r="AE30" s="768"/>
      <c r="AF30" s="768"/>
      <c r="AG30" s="768"/>
      <c r="AH30" s="768"/>
      <c r="AI30" s="768"/>
      <c r="AJ30" s="768"/>
      <c r="AK30" s="768"/>
      <c r="AL30" s="768"/>
      <c r="AM30" s="769"/>
      <c r="AO30" s="2"/>
    </row>
    <row r="31" spans="1:49" ht="26.25" customHeight="1" thickBot="1">
      <c r="A31" s="165"/>
      <c r="C31" s="257"/>
      <c r="D31" s="770"/>
      <c r="E31" s="770"/>
      <c r="F31" s="258"/>
      <c r="G31" s="259"/>
      <c r="H31" s="457" t="s">
        <v>69</v>
      </c>
      <c r="I31" s="457"/>
      <c r="J31" s="457"/>
      <c r="K31" s="457"/>
      <c r="L31" s="457"/>
      <c r="M31" s="457"/>
      <c r="N31" s="457"/>
      <c r="O31" s="457"/>
      <c r="P31" s="457"/>
      <c r="Q31" s="260"/>
      <c r="R31" s="772"/>
      <c r="S31" s="773"/>
      <c r="T31" s="773"/>
      <c r="U31" s="773"/>
      <c r="V31" s="773"/>
      <c r="W31" s="773"/>
      <c r="X31" s="773"/>
      <c r="Y31" s="773"/>
      <c r="Z31" s="773"/>
      <c r="AA31" s="773"/>
      <c r="AB31" s="773"/>
      <c r="AC31" s="773"/>
      <c r="AD31" s="773"/>
      <c r="AE31" s="773"/>
      <c r="AF31" s="773"/>
      <c r="AG31" s="773"/>
      <c r="AH31" s="773"/>
      <c r="AI31" s="773"/>
      <c r="AJ31" s="773"/>
      <c r="AK31" s="773"/>
      <c r="AL31" s="773"/>
      <c r="AM31" s="774"/>
      <c r="AO31" s="2"/>
      <c r="AP31" s="169"/>
      <c r="AQ31" s="169"/>
      <c r="AR31" s="169"/>
      <c r="AS31" s="169"/>
      <c r="AT31" s="169"/>
      <c r="AU31" s="169"/>
      <c r="AV31" s="169"/>
      <c r="AW31" s="169"/>
    </row>
    <row r="32" spans="1:49" ht="12" customHeight="1">
      <c r="A32" s="165"/>
      <c r="C32" s="205"/>
      <c r="D32" s="205"/>
      <c r="E32" s="205"/>
      <c r="F32" s="205"/>
      <c r="G32" s="205"/>
      <c r="H32" s="205"/>
      <c r="I32" s="205"/>
      <c r="J32" s="205"/>
      <c r="K32" s="205"/>
      <c r="L32" s="205"/>
      <c r="M32" s="205"/>
      <c r="N32" s="205"/>
      <c r="O32" s="205"/>
      <c r="P32" s="205"/>
      <c r="Q32" s="205"/>
      <c r="R32" s="261"/>
      <c r="S32" s="261"/>
      <c r="T32" s="261"/>
      <c r="U32" s="261"/>
      <c r="V32" s="261"/>
      <c r="W32" s="261"/>
      <c r="X32" s="208"/>
      <c r="Y32" s="208"/>
      <c r="Z32" s="208"/>
      <c r="AA32" s="208"/>
      <c r="AB32" s="208"/>
      <c r="AC32" s="208"/>
      <c r="AD32" s="208"/>
      <c r="AE32" s="208"/>
      <c r="AF32" s="208"/>
      <c r="AG32" s="208"/>
      <c r="AH32" s="208"/>
      <c r="AI32" s="208"/>
      <c r="AJ32" s="208"/>
      <c r="AK32" s="208"/>
      <c r="AL32" s="208"/>
      <c r="AM32" s="208"/>
      <c r="AN32" s="208"/>
      <c r="AO32" s="2"/>
      <c r="AP32" s="169"/>
      <c r="AR32" s="169"/>
      <c r="AS32" s="169"/>
      <c r="AT32" s="169"/>
      <c r="AU32" s="169"/>
      <c r="AV32" s="169"/>
      <c r="AW32" s="169"/>
    </row>
    <row r="33" spans="1:42" ht="18" customHeight="1" thickBot="1">
      <c r="A33" s="165"/>
      <c r="C33" s="1" t="s">
        <v>60</v>
      </c>
      <c r="AO33" s="2"/>
    </row>
    <row r="34" spans="1:42" ht="19.5" customHeight="1">
      <c r="A34" s="165"/>
      <c r="C34" s="843" t="s">
        <v>464</v>
      </c>
      <c r="D34" s="844"/>
      <c r="E34" s="844"/>
      <c r="F34" s="844"/>
      <c r="G34" s="844"/>
      <c r="H34" s="844"/>
      <c r="I34" s="844"/>
      <c r="J34" s="844"/>
      <c r="K34" s="844"/>
      <c r="L34" s="844"/>
      <c r="M34" s="844"/>
      <c r="N34" s="844"/>
      <c r="O34" s="844"/>
      <c r="P34" s="844"/>
      <c r="Q34" s="844"/>
      <c r="R34" s="844"/>
      <c r="S34" s="844"/>
      <c r="T34" s="844"/>
      <c r="U34" s="844"/>
      <c r="V34" s="844"/>
      <c r="W34" s="844"/>
      <c r="X34" s="844"/>
      <c r="Y34" s="844"/>
      <c r="Z34" s="844"/>
      <c r="AA34" s="844"/>
      <c r="AB34" s="844"/>
      <c r="AC34" s="841" t="s">
        <v>154</v>
      </c>
      <c r="AD34" s="841"/>
      <c r="AE34" s="841"/>
      <c r="AF34" s="842"/>
      <c r="AG34" s="823">
        <v>1</v>
      </c>
      <c r="AH34" s="824"/>
      <c r="AI34" s="610"/>
      <c r="AJ34" s="612" t="s">
        <v>473</v>
      </c>
      <c r="AK34" s="613"/>
      <c r="AL34" s="613"/>
      <c r="AM34" s="614"/>
      <c r="AO34" s="2"/>
    </row>
    <row r="35" spans="1:42" ht="19.5" customHeight="1">
      <c r="A35" s="165"/>
      <c r="C35" s="813" t="s">
        <v>543</v>
      </c>
      <c r="D35" s="814"/>
      <c r="E35" s="814"/>
      <c r="F35" s="814"/>
      <c r="G35" s="814"/>
      <c r="H35" s="814"/>
      <c r="I35" s="814"/>
      <c r="J35" s="814"/>
      <c r="K35" s="814"/>
      <c r="L35" s="814"/>
      <c r="M35" s="814"/>
      <c r="N35" s="814"/>
      <c r="O35" s="814"/>
      <c r="P35" s="814"/>
      <c r="Q35" s="814"/>
      <c r="R35" s="814"/>
      <c r="S35" s="814"/>
      <c r="T35" s="814"/>
      <c r="U35" s="814"/>
      <c r="V35" s="814"/>
      <c r="W35" s="814"/>
      <c r="X35" s="814"/>
      <c r="Y35" s="814"/>
      <c r="Z35" s="814"/>
      <c r="AA35" s="814"/>
      <c r="AB35" s="814"/>
      <c r="AC35" s="829" t="s">
        <v>154</v>
      </c>
      <c r="AD35" s="829"/>
      <c r="AE35" s="829"/>
      <c r="AF35" s="830"/>
      <c r="AG35" s="822">
        <v>2</v>
      </c>
      <c r="AH35" s="461"/>
      <c r="AI35" s="462"/>
      <c r="AJ35" s="815" t="s">
        <v>473</v>
      </c>
      <c r="AK35" s="816"/>
      <c r="AL35" s="816"/>
      <c r="AM35" s="817"/>
      <c r="AO35" s="2"/>
    </row>
    <row r="36" spans="1:42" ht="19.5" customHeight="1">
      <c r="A36" s="165"/>
      <c r="C36" s="825"/>
      <c r="D36" s="826"/>
      <c r="E36" s="826"/>
      <c r="F36" s="826"/>
      <c r="G36" s="826"/>
      <c r="H36" s="826"/>
      <c r="I36" s="826"/>
      <c r="J36" s="826"/>
      <c r="K36" s="826"/>
      <c r="L36" s="826"/>
      <c r="M36" s="826"/>
      <c r="N36" s="826"/>
      <c r="O36" s="826"/>
      <c r="P36" s="826"/>
      <c r="Q36" s="826"/>
      <c r="R36" s="826"/>
      <c r="S36" s="826"/>
      <c r="T36" s="826"/>
      <c r="U36" s="826"/>
      <c r="V36" s="826"/>
      <c r="W36" s="826"/>
      <c r="X36" s="826"/>
      <c r="Y36" s="826"/>
      <c r="Z36" s="826"/>
      <c r="AA36" s="826"/>
      <c r="AB36" s="826"/>
      <c r="AC36" s="829" t="s">
        <v>154</v>
      </c>
      <c r="AD36" s="829"/>
      <c r="AE36" s="829"/>
      <c r="AF36" s="830"/>
      <c r="AG36" s="502"/>
      <c r="AH36" s="821"/>
      <c r="AI36" s="500"/>
      <c r="AJ36" s="815" t="s">
        <v>155</v>
      </c>
      <c r="AK36" s="816"/>
      <c r="AL36" s="816"/>
      <c r="AM36" s="817"/>
      <c r="AO36" s="2"/>
    </row>
    <row r="37" spans="1:42" ht="19.5" customHeight="1" thickBot="1">
      <c r="A37" s="165"/>
      <c r="C37" s="827"/>
      <c r="D37" s="828"/>
      <c r="E37" s="828"/>
      <c r="F37" s="828"/>
      <c r="G37" s="828"/>
      <c r="H37" s="828"/>
      <c r="I37" s="828"/>
      <c r="J37" s="828"/>
      <c r="K37" s="828"/>
      <c r="L37" s="828"/>
      <c r="M37" s="828"/>
      <c r="N37" s="828"/>
      <c r="O37" s="828"/>
      <c r="P37" s="828"/>
      <c r="Q37" s="828"/>
      <c r="R37" s="828"/>
      <c r="S37" s="828"/>
      <c r="T37" s="828"/>
      <c r="U37" s="828"/>
      <c r="V37" s="828"/>
      <c r="W37" s="828"/>
      <c r="X37" s="828"/>
      <c r="Y37" s="828"/>
      <c r="Z37" s="828"/>
      <c r="AA37" s="828"/>
      <c r="AB37" s="828"/>
      <c r="AC37" s="831" t="s">
        <v>154</v>
      </c>
      <c r="AD37" s="831"/>
      <c r="AE37" s="831"/>
      <c r="AF37" s="832"/>
      <c r="AG37" s="810"/>
      <c r="AH37" s="811"/>
      <c r="AI37" s="812"/>
      <c r="AJ37" s="818" t="s">
        <v>155</v>
      </c>
      <c r="AK37" s="819"/>
      <c r="AL37" s="819"/>
      <c r="AM37" s="820"/>
      <c r="AO37" s="2"/>
    </row>
    <row r="38" spans="1:42" s="263" customFormat="1" ht="13.2">
      <c r="A38" s="262"/>
      <c r="C38" s="809" t="s">
        <v>156</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809"/>
      <c r="AM38" s="809"/>
      <c r="AN38" s="264"/>
      <c r="AO38" s="265"/>
      <c r="AP38" s="264"/>
    </row>
    <row r="39" spans="1:42" s="263" customFormat="1" ht="13.2">
      <c r="A39" s="262"/>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5"/>
      <c r="AP39" s="264"/>
    </row>
    <row r="40" spans="1:42" ht="3" customHeight="1">
      <c r="A40" s="186"/>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8"/>
    </row>
    <row r="41" spans="1:42" ht="12" customHeight="1">
      <c r="C41" s="24"/>
      <c r="S41" s="266"/>
      <c r="V41" s="197"/>
      <c r="W41" s="197"/>
      <c r="X41" s="197"/>
      <c r="Y41" s="197"/>
      <c r="Z41" s="197"/>
      <c r="AA41" s="197"/>
      <c r="AB41" s="197"/>
      <c r="AC41" s="197"/>
      <c r="AD41" s="197"/>
      <c r="AE41" s="197"/>
      <c r="AF41" s="197"/>
      <c r="AG41" s="197"/>
      <c r="AH41" s="197"/>
      <c r="AI41" s="197"/>
      <c r="AJ41" s="197"/>
      <c r="AK41" s="197"/>
      <c r="AL41" s="197"/>
      <c r="AM41" s="197"/>
      <c r="AN41" s="197"/>
      <c r="AO41" s="236" t="s">
        <v>592</v>
      </c>
    </row>
    <row r="42" spans="1:42" ht="12" customHeight="1"/>
    <row r="43" spans="1:42" ht="12" customHeight="1"/>
  </sheetData>
  <sheetProtection algorithmName="SHA-512" hashValue="FREkCsPmy26lLfE+VtSQ+V+k7mpEnC2eTlR2J+heVvZg5gSPvlbX+S48PB/LheiP79ESoZYeYPwTnhTi30u53w==" saltValue="K5uRIC4WWLOkrNyskF1oAw==" spinCount="100000" sheet="1" selectLockedCells="1"/>
  <mergeCells count="72">
    <mergeCell ref="W5:AA7"/>
    <mergeCell ref="W8:AA8"/>
    <mergeCell ref="D9:Q9"/>
    <mergeCell ref="C15:I15"/>
    <mergeCell ref="T9:V9"/>
    <mergeCell ref="T10:V10"/>
    <mergeCell ref="S5:S7"/>
    <mergeCell ref="T5:V7"/>
    <mergeCell ref="C5:R7"/>
    <mergeCell ref="AB5:AM6"/>
    <mergeCell ref="W12:AA12"/>
    <mergeCell ref="AB11:AG11"/>
    <mergeCell ref="AC34:AF34"/>
    <mergeCell ref="C34:AB34"/>
    <mergeCell ref="T11:V11"/>
    <mergeCell ref="AB10:AG10"/>
    <mergeCell ref="X23:AJ23"/>
    <mergeCell ref="X24:AJ24"/>
    <mergeCell ref="T8:V8"/>
    <mergeCell ref="AB7:AG7"/>
    <mergeCell ref="W11:AA11"/>
    <mergeCell ref="AH7:AM7"/>
    <mergeCell ref="AB12:AG12"/>
    <mergeCell ref="AH10:AM10"/>
    <mergeCell ref="AH11:AM11"/>
    <mergeCell ref="C38:AM38"/>
    <mergeCell ref="AJ34:AM34"/>
    <mergeCell ref="AG37:AI37"/>
    <mergeCell ref="C35:AB35"/>
    <mergeCell ref="AJ36:AM36"/>
    <mergeCell ref="AJ35:AM35"/>
    <mergeCell ref="AJ37:AM37"/>
    <mergeCell ref="AG36:AI36"/>
    <mergeCell ref="AG35:AI35"/>
    <mergeCell ref="AG34:AI34"/>
    <mergeCell ref="C36:AB36"/>
    <mergeCell ref="C37:AB37"/>
    <mergeCell ref="AC36:AF36"/>
    <mergeCell ref="AC37:AF37"/>
    <mergeCell ref="AC35:AF35"/>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1"/>
    <mergeCell ref="H31:P31"/>
    <mergeCell ref="H29:P29"/>
    <mergeCell ref="H30:P30"/>
    <mergeCell ref="R29:AM29"/>
    <mergeCell ref="R31:AM31"/>
    <mergeCell ref="R30:AM30"/>
    <mergeCell ref="C20:AM20"/>
    <mergeCell ref="Q23:W23"/>
    <mergeCell ref="D24:N24"/>
    <mergeCell ref="Q24:W24"/>
    <mergeCell ref="AK23:AM23"/>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BS150"/>
  <sheetViews>
    <sheetView showGridLines="0" view="pageBreakPreview" zoomScale="70" zoomScaleNormal="70" zoomScaleSheetLayoutView="70" zoomScalePageLayoutView="40" workbookViewId="0">
      <pane xSplit="1" ySplit="15" topLeftCell="B16" activePane="bottomRight" state="frozen"/>
      <selection activeCell="AZ34" sqref="AZ34"/>
      <selection pane="topRight" activeCell="AZ34" sqref="AZ34"/>
      <selection pane="bottomLeft" activeCell="AZ34" sqref="AZ34"/>
      <selection pane="bottomRight" activeCell="AG16" sqref="AG16:AG18"/>
    </sheetView>
  </sheetViews>
  <sheetFormatPr defaultColWidth="4.109375" defaultRowHeight="13.5" customHeight="1"/>
  <cols>
    <col min="1" max="1" width="1.6640625" style="296" customWidth="1"/>
    <col min="2" max="3" width="5.109375" style="296" customWidth="1"/>
    <col min="4" max="4" width="3.44140625" style="296" customWidth="1"/>
    <col min="5" max="5" width="2.88671875" style="296" customWidth="1"/>
    <col min="6" max="7" width="5.109375" style="296" customWidth="1"/>
    <col min="8" max="8" width="7.44140625" style="296" customWidth="1"/>
    <col min="9" max="9" width="7.6640625" style="296" customWidth="1"/>
    <col min="10" max="10" width="7.44140625" style="296" customWidth="1"/>
    <col min="11" max="19" width="5.6640625" style="296" customWidth="1"/>
    <col min="20" max="20" width="10.88671875" style="296" customWidth="1"/>
    <col min="21" max="31" width="5.6640625" style="296" customWidth="1"/>
    <col min="32" max="33" width="7.33203125" style="296" customWidth="1"/>
    <col min="34" max="34" width="13.44140625" style="296" customWidth="1"/>
    <col min="35" max="35" width="32.6640625" style="296" customWidth="1"/>
    <col min="36" max="36" width="1.6640625" style="296" customWidth="1"/>
    <col min="37" max="42" width="4.109375" style="296" hidden="1" customWidth="1"/>
    <col min="43" max="43" width="7" style="296" hidden="1" customWidth="1"/>
    <col min="44" max="44" width="8.44140625" style="296" hidden="1" customWidth="1"/>
    <col min="45" max="45" width="8.109375" style="296" hidden="1" customWidth="1"/>
    <col min="46" max="46" width="8.44140625" style="296" hidden="1" customWidth="1"/>
    <col min="47" max="47" width="4.109375" style="296" hidden="1" customWidth="1"/>
    <col min="48" max="53" width="6.33203125" style="296" hidden="1" customWidth="1"/>
    <col min="54" max="55" width="4.109375" style="296" hidden="1" customWidth="1"/>
    <col min="56" max="56" width="11.88671875" style="296" hidden="1" customWidth="1"/>
    <col min="57" max="57" width="4.6640625" style="296" hidden="1" customWidth="1"/>
    <col min="58" max="58" width="5.88671875" style="296" hidden="1" customWidth="1"/>
    <col min="59" max="60" width="7.109375" style="296" hidden="1" customWidth="1"/>
    <col min="61" max="61" width="5.88671875" style="296" hidden="1" customWidth="1"/>
    <col min="62" max="63" width="7.109375" style="296" hidden="1" customWidth="1"/>
    <col min="64" max="64" width="5.88671875" style="296" hidden="1" customWidth="1"/>
    <col min="65" max="66" width="7.109375" style="296" hidden="1" customWidth="1"/>
    <col min="67" max="67" width="4.109375" style="296" hidden="1" customWidth="1"/>
    <col min="68" max="71" width="6.33203125" style="296" hidden="1" customWidth="1"/>
    <col min="72" max="74" width="4.109375" style="296" customWidth="1"/>
    <col min="75" max="16384" width="4.109375" style="296"/>
  </cols>
  <sheetData>
    <row r="1" spans="1:71" ht="10.5" customHeight="1"/>
    <row r="2" spans="1:71" ht="10.5" customHeight="1">
      <c r="B2" s="1118" t="s">
        <v>81</v>
      </c>
      <c r="C2" s="1118"/>
      <c r="D2" s="1118"/>
      <c r="E2" s="1118"/>
      <c r="F2" s="1118"/>
      <c r="G2" s="1118"/>
      <c r="H2" s="1118"/>
    </row>
    <row r="3" spans="1:71" ht="10.5" customHeight="1">
      <c r="B3" s="1118"/>
      <c r="C3" s="1118"/>
      <c r="D3" s="1118"/>
      <c r="E3" s="1118"/>
      <c r="F3" s="1118"/>
      <c r="G3" s="1118"/>
      <c r="H3" s="1118"/>
      <c r="I3" s="360" t="s">
        <v>82</v>
      </c>
      <c r="J3" s="361" t="s">
        <v>83</v>
      </c>
    </row>
    <row r="4" spans="1:71" ht="10.5" customHeight="1" thickBot="1"/>
    <row r="5" spans="1:71" ht="15" customHeight="1" thickTop="1">
      <c r="B5" s="1141" t="s">
        <v>84</v>
      </c>
      <c r="C5" s="1141"/>
      <c r="D5" s="1141"/>
      <c r="E5" s="1141"/>
      <c r="F5" s="1141"/>
      <c r="G5" s="1141"/>
      <c r="H5" s="1141"/>
      <c r="I5" s="1141"/>
      <c r="J5" s="1141"/>
      <c r="K5" s="1142">
        <f>提出書!$AA$3</f>
        <v>2025</v>
      </c>
      <c r="L5" s="1143"/>
      <c r="M5" s="1143"/>
      <c r="N5" s="362" t="s">
        <v>381</v>
      </c>
      <c r="O5" s="1143" t="str">
        <f>IF(提出書!$AE$3="","",提出書!$AE$3)</f>
        <v/>
      </c>
      <c r="P5" s="1143"/>
      <c r="Q5" s="362" t="s">
        <v>85</v>
      </c>
      <c r="R5" s="1143" t="str">
        <f>IF(提出書!$AH$3="","",提出書!$AH$3)</f>
        <v/>
      </c>
      <c r="S5" s="1143"/>
      <c r="T5" s="363" t="s">
        <v>86</v>
      </c>
      <c r="AA5" s="1147">
        <f>ROUND(SUM(AT16:AT51,AT53:AT97,AT99:AT107),0)</f>
        <v>0</v>
      </c>
      <c r="AB5" s="1148"/>
      <c r="AC5" s="1148"/>
      <c r="AD5" s="1148"/>
      <c r="AE5" s="1148"/>
      <c r="AF5" s="1153" t="s">
        <v>469</v>
      </c>
      <c r="AK5" s="313" t="s">
        <v>87</v>
      </c>
      <c r="AL5" s="314"/>
      <c r="AM5" s="314"/>
      <c r="AN5" s="314"/>
      <c r="AO5" s="314"/>
      <c r="AP5" s="314"/>
      <c r="AQ5" s="314"/>
      <c r="AR5" s="314"/>
      <c r="AS5" s="314"/>
      <c r="AT5" s="314"/>
      <c r="AU5" s="315"/>
      <c r="AV5" s="315"/>
      <c r="AW5" s="315"/>
      <c r="AX5" s="315"/>
      <c r="AY5" s="315"/>
      <c r="AZ5" s="315"/>
      <c r="BA5" s="315"/>
      <c r="BP5" s="315"/>
      <c r="BQ5" s="315"/>
      <c r="BR5" s="315"/>
      <c r="BS5" s="315"/>
    </row>
    <row r="6" spans="1:71" ht="15" customHeight="1">
      <c r="B6" s="1267" t="s">
        <v>88</v>
      </c>
      <c r="C6" s="1268"/>
      <c r="D6" s="1268"/>
      <c r="E6" s="1268"/>
      <c r="F6" s="1268"/>
      <c r="G6" s="1268"/>
      <c r="H6" s="1268"/>
      <c r="I6" s="1268"/>
      <c r="J6" s="1269"/>
      <c r="K6" s="1262" t="str">
        <f>IF(その1!$E$9="","",その1!$E$9)</f>
        <v/>
      </c>
      <c r="L6" s="1265"/>
      <c r="M6" s="1265"/>
      <c r="N6" s="1265"/>
      <c r="O6" s="1265"/>
      <c r="P6" s="1265"/>
      <c r="Q6" s="1265"/>
      <c r="R6" s="1265"/>
      <c r="S6" s="1265"/>
      <c r="T6" s="1266"/>
      <c r="AA6" s="1149"/>
      <c r="AB6" s="1150"/>
      <c r="AC6" s="1150"/>
      <c r="AD6" s="1150"/>
      <c r="AE6" s="1150"/>
      <c r="AF6" s="1154"/>
      <c r="AK6" s="1231" t="s">
        <v>466</v>
      </c>
      <c r="AL6" s="1232"/>
      <c r="AM6" s="1232"/>
      <c r="AN6" s="1232"/>
      <c r="AO6" s="1232"/>
      <c r="AP6" s="1232"/>
      <c r="AQ6" s="1232"/>
      <c r="AR6" s="1232"/>
      <c r="AS6" s="1232"/>
      <c r="AT6" s="1232"/>
      <c r="AU6" s="315"/>
      <c r="AV6" s="315"/>
      <c r="AW6" s="315"/>
      <c r="AX6" s="315"/>
      <c r="AY6" s="315"/>
      <c r="AZ6" s="315"/>
      <c r="BA6" s="315"/>
      <c r="BP6" s="315"/>
      <c r="BQ6" s="315"/>
      <c r="BR6" s="315"/>
      <c r="BS6" s="315"/>
    </row>
    <row r="7" spans="1:71" ht="15" customHeight="1">
      <c r="B7" s="1141" t="s">
        <v>89</v>
      </c>
      <c r="C7" s="1141"/>
      <c r="D7" s="1141"/>
      <c r="E7" s="1141"/>
      <c r="F7" s="1141"/>
      <c r="G7" s="1141"/>
      <c r="H7" s="1141"/>
      <c r="I7" s="1141"/>
      <c r="J7" s="1141"/>
      <c r="K7" s="1144" t="str">
        <f>その1!$AM$11</f>
        <v/>
      </c>
      <c r="L7" s="1145"/>
      <c r="M7" s="1146"/>
      <c r="N7" s="1262" t="str">
        <f>その1!$R$12</f>
        <v/>
      </c>
      <c r="O7" s="1263"/>
      <c r="P7" s="1263"/>
      <c r="Q7" s="1263"/>
      <c r="R7" s="1263"/>
      <c r="S7" s="1263"/>
      <c r="T7" s="1264"/>
      <c r="AA7" s="1149"/>
      <c r="AB7" s="1150"/>
      <c r="AC7" s="1150"/>
      <c r="AD7" s="1150"/>
      <c r="AE7" s="1150"/>
      <c r="AF7" s="1154"/>
      <c r="AK7" s="1233"/>
      <c r="AL7" s="1234"/>
      <c r="AM7" s="1234"/>
      <c r="AN7" s="1234"/>
      <c r="AO7" s="1234"/>
      <c r="AP7" s="1234"/>
      <c r="AQ7" s="1234"/>
      <c r="AR7" s="1234"/>
      <c r="AS7" s="1234"/>
      <c r="AT7" s="1234"/>
      <c r="AU7" s="315"/>
      <c r="AV7" s="315"/>
      <c r="AW7" s="315"/>
      <c r="AX7" s="315"/>
      <c r="AY7" s="315"/>
      <c r="AZ7" s="315"/>
      <c r="BA7" s="315"/>
      <c r="BP7" s="315"/>
      <c r="BQ7" s="315"/>
      <c r="BR7" s="315"/>
      <c r="BS7" s="315"/>
    </row>
    <row r="8" spans="1:71" ht="15" customHeight="1">
      <c r="B8" s="1141" t="s">
        <v>90</v>
      </c>
      <c r="C8" s="1141"/>
      <c r="D8" s="1141"/>
      <c r="E8" s="1141"/>
      <c r="F8" s="1141"/>
      <c r="G8" s="1141"/>
      <c r="H8" s="1141"/>
      <c r="I8" s="1141"/>
      <c r="J8" s="1141"/>
      <c r="K8" s="1262" t="str">
        <f>その1!$R$13</f>
        <v/>
      </c>
      <c r="L8" s="1265"/>
      <c r="M8" s="1265"/>
      <c r="N8" s="1265"/>
      <c r="O8" s="1265"/>
      <c r="P8" s="1265"/>
      <c r="Q8" s="1265"/>
      <c r="R8" s="1265"/>
      <c r="S8" s="1265"/>
      <c r="T8" s="1266"/>
      <c r="AA8" s="1149"/>
      <c r="AB8" s="1150"/>
      <c r="AC8" s="1150"/>
      <c r="AD8" s="1150"/>
      <c r="AE8" s="1150"/>
      <c r="AF8" s="1154"/>
      <c r="AK8" s="1233"/>
      <c r="AL8" s="1234"/>
      <c r="AM8" s="1234"/>
      <c r="AN8" s="1234"/>
      <c r="AO8" s="1234"/>
      <c r="AP8" s="1234"/>
      <c r="AQ8" s="1234"/>
      <c r="AR8" s="1234"/>
      <c r="AS8" s="1234"/>
      <c r="AT8" s="1234"/>
      <c r="AU8" s="315"/>
      <c r="AV8" s="315"/>
      <c r="AW8" s="315"/>
      <c r="AX8" s="315"/>
      <c r="AY8" s="315"/>
      <c r="AZ8" s="315"/>
      <c r="BA8" s="315"/>
      <c r="BP8" s="315"/>
      <c r="BQ8" s="315"/>
      <c r="BR8" s="315"/>
      <c r="BS8" s="315"/>
    </row>
    <row r="9" spans="1:71" ht="15" customHeight="1">
      <c r="B9" s="1141" t="s">
        <v>461</v>
      </c>
      <c r="C9" s="1141"/>
      <c r="D9" s="1141"/>
      <c r="E9" s="1141"/>
      <c r="F9" s="1141"/>
      <c r="G9" s="1141"/>
      <c r="H9" s="1141"/>
      <c r="I9" s="1141"/>
      <c r="J9" s="1141"/>
      <c r="K9" s="1262" t="str">
        <f>IF(その1!$R$16="","",その1!$R$16)</f>
        <v/>
      </c>
      <c r="L9" s="1265"/>
      <c r="M9" s="1265"/>
      <c r="N9" s="1265"/>
      <c r="O9" s="1265"/>
      <c r="P9" s="1265"/>
      <c r="Q9" s="1265"/>
      <c r="R9" s="1265"/>
      <c r="S9" s="1265"/>
      <c r="T9" s="1266"/>
      <c r="AA9" s="1149"/>
      <c r="AB9" s="1150"/>
      <c r="AC9" s="1150"/>
      <c r="AD9" s="1150"/>
      <c r="AE9" s="1150"/>
      <c r="AF9" s="1154"/>
      <c r="AK9" s="1233"/>
      <c r="AL9" s="1234"/>
      <c r="AM9" s="1234"/>
      <c r="AN9" s="1234"/>
      <c r="AO9" s="1234"/>
      <c r="AP9" s="1234"/>
      <c r="AQ9" s="1234"/>
      <c r="AR9" s="1234"/>
      <c r="AS9" s="1234"/>
      <c r="AT9" s="1234"/>
      <c r="AU9" s="315"/>
      <c r="AV9" s="315"/>
      <c r="AW9" s="315"/>
      <c r="AX9" s="315"/>
      <c r="AY9" s="315"/>
      <c r="AZ9" s="315"/>
      <c r="BA9" s="315"/>
      <c r="BP9" s="315"/>
      <c r="BQ9" s="315"/>
      <c r="BR9" s="315"/>
      <c r="BS9" s="315"/>
    </row>
    <row r="10" spans="1:71" ht="15" customHeight="1" thickBot="1">
      <c r="B10" s="1141" t="s">
        <v>462</v>
      </c>
      <c r="C10" s="1141"/>
      <c r="D10" s="1141"/>
      <c r="E10" s="1141"/>
      <c r="F10" s="1141"/>
      <c r="G10" s="1141"/>
      <c r="H10" s="1141"/>
      <c r="I10" s="1141"/>
      <c r="J10" s="1141"/>
      <c r="K10" s="1262" t="str">
        <f>その1!$R$18</f>
        <v/>
      </c>
      <c r="L10" s="1265"/>
      <c r="M10" s="1265"/>
      <c r="N10" s="1265"/>
      <c r="O10" s="1265"/>
      <c r="P10" s="1265"/>
      <c r="Q10" s="1265"/>
      <c r="R10" s="1265"/>
      <c r="S10" s="1265"/>
      <c r="T10" s="1266"/>
      <c r="Y10" s="1139" t="s">
        <v>91</v>
      </c>
      <c r="Z10" s="1140"/>
      <c r="AA10" s="1151"/>
      <c r="AB10" s="1152"/>
      <c r="AC10" s="1152"/>
      <c r="AD10" s="1152"/>
      <c r="AE10" s="1152"/>
      <c r="AF10" s="1155"/>
      <c r="AK10" s="1235"/>
      <c r="AL10" s="1236"/>
      <c r="AM10" s="1236"/>
      <c r="AN10" s="1236"/>
      <c r="AO10" s="1236"/>
      <c r="AP10" s="1236"/>
      <c r="AQ10" s="1236"/>
      <c r="AR10" s="1236"/>
      <c r="AS10" s="1236"/>
      <c r="AT10" s="1236"/>
      <c r="AU10" s="314"/>
      <c r="AV10" s="315"/>
      <c r="AW10" s="315"/>
      <c r="AX10" s="315"/>
      <c r="AY10" s="315"/>
      <c r="AZ10" s="315"/>
      <c r="BA10" s="315"/>
      <c r="BP10" s="315"/>
      <c r="BQ10" s="315"/>
      <c r="BR10" s="315"/>
      <c r="BS10" s="315"/>
    </row>
    <row r="11" spans="1:71" ht="10.35" customHeight="1" thickTop="1">
      <c r="B11" s="364"/>
      <c r="C11" s="364"/>
      <c r="D11" s="364"/>
      <c r="E11" s="364"/>
      <c r="F11" s="364"/>
      <c r="G11" s="364"/>
      <c r="H11" s="364"/>
      <c r="I11" s="364"/>
      <c r="J11" s="364"/>
      <c r="K11" s="364"/>
      <c r="L11" s="364"/>
      <c r="M11" s="364"/>
      <c r="N11" s="364"/>
      <c r="O11" s="364"/>
      <c r="P11" s="364"/>
      <c r="Q11" s="364"/>
      <c r="R11" s="364"/>
      <c r="S11" s="364"/>
      <c r="T11" s="364"/>
      <c r="U11" s="365"/>
      <c r="V11" s="365"/>
      <c r="Y11" s="366"/>
      <c r="Z11" s="367"/>
      <c r="AA11" s="365"/>
      <c r="AB11" s="365"/>
      <c r="AC11" s="366"/>
      <c r="AD11" s="366"/>
      <c r="AE11" s="366"/>
      <c r="AF11" s="367"/>
      <c r="AK11" s="312" t="s">
        <v>467</v>
      </c>
      <c r="AL11" s="316" t="s">
        <v>92</v>
      </c>
      <c r="AM11" s="317">
        <f>SUM($AP$16:$AP$51)</f>
        <v>30</v>
      </c>
      <c r="AN11" s="312" t="s">
        <v>468</v>
      </c>
      <c r="AO11" s="316" t="s">
        <v>92</v>
      </c>
      <c r="AP11" s="299">
        <f>SUM($AP$53:$AP$97)+SUM(AP99:AP107)</f>
        <v>34</v>
      </c>
      <c r="AQ11" s="315"/>
      <c r="AR11" s="315"/>
      <c r="AS11" s="315"/>
      <c r="AT11" s="318"/>
      <c r="AU11" s="315"/>
      <c r="AV11" s="315"/>
      <c r="AW11" s="315"/>
      <c r="AX11" s="315"/>
      <c r="AY11" s="315"/>
      <c r="AZ11" s="315"/>
      <c r="BA11" s="315"/>
      <c r="BP11" s="315"/>
      <c r="BQ11" s="315"/>
      <c r="BR11" s="315"/>
      <c r="BS11" s="315"/>
    </row>
    <row r="12" spans="1:71" ht="10.35" customHeight="1">
      <c r="B12" s="368"/>
      <c r="C12" s="364"/>
      <c r="D12" s="364"/>
      <c r="E12" s="364"/>
      <c r="F12" s="364"/>
      <c r="G12" s="364"/>
      <c r="H12" s="364"/>
      <c r="I12" s="364"/>
      <c r="J12" s="389"/>
      <c r="K12" s="364"/>
      <c r="L12" s="364"/>
      <c r="M12" s="364"/>
      <c r="N12" s="364"/>
      <c r="O12" s="364"/>
      <c r="P12" s="364"/>
      <c r="Q12" s="364"/>
      <c r="R12" s="364"/>
      <c r="S12" s="364"/>
      <c r="T12" s="364"/>
      <c r="AG12" s="319"/>
      <c r="AH12" s="366"/>
      <c r="AI12" s="366"/>
      <c r="AK12" s="319" t="s">
        <v>0</v>
      </c>
      <c r="AL12" s="312" t="s">
        <v>1</v>
      </c>
      <c r="AM12" s="312" t="s">
        <v>2</v>
      </c>
      <c r="AN12" s="319" t="s">
        <v>3</v>
      </c>
      <c r="AO12" s="312" t="s">
        <v>4</v>
      </c>
      <c r="AP12" s="312" t="s">
        <v>5</v>
      </c>
      <c r="AQ12" s="312" t="s">
        <v>6</v>
      </c>
      <c r="AR12" s="319"/>
      <c r="AS12" s="312" t="s">
        <v>7</v>
      </c>
      <c r="AT12" s="319"/>
      <c r="AU12" s="315"/>
      <c r="AV12" s="315"/>
      <c r="AW12" s="315"/>
      <c r="AX12" s="315"/>
      <c r="AY12" s="315"/>
      <c r="AZ12" s="315"/>
      <c r="BA12" s="315"/>
      <c r="BP12" s="315"/>
      <c r="BQ12" s="315"/>
      <c r="BR12" s="315"/>
      <c r="BS12" s="315"/>
    </row>
    <row r="13" spans="1:71" ht="23.1" customHeight="1">
      <c r="B13" s="1124" t="s">
        <v>8</v>
      </c>
      <c r="C13" s="1124" t="s">
        <v>430</v>
      </c>
      <c r="D13" s="1125"/>
      <c r="E13" s="1125"/>
      <c r="F13" s="1125"/>
      <c r="G13" s="1125"/>
      <c r="H13" s="1125"/>
      <c r="I13" s="1124" t="s">
        <v>93</v>
      </c>
      <c r="J13" s="1125"/>
      <c r="K13" s="1125"/>
      <c r="L13" s="1125"/>
      <c r="M13" s="1125"/>
      <c r="N13" s="1125"/>
      <c r="O13" s="1125"/>
      <c r="P13" s="1125"/>
      <c r="Q13" s="1125"/>
      <c r="R13" s="1125"/>
      <c r="S13" s="1125"/>
      <c r="T13" s="1126"/>
      <c r="U13" s="1124" t="s">
        <v>94</v>
      </c>
      <c r="V13" s="1125"/>
      <c r="W13" s="1125"/>
      <c r="X13" s="1125"/>
      <c r="Y13" s="1125"/>
      <c r="Z13" s="1125"/>
      <c r="AA13" s="1125"/>
      <c r="AB13" s="1125"/>
      <c r="AC13" s="1125"/>
      <c r="AD13" s="1125"/>
      <c r="AE13" s="1125"/>
      <c r="AF13" s="1125"/>
      <c r="AG13" s="1253" t="s">
        <v>95</v>
      </c>
      <c r="AH13" s="1255" t="s">
        <v>96</v>
      </c>
      <c r="AI13" s="1259" t="s">
        <v>97</v>
      </c>
      <c r="AJ13" s="297"/>
      <c r="AK13" s="1116" t="s">
        <v>98</v>
      </c>
      <c r="AL13" s="1251" t="s">
        <v>99</v>
      </c>
      <c r="AM13" s="1251" t="s">
        <v>147</v>
      </c>
      <c r="AN13" s="1251" t="s">
        <v>100</v>
      </c>
      <c r="AO13" s="1251" t="s">
        <v>101</v>
      </c>
      <c r="AP13" s="1251" t="s">
        <v>102</v>
      </c>
      <c r="AQ13" s="1248" t="s">
        <v>103</v>
      </c>
      <c r="AR13" s="1246" t="s">
        <v>104</v>
      </c>
      <c r="AS13" s="1116" t="s">
        <v>105</v>
      </c>
      <c r="AT13" s="1112" t="s">
        <v>106</v>
      </c>
      <c r="AU13" s="315"/>
      <c r="AV13" s="1110" t="s">
        <v>94</v>
      </c>
      <c r="AW13" s="1111"/>
      <c r="AX13" s="1111"/>
      <c r="AY13" s="1111"/>
      <c r="AZ13" s="1111"/>
      <c r="BA13" s="1112"/>
      <c r="BP13" s="1307" t="s">
        <v>94</v>
      </c>
      <c r="BQ13" s="1308"/>
      <c r="BR13" s="1308"/>
      <c r="BS13" s="1309"/>
    </row>
    <row r="14" spans="1:71" ht="23.1" customHeight="1" thickBot="1">
      <c r="B14" s="1127"/>
      <c r="C14" s="1127"/>
      <c r="D14" s="1128"/>
      <c r="E14" s="1128"/>
      <c r="F14" s="1128"/>
      <c r="G14" s="1128"/>
      <c r="H14" s="1128"/>
      <c r="I14" s="1127"/>
      <c r="J14" s="1128"/>
      <c r="K14" s="1128"/>
      <c r="L14" s="1128"/>
      <c r="M14" s="1128"/>
      <c r="N14" s="1128"/>
      <c r="O14" s="1128"/>
      <c r="P14" s="1128"/>
      <c r="Q14" s="1128"/>
      <c r="R14" s="1128"/>
      <c r="S14" s="1128"/>
      <c r="T14" s="1129"/>
      <c r="U14" s="1127"/>
      <c r="V14" s="1128"/>
      <c r="W14" s="1128"/>
      <c r="X14" s="1128"/>
      <c r="Y14" s="1128"/>
      <c r="Z14" s="1128"/>
      <c r="AA14" s="1128"/>
      <c r="AB14" s="1128"/>
      <c r="AC14" s="1128"/>
      <c r="AD14" s="1128"/>
      <c r="AE14" s="1128"/>
      <c r="AF14" s="1128"/>
      <c r="AG14" s="1254"/>
      <c r="AH14" s="1256"/>
      <c r="AI14" s="1260"/>
      <c r="AJ14" s="297"/>
      <c r="AK14" s="1117"/>
      <c r="AL14" s="1252"/>
      <c r="AM14" s="1252"/>
      <c r="AN14" s="1257"/>
      <c r="AO14" s="1252"/>
      <c r="AP14" s="1252"/>
      <c r="AQ14" s="1249"/>
      <c r="AR14" s="1247"/>
      <c r="AS14" s="1117"/>
      <c r="AT14" s="1115"/>
      <c r="AU14" s="315"/>
      <c r="AV14" s="1113"/>
      <c r="AW14" s="1114"/>
      <c r="AX14" s="1114"/>
      <c r="AY14" s="1114"/>
      <c r="AZ14" s="1114"/>
      <c r="BA14" s="1115"/>
      <c r="BP14" s="1310"/>
      <c r="BQ14" s="1311"/>
      <c r="BR14" s="1311"/>
      <c r="BS14" s="1312"/>
    </row>
    <row r="15" spans="1:71" ht="27" customHeight="1" thickTop="1">
      <c r="B15" s="369" t="s">
        <v>579</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1"/>
      <c r="AH15" s="371"/>
      <c r="AI15" s="372"/>
      <c r="AJ15" s="297"/>
      <c r="AK15" s="320"/>
      <c r="AL15" s="320"/>
      <c r="AM15" s="320"/>
      <c r="AN15" s="320"/>
      <c r="AO15" s="320"/>
      <c r="AP15" s="320"/>
      <c r="AQ15" s="320"/>
      <c r="AR15" s="321">
        <f>SUM(AR16:AR51)</f>
        <v>30</v>
      </c>
      <c r="AS15" s="320"/>
      <c r="AT15" s="321">
        <f>SUM(AT16:AT51)</f>
        <v>0</v>
      </c>
      <c r="AU15" s="315"/>
      <c r="AV15" s="322"/>
      <c r="AW15" s="323"/>
      <c r="AX15" s="323"/>
      <c r="AY15" s="323"/>
      <c r="AZ15" s="323"/>
      <c r="BA15" s="324"/>
      <c r="BP15" s="357"/>
      <c r="BQ15" s="358"/>
      <c r="BR15" s="358"/>
      <c r="BS15" s="359"/>
    </row>
    <row r="16" spans="1:71" ht="22.35" customHeight="1">
      <c r="A16" s="1156">
        <v>1</v>
      </c>
      <c r="B16" s="1156">
        <v>1</v>
      </c>
      <c r="C16" s="1119" t="s">
        <v>107</v>
      </c>
      <c r="D16" s="969"/>
      <c r="E16" s="969"/>
      <c r="F16" s="968" t="s">
        <v>659</v>
      </c>
      <c r="G16" s="969"/>
      <c r="H16" s="970"/>
      <c r="I16" s="867" t="s">
        <v>631</v>
      </c>
      <c r="J16" s="868"/>
      <c r="K16" s="868"/>
      <c r="L16" s="868"/>
      <c r="M16" s="868"/>
      <c r="N16" s="868"/>
      <c r="O16" s="868"/>
      <c r="P16" s="868"/>
      <c r="Q16" s="868"/>
      <c r="R16" s="868"/>
      <c r="S16" s="868"/>
      <c r="T16" s="876"/>
      <c r="U16" s="867" t="s">
        <v>108</v>
      </c>
      <c r="V16" s="868"/>
      <c r="W16" s="868"/>
      <c r="X16" s="868"/>
      <c r="Y16" s="868"/>
      <c r="Z16" s="868"/>
      <c r="AA16" s="868"/>
      <c r="AB16" s="868"/>
      <c r="AC16" s="868"/>
      <c r="AD16" s="868"/>
      <c r="AE16" s="868"/>
      <c r="AF16" s="869"/>
      <c r="AG16" s="1136"/>
      <c r="AH16" s="1068"/>
      <c r="AI16" s="1244"/>
      <c r="AJ16" s="297"/>
      <c r="AK16" s="1074">
        <v>2</v>
      </c>
      <c r="AL16" s="1005">
        <v>1</v>
      </c>
      <c r="AM16" s="1005">
        <f>IF($AG16="該当無",0,1)</f>
        <v>1</v>
      </c>
      <c r="AN16" s="1208">
        <v>1</v>
      </c>
      <c r="AO16" s="1261"/>
      <c r="AP16" s="1005">
        <f>$AK16*$AM16*$AN16</f>
        <v>2</v>
      </c>
      <c r="AQ16" s="1245">
        <f>$AP16*30/$AM$11</f>
        <v>2</v>
      </c>
      <c r="AR16" s="1031">
        <f>SUM(AQ16:AQ30)</f>
        <v>12</v>
      </c>
      <c r="AS16" s="1094">
        <f>IF($AP16=0,0,IF($AG16=-1,$AG16*$AO16,$AG16/$AL16*$AQ16))</f>
        <v>0</v>
      </c>
      <c r="AT16" s="1104">
        <f>SUM(AS16:AS30)</f>
        <v>0</v>
      </c>
      <c r="AU16" s="325"/>
      <c r="AV16" s="1101">
        <v>1</v>
      </c>
      <c r="AW16" s="1005">
        <v>0</v>
      </c>
      <c r="AX16" s="1005"/>
      <c r="AY16" s="1005"/>
      <c r="AZ16" s="1005"/>
      <c r="BA16" s="1082"/>
      <c r="BP16" s="1305" t="str">
        <f>IF($AG16=0,"今年度","")</f>
        <v>今年度</v>
      </c>
      <c r="BQ16" s="1011" t="str">
        <f>IF($AG16=0,"来年度","")</f>
        <v>来年度</v>
      </c>
      <c r="BR16" s="1011" t="str">
        <f>IF($AG16=0,"再来年度","")</f>
        <v>再来年度</v>
      </c>
      <c r="BS16" s="1306" t="str">
        <f>IF($AG16=0,"未定","")</f>
        <v>未定</v>
      </c>
    </row>
    <row r="17" spans="1:71" ht="22.35" customHeight="1">
      <c r="A17" s="1157"/>
      <c r="B17" s="1157"/>
      <c r="C17" s="935"/>
      <c r="D17" s="936"/>
      <c r="E17" s="936"/>
      <c r="F17" s="971"/>
      <c r="G17" s="936"/>
      <c r="H17" s="972"/>
      <c r="I17" s="870"/>
      <c r="J17" s="871"/>
      <c r="K17" s="871"/>
      <c r="L17" s="871"/>
      <c r="M17" s="871"/>
      <c r="N17" s="871"/>
      <c r="O17" s="871"/>
      <c r="P17" s="871"/>
      <c r="Q17" s="871"/>
      <c r="R17" s="871"/>
      <c r="S17" s="871"/>
      <c r="T17" s="877"/>
      <c r="U17" s="870"/>
      <c r="V17" s="871"/>
      <c r="W17" s="871"/>
      <c r="X17" s="871"/>
      <c r="Y17" s="871"/>
      <c r="Z17" s="871"/>
      <c r="AA17" s="871"/>
      <c r="AB17" s="871"/>
      <c r="AC17" s="871"/>
      <c r="AD17" s="871"/>
      <c r="AE17" s="871"/>
      <c r="AF17" s="872"/>
      <c r="AG17" s="1137"/>
      <c r="AH17" s="1069"/>
      <c r="AI17" s="1173"/>
      <c r="AJ17" s="297"/>
      <c r="AK17" s="1075"/>
      <c r="AL17" s="1006"/>
      <c r="AM17" s="1006"/>
      <c r="AN17" s="1209"/>
      <c r="AO17" s="1221"/>
      <c r="AP17" s="1006"/>
      <c r="AQ17" s="1239"/>
      <c r="AR17" s="1032"/>
      <c r="AS17" s="1095"/>
      <c r="AT17" s="1015"/>
      <c r="AU17" s="325"/>
      <c r="AV17" s="1077"/>
      <c r="AW17" s="1006"/>
      <c r="AX17" s="1006"/>
      <c r="AY17" s="1006"/>
      <c r="AZ17" s="1006"/>
      <c r="BA17" s="1080"/>
      <c r="BP17" s="1305"/>
      <c r="BQ17" s="1011"/>
      <c r="BR17" s="1011"/>
      <c r="BS17" s="1306"/>
    </row>
    <row r="18" spans="1:71" ht="22.35" customHeight="1">
      <c r="A18" s="1158"/>
      <c r="B18" s="1158"/>
      <c r="C18" s="935"/>
      <c r="D18" s="936"/>
      <c r="E18" s="936"/>
      <c r="F18" s="971"/>
      <c r="G18" s="936"/>
      <c r="H18" s="972"/>
      <c r="I18" s="873"/>
      <c r="J18" s="874"/>
      <c r="K18" s="874"/>
      <c r="L18" s="874"/>
      <c r="M18" s="874"/>
      <c r="N18" s="874"/>
      <c r="O18" s="874"/>
      <c r="P18" s="874"/>
      <c r="Q18" s="874"/>
      <c r="R18" s="874"/>
      <c r="S18" s="874"/>
      <c r="T18" s="878"/>
      <c r="U18" s="873"/>
      <c r="V18" s="874"/>
      <c r="W18" s="874"/>
      <c r="X18" s="874"/>
      <c r="Y18" s="874"/>
      <c r="Z18" s="874"/>
      <c r="AA18" s="874"/>
      <c r="AB18" s="874"/>
      <c r="AC18" s="874"/>
      <c r="AD18" s="874"/>
      <c r="AE18" s="874"/>
      <c r="AF18" s="875"/>
      <c r="AG18" s="1138"/>
      <c r="AH18" s="1069"/>
      <c r="AI18" s="1243"/>
      <c r="AJ18" s="297"/>
      <c r="AK18" s="1073"/>
      <c r="AL18" s="1007"/>
      <c r="AM18" s="1007"/>
      <c r="AN18" s="1012"/>
      <c r="AO18" s="1222"/>
      <c r="AP18" s="1007"/>
      <c r="AQ18" s="1240"/>
      <c r="AR18" s="1032"/>
      <c r="AS18" s="1096"/>
      <c r="AT18" s="1024"/>
      <c r="AU18" s="325"/>
      <c r="AV18" s="1097"/>
      <c r="AW18" s="1007"/>
      <c r="AX18" s="1007"/>
      <c r="AY18" s="1007"/>
      <c r="AZ18" s="1007"/>
      <c r="BA18" s="1081"/>
      <c r="BP18" s="1305"/>
      <c r="BQ18" s="1011"/>
      <c r="BR18" s="1011"/>
      <c r="BS18" s="1306"/>
    </row>
    <row r="19" spans="1:71" ht="15" customHeight="1">
      <c r="B19" s="1159">
        <v>2</v>
      </c>
      <c r="C19" s="935"/>
      <c r="D19" s="936"/>
      <c r="E19" s="936"/>
      <c r="F19" s="971"/>
      <c r="G19" s="936"/>
      <c r="H19" s="972"/>
      <c r="I19" s="944" t="s">
        <v>632</v>
      </c>
      <c r="J19" s="945"/>
      <c r="K19" s="945"/>
      <c r="L19" s="945"/>
      <c r="M19" s="945"/>
      <c r="N19" s="945"/>
      <c r="O19" s="945"/>
      <c r="P19" s="945"/>
      <c r="Q19" s="945"/>
      <c r="R19" s="945"/>
      <c r="S19" s="945"/>
      <c r="T19" s="946"/>
      <c r="U19" s="947" t="s">
        <v>633</v>
      </c>
      <c r="V19" s="948"/>
      <c r="W19" s="948"/>
      <c r="X19" s="948"/>
      <c r="Y19" s="948"/>
      <c r="Z19" s="948"/>
      <c r="AA19" s="948"/>
      <c r="AB19" s="948"/>
      <c r="AC19" s="948"/>
      <c r="AD19" s="948"/>
      <c r="AE19" s="948"/>
      <c r="AF19" s="949"/>
      <c r="AG19" s="1258"/>
      <c r="AH19" s="1069"/>
      <c r="AI19" s="1242"/>
      <c r="AK19" s="1250">
        <v>2</v>
      </c>
      <c r="AL19" s="1009">
        <v>1</v>
      </c>
      <c r="AM19" s="1009">
        <f>IF($AG19="該当無",0,1)</f>
        <v>1</v>
      </c>
      <c r="AN19" s="1213">
        <v>1</v>
      </c>
      <c r="AO19" s="1220"/>
      <c r="AP19" s="1009">
        <f>$AK19*$AM19*$AN19</f>
        <v>2</v>
      </c>
      <c r="AQ19" s="1238">
        <f>$AP19*30/$AM$11</f>
        <v>2</v>
      </c>
      <c r="AR19" s="1237"/>
      <c r="AS19" s="1241">
        <f>IF($AP19=0,0,IF($AG19=-1,$AG19*$AO19,$AG19/$AL19*$AQ19))</f>
        <v>0</v>
      </c>
      <c r="AT19" s="1014"/>
      <c r="AU19" s="325"/>
      <c r="AV19" s="1270">
        <f>IF($AG$16=0,0,1)</f>
        <v>0</v>
      </c>
      <c r="AW19" s="1009">
        <v>0</v>
      </c>
      <c r="AX19" s="1009"/>
      <c r="AY19" s="1009"/>
      <c r="AZ19" s="1009"/>
      <c r="BA19" s="1079"/>
      <c r="BP19" s="1305" t="str">
        <f>IF($AG19=0,"今年度","")</f>
        <v>今年度</v>
      </c>
      <c r="BQ19" s="1011" t="str">
        <f>IF($AG19=0,"来年度","")</f>
        <v>来年度</v>
      </c>
      <c r="BR19" s="1011" t="str">
        <f>IF($AG19=0,"再来年度","")</f>
        <v>再来年度</v>
      </c>
      <c r="BS19" s="1306" t="str">
        <f>IF($AG19=0,"未定","")</f>
        <v>未定</v>
      </c>
    </row>
    <row r="20" spans="1:71" ht="15" customHeight="1">
      <c r="B20" s="1157"/>
      <c r="C20" s="935"/>
      <c r="D20" s="936"/>
      <c r="E20" s="936"/>
      <c r="F20" s="971"/>
      <c r="G20" s="936"/>
      <c r="H20" s="972"/>
      <c r="I20" s="927"/>
      <c r="J20" s="928"/>
      <c r="K20" s="928"/>
      <c r="L20" s="928"/>
      <c r="M20" s="928"/>
      <c r="N20" s="928"/>
      <c r="O20" s="928"/>
      <c r="P20" s="928"/>
      <c r="Q20" s="928"/>
      <c r="R20" s="928"/>
      <c r="S20" s="928"/>
      <c r="T20" s="929"/>
      <c r="U20" s="870"/>
      <c r="V20" s="871"/>
      <c r="W20" s="871"/>
      <c r="X20" s="871"/>
      <c r="Y20" s="871"/>
      <c r="Z20" s="871"/>
      <c r="AA20" s="871"/>
      <c r="AB20" s="871"/>
      <c r="AC20" s="871"/>
      <c r="AD20" s="871"/>
      <c r="AE20" s="871"/>
      <c r="AF20" s="872"/>
      <c r="AG20" s="1137"/>
      <c r="AH20" s="1069"/>
      <c r="AI20" s="1173"/>
      <c r="AK20" s="1075"/>
      <c r="AL20" s="1006"/>
      <c r="AM20" s="1006"/>
      <c r="AN20" s="1209"/>
      <c r="AO20" s="1221"/>
      <c r="AP20" s="1006"/>
      <c r="AQ20" s="1239"/>
      <c r="AR20" s="1237"/>
      <c r="AS20" s="1095"/>
      <c r="AT20" s="1015"/>
      <c r="AU20" s="325"/>
      <c r="AV20" s="1271"/>
      <c r="AW20" s="1006"/>
      <c r="AX20" s="1006"/>
      <c r="AY20" s="1006"/>
      <c r="AZ20" s="1006"/>
      <c r="BA20" s="1080"/>
      <c r="BP20" s="1305"/>
      <c r="BQ20" s="1011"/>
      <c r="BR20" s="1011"/>
      <c r="BS20" s="1306"/>
    </row>
    <row r="21" spans="1:71" ht="15" customHeight="1">
      <c r="B21" s="1158"/>
      <c r="C21" s="935"/>
      <c r="D21" s="936"/>
      <c r="E21" s="936"/>
      <c r="F21" s="971"/>
      <c r="G21" s="936"/>
      <c r="H21" s="972"/>
      <c r="I21" s="930"/>
      <c r="J21" s="931"/>
      <c r="K21" s="931"/>
      <c r="L21" s="931"/>
      <c r="M21" s="931"/>
      <c r="N21" s="931"/>
      <c r="O21" s="931"/>
      <c r="P21" s="931"/>
      <c r="Q21" s="931"/>
      <c r="R21" s="931"/>
      <c r="S21" s="931"/>
      <c r="T21" s="932"/>
      <c r="U21" s="870"/>
      <c r="V21" s="871"/>
      <c r="W21" s="871"/>
      <c r="X21" s="871"/>
      <c r="Y21" s="871"/>
      <c r="Z21" s="871"/>
      <c r="AA21" s="871"/>
      <c r="AB21" s="871"/>
      <c r="AC21" s="871"/>
      <c r="AD21" s="871"/>
      <c r="AE21" s="871"/>
      <c r="AF21" s="872"/>
      <c r="AG21" s="1138"/>
      <c r="AH21" s="1069"/>
      <c r="AI21" s="1243"/>
      <c r="AK21" s="1073"/>
      <c r="AL21" s="1007"/>
      <c r="AM21" s="1007"/>
      <c r="AN21" s="1012"/>
      <c r="AO21" s="1222"/>
      <c r="AP21" s="1007"/>
      <c r="AQ21" s="1240"/>
      <c r="AR21" s="1237"/>
      <c r="AS21" s="1096"/>
      <c r="AT21" s="1024"/>
      <c r="AU21" s="325"/>
      <c r="AV21" s="1272"/>
      <c r="AW21" s="1007"/>
      <c r="AX21" s="1007"/>
      <c r="AY21" s="1007"/>
      <c r="AZ21" s="1007"/>
      <c r="BA21" s="1081"/>
      <c r="BP21" s="1305"/>
      <c r="BQ21" s="1011"/>
      <c r="BR21" s="1011"/>
      <c r="BS21" s="1306"/>
    </row>
    <row r="22" spans="1:71" s="299" customFormat="1" ht="16.350000000000001" customHeight="1">
      <c r="B22" s="1159">
        <v>3</v>
      </c>
      <c r="C22" s="935"/>
      <c r="D22" s="936"/>
      <c r="E22" s="936"/>
      <c r="F22" s="971"/>
      <c r="G22" s="936"/>
      <c r="H22" s="972"/>
      <c r="I22" s="919" t="s">
        <v>634</v>
      </c>
      <c r="J22" s="920"/>
      <c r="K22" s="920"/>
      <c r="L22" s="920"/>
      <c r="M22" s="920"/>
      <c r="N22" s="920"/>
      <c r="O22" s="920"/>
      <c r="P22" s="920"/>
      <c r="Q22" s="920"/>
      <c r="R22" s="920"/>
      <c r="S22" s="920"/>
      <c r="T22" s="921"/>
      <c r="U22" s="919" t="s">
        <v>551</v>
      </c>
      <c r="V22" s="920"/>
      <c r="W22" s="920"/>
      <c r="X22" s="920"/>
      <c r="Y22" s="920"/>
      <c r="Z22" s="920"/>
      <c r="AA22" s="920"/>
      <c r="AB22" s="920"/>
      <c r="AC22" s="920"/>
      <c r="AD22" s="920"/>
      <c r="AE22" s="920"/>
      <c r="AF22" s="953"/>
      <c r="AG22" s="1276"/>
      <c r="AH22" s="1069"/>
      <c r="AI22" s="1242"/>
      <c r="AJ22" s="298"/>
      <c r="AK22" s="1250">
        <v>2</v>
      </c>
      <c r="AL22" s="1009">
        <v>2</v>
      </c>
      <c r="AM22" s="1009">
        <f>IF($AG22="該当無",0,1)</f>
        <v>1</v>
      </c>
      <c r="AN22" s="1213">
        <v>1</v>
      </c>
      <c r="AO22" s="1220"/>
      <c r="AP22" s="1009">
        <f>$AK22*$AM22*$AN22</f>
        <v>2</v>
      </c>
      <c r="AQ22" s="1238">
        <f>$AP22*30/$AM$11</f>
        <v>2</v>
      </c>
      <c r="AR22" s="1237"/>
      <c r="AS22" s="1241">
        <f>IF($AP22=0,0,IF($AG22=-1,$AG22*$AO22,$AG22/$AL22*$AQ22))</f>
        <v>0</v>
      </c>
      <c r="AT22" s="1273"/>
      <c r="AU22" s="325"/>
      <c r="AV22" s="1270">
        <f>IF($AG$16=0,0,2)</f>
        <v>0</v>
      </c>
      <c r="AW22" s="1091">
        <f>IF($AG$16=0,0,1)</f>
        <v>0</v>
      </c>
      <c r="AX22" s="1091">
        <v>0</v>
      </c>
      <c r="AY22" s="1009"/>
      <c r="AZ22" s="1009"/>
      <c r="BA22" s="1079"/>
      <c r="BP22" s="1305" t="str">
        <f>IF($AG22=0,"今年度","")</f>
        <v>今年度</v>
      </c>
      <c r="BQ22" s="1011" t="str">
        <f>IF($AG22=0,"来年度","")</f>
        <v>来年度</v>
      </c>
      <c r="BR22" s="1011" t="str">
        <f>IF($AG22=0,"再来年度","")</f>
        <v>再来年度</v>
      </c>
      <c r="BS22" s="1306" t="str">
        <f>IF($AG22=0,"未定","")</f>
        <v>未定</v>
      </c>
    </row>
    <row r="23" spans="1:71" s="299" customFormat="1" ht="16.5" customHeight="1">
      <c r="B23" s="1157"/>
      <c r="C23" s="935"/>
      <c r="D23" s="936"/>
      <c r="E23" s="936"/>
      <c r="F23" s="971"/>
      <c r="G23" s="936"/>
      <c r="H23" s="972"/>
      <c r="I23" s="896"/>
      <c r="J23" s="897"/>
      <c r="K23" s="897"/>
      <c r="L23" s="897"/>
      <c r="M23" s="897"/>
      <c r="N23" s="897"/>
      <c r="O23" s="897"/>
      <c r="P23" s="897"/>
      <c r="Q23" s="897"/>
      <c r="R23" s="897"/>
      <c r="S23" s="897"/>
      <c r="T23" s="898"/>
      <c r="U23" s="896"/>
      <c r="V23" s="897"/>
      <c r="W23" s="897"/>
      <c r="X23" s="897"/>
      <c r="Y23" s="897"/>
      <c r="Z23" s="897"/>
      <c r="AA23" s="897"/>
      <c r="AB23" s="897"/>
      <c r="AC23" s="897"/>
      <c r="AD23" s="897"/>
      <c r="AE23" s="897"/>
      <c r="AF23" s="918"/>
      <c r="AG23" s="1277"/>
      <c r="AH23" s="1069"/>
      <c r="AI23" s="1173"/>
      <c r="AJ23" s="298"/>
      <c r="AK23" s="1075"/>
      <c r="AL23" s="1006"/>
      <c r="AM23" s="1006"/>
      <c r="AN23" s="1209"/>
      <c r="AO23" s="1221"/>
      <c r="AP23" s="1006"/>
      <c r="AQ23" s="1239"/>
      <c r="AR23" s="1237"/>
      <c r="AS23" s="1095"/>
      <c r="AT23" s="1274"/>
      <c r="AU23" s="325"/>
      <c r="AV23" s="1271"/>
      <c r="AW23" s="1092"/>
      <c r="AX23" s="1092"/>
      <c r="AY23" s="1006"/>
      <c r="AZ23" s="1006"/>
      <c r="BA23" s="1080"/>
      <c r="BP23" s="1305"/>
      <c r="BQ23" s="1011"/>
      <c r="BR23" s="1011"/>
      <c r="BS23" s="1306"/>
    </row>
    <row r="24" spans="1:71" s="299" customFormat="1" ht="13.35" customHeight="1">
      <c r="B24" s="1158"/>
      <c r="C24" s="935"/>
      <c r="D24" s="936"/>
      <c r="E24" s="936"/>
      <c r="F24" s="1130"/>
      <c r="G24" s="1131"/>
      <c r="H24" s="1132"/>
      <c r="I24" s="950"/>
      <c r="J24" s="951"/>
      <c r="K24" s="951"/>
      <c r="L24" s="951"/>
      <c r="M24" s="951"/>
      <c r="N24" s="951"/>
      <c r="O24" s="951"/>
      <c r="P24" s="951"/>
      <c r="Q24" s="951"/>
      <c r="R24" s="951"/>
      <c r="S24" s="951"/>
      <c r="T24" s="952"/>
      <c r="U24" s="950"/>
      <c r="V24" s="951"/>
      <c r="W24" s="951"/>
      <c r="X24" s="951"/>
      <c r="Y24" s="951"/>
      <c r="Z24" s="951"/>
      <c r="AA24" s="951"/>
      <c r="AB24" s="951"/>
      <c r="AC24" s="951"/>
      <c r="AD24" s="951"/>
      <c r="AE24" s="951"/>
      <c r="AF24" s="954"/>
      <c r="AG24" s="1278"/>
      <c r="AH24" s="1069"/>
      <c r="AI24" s="1243"/>
      <c r="AJ24" s="298"/>
      <c r="AK24" s="1073"/>
      <c r="AL24" s="1007"/>
      <c r="AM24" s="1007"/>
      <c r="AN24" s="1012"/>
      <c r="AO24" s="1222"/>
      <c r="AP24" s="1007"/>
      <c r="AQ24" s="1240"/>
      <c r="AR24" s="1237"/>
      <c r="AS24" s="1096"/>
      <c r="AT24" s="1275"/>
      <c r="AU24" s="325"/>
      <c r="AV24" s="1272"/>
      <c r="AW24" s="1093"/>
      <c r="AX24" s="1093"/>
      <c r="AY24" s="1007"/>
      <c r="AZ24" s="1007"/>
      <c r="BA24" s="1081"/>
      <c r="BP24" s="1305"/>
      <c r="BQ24" s="1011"/>
      <c r="BR24" s="1011"/>
      <c r="BS24" s="1306"/>
    </row>
    <row r="25" spans="1:71" s="299" customFormat="1" ht="25.35" customHeight="1">
      <c r="B25" s="1159">
        <v>4</v>
      </c>
      <c r="C25" s="935"/>
      <c r="D25" s="936"/>
      <c r="E25" s="936"/>
      <c r="F25" s="1133" t="s">
        <v>649</v>
      </c>
      <c r="G25" s="1134"/>
      <c r="H25" s="1135"/>
      <c r="I25" s="919" t="s">
        <v>109</v>
      </c>
      <c r="J25" s="920"/>
      <c r="K25" s="920"/>
      <c r="L25" s="920"/>
      <c r="M25" s="920"/>
      <c r="N25" s="920"/>
      <c r="O25" s="920"/>
      <c r="P25" s="920"/>
      <c r="Q25" s="920"/>
      <c r="R25" s="920"/>
      <c r="S25" s="920"/>
      <c r="T25" s="921"/>
      <c r="U25" s="896" t="s">
        <v>110</v>
      </c>
      <c r="V25" s="897"/>
      <c r="W25" s="897"/>
      <c r="X25" s="897"/>
      <c r="Y25" s="897"/>
      <c r="Z25" s="897"/>
      <c r="AA25" s="897"/>
      <c r="AB25" s="897"/>
      <c r="AC25" s="897"/>
      <c r="AD25" s="897"/>
      <c r="AE25" s="897"/>
      <c r="AF25" s="918"/>
      <c r="AG25" s="1258"/>
      <c r="AH25" s="1069"/>
      <c r="AI25" s="1242"/>
      <c r="AJ25" s="298"/>
      <c r="AK25" s="1250">
        <v>3</v>
      </c>
      <c r="AL25" s="1009">
        <v>4</v>
      </c>
      <c r="AM25" s="1009">
        <f>IF($AG25="該当無",0,1)</f>
        <v>1</v>
      </c>
      <c r="AN25" s="1213">
        <v>1</v>
      </c>
      <c r="AO25" s="1220"/>
      <c r="AP25" s="1009">
        <f>$AK25*$AM25*$AN25</f>
        <v>3</v>
      </c>
      <c r="AQ25" s="1238">
        <f>$AP25*30/$AM$11</f>
        <v>3</v>
      </c>
      <c r="AR25" s="1237"/>
      <c r="AS25" s="1241">
        <f>IF($AP25=0,0,IF($AG25=-1,$AG25*$AO25,$AG25/$AL25*$AQ25))</f>
        <v>0</v>
      </c>
      <c r="AT25" s="1014"/>
      <c r="AU25" s="325"/>
      <c r="AV25" s="1076">
        <v>4</v>
      </c>
      <c r="AW25" s="1009">
        <v>3</v>
      </c>
      <c r="AX25" s="1009">
        <v>2</v>
      </c>
      <c r="AY25" s="1009">
        <v>1</v>
      </c>
      <c r="AZ25" s="1009">
        <v>0</v>
      </c>
      <c r="BA25" s="1079"/>
      <c r="BP25" s="1305" t="str">
        <f>IF($AG25=0,"今年度","")</f>
        <v>今年度</v>
      </c>
      <c r="BQ25" s="1011" t="str">
        <f>IF($AG25=0,"来年度","")</f>
        <v>来年度</v>
      </c>
      <c r="BR25" s="1011" t="str">
        <f>IF($AG25=0,"再来年度","")</f>
        <v>再来年度</v>
      </c>
      <c r="BS25" s="1306" t="str">
        <f>IF($AG25=0,"未定","")</f>
        <v>未定</v>
      </c>
    </row>
    <row r="26" spans="1:71" s="299" customFormat="1" ht="25.35" customHeight="1">
      <c r="B26" s="1157"/>
      <c r="C26" s="935"/>
      <c r="D26" s="936"/>
      <c r="E26" s="936"/>
      <c r="F26" s="971"/>
      <c r="G26" s="936"/>
      <c r="H26" s="972"/>
      <c r="I26" s="896"/>
      <c r="J26" s="897"/>
      <c r="K26" s="897"/>
      <c r="L26" s="897"/>
      <c r="M26" s="897"/>
      <c r="N26" s="897"/>
      <c r="O26" s="897"/>
      <c r="P26" s="897"/>
      <c r="Q26" s="897"/>
      <c r="R26" s="897"/>
      <c r="S26" s="897"/>
      <c r="T26" s="898"/>
      <c r="U26" s="896"/>
      <c r="V26" s="897"/>
      <c r="W26" s="897"/>
      <c r="X26" s="897"/>
      <c r="Y26" s="897"/>
      <c r="Z26" s="897"/>
      <c r="AA26" s="897"/>
      <c r="AB26" s="897"/>
      <c r="AC26" s="897"/>
      <c r="AD26" s="897"/>
      <c r="AE26" s="897"/>
      <c r="AF26" s="918"/>
      <c r="AG26" s="1137"/>
      <c r="AH26" s="1069"/>
      <c r="AI26" s="1173"/>
      <c r="AJ26" s="298"/>
      <c r="AK26" s="1075"/>
      <c r="AL26" s="1006"/>
      <c r="AM26" s="1006"/>
      <c r="AN26" s="1209"/>
      <c r="AO26" s="1221"/>
      <c r="AP26" s="1006"/>
      <c r="AQ26" s="1239"/>
      <c r="AR26" s="1237"/>
      <c r="AS26" s="1095"/>
      <c r="AT26" s="1015"/>
      <c r="AU26" s="325"/>
      <c r="AV26" s="1077"/>
      <c r="AW26" s="1006"/>
      <c r="AX26" s="1006"/>
      <c r="AY26" s="1006"/>
      <c r="AZ26" s="1006"/>
      <c r="BA26" s="1080"/>
      <c r="BP26" s="1305"/>
      <c r="BQ26" s="1011"/>
      <c r="BR26" s="1011"/>
      <c r="BS26" s="1306"/>
    </row>
    <row r="27" spans="1:71" s="299" customFormat="1" ht="25.35" customHeight="1">
      <c r="B27" s="1158"/>
      <c r="C27" s="935"/>
      <c r="D27" s="936"/>
      <c r="E27" s="936"/>
      <c r="F27" s="971"/>
      <c r="G27" s="936"/>
      <c r="H27" s="972"/>
      <c r="I27" s="896"/>
      <c r="J27" s="897"/>
      <c r="K27" s="897"/>
      <c r="L27" s="897"/>
      <c r="M27" s="897"/>
      <c r="N27" s="897"/>
      <c r="O27" s="897"/>
      <c r="P27" s="897"/>
      <c r="Q27" s="897"/>
      <c r="R27" s="897"/>
      <c r="S27" s="897"/>
      <c r="T27" s="898"/>
      <c r="U27" s="896"/>
      <c r="V27" s="897"/>
      <c r="W27" s="897"/>
      <c r="X27" s="897"/>
      <c r="Y27" s="897"/>
      <c r="Z27" s="897"/>
      <c r="AA27" s="897"/>
      <c r="AB27" s="897"/>
      <c r="AC27" s="897"/>
      <c r="AD27" s="897"/>
      <c r="AE27" s="897"/>
      <c r="AF27" s="918"/>
      <c r="AG27" s="1138"/>
      <c r="AH27" s="1069"/>
      <c r="AI27" s="1243"/>
      <c r="AJ27" s="298"/>
      <c r="AK27" s="1073"/>
      <c r="AL27" s="1007"/>
      <c r="AM27" s="1007"/>
      <c r="AN27" s="1012"/>
      <c r="AO27" s="1222"/>
      <c r="AP27" s="1007"/>
      <c r="AQ27" s="1240"/>
      <c r="AR27" s="1237"/>
      <c r="AS27" s="1096"/>
      <c r="AT27" s="1024"/>
      <c r="AU27" s="325"/>
      <c r="AV27" s="1097"/>
      <c r="AW27" s="1007"/>
      <c r="AX27" s="1007"/>
      <c r="AY27" s="1007"/>
      <c r="AZ27" s="1007"/>
      <c r="BA27" s="1081"/>
      <c r="BP27" s="1305"/>
      <c r="BQ27" s="1011"/>
      <c r="BR27" s="1011"/>
      <c r="BS27" s="1306"/>
    </row>
    <row r="28" spans="1:71" s="299" customFormat="1" ht="25.35" customHeight="1">
      <c r="B28" s="1159">
        <v>5</v>
      </c>
      <c r="C28" s="935"/>
      <c r="D28" s="936"/>
      <c r="E28" s="936"/>
      <c r="F28" s="958" t="s">
        <v>119</v>
      </c>
      <c r="G28" s="959"/>
      <c r="H28" s="960"/>
      <c r="I28" s="919" t="s">
        <v>635</v>
      </c>
      <c r="J28" s="920"/>
      <c r="K28" s="920"/>
      <c r="L28" s="920"/>
      <c r="M28" s="920"/>
      <c r="N28" s="920"/>
      <c r="O28" s="920"/>
      <c r="P28" s="920"/>
      <c r="Q28" s="920"/>
      <c r="R28" s="920"/>
      <c r="S28" s="920"/>
      <c r="T28" s="921"/>
      <c r="U28" s="919" t="s">
        <v>636</v>
      </c>
      <c r="V28" s="920"/>
      <c r="W28" s="920"/>
      <c r="X28" s="920"/>
      <c r="Y28" s="920"/>
      <c r="Z28" s="920"/>
      <c r="AA28" s="920"/>
      <c r="AB28" s="920"/>
      <c r="AC28" s="920"/>
      <c r="AD28" s="920"/>
      <c r="AE28" s="920"/>
      <c r="AF28" s="920"/>
      <c r="AG28" s="1120"/>
      <c r="AH28" s="1069"/>
      <c r="AI28" s="1242"/>
      <c r="AJ28" s="298"/>
      <c r="AK28" s="1250">
        <v>3</v>
      </c>
      <c r="AL28" s="1009">
        <v>4</v>
      </c>
      <c r="AM28" s="1009">
        <f>IF($AG28="該当無",0,1)</f>
        <v>1</v>
      </c>
      <c r="AN28" s="1213">
        <v>1</v>
      </c>
      <c r="AO28" s="1220"/>
      <c r="AP28" s="1009">
        <f>$AK28*$AM28*$AN28</f>
        <v>3</v>
      </c>
      <c r="AQ28" s="1238">
        <f>$AP28*30/$AM$11</f>
        <v>3</v>
      </c>
      <c r="AR28" s="1035"/>
      <c r="AS28" s="1241">
        <f>IF($AP28=0,0,IF($AG28=-1,$AG28*$AO28,$AG28/$AL28*$AQ28))</f>
        <v>0</v>
      </c>
      <c r="AT28" s="1014"/>
      <c r="AU28" s="325"/>
      <c r="AV28" s="1076">
        <v>4</v>
      </c>
      <c r="AW28" s="1009">
        <v>3</v>
      </c>
      <c r="AX28" s="1009">
        <v>2</v>
      </c>
      <c r="AY28" s="1009">
        <v>1</v>
      </c>
      <c r="AZ28" s="1009">
        <v>0</v>
      </c>
      <c r="BA28" s="1079"/>
      <c r="BP28" s="1305" t="str">
        <f>IF($AG28=0,"今年度","")</f>
        <v>今年度</v>
      </c>
      <c r="BQ28" s="1011" t="str">
        <f>IF($AG28=0,"来年度","")</f>
        <v>来年度</v>
      </c>
      <c r="BR28" s="1011" t="str">
        <f>IF($AG28=0,"再来年度","")</f>
        <v>再来年度</v>
      </c>
      <c r="BS28" s="1306" t="str">
        <f>IF($AG28=0,"未定","")</f>
        <v>未定</v>
      </c>
    </row>
    <row r="29" spans="1:71" s="299" customFormat="1" ht="25.35" customHeight="1">
      <c r="B29" s="1157"/>
      <c r="C29" s="935"/>
      <c r="D29" s="936"/>
      <c r="E29" s="936"/>
      <c r="F29" s="939"/>
      <c r="G29" s="940"/>
      <c r="H29" s="941"/>
      <c r="I29" s="896"/>
      <c r="J29" s="897"/>
      <c r="K29" s="897"/>
      <c r="L29" s="897"/>
      <c r="M29" s="897"/>
      <c r="N29" s="897"/>
      <c r="O29" s="897"/>
      <c r="P29" s="897"/>
      <c r="Q29" s="897"/>
      <c r="R29" s="897"/>
      <c r="S29" s="897"/>
      <c r="T29" s="898"/>
      <c r="U29" s="896"/>
      <c r="V29" s="897"/>
      <c r="W29" s="897"/>
      <c r="X29" s="897"/>
      <c r="Y29" s="897"/>
      <c r="Z29" s="897"/>
      <c r="AA29" s="897"/>
      <c r="AB29" s="897"/>
      <c r="AC29" s="897"/>
      <c r="AD29" s="897"/>
      <c r="AE29" s="897"/>
      <c r="AF29" s="897"/>
      <c r="AG29" s="1121"/>
      <c r="AH29" s="1069"/>
      <c r="AI29" s="1173"/>
      <c r="AJ29" s="298"/>
      <c r="AK29" s="1075"/>
      <c r="AL29" s="1006"/>
      <c r="AM29" s="1006"/>
      <c r="AN29" s="1209"/>
      <c r="AO29" s="1221"/>
      <c r="AP29" s="1006"/>
      <c r="AQ29" s="1239"/>
      <c r="AR29" s="1035"/>
      <c r="AS29" s="1095"/>
      <c r="AT29" s="1015"/>
      <c r="AU29" s="325"/>
      <c r="AV29" s="1077"/>
      <c r="AW29" s="1006"/>
      <c r="AX29" s="1006"/>
      <c r="AY29" s="1006"/>
      <c r="AZ29" s="1006"/>
      <c r="BA29" s="1080"/>
      <c r="BP29" s="1305"/>
      <c r="BQ29" s="1011"/>
      <c r="BR29" s="1011"/>
      <c r="BS29" s="1306"/>
    </row>
    <row r="30" spans="1:71" s="299" customFormat="1" ht="25.35" customHeight="1">
      <c r="B30" s="1158"/>
      <c r="C30" s="937"/>
      <c r="D30" s="938"/>
      <c r="E30" s="938"/>
      <c r="F30" s="961"/>
      <c r="G30" s="962"/>
      <c r="H30" s="963"/>
      <c r="I30" s="922"/>
      <c r="J30" s="923"/>
      <c r="K30" s="923"/>
      <c r="L30" s="923"/>
      <c r="M30" s="923"/>
      <c r="N30" s="923"/>
      <c r="O30" s="923"/>
      <c r="P30" s="923"/>
      <c r="Q30" s="923"/>
      <c r="R30" s="923"/>
      <c r="S30" s="923"/>
      <c r="T30" s="924"/>
      <c r="U30" s="922"/>
      <c r="V30" s="923"/>
      <c r="W30" s="923"/>
      <c r="X30" s="923"/>
      <c r="Y30" s="923"/>
      <c r="Z30" s="923"/>
      <c r="AA30" s="923"/>
      <c r="AB30" s="923"/>
      <c r="AC30" s="923"/>
      <c r="AD30" s="923"/>
      <c r="AE30" s="923"/>
      <c r="AF30" s="923"/>
      <c r="AG30" s="1279"/>
      <c r="AH30" s="1123"/>
      <c r="AI30" s="1280"/>
      <c r="AJ30" s="298"/>
      <c r="AK30" s="1062"/>
      <c r="AL30" s="1010"/>
      <c r="AM30" s="1010"/>
      <c r="AN30" s="1214"/>
      <c r="AO30" s="1217"/>
      <c r="AP30" s="1010"/>
      <c r="AQ30" s="1281"/>
      <c r="AR30" s="1037"/>
      <c r="AS30" s="1284"/>
      <c r="AT30" s="1016"/>
      <c r="AU30" s="325"/>
      <c r="AV30" s="1078"/>
      <c r="AW30" s="1010"/>
      <c r="AX30" s="1010"/>
      <c r="AY30" s="1010"/>
      <c r="AZ30" s="1010"/>
      <c r="BA30" s="1083"/>
      <c r="BP30" s="1305"/>
      <c r="BQ30" s="1011"/>
      <c r="BR30" s="1011"/>
      <c r="BS30" s="1306"/>
    </row>
    <row r="31" spans="1:71" s="299" customFormat="1" ht="21" customHeight="1">
      <c r="B31" s="1156">
        <v>6</v>
      </c>
      <c r="C31" s="1119" t="s">
        <v>118</v>
      </c>
      <c r="D31" s="969"/>
      <c r="E31" s="969"/>
      <c r="F31" s="968" t="s">
        <v>111</v>
      </c>
      <c r="G31" s="969"/>
      <c r="H31" s="970"/>
      <c r="I31" s="893" t="s">
        <v>113</v>
      </c>
      <c r="J31" s="894"/>
      <c r="K31" s="894"/>
      <c r="L31" s="894"/>
      <c r="M31" s="894"/>
      <c r="N31" s="894"/>
      <c r="O31" s="894"/>
      <c r="P31" s="894"/>
      <c r="Q31" s="894"/>
      <c r="R31" s="894"/>
      <c r="S31" s="894"/>
      <c r="T31" s="895"/>
      <c r="U31" s="893" t="s">
        <v>9</v>
      </c>
      <c r="V31" s="894"/>
      <c r="W31" s="894"/>
      <c r="X31" s="894"/>
      <c r="Y31" s="894"/>
      <c r="Z31" s="894"/>
      <c r="AA31" s="894"/>
      <c r="AB31" s="894"/>
      <c r="AC31" s="894"/>
      <c r="AD31" s="894"/>
      <c r="AE31" s="894"/>
      <c r="AF31" s="917"/>
      <c r="AG31" s="1201"/>
      <c r="AH31" s="1068"/>
      <c r="AI31" s="1242"/>
      <c r="AJ31" s="298"/>
      <c r="AK31" s="1074">
        <v>2</v>
      </c>
      <c r="AL31" s="1005">
        <v>3</v>
      </c>
      <c r="AM31" s="1005">
        <f>IF($AG31="該当無",0,1)</f>
        <v>1</v>
      </c>
      <c r="AN31" s="1208">
        <v>1</v>
      </c>
      <c r="AO31" s="1261"/>
      <c r="AP31" s="1005">
        <f>$AK31*$AM31*$AN31</f>
        <v>2</v>
      </c>
      <c r="AQ31" s="1245">
        <f>$AP31*30/$AM$11</f>
        <v>2</v>
      </c>
      <c r="AR31" s="1031">
        <f>SUM(AQ31:AQ39)</f>
        <v>8</v>
      </c>
      <c r="AS31" s="1094">
        <f>IF($AP31=0,0,IF($AG31=-1,$AG31*$AO31,$AG31/$AL31*$AQ31))</f>
        <v>0</v>
      </c>
      <c r="AT31" s="1104">
        <f>SUM(AS31:AS39)</f>
        <v>0</v>
      </c>
      <c r="AU31" s="325"/>
      <c r="AV31" s="1101">
        <v>3</v>
      </c>
      <c r="AW31" s="1005">
        <v>2</v>
      </c>
      <c r="AX31" s="1005">
        <v>1</v>
      </c>
      <c r="AY31" s="1005">
        <v>0</v>
      </c>
      <c r="AZ31" s="1005"/>
      <c r="BA31" s="1082"/>
      <c r="BP31" s="1305" t="str">
        <f>IF($AG31=0,"今年度","")</f>
        <v>今年度</v>
      </c>
      <c r="BQ31" s="1011" t="str">
        <f>IF($AG31=0,"来年度","")</f>
        <v>来年度</v>
      </c>
      <c r="BR31" s="1011" t="str">
        <f>IF($AG31=0,"再来年度","")</f>
        <v>再来年度</v>
      </c>
      <c r="BS31" s="1306" t="str">
        <f>IF($AG31=0,"未定","")</f>
        <v>未定</v>
      </c>
    </row>
    <row r="32" spans="1:71" s="299" customFormat="1" ht="21" customHeight="1">
      <c r="B32" s="1157"/>
      <c r="C32" s="935"/>
      <c r="D32" s="936"/>
      <c r="E32" s="936"/>
      <c r="F32" s="971"/>
      <c r="G32" s="936"/>
      <c r="H32" s="972"/>
      <c r="I32" s="896"/>
      <c r="J32" s="897"/>
      <c r="K32" s="897"/>
      <c r="L32" s="897"/>
      <c r="M32" s="897"/>
      <c r="N32" s="897"/>
      <c r="O32" s="897"/>
      <c r="P32" s="897"/>
      <c r="Q32" s="897"/>
      <c r="R32" s="897"/>
      <c r="S32" s="897"/>
      <c r="T32" s="898"/>
      <c r="U32" s="896"/>
      <c r="V32" s="897"/>
      <c r="W32" s="897"/>
      <c r="X32" s="897"/>
      <c r="Y32" s="897"/>
      <c r="Z32" s="897"/>
      <c r="AA32" s="897"/>
      <c r="AB32" s="897"/>
      <c r="AC32" s="897"/>
      <c r="AD32" s="897"/>
      <c r="AE32" s="897"/>
      <c r="AF32" s="918"/>
      <c r="AG32" s="1121"/>
      <c r="AH32" s="1069"/>
      <c r="AI32" s="1173"/>
      <c r="AJ32" s="298"/>
      <c r="AK32" s="1075"/>
      <c r="AL32" s="1006"/>
      <c r="AM32" s="1006"/>
      <c r="AN32" s="1209"/>
      <c r="AO32" s="1221"/>
      <c r="AP32" s="1006"/>
      <c r="AQ32" s="1239"/>
      <c r="AR32" s="1032"/>
      <c r="AS32" s="1095"/>
      <c r="AT32" s="1015"/>
      <c r="AU32" s="325"/>
      <c r="AV32" s="1077"/>
      <c r="AW32" s="1006"/>
      <c r="AX32" s="1006"/>
      <c r="AY32" s="1006"/>
      <c r="AZ32" s="1006"/>
      <c r="BA32" s="1080"/>
      <c r="BP32" s="1305"/>
      <c r="BQ32" s="1011"/>
      <c r="BR32" s="1011"/>
      <c r="BS32" s="1306"/>
    </row>
    <row r="33" spans="2:71" s="299" customFormat="1" ht="21" customHeight="1">
      <c r="B33" s="1158"/>
      <c r="C33" s="935"/>
      <c r="D33" s="936"/>
      <c r="E33" s="936"/>
      <c r="F33" s="971"/>
      <c r="G33" s="936"/>
      <c r="H33" s="972"/>
      <c r="I33" s="896"/>
      <c r="J33" s="897"/>
      <c r="K33" s="897"/>
      <c r="L33" s="897"/>
      <c r="M33" s="897"/>
      <c r="N33" s="897"/>
      <c r="O33" s="897"/>
      <c r="P33" s="897"/>
      <c r="Q33" s="897"/>
      <c r="R33" s="897"/>
      <c r="S33" s="897"/>
      <c r="T33" s="898"/>
      <c r="U33" s="896"/>
      <c r="V33" s="897"/>
      <c r="W33" s="897"/>
      <c r="X33" s="897"/>
      <c r="Y33" s="897"/>
      <c r="Z33" s="897"/>
      <c r="AA33" s="897"/>
      <c r="AB33" s="897"/>
      <c r="AC33" s="897"/>
      <c r="AD33" s="897"/>
      <c r="AE33" s="897"/>
      <c r="AF33" s="918"/>
      <c r="AG33" s="1121"/>
      <c r="AH33" s="1069"/>
      <c r="AI33" s="1173"/>
      <c r="AJ33" s="298"/>
      <c r="AK33" s="1073"/>
      <c r="AL33" s="1007"/>
      <c r="AM33" s="1007"/>
      <c r="AN33" s="1012"/>
      <c r="AO33" s="1222"/>
      <c r="AP33" s="1007"/>
      <c r="AQ33" s="1240"/>
      <c r="AR33" s="1032"/>
      <c r="AS33" s="1096"/>
      <c r="AT33" s="1024"/>
      <c r="AU33" s="325"/>
      <c r="AV33" s="1097"/>
      <c r="AW33" s="1007"/>
      <c r="AX33" s="1007"/>
      <c r="AY33" s="1007"/>
      <c r="AZ33" s="1007"/>
      <c r="BA33" s="1081"/>
      <c r="BP33" s="1305"/>
      <c r="BQ33" s="1011"/>
      <c r="BR33" s="1011"/>
      <c r="BS33" s="1306"/>
    </row>
    <row r="34" spans="2:71" s="299" customFormat="1" ht="20.100000000000001" customHeight="1">
      <c r="B34" s="1162">
        <v>7</v>
      </c>
      <c r="C34" s="935"/>
      <c r="D34" s="936"/>
      <c r="E34" s="936"/>
      <c r="F34" s="973" t="s">
        <v>10</v>
      </c>
      <c r="G34" s="974"/>
      <c r="H34" s="975"/>
      <c r="I34" s="899" t="s">
        <v>645</v>
      </c>
      <c r="J34" s="900"/>
      <c r="K34" s="900"/>
      <c r="L34" s="900"/>
      <c r="M34" s="900"/>
      <c r="N34" s="900"/>
      <c r="O34" s="900"/>
      <c r="P34" s="900"/>
      <c r="Q34" s="900"/>
      <c r="R34" s="900"/>
      <c r="S34" s="900"/>
      <c r="T34" s="901"/>
      <c r="U34" s="908" t="s">
        <v>616</v>
      </c>
      <c r="V34" s="909"/>
      <c r="W34" s="909"/>
      <c r="X34" s="909"/>
      <c r="Y34" s="909"/>
      <c r="Z34" s="909"/>
      <c r="AA34" s="909"/>
      <c r="AB34" s="909"/>
      <c r="AC34" s="909"/>
      <c r="AD34" s="909"/>
      <c r="AE34" s="909"/>
      <c r="AF34" s="910"/>
      <c r="AG34" s="1056"/>
      <c r="AH34" s="1069"/>
      <c r="AI34" s="1065"/>
      <c r="AJ34" s="298"/>
      <c r="AK34" s="1062">
        <v>3</v>
      </c>
      <c r="AL34" s="1010">
        <v>2</v>
      </c>
      <c r="AM34" s="1010">
        <f>IF($AG34="該当無",0,1)</f>
        <v>1</v>
      </c>
      <c r="AN34" s="1214">
        <v>1</v>
      </c>
      <c r="AO34" s="1217"/>
      <c r="AP34" s="1010">
        <f>$AK34*$AM34*$AN34</f>
        <v>3</v>
      </c>
      <c r="AQ34" s="1226">
        <f>$AP34*30/$AM$11</f>
        <v>3</v>
      </c>
      <c r="AR34" s="1034"/>
      <c r="AS34" s="1019">
        <f>IF(AI34="",0,IF($AP34=0,0,IF($AG34=-1,$AG34*$AO34,$AG34/$AL34*$AQ34)))</f>
        <v>0</v>
      </c>
      <c r="AT34" s="1016"/>
      <c r="AU34" s="325"/>
      <c r="AV34" s="1107">
        <v>2</v>
      </c>
      <c r="AW34" s="1010">
        <v>1</v>
      </c>
      <c r="AX34" s="1010">
        <v>0</v>
      </c>
      <c r="AY34" s="1010"/>
      <c r="AZ34" s="1009"/>
      <c r="BA34" s="1083"/>
      <c r="BP34" s="1305" t="str">
        <f>IF($AG34=0,"今年度","")</f>
        <v>今年度</v>
      </c>
      <c r="BQ34" s="1011" t="str">
        <f>IF($AG34=0,"来年度","")</f>
        <v>来年度</v>
      </c>
      <c r="BR34" s="1011" t="str">
        <f>IF($AG34=0,"再来年度","")</f>
        <v>再来年度</v>
      </c>
      <c r="BS34" s="1306" t="str">
        <f>IF($AG34=0,"未定","")</f>
        <v>未定</v>
      </c>
    </row>
    <row r="35" spans="2:71" s="299" customFormat="1" ht="20.100000000000001" customHeight="1">
      <c r="B35" s="1161"/>
      <c r="C35" s="935"/>
      <c r="D35" s="936"/>
      <c r="E35" s="936"/>
      <c r="F35" s="976"/>
      <c r="G35" s="977"/>
      <c r="H35" s="978"/>
      <c r="I35" s="902"/>
      <c r="J35" s="903"/>
      <c r="K35" s="903"/>
      <c r="L35" s="903"/>
      <c r="M35" s="903"/>
      <c r="N35" s="903"/>
      <c r="O35" s="903"/>
      <c r="P35" s="903"/>
      <c r="Q35" s="903"/>
      <c r="R35" s="903"/>
      <c r="S35" s="903"/>
      <c r="T35" s="904"/>
      <c r="U35" s="911"/>
      <c r="V35" s="912"/>
      <c r="W35" s="912"/>
      <c r="X35" s="912"/>
      <c r="Y35" s="912"/>
      <c r="Z35" s="912"/>
      <c r="AA35" s="912"/>
      <c r="AB35" s="912"/>
      <c r="AC35" s="912"/>
      <c r="AD35" s="912"/>
      <c r="AE35" s="912"/>
      <c r="AF35" s="913"/>
      <c r="AG35" s="1057"/>
      <c r="AH35" s="1069"/>
      <c r="AI35" s="1066"/>
      <c r="AJ35" s="298"/>
      <c r="AK35" s="1063"/>
      <c r="AL35" s="1004"/>
      <c r="AM35" s="1004"/>
      <c r="AN35" s="1215"/>
      <c r="AO35" s="1218"/>
      <c r="AP35" s="1004"/>
      <c r="AQ35" s="1227"/>
      <c r="AR35" s="1035"/>
      <c r="AS35" s="1029"/>
      <c r="AT35" s="1106"/>
      <c r="AU35" s="325"/>
      <c r="AV35" s="1108"/>
      <c r="AW35" s="1004"/>
      <c r="AX35" s="1004"/>
      <c r="AY35" s="1004"/>
      <c r="AZ35" s="1006"/>
      <c r="BA35" s="1084"/>
      <c r="BP35" s="1305"/>
      <c r="BQ35" s="1011"/>
      <c r="BR35" s="1011"/>
      <c r="BS35" s="1306"/>
    </row>
    <row r="36" spans="2:71" s="299" customFormat="1" ht="20.100000000000001" customHeight="1">
      <c r="B36" s="999"/>
      <c r="C36" s="935"/>
      <c r="D36" s="936"/>
      <c r="E36" s="936"/>
      <c r="F36" s="979"/>
      <c r="G36" s="980"/>
      <c r="H36" s="981"/>
      <c r="I36" s="905"/>
      <c r="J36" s="906"/>
      <c r="K36" s="906"/>
      <c r="L36" s="906"/>
      <c r="M36" s="906"/>
      <c r="N36" s="906"/>
      <c r="O36" s="906"/>
      <c r="P36" s="906"/>
      <c r="Q36" s="906"/>
      <c r="R36" s="906"/>
      <c r="S36" s="906"/>
      <c r="T36" s="907"/>
      <c r="U36" s="914"/>
      <c r="V36" s="915"/>
      <c r="W36" s="915"/>
      <c r="X36" s="915"/>
      <c r="Y36" s="915"/>
      <c r="Z36" s="915"/>
      <c r="AA36" s="915"/>
      <c r="AB36" s="915"/>
      <c r="AC36" s="915"/>
      <c r="AD36" s="915"/>
      <c r="AE36" s="915"/>
      <c r="AF36" s="916"/>
      <c r="AG36" s="1168"/>
      <c r="AH36" s="1069"/>
      <c r="AI36" s="1067"/>
      <c r="AJ36" s="298"/>
      <c r="AK36" s="1064"/>
      <c r="AL36" s="1050"/>
      <c r="AM36" s="1050"/>
      <c r="AN36" s="1216"/>
      <c r="AO36" s="1219"/>
      <c r="AP36" s="1050"/>
      <c r="AQ36" s="1228"/>
      <c r="AR36" s="1036"/>
      <c r="AS36" s="1229"/>
      <c r="AT36" s="1230"/>
      <c r="AU36" s="325"/>
      <c r="AV36" s="1109"/>
      <c r="AW36" s="1050"/>
      <c r="AX36" s="1050"/>
      <c r="AY36" s="1050"/>
      <c r="AZ36" s="1007"/>
      <c r="BA36" s="1085"/>
      <c r="BP36" s="1305"/>
      <c r="BQ36" s="1011"/>
      <c r="BR36" s="1011"/>
      <c r="BS36" s="1306"/>
    </row>
    <row r="37" spans="2:71" s="299" customFormat="1" ht="21" customHeight="1">
      <c r="B37" s="1160">
        <v>8</v>
      </c>
      <c r="C37" s="935"/>
      <c r="D37" s="936"/>
      <c r="E37" s="936"/>
      <c r="F37" s="973" t="s">
        <v>11</v>
      </c>
      <c r="G37" s="974"/>
      <c r="H37" s="975"/>
      <c r="I37" s="899" t="s">
        <v>646</v>
      </c>
      <c r="J37" s="900"/>
      <c r="K37" s="900"/>
      <c r="L37" s="900"/>
      <c r="M37" s="900"/>
      <c r="N37" s="900"/>
      <c r="O37" s="900"/>
      <c r="P37" s="900"/>
      <c r="Q37" s="900"/>
      <c r="R37" s="900"/>
      <c r="S37" s="900"/>
      <c r="T37" s="901"/>
      <c r="U37" s="908" t="s">
        <v>616</v>
      </c>
      <c r="V37" s="909"/>
      <c r="W37" s="909"/>
      <c r="X37" s="909"/>
      <c r="Y37" s="909"/>
      <c r="Z37" s="909"/>
      <c r="AA37" s="909"/>
      <c r="AB37" s="909"/>
      <c r="AC37" s="909"/>
      <c r="AD37" s="909"/>
      <c r="AE37" s="909"/>
      <c r="AF37" s="909"/>
      <c r="AG37" s="1056"/>
      <c r="AH37" s="1069"/>
      <c r="AI37" s="1191"/>
      <c r="AJ37" s="298"/>
      <c r="AK37" s="1060">
        <v>3</v>
      </c>
      <c r="AL37" s="1011">
        <v>2</v>
      </c>
      <c r="AM37" s="1009">
        <f>IF($AG37="該当無",0,1)</f>
        <v>1</v>
      </c>
      <c r="AN37" s="1008">
        <v>1</v>
      </c>
      <c r="AO37" s="1220"/>
      <c r="AP37" s="1011">
        <f>$AK37*$AM37*$AN37</f>
        <v>3</v>
      </c>
      <c r="AQ37" s="1223">
        <f>$AP37*30/$AM$11</f>
        <v>3</v>
      </c>
      <c r="AR37" s="1035"/>
      <c r="AS37" s="1017">
        <f>IF(AI37="",0,IF($AP37=0,0,IF($AG37=-1,$AG37*$AO37,$AG37/$AL37*$AQ37)))</f>
        <v>0</v>
      </c>
      <c r="AT37" s="1020"/>
      <c r="AU37" s="325"/>
      <c r="AV37" s="1098">
        <v>2</v>
      </c>
      <c r="AW37" s="1009">
        <v>1</v>
      </c>
      <c r="AX37" s="1009">
        <v>0</v>
      </c>
      <c r="AY37" s="1009"/>
      <c r="AZ37" s="1009"/>
      <c r="BA37" s="1079"/>
      <c r="BP37" s="1305" t="str">
        <f>IF($AG37=0,"今年度","")</f>
        <v>今年度</v>
      </c>
      <c r="BQ37" s="1011" t="str">
        <f>IF($AG37=0,"来年度","")</f>
        <v>来年度</v>
      </c>
      <c r="BR37" s="1011" t="str">
        <f>IF($AG37=0,"再来年度","")</f>
        <v>再来年度</v>
      </c>
      <c r="BS37" s="1306" t="str">
        <f>IF($AG37=0,"未定","")</f>
        <v>未定</v>
      </c>
    </row>
    <row r="38" spans="2:71" s="299" customFormat="1" ht="21" customHeight="1">
      <c r="B38" s="1161"/>
      <c r="C38" s="935"/>
      <c r="D38" s="936"/>
      <c r="E38" s="936"/>
      <c r="F38" s="976"/>
      <c r="G38" s="977"/>
      <c r="H38" s="978"/>
      <c r="I38" s="902"/>
      <c r="J38" s="903"/>
      <c r="K38" s="903"/>
      <c r="L38" s="903"/>
      <c r="M38" s="903"/>
      <c r="N38" s="903"/>
      <c r="O38" s="903"/>
      <c r="P38" s="903"/>
      <c r="Q38" s="903"/>
      <c r="R38" s="903"/>
      <c r="S38" s="903"/>
      <c r="T38" s="904"/>
      <c r="U38" s="911"/>
      <c r="V38" s="912"/>
      <c r="W38" s="912"/>
      <c r="X38" s="912"/>
      <c r="Y38" s="912"/>
      <c r="Z38" s="912"/>
      <c r="AA38" s="912"/>
      <c r="AB38" s="912"/>
      <c r="AC38" s="912"/>
      <c r="AD38" s="912"/>
      <c r="AE38" s="912"/>
      <c r="AF38" s="912"/>
      <c r="AG38" s="1057"/>
      <c r="AH38" s="1069"/>
      <c r="AI38" s="1066"/>
      <c r="AJ38" s="298"/>
      <c r="AK38" s="1060"/>
      <c r="AL38" s="1011"/>
      <c r="AM38" s="1006"/>
      <c r="AN38" s="1008"/>
      <c r="AO38" s="1221"/>
      <c r="AP38" s="1011"/>
      <c r="AQ38" s="1224"/>
      <c r="AR38" s="1035"/>
      <c r="AS38" s="1018"/>
      <c r="AT38" s="1021"/>
      <c r="AU38" s="325"/>
      <c r="AV38" s="1099"/>
      <c r="AW38" s="1006"/>
      <c r="AX38" s="1006"/>
      <c r="AY38" s="1006"/>
      <c r="AZ38" s="1006"/>
      <c r="BA38" s="1080"/>
      <c r="BP38" s="1305"/>
      <c r="BQ38" s="1011"/>
      <c r="BR38" s="1011"/>
      <c r="BS38" s="1306"/>
    </row>
    <row r="39" spans="2:71" s="299" customFormat="1" ht="21" customHeight="1">
      <c r="B39" s="1161"/>
      <c r="C39" s="937"/>
      <c r="D39" s="938"/>
      <c r="E39" s="938"/>
      <c r="F39" s="976"/>
      <c r="G39" s="977"/>
      <c r="H39" s="978"/>
      <c r="I39" s="902"/>
      <c r="J39" s="903"/>
      <c r="K39" s="903"/>
      <c r="L39" s="903"/>
      <c r="M39" s="903"/>
      <c r="N39" s="903"/>
      <c r="O39" s="903"/>
      <c r="P39" s="903"/>
      <c r="Q39" s="903"/>
      <c r="R39" s="903"/>
      <c r="S39" s="903"/>
      <c r="T39" s="904"/>
      <c r="U39" s="911"/>
      <c r="V39" s="912"/>
      <c r="W39" s="912"/>
      <c r="X39" s="912"/>
      <c r="Y39" s="912"/>
      <c r="Z39" s="912"/>
      <c r="AA39" s="912"/>
      <c r="AB39" s="912"/>
      <c r="AC39" s="912"/>
      <c r="AD39" s="912"/>
      <c r="AE39" s="912"/>
      <c r="AF39" s="912"/>
      <c r="AG39" s="1057"/>
      <c r="AH39" s="1123"/>
      <c r="AI39" s="1066"/>
      <c r="AJ39" s="298"/>
      <c r="AK39" s="1061"/>
      <c r="AL39" s="1003"/>
      <c r="AM39" s="1010"/>
      <c r="AN39" s="1013"/>
      <c r="AO39" s="1217"/>
      <c r="AP39" s="1003"/>
      <c r="AQ39" s="1226"/>
      <c r="AR39" s="1037"/>
      <c r="AS39" s="1019"/>
      <c r="AT39" s="1025"/>
      <c r="AU39" s="325"/>
      <c r="AV39" s="1107"/>
      <c r="AW39" s="1010"/>
      <c r="AX39" s="1010"/>
      <c r="AY39" s="1010"/>
      <c r="AZ39" s="1010"/>
      <c r="BA39" s="1083"/>
      <c r="BP39" s="1305"/>
      <c r="BQ39" s="1011"/>
      <c r="BR39" s="1011"/>
      <c r="BS39" s="1306"/>
    </row>
    <row r="40" spans="2:71" s="299" customFormat="1" ht="27" customHeight="1">
      <c r="B40" s="1156">
        <v>9</v>
      </c>
      <c r="C40" s="1119" t="s">
        <v>114</v>
      </c>
      <c r="D40" s="969"/>
      <c r="E40" s="1165"/>
      <c r="F40" s="968" t="s">
        <v>116</v>
      </c>
      <c r="G40" s="969"/>
      <c r="H40" s="970"/>
      <c r="I40" s="905" t="s">
        <v>12</v>
      </c>
      <c r="J40" s="906"/>
      <c r="K40" s="906"/>
      <c r="L40" s="906"/>
      <c r="M40" s="906"/>
      <c r="N40" s="906"/>
      <c r="O40" s="906"/>
      <c r="P40" s="906"/>
      <c r="Q40" s="906"/>
      <c r="R40" s="906"/>
      <c r="S40" s="906"/>
      <c r="T40" s="906"/>
      <c r="U40" s="1047" t="s">
        <v>13</v>
      </c>
      <c r="V40" s="1048"/>
      <c r="W40" s="1048"/>
      <c r="X40" s="1048"/>
      <c r="Y40" s="1048"/>
      <c r="Z40" s="1048"/>
      <c r="AA40" s="1048"/>
      <c r="AB40" s="1048"/>
      <c r="AC40" s="1048"/>
      <c r="AD40" s="1048"/>
      <c r="AE40" s="1048"/>
      <c r="AF40" s="1192"/>
      <c r="AG40" s="1201"/>
      <c r="AH40" s="1068"/>
      <c r="AI40" s="1190"/>
      <c r="AJ40" s="298"/>
      <c r="AK40" s="1060">
        <v>3</v>
      </c>
      <c r="AL40" s="1011">
        <v>4</v>
      </c>
      <c r="AM40" s="1009">
        <f>IF($AG40="該当無",0,1)</f>
        <v>1</v>
      </c>
      <c r="AN40" s="1008">
        <v>1</v>
      </c>
      <c r="AO40" s="1220"/>
      <c r="AP40" s="1011">
        <f>$AK40*$AM40*$AN40</f>
        <v>3</v>
      </c>
      <c r="AQ40" s="1223">
        <f>$AP40*30/$AM$11</f>
        <v>3</v>
      </c>
      <c r="AR40" s="1031">
        <f>SUM(AQ40:AQ45)</f>
        <v>5</v>
      </c>
      <c r="AS40" s="1017">
        <f>IF($AP40=0,0,IF($AG40=-1,$AG40*$AO40,$AG40/$AL40*$AQ40))</f>
        <v>0</v>
      </c>
      <c r="AT40" s="1020">
        <f>SUM(AS40:AS45)</f>
        <v>0</v>
      </c>
      <c r="AU40" s="325"/>
      <c r="AV40" s="1098">
        <v>4</v>
      </c>
      <c r="AW40" s="1086">
        <v>3</v>
      </c>
      <c r="AX40" s="1086">
        <v>2</v>
      </c>
      <c r="AY40" s="1086">
        <v>1</v>
      </c>
      <c r="AZ40" s="1005">
        <v>0</v>
      </c>
      <c r="BA40" s="1079"/>
      <c r="BP40" s="1305" t="str">
        <f>IF($AG40=0,"今年度","")</f>
        <v>今年度</v>
      </c>
      <c r="BQ40" s="1011" t="str">
        <f>IF($AG40=0,"来年度","")</f>
        <v>来年度</v>
      </c>
      <c r="BR40" s="1011" t="str">
        <f>IF($AG40=0,"再来年度","")</f>
        <v>再来年度</v>
      </c>
      <c r="BS40" s="1306" t="str">
        <f>IF($AG40=0,"未定","")</f>
        <v>未定</v>
      </c>
    </row>
    <row r="41" spans="2:71" s="299" customFormat="1" ht="27" customHeight="1">
      <c r="B41" s="1157"/>
      <c r="C41" s="935"/>
      <c r="D41" s="936"/>
      <c r="E41" s="1166"/>
      <c r="F41" s="971"/>
      <c r="G41" s="936"/>
      <c r="H41" s="972"/>
      <c r="I41" s="1179"/>
      <c r="J41" s="1180"/>
      <c r="K41" s="1180"/>
      <c r="L41" s="1180"/>
      <c r="M41" s="1180"/>
      <c r="N41" s="1180"/>
      <c r="O41" s="1180"/>
      <c r="P41" s="1180"/>
      <c r="Q41" s="1180"/>
      <c r="R41" s="1180"/>
      <c r="S41" s="1180"/>
      <c r="T41" s="1180"/>
      <c r="U41" s="885"/>
      <c r="V41" s="886"/>
      <c r="W41" s="886"/>
      <c r="X41" s="886"/>
      <c r="Y41" s="886"/>
      <c r="Z41" s="886"/>
      <c r="AA41" s="886"/>
      <c r="AB41" s="886"/>
      <c r="AC41" s="886"/>
      <c r="AD41" s="886"/>
      <c r="AE41" s="886"/>
      <c r="AF41" s="887"/>
      <c r="AG41" s="1121"/>
      <c r="AH41" s="1069"/>
      <c r="AI41" s="1071"/>
      <c r="AJ41" s="298"/>
      <c r="AK41" s="1060"/>
      <c r="AL41" s="1011"/>
      <c r="AM41" s="1006"/>
      <c r="AN41" s="1008"/>
      <c r="AO41" s="1221"/>
      <c r="AP41" s="1011"/>
      <c r="AQ41" s="1224"/>
      <c r="AR41" s="1032"/>
      <c r="AS41" s="1018"/>
      <c r="AT41" s="1021"/>
      <c r="AU41" s="325"/>
      <c r="AV41" s="1099"/>
      <c r="AW41" s="1087"/>
      <c r="AX41" s="1087"/>
      <c r="AY41" s="1087"/>
      <c r="AZ41" s="1006"/>
      <c r="BA41" s="1080"/>
      <c r="BP41" s="1305"/>
      <c r="BQ41" s="1011"/>
      <c r="BR41" s="1011"/>
      <c r="BS41" s="1306"/>
    </row>
    <row r="42" spans="2:71" s="299" customFormat="1" ht="27" customHeight="1">
      <c r="B42" s="1158"/>
      <c r="C42" s="935"/>
      <c r="D42" s="936"/>
      <c r="E42" s="1166"/>
      <c r="F42" s="1130"/>
      <c r="G42" s="1131"/>
      <c r="H42" s="1132"/>
      <c r="I42" s="1179"/>
      <c r="J42" s="1180"/>
      <c r="K42" s="1180"/>
      <c r="L42" s="1180"/>
      <c r="M42" s="1180"/>
      <c r="N42" s="1180"/>
      <c r="O42" s="1180"/>
      <c r="P42" s="1180"/>
      <c r="Q42" s="1180"/>
      <c r="R42" s="1180"/>
      <c r="S42" s="1180"/>
      <c r="T42" s="1180"/>
      <c r="U42" s="888"/>
      <c r="V42" s="889"/>
      <c r="W42" s="889"/>
      <c r="X42" s="889"/>
      <c r="Y42" s="889"/>
      <c r="Z42" s="889"/>
      <c r="AA42" s="889"/>
      <c r="AB42" s="889"/>
      <c r="AC42" s="889"/>
      <c r="AD42" s="889"/>
      <c r="AE42" s="889"/>
      <c r="AF42" s="890"/>
      <c r="AG42" s="1122"/>
      <c r="AH42" s="1069"/>
      <c r="AI42" s="1072"/>
      <c r="AJ42" s="298"/>
      <c r="AK42" s="1060"/>
      <c r="AL42" s="1011"/>
      <c r="AM42" s="1007"/>
      <c r="AN42" s="1008"/>
      <c r="AO42" s="1222"/>
      <c r="AP42" s="1011"/>
      <c r="AQ42" s="1225"/>
      <c r="AR42" s="1033"/>
      <c r="AS42" s="1022"/>
      <c r="AT42" s="1021"/>
      <c r="AU42" s="325"/>
      <c r="AV42" s="1100"/>
      <c r="AW42" s="1088"/>
      <c r="AX42" s="1088"/>
      <c r="AY42" s="1088"/>
      <c r="AZ42" s="1007"/>
      <c r="BA42" s="1081"/>
      <c r="BP42" s="1305"/>
      <c r="BQ42" s="1011"/>
      <c r="BR42" s="1011"/>
      <c r="BS42" s="1306"/>
    </row>
    <row r="43" spans="2:71" s="299" customFormat="1" ht="22.35" customHeight="1">
      <c r="B43" s="1160">
        <v>10</v>
      </c>
      <c r="C43" s="935"/>
      <c r="D43" s="936"/>
      <c r="E43" s="1166"/>
      <c r="F43" s="1051" t="s">
        <v>117</v>
      </c>
      <c r="G43" s="938"/>
      <c r="H43" s="1052"/>
      <c r="I43" s="1058" t="s">
        <v>14</v>
      </c>
      <c r="J43" s="1059"/>
      <c r="K43" s="1059"/>
      <c r="L43" s="1059"/>
      <c r="M43" s="1059"/>
      <c r="N43" s="1059"/>
      <c r="O43" s="1059"/>
      <c r="P43" s="1059"/>
      <c r="Q43" s="1059"/>
      <c r="R43" s="1059"/>
      <c r="S43" s="1059"/>
      <c r="T43" s="1059"/>
      <c r="U43" s="891" t="s">
        <v>15</v>
      </c>
      <c r="V43" s="892"/>
      <c r="W43" s="892"/>
      <c r="X43" s="892"/>
      <c r="Y43" s="892"/>
      <c r="Z43" s="892"/>
      <c r="AA43" s="892"/>
      <c r="AB43" s="892"/>
      <c r="AC43" s="892"/>
      <c r="AD43" s="892"/>
      <c r="AE43" s="892"/>
      <c r="AF43" s="892"/>
      <c r="AG43" s="1056"/>
      <c r="AH43" s="1069"/>
      <c r="AI43" s="1065"/>
      <c r="AJ43" s="298"/>
      <c r="AK43" s="1061">
        <v>2</v>
      </c>
      <c r="AL43" s="1003">
        <v>3</v>
      </c>
      <c r="AM43" s="1003">
        <f>IF($AG43="該当無",0,1)</f>
        <v>1</v>
      </c>
      <c r="AN43" s="1013">
        <v>1</v>
      </c>
      <c r="AO43" s="1282"/>
      <c r="AP43" s="1003">
        <f>$AK43*$AM43*$AN43</f>
        <v>2</v>
      </c>
      <c r="AQ43" s="1283">
        <f>$AP43*30/$AM$11</f>
        <v>2</v>
      </c>
      <c r="AR43" s="1035"/>
      <c r="AS43" s="1028">
        <f>IF($AP43=0,0,IF($AG43=-1,$AG43*$AO43,$AG43/$AL43*$AQ43))</f>
        <v>0</v>
      </c>
      <c r="AT43" s="1105"/>
      <c r="AU43" s="325"/>
      <c r="AV43" s="1102">
        <f>IF($AG$40=0,0,3)</f>
        <v>0</v>
      </c>
      <c r="AW43" s="1089">
        <f>IF($AG$40=0,0,2)</f>
        <v>0</v>
      </c>
      <c r="AX43" s="1089">
        <f>IF($AG$40=0,0,1)</f>
        <v>0</v>
      </c>
      <c r="AY43" s="1210">
        <v>0</v>
      </c>
      <c r="AZ43" s="1009"/>
      <c r="BA43" s="1212"/>
      <c r="BP43" s="1305" t="str">
        <f>IF($AG43=0,"今年度","")</f>
        <v>今年度</v>
      </c>
      <c r="BQ43" s="1011" t="str">
        <f>IF($AG43=0,"来年度","")</f>
        <v>来年度</v>
      </c>
      <c r="BR43" s="1011" t="str">
        <f>IF($AG43=0,"再来年度","")</f>
        <v>再来年度</v>
      </c>
      <c r="BS43" s="1306" t="str">
        <f>IF($AG43=0,"未定","")</f>
        <v>未定</v>
      </c>
    </row>
    <row r="44" spans="2:71" s="299" customFormat="1" ht="22.35" customHeight="1">
      <c r="B44" s="1161"/>
      <c r="C44" s="935"/>
      <c r="D44" s="936"/>
      <c r="E44" s="1166"/>
      <c r="F44" s="1053"/>
      <c r="G44" s="1054"/>
      <c r="H44" s="1055"/>
      <c r="I44" s="902"/>
      <c r="J44" s="903"/>
      <c r="K44" s="903"/>
      <c r="L44" s="903"/>
      <c r="M44" s="903"/>
      <c r="N44" s="903"/>
      <c r="O44" s="903"/>
      <c r="P44" s="903"/>
      <c r="Q44" s="903"/>
      <c r="R44" s="903"/>
      <c r="S44" s="903"/>
      <c r="T44" s="903"/>
      <c r="U44" s="911"/>
      <c r="V44" s="912"/>
      <c r="W44" s="912"/>
      <c r="X44" s="912"/>
      <c r="Y44" s="912"/>
      <c r="Z44" s="912"/>
      <c r="AA44" s="912"/>
      <c r="AB44" s="912"/>
      <c r="AC44" s="912"/>
      <c r="AD44" s="912"/>
      <c r="AE44" s="912"/>
      <c r="AF44" s="912"/>
      <c r="AG44" s="1057"/>
      <c r="AH44" s="1069"/>
      <c r="AI44" s="1066"/>
      <c r="AJ44" s="298"/>
      <c r="AK44" s="1063"/>
      <c r="AL44" s="1004"/>
      <c r="AM44" s="1004"/>
      <c r="AN44" s="1215"/>
      <c r="AO44" s="1218"/>
      <c r="AP44" s="1004"/>
      <c r="AQ44" s="1227"/>
      <c r="AR44" s="1035"/>
      <c r="AS44" s="1029"/>
      <c r="AT44" s="1106"/>
      <c r="AU44" s="325"/>
      <c r="AV44" s="1103"/>
      <c r="AW44" s="1090"/>
      <c r="AX44" s="1090"/>
      <c r="AY44" s="1211"/>
      <c r="AZ44" s="1006"/>
      <c r="BA44" s="1084"/>
      <c r="BP44" s="1305"/>
      <c r="BQ44" s="1011"/>
      <c r="BR44" s="1011"/>
      <c r="BS44" s="1306"/>
    </row>
    <row r="45" spans="2:71" s="299" customFormat="1" ht="22.35" customHeight="1">
      <c r="B45" s="1161"/>
      <c r="C45" s="937"/>
      <c r="D45" s="938"/>
      <c r="E45" s="1167"/>
      <c r="F45" s="1053"/>
      <c r="G45" s="1054"/>
      <c r="H45" s="1055"/>
      <c r="I45" s="902"/>
      <c r="J45" s="903"/>
      <c r="K45" s="903"/>
      <c r="L45" s="903"/>
      <c r="M45" s="903"/>
      <c r="N45" s="903"/>
      <c r="O45" s="903"/>
      <c r="P45" s="903"/>
      <c r="Q45" s="903"/>
      <c r="R45" s="903"/>
      <c r="S45" s="903"/>
      <c r="T45" s="903"/>
      <c r="U45" s="911"/>
      <c r="V45" s="912"/>
      <c r="W45" s="912"/>
      <c r="X45" s="912"/>
      <c r="Y45" s="912"/>
      <c r="Z45" s="912"/>
      <c r="AA45" s="912"/>
      <c r="AB45" s="912"/>
      <c r="AC45" s="912"/>
      <c r="AD45" s="912"/>
      <c r="AE45" s="912"/>
      <c r="AF45" s="912"/>
      <c r="AG45" s="1057"/>
      <c r="AH45" s="1069"/>
      <c r="AI45" s="1066"/>
      <c r="AJ45" s="298"/>
      <c r="AK45" s="1063"/>
      <c r="AL45" s="1004"/>
      <c r="AM45" s="1004"/>
      <c r="AN45" s="1215"/>
      <c r="AO45" s="1218"/>
      <c r="AP45" s="1004"/>
      <c r="AQ45" s="1227"/>
      <c r="AR45" s="1037"/>
      <c r="AS45" s="1029"/>
      <c r="AT45" s="1106"/>
      <c r="AU45" s="325"/>
      <c r="AV45" s="1103"/>
      <c r="AW45" s="1090"/>
      <c r="AX45" s="1090"/>
      <c r="AY45" s="1211"/>
      <c r="AZ45" s="1010"/>
      <c r="BA45" s="1084"/>
      <c r="BP45" s="1305"/>
      <c r="BQ45" s="1011"/>
      <c r="BR45" s="1011"/>
      <c r="BS45" s="1306"/>
    </row>
    <row r="46" spans="2:71" s="299" customFormat="1" ht="21" customHeight="1">
      <c r="B46" s="1157">
        <v>11</v>
      </c>
      <c r="C46" s="935" t="s">
        <v>434</v>
      </c>
      <c r="D46" s="936"/>
      <c r="E46" s="936"/>
      <c r="F46" s="939" t="s">
        <v>650</v>
      </c>
      <c r="G46" s="1184"/>
      <c r="H46" s="1185"/>
      <c r="I46" s="896" t="s">
        <v>16</v>
      </c>
      <c r="J46" s="1184"/>
      <c r="K46" s="1184"/>
      <c r="L46" s="1184"/>
      <c r="M46" s="1184"/>
      <c r="N46" s="1184"/>
      <c r="O46" s="1184"/>
      <c r="P46" s="1184"/>
      <c r="Q46" s="1184"/>
      <c r="R46" s="1184"/>
      <c r="S46" s="1184"/>
      <c r="T46" s="1193"/>
      <c r="U46" s="896" t="s">
        <v>17</v>
      </c>
      <c r="V46" s="1184"/>
      <c r="W46" s="1184"/>
      <c r="X46" s="1184"/>
      <c r="Y46" s="1184"/>
      <c r="Z46" s="1184"/>
      <c r="AA46" s="1184"/>
      <c r="AB46" s="1184"/>
      <c r="AC46" s="1184"/>
      <c r="AD46" s="1184"/>
      <c r="AE46" s="1184"/>
      <c r="AF46" s="1184"/>
      <c r="AG46" s="1201"/>
      <c r="AH46" s="1069"/>
      <c r="AI46" s="1173"/>
      <c r="AJ46" s="298"/>
      <c r="AK46" s="1074">
        <v>2</v>
      </c>
      <c r="AL46" s="1005">
        <v>2</v>
      </c>
      <c r="AM46" s="1005">
        <f>IF($AG46="該当無",0,1)</f>
        <v>1</v>
      </c>
      <c r="AN46" s="1208">
        <v>1</v>
      </c>
      <c r="AO46" s="1261"/>
      <c r="AP46" s="1005">
        <f>$AK46*$AM46*$AN46</f>
        <v>2</v>
      </c>
      <c r="AQ46" s="1245">
        <f>$AP46*30/$AM$11</f>
        <v>2</v>
      </c>
      <c r="AR46" s="1031">
        <f>SUM(AQ46:AQ51)</f>
        <v>5</v>
      </c>
      <c r="AS46" s="1094">
        <f>IF($AP46=0,0,IF($AG46=-1,$AG46*$AO46,$AG46/$AL46*$AQ46))</f>
        <v>0</v>
      </c>
      <c r="AT46" s="1104">
        <f>SUM(AS46:AS51)</f>
        <v>0</v>
      </c>
      <c r="AU46" s="325"/>
      <c r="AV46" s="1101">
        <v>2</v>
      </c>
      <c r="AW46" s="1005">
        <v>1</v>
      </c>
      <c r="AX46" s="1005">
        <v>0</v>
      </c>
      <c r="AY46" s="1005"/>
      <c r="AZ46" s="1005"/>
      <c r="BA46" s="1082"/>
      <c r="BP46" s="1305" t="str">
        <f>IF($AG46=0,"今年度","")</f>
        <v>今年度</v>
      </c>
      <c r="BQ46" s="1011" t="str">
        <f>IF($AG46=0,"来年度","")</f>
        <v>来年度</v>
      </c>
      <c r="BR46" s="1011" t="str">
        <f>IF($AG46=0,"再来年度","")</f>
        <v>再来年度</v>
      </c>
      <c r="BS46" s="1306" t="str">
        <f>IF($AG46=0,"未定","")</f>
        <v>未定</v>
      </c>
    </row>
    <row r="47" spans="2:71" s="299" customFormat="1" ht="21" customHeight="1">
      <c r="B47" s="1163"/>
      <c r="C47" s="935"/>
      <c r="D47" s="936"/>
      <c r="E47" s="936"/>
      <c r="F47" s="1186"/>
      <c r="G47" s="1184"/>
      <c r="H47" s="1185"/>
      <c r="I47" s="1194"/>
      <c r="J47" s="1184"/>
      <c r="K47" s="1184"/>
      <c r="L47" s="1184"/>
      <c r="M47" s="1184"/>
      <c r="N47" s="1184"/>
      <c r="O47" s="1184"/>
      <c r="P47" s="1184"/>
      <c r="Q47" s="1184"/>
      <c r="R47" s="1184"/>
      <c r="S47" s="1184"/>
      <c r="T47" s="1193"/>
      <c r="U47" s="1194"/>
      <c r="V47" s="1184"/>
      <c r="W47" s="1184"/>
      <c r="X47" s="1184"/>
      <c r="Y47" s="1184"/>
      <c r="Z47" s="1184"/>
      <c r="AA47" s="1184"/>
      <c r="AB47" s="1184"/>
      <c r="AC47" s="1184"/>
      <c r="AD47" s="1184"/>
      <c r="AE47" s="1184"/>
      <c r="AF47" s="1184"/>
      <c r="AG47" s="1202"/>
      <c r="AH47" s="1069"/>
      <c r="AI47" s="1174"/>
      <c r="AJ47" s="298"/>
      <c r="AK47" s="1075"/>
      <c r="AL47" s="1006"/>
      <c r="AM47" s="1006"/>
      <c r="AN47" s="1209"/>
      <c r="AO47" s="1221"/>
      <c r="AP47" s="1006"/>
      <c r="AQ47" s="1239"/>
      <c r="AR47" s="1032"/>
      <c r="AS47" s="1095"/>
      <c r="AT47" s="1015"/>
      <c r="AU47" s="325"/>
      <c r="AV47" s="1077"/>
      <c r="AW47" s="1006"/>
      <c r="AX47" s="1006"/>
      <c r="AY47" s="1006"/>
      <c r="AZ47" s="1006"/>
      <c r="BA47" s="1080"/>
      <c r="BP47" s="1305"/>
      <c r="BQ47" s="1011"/>
      <c r="BR47" s="1011"/>
      <c r="BS47" s="1306"/>
    </row>
    <row r="48" spans="2:71" s="299" customFormat="1" ht="21" customHeight="1">
      <c r="B48" s="1164"/>
      <c r="C48" s="935"/>
      <c r="D48" s="936"/>
      <c r="E48" s="936"/>
      <c r="F48" s="1187"/>
      <c r="G48" s="1188"/>
      <c r="H48" s="1189"/>
      <c r="I48" s="1195"/>
      <c r="J48" s="1188"/>
      <c r="K48" s="1188"/>
      <c r="L48" s="1188"/>
      <c r="M48" s="1188"/>
      <c r="N48" s="1188"/>
      <c r="O48" s="1188"/>
      <c r="P48" s="1188"/>
      <c r="Q48" s="1188"/>
      <c r="R48" s="1188"/>
      <c r="S48" s="1188"/>
      <c r="T48" s="1196"/>
      <c r="U48" s="1195"/>
      <c r="V48" s="1188"/>
      <c r="W48" s="1188"/>
      <c r="X48" s="1188"/>
      <c r="Y48" s="1188"/>
      <c r="Z48" s="1188"/>
      <c r="AA48" s="1188"/>
      <c r="AB48" s="1188"/>
      <c r="AC48" s="1188"/>
      <c r="AD48" s="1188"/>
      <c r="AE48" s="1188"/>
      <c r="AF48" s="1188"/>
      <c r="AG48" s="1203"/>
      <c r="AH48" s="1069"/>
      <c r="AI48" s="1175"/>
      <c r="AJ48" s="298"/>
      <c r="AK48" s="1073"/>
      <c r="AL48" s="1007"/>
      <c r="AM48" s="1007"/>
      <c r="AN48" s="1012"/>
      <c r="AO48" s="1222"/>
      <c r="AP48" s="1007"/>
      <c r="AQ48" s="1240"/>
      <c r="AR48" s="1033"/>
      <c r="AS48" s="1096"/>
      <c r="AT48" s="1024"/>
      <c r="AU48" s="325"/>
      <c r="AV48" s="1097"/>
      <c r="AW48" s="1007"/>
      <c r="AX48" s="1007"/>
      <c r="AY48" s="1007"/>
      <c r="AZ48" s="1007"/>
      <c r="BA48" s="1081"/>
      <c r="BP48" s="1305"/>
      <c r="BQ48" s="1011"/>
      <c r="BR48" s="1011"/>
      <c r="BS48" s="1306"/>
    </row>
    <row r="49" spans="2:71" s="299" customFormat="1" ht="41.25" customHeight="1">
      <c r="B49" s="1157">
        <v>12</v>
      </c>
      <c r="C49" s="935"/>
      <c r="D49" s="936"/>
      <c r="E49" s="936"/>
      <c r="F49" s="1169" t="s">
        <v>121</v>
      </c>
      <c r="G49" s="1169"/>
      <c r="H49" s="1170"/>
      <c r="I49" s="1176" t="s">
        <v>652</v>
      </c>
      <c r="J49" s="1177"/>
      <c r="K49" s="1177"/>
      <c r="L49" s="1177"/>
      <c r="M49" s="1177"/>
      <c r="N49" s="1177"/>
      <c r="O49" s="1177"/>
      <c r="P49" s="1177"/>
      <c r="Q49" s="1177"/>
      <c r="R49" s="1177"/>
      <c r="S49" s="1177"/>
      <c r="T49" s="1178"/>
      <c r="U49" s="885" t="s">
        <v>120</v>
      </c>
      <c r="V49" s="886"/>
      <c r="W49" s="886"/>
      <c r="X49" s="886"/>
      <c r="Y49" s="886"/>
      <c r="Z49" s="886"/>
      <c r="AA49" s="886"/>
      <c r="AB49" s="886"/>
      <c r="AC49" s="886"/>
      <c r="AD49" s="886"/>
      <c r="AE49" s="886"/>
      <c r="AF49" s="887"/>
      <c r="AG49" s="1182"/>
      <c r="AH49" s="1069"/>
      <c r="AI49" s="1071"/>
      <c r="AJ49" s="298"/>
      <c r="AK49" s="1073">
        <v>3</v>
      </c>
      <c r="AL49" s="1007">
        <v>1</v>
      </c>
      <c r="AM49" s="1009">
        <f>IF($AG49="該当無",0,1)</f>
        <v>1</v>
      </c>
      <c r="AN49" s="1012">
        <v>1</v>
      </c>
      <c r="AO49" s="1221"/>
      <c r="AP49" s="1007">
        <f>$AK49*$AM49*$AN49</f>
        <v>3</v>
      </c>
      <c r="AQ49" s="1224">
        <f>$AP49*30/$AM$11</f>
        <v>3</v>
      </c>
      <c r="AR49" s="1034"/>
      <c r="AS49" s="1018">
        <f>IF(AI49="",0,IF($AP49=0,0,IF($AG49=-1,$AG49*$AO49,$AG49/$AL49*$AQ49)))</f>
        <v>0</v>
      </c>
      <c r="AT49" s="1024"/>
      <c r="AU49" s="325"/>
      <c r="AV49" s="1098">
        <v>1</v>
      </c>
      <c r="AW49" s="1086">
        <v>0</v>
      </c>
      <c r="AX49" s="1086"/>
      <c r="AY49" s="1086"/>
      <c r="AZ49" s="1009"/>
      <c r="BA49" s="1079"/>
      <c r="BD49" s="326"/>
      <c r="BE49" s="311" t="s">
        <v>122</v>
      </c>
      <c r="BF49" s="311" t="s">
        <v>463</v>
      </c>
      <c r="BG49" s="311" t="s">
        <v>123</v>
      </c>
      <c r="BH49" s="311" t="s">
        <v>395</v>
      </c>
      <c r="BI49" s="311" t="s">
        <v>124</v>
      </c>
      <c r="BJ49" s="311" t="s">
        <v>150</v>
      </c>
      <c r="BK49" s="311" t="s">
        <v>125</v>
      </c>
      <c r="BL49" s="311" t="s">
        <v>126</v>
      </c>
      <c r="BM49" s="311" t="s">
        <v>127</v>
      </c>
      <c r="BN49" s="311" t="s">
        <v>151</v>
      </c>
      <c r="BP49" s="1305" t="str">
        <f>IF($AG49=0,"今年度","")</f>
        <v>今年度</v>
      </c>
      <c r="BQ49" s="1011" t="str">
        <f>IF($AG49=0,"来年度","")</f>
        <v>来年度</v>
      </c>
      <c r="BR49" s="1011" t="str">
        <f>IF($AG49=0,"再来年度","")</f>
        <v>再来年度</v>
      </c>
      <c r="BS49" s="1306" t="str">
        <f>IF($AG49=0,"未定","")</f>
        <v>未定</v>
      </c>
    </row>
    <row r="50" spans="2:71" s="299" customFormat="1" ht="27.6" customHeight="1">
      <c r="B50" s="1157"/>
      <c r="C50" s="935"/>
      <c r="D50" s="936"/>
      <c r="E50" s="936"/>
      <c r="F50" s="1171"/>
      <c r="G50" s="1171"/>
      <c r="H50" s="1172"/>
      <c r="I50" s="1179"/>
      <c r="J50" s="1180"/>
      <c r="K50" s="1180"/>
      <c r="L50" s="1180"/>
      <c r="M50" s="1180"/>
      <c r="N50" s="1180"/>
      <c r="O50" s="1180"/>
      <c r="P50" s="1180"/>
      <c r="Q50" s="1180"/>
      <c r="R50" s="1180"/>
      <c r="S50" s="1180"/>
      <c r="T50" s="1181"/>
      <c r="U50" s="885"/>
      <c r="V50" s="886"/>
      <c r="W50" s="886"/>
      <c r="X50" s="886"/>
      <c r="Y50" s="886"/>
      <c r="Z50" s="886"/>
      <c r="AA50" s="886"/>
      <c r="AB50" s="886"/>
      <c r="AC50" s="886"/>
      <c r="AD50" s="886"/>
      <c r="AE50" s="886"/>
      <c r="AF50" s="887"/>
      <c r="AG50" s="1182"/>
      <c r="AH50" s="1069"/>
      <c r="AI50" s="1071"/>
      <c r="AJ50" s="298"/>
      <c r="AK50" s="1060"/>
      <c r="AL50" s="1011"/>
      <c r="AM50" s="1006"/>
      <c r="AN50" s="1008"/>
      <c r="AO50" s="1221"/>
      <c r="AP50" s="1011"/>
      <c r="AQ50" s="1224"/>
      <c r="AR50" s="1035"/>
      <c r="AS50" s="1018"/>
      <c r="AT50" s="1021"/>
      <c r="AU50" s="325"/>
      <c r="AV50" s="1099"/>
      <c r="AW50" s="1087"/>
      <c r="AX50" s="1087"/>
      <c r="AY50" s="1087"/>
      <c r="AZ50" s="1006"/>
      <c r="BA50" s="1080"/>
      <c r="BD50" s="327" t="s">
        <v>128</v>
      </c>
      <c r="BE50" s="311">
        <v>12</v>
      </c>
      <c r="BF50" s="328">
        <f>COUNTIF($AG$16:$AG$51,"該当無")</f>
        <v>0</v>
      </c>
      <c r="BG50" s="328">
        <f>BE50-BF50</f>
        <v>12</v>
      </c>
      <c r="BH50" s="328">
        <f>COUNTIF($AG$16:$AG$51,"&gt;0")</f>
        <v>0</v>
      </c>
      <c r="BI50" s="311">
        <f>COUNTIF($AG$16:$AG$51,"0")</f>
        <v>0</v>
      </c>
      <c r="BJ50" s="328">
        <f>BI50-BN50</f>
        <v>0</v>
      </c>
      <c r="BK50" s="328">
        <f>COUNTIF($AH$16:$AH$51,BK49)</f>
        <v>0</v>
      </c>
      <c r="BL50" s="328">
        <f>COUNTIF($AH$16:$AH$51,BL49)</f>
        <v>0</v>
      </c>
      <c r="BM50" s="328">
        <f>COUNTIF($AH$16:$AH$51,BM49)</f>
        <v>0</v>
      </c>
      <c r="BN50" s="328">
        <f>COUNTIF($AH$16:$AH$51,BN49)</f>
        <v>0</v>
      </c>
      <c r="BP50" s="1305"/>
      <c r="BQ50" s="1011"/>
      <c r="BR50" s="1011"/>
      <c r="BS50" s="1306"/>
    </row>
    <row r="51" spans="2:71" s="299" customFormat="1" ht="21" customHeight="1">
      <c r="B51" s="1158"/>
      <c r="C51" s="937"/>
      <c r="D51" s="938"/>
      <c r="E51" s="938"/>
      <c r="F51" s="1171"/>
      <c r="G51" s="1171"/>
      <c r="H51" s="1172"/>
      <c r="I51" s="1179"/>
      <c r="J51" s="1180"/>
      <c r="K51" s="1180"/>
      <c r="L51" s="1180"/>
      <c r="M51" s="1180"/>
      <c r="N51" s="1180"/>
      <c r="O51" s="1180"/>
      <c r="P51" s="1180"/>
      <c r="Q51" s="1180"/>
      <c r="R51" s="1180"/>
      <c r="S51" s="1180"/>
      <c r="T51" s="1181"/>
      <c r="U51" s="888"/>
      <c r="V51" s="889"/>
      <c r="W51" s="889"/>
      <c r="X51" s="889"/>
      <c r="Y51" s="889"/>
      <c r="Z51" s="889"/>
      <c r="AA51" s="889"/>
      <c r="AB51" s="889"/>
      <c r="AC51" s="889"/>
      <c r="AD51" s="889"/>
      <c r="AE51" s="889"/>
      <c r="AF51" s="890"/>
      <c r="AG51" s="1183"/>
      <c r="AH51" s="1123"/>
      <c r="AI51" s="1072"/>
      <c r="AJ51" s="298"/>
      <c r="AK51" s="1060"/>
      <c r="AL51" s="1011"/>
      <c r="AM51" s="1007"/>
      <c r="AN51" s="1008"/>
      <c r="AO51" s="1222"/>
      <c r="AP51" s="1011"/>
      <c r="AQ51" s="1225"/>
      <c r="AR51" s="1037"/>
      <c r="AS51" s="1022"/>
      <c r="AT51" s="1021"/>
      <c r="AU51" s="325"/>
      <c r="AV51" s="1100"/>
      <c r="AW51" s="1088"/>
      <c r="AX51" s="1088"/>
      <c r="AY51" s="1088"/>
      <c r="AZ51" s="1010"/>
      <c r="BA51" s="1081"/>
      <c r="BP51" s="1305"/>
      <c r="BQ51" s="1011"/>
      <c r="BR51" s="1011"/>
      <c r="BS51" s="1306"/>
    </row>
    <row r="52" spans="2:71" ht="23.85" customHeight="1">
      <c r="B52" s="373" t="s">
        <v>580</v>
      </c>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5"/>
      <c r="AH52" s="375"/>
      <c r="AI52" s="376"/>
      <c r="AJ52" s="297"/>
      <c r="AK52" s="329"/>
      <c r="AL52" s="330"/>
      <c r="AM52" s="330"/>
      <c r="AN52" s="330"/>
      <c r="AO52" s="330"/>
      <c r="AP52" s="330"/>
      <c r="AQ52" s="330"/>
      <c r="AR52" s="331">
        <f>SUM(AR53:AR97)</f>
        <v>40</v>
      </c>
      <c r="AS52" s="330"/>
      <c r="AT52" s="331">
        <f>SUM(AT53:AT97)</f>
        <v>0</v>
      </c>
      <c r="AU52" s="325"/>
      <c r="AV52" s="332"/>
      <c r="AW52" s="333"/>
      <c r="AX52" s="333"/>
      <c r="AY52" s="333"/>
      <c r="AZ52" s="333"/>
      <c r="BA52" s="334"/>
      <c r="BP52" s="357"/>
      <c r="BQ52" s="358"/>
      <c r="BR52" s="358"/>
      <c r="BS52" s="359"/>
    </row>
    <row r="53" spans="2:71" s="299" customFormat="1" ht="17.100000000000001" customHeight="1">
      <c r="B53" s="943">
        <v>13</v>
      </c>
      <c r="C53" s="1119" t="s">
        <v>431</v>
      </c>
      <c r="D53" s="969"/>
      <c r="E53" s="969"/>
      <c r="F53" s="958" t="s">
        <v>129</v>
      </c>
      <c r="G53" s="959"/>
      <c r="H53" s="960"/>
      <c r="I53" s="882" t="s">
        <v>130</v>
      </c>
      <c r="J53" s="883"/>
      <c r="K53" s="883"/>
      <c r="L53" s="883"/>
      <c r="M53" s="883"/>
      <c r="N53" s="883"/>
      <c r="O53" s="883"/>
      <c r="P53" s="883"/>
      <c r="Q53" s="883"/>
      <c r="R53" s="883"/>
      <c r="S53" s="883"/>
      <c r="T53" s="955"/>
      <c r="U53" s="1179" t="s">
        <v>131</v>
      </c>
      <c r="V53" s="1180"/>
      <c r="W53" s="1180"/>
      <c r="X53" s="1180"/>
      <c r="Y53" s="1180"/>
      <c r="Z53" s="1180"/>
      <c r="AA53" s="1180"/>
      <c r="AB53" s="1180"/>
      <c r="AC53" s="1180"/>
      <c r="AD53" s="1180"/>
      <c r="AE53" s="1180"/>
      <c r="AF53" s="1204"/>
      <c r="AG53" s="1201"/>
      <c r="AH53" s="1068"/>
      <c r="AI53" s="1070"/>
      <c r="AJ53" s="298"/>
      <c r="AK53" s="1064">
        <v>2</v>
      </c>
      <c r="AL53" s="1050">
        <v>1</v>
      </c>
      <c r="AM53" s="1005">
        <f>IF($AG53="該当無",0,1)</f>
        <v>1</v>
      </c>
      <c r="AN53" s="1008">
        <v>1</v>
      </c>
      <c r="AO53" s="1220">
        <v>1</v>
      </c>
      <c r="AP53" s="1011">
        <f>$AK53*$AM53*$AN53</f>
        <v>2</v>
      </c>
      <c r="AQ53" s="1223">
        <f>$AP53*40/$AP$11</f>
        <v>2.3529411764705883</v>
      </c>
      <c r="AR53" s="1020">
        <f>SUM(AQ53:AQ64)</f>
        <v>11.76470588235294</v>
      </c>
      <c r="AS53" s="1017">
        <f>IF($AP53=0,0,IF($AG53=-1,$AG53*$AO53,$AG53/$AL53*$AQ53))</f>
        <v>0</v>
      </c>
      <c r="AT53" s="1286">
        <f>SUM(AS53:AS64)</f>
        <v>0</v>
      </c>
      <c r="AU53" s="325"/>
      <c r="AV53" s="1077">
        <v>1</v>
      </c>
      <c r="AW53" s="1087">
        <v>0</v>
      </c>
      <c r="AX53" s="1087">
        <v>-1</v>
      </c>
      <c r="AY53" s="1087"/>
      <c r="AZ53" s="1005"/>
      <c r="BA53" s="1080"/>
      <c r="BP53" s="1305" t="str">
        <f>IF($AG53=(-1),"今年度","")</f>
        <v/>
      </c>
      <c r="BQ53" s="1011" t="str">
        <f>IF($AG53=(-1),"来年度","")</f>
        <v/>
      </c>
      <c r="BR53" s="1011" t="str">
        <f>IF($AG53=(-1),"再来年度","")</f>
        <v/>
      </c>
      <c r="BS53" s="1306" t="str">
        <f>IF($AG53=(-1),"未定","")</f>
        <v/>
      </c>
    </row>
    <row r="54" spans="2:71" s="299" customFormat="1" ht="17.100000000000001" customHeight="1">
      <c r="B54" s="933"/>
      <c r="C54" s="935"/>
      <c r="D54" s="936"/>
      <c r="E54" s="936"/>
      <c r="F54" s="939"/>
      <c r="G54" s="940"/>
      <c r="H54" s="941"/>
      <c r="I54" s="885"/>
      <c r="J54" s="886"/>
      <c r="K54" s="886"/>
      <c r="L54" s="886"/>
      <c r="M54" s="886"/>
      <c r="N54" s="886"/>
      <c r="O54" s="886"/>
      <c r="P54" s="886"/>
      <c r="Q54" s="886"/>
      <c r="R54" s="886"/>
      <c r="S54" s="886"/>
      <c r="T54" s="942"/>
      <c r="U54" s="1179"/>
      <c r="V54" s="1180"/>
      <c r="W54" s="1180"/>
      <c r="X54" s="1180"/>
      <c r="Y54" s="1180"/>
      <c r="Z54" s="1180"/>
      <c r="AA54" s="1180"/>
      <c r="AB54" s="1180"/>
      <c r="AC54" s="1180"/>
      <c r="AD54" s="1180"/>
      <c r="AE54" s="1180"/>
      <c r="AF54" s="1204"/>
      <c r="AG54" s="1121"/>
      <c r="AH54" s="1069"/>
      <c r="AI54" s="1071"/>
      <c r="AJ54" s="298"/>
      <c r="AK54" s="1060"/>
      <c r="AL54" s="1011"/>
      <c r="AM54" s="1006"/>
      <c r="AN54" s="1008"/>
      <c r="AO54" s="1221"/>
      <c r="AP54" s="1011"/>
      <c r="AQ54" s="1224"/>
      <c r="AR54" s="1021"/>
      <c r="AS54" s="1018"/>
      <c r="AT54" s="1021"/>
      <c r="AU54" s="325"/>
      <c r="AV54" s="1077"/>
      <c r="AW54" s="1087"/>
      <c r="AX54" s="1087"/>
      <c r="AY54" s="1087"/>
      <c r="AZ54" s="1006"/>
      <c r="BA54" s="1080"/>
      <c r="BP54" s="1305"/>
      <c r="BQ54" s="1011"/>
      <c r="BR54" s="1011"/>
      <c r="BS54" s="1306"/>
    </row>
    <row r="55" spans="2:71" s="299" customFormat="1" ht="17.100000000000001" customHeight="1">
      <c r="B55" s="934"/>
      <c r="C55" s="935"/>
      <c r="D55" s="936"/>
      <c r="E55" s="936"/>
      <c r="F55" s="939"/>
      <c r="G55" s="940"/>
      <c r="H55" s="941"/>
      <c r="I55" s="885"/>
      <c r="J55" s="886"/>
      <c r="K55" s="886"/>
      <c r="L55" s="886"/>
      <c r="M55" s="886"/>
      <c r="N55" s="886"/>
      <c r="O55" s="886"/>
      <c r="P55" s="886"/>
      <c r="Q55" s="886"/>
      <c r="R55" s="886"/>
      <c r="S55" s="886"/>
      <c r="T55" s="942"/>
      <c r="U55" s="1205"/>
      <c r="V55" s="1206"/>
      <c r="W55" s="1206"/>
      <c r="X55" s="1206"/>
      <c r="Y55" s="1206"/>
      <c r="Z55" s="1206"/>
      <c r="AA55" s="1206"/>
      <c r="AB55" s="1206"/>
      <c r="AC55" s="1206"/>
      <c r="AD55" s="1206"/>
      <c r="AE55" s="1206"/>
      <c r="AF55" s="1207"/>
      <c r="AG55" s="1122"/>
      <c r="AH55" s="1069"/>
      <c r="AI55" s="1072"/>
      <c r="AJ55" s="298"/>
      <c r="AK55" s="1060"/>
      <c r="AL55" s="1011"/>
      <c r="AM55" s="1007"/>
      <c r="AN55" s="1008"/>
      <c r="AO55" s="1222"/>
      <c r="AP55" s="1011"/>
      <c r="AQ55" s="1225"/>
      <c r="AR55" s="1021"/>
      <c r="AS55" s="1022"/>
      <c r="AT55" s="1021"/>
      <c r="AU55" s="325"/>
      <c r="AV55" s="1097"/>
      <c r="AW55" s="1088"/>
      <c r="AX55" s="1088"/>
      <c r="AY55" s="1088"/>
      <c r="AZ55" s="1007"/>
      <c r="BA55" s="1081"/>
      <c r="BP55" s="1305"/>
      <c r="BQ55" s="1011"/>
      <c r="BR55" s="1011"/>
      <c r="BS55" s="1306"/>
    </row>
    <row r="56" spans="2:71" s="299" customFormat="1" ht="15" customHeight="1">
      <c r="B56" s="943">
        <v>14</v>
      </c>
      <c r="C56" s="935"/>
      <c r="D56" s="936"/>
      <c r="E56" s="936"/>
      <c r="F56" s="958" t="s">
        <v>18</v>
      </c>
      <c r="G56" s="959"/>
      <c r="H56" s="960"/>
      <c r="I56" s="882" t="s">
        <v>19</v>
      </c>
      <c r="J56" s="883"/>
      <c r="K56" s="883"/>
      <c r="L56" s="883"/>
      <c r="M56" s="883"/>
      <c r="N56" s="883"/>
      <c r="O56" s="883"/>
      <c r="P56" s="883"/>
      <c r="Q56" s="883"/>
      <c r="R56" s="883"/>
      <c r="S56" s="883"/>
      <c r="T56" s="955"/>
      <c r="U56" s="882" t="s">
        <v>472</v>
      </c>
      <c r="V56" s="883"/>
      <c r="W56" s="883"/>
      <c r="X56" s="883"/>
      <c r="Y56" s="883"/>
      <c r="Z56" s="883"/>
      <c r="AA56" s="883"/>
      <c r="AB56" s="883"/>
      <c r="AC56" s="883"/>
      <c r="AD56" s="883"/>
      <c r="AE56" s="883"/>
      <c r="AF56" s="883"/>
      <c r="AG56" s="1120"/>
      <c r="AH56" s="1069"/>
      <c r="AI56" s="1070"/>
      <c r="AJ56" s="298"/>
      <c r="AK56" s="1060">
        <v>2</v>
      </c>
      <c r="AL56" s="1011">
        <v>1</v>
      </c>
      <c r="AM56" s="1009">
        <f>IF($AG56="該当無",0,1)</f>
        <v>1</v>
      </c>
      <c r="AN56" s="1008">
        <v>1</v>
      </c>
      <c r="AO56" s="1220"/>
      <c r="AP56" s="1011">
        <f>$AK56*$AM56*$AN56</f>
        <v>2</v>
      </c>
      <c r="AQ56" s="1223">
        <f>$AP56*40/$AP$11</f>
        <v>2.3529411764705883</v>
      </c>
      <c r="AR56" s="1027"/>
      <c r="AS56" s="1017">
        <f>IF($AP56=0,0,IF($AG56=-1,$AG56*$AO56,$AG56/$AL56*$AQ56))</f>
        <v>0</v>
      </c>
      <c r="AT56" s="1021"/>
      <c r="AU56" s="325"/>
      <c r="AV56" s="1076">
        <v>1</v>
      </c>
      <c r="AW56" s="1086">
        <v>0</v>
      </c>
      <c r="AX56" s="1086" t="s">
        <v>463</v>
      </c>
      <c r="AY56" s="1086"/>
      <c r="AZ56" s="1009"/>
      <c r="BA56" s="1079"/>
      <c r="BP56" s="1305" t="str">
        <f>IF($AG56=0,"今年度","")</f>
        <v>今年度</v>
      </c>
      <c r="BQ56" s="1011" t="str">
        <f>IF($AG56=0,"来年度","")</f>
        <v>来年度</v>
      </c>
      <c r="BR56" s="1011" t="str">
        <f>IF($AG56=0,"再来年度","")</f>
        <v>再来年度</v>
      </c>
      <c r="BS56" s="1306" t="str">
        <f>IF($AG56=0,"未定","")</f>
        <v>未定</v>
      </c>
    </row>
    <row r="57" spans="2:71" s="299" customFormat="1" ht="15" customHeight="1">
      <c r="B57" s="933"/>
      <c r="C57" s="935"/>
      <c r="D57" s="936"/>
      <c r="E57" s="936"/>
      <c r="F57" s="939"/>
      <c r="G57" s="940"/>
      <c r="H57" s="941"/>
      <c r="I57" s="885"/>
      <c r="J57" s="886"/>
      <c r="K57" s="886"/>
      <c r="L57" s="886"/>
      <c r="M57" s="886"/>
      <c r="N57" s="886"/>
      <c r="O57" s="886"/>
      <c r="P57" s="886"/>
      <c r="Q57" s="886"/>
      <c r="R57" s="886"/>
      <c r="S57" s="886"/>
      <c r="T57" s="942"/>
      <c r="U57" s="885"/>
      <c r="V57" s="886"/>
      <c r="W57" s="886"/>
      <c r="X57" s="886"/>
      <c r="Y57" s="886"/>
      <c r="Z57" s="886"/>
      <c r="AA57" s="886"/>
      <c r="AB57" s="886"/>
      <c r="AC57" s="886"/>
      <c r="AD57" s="886"/>
      <c r="AE57" s="886"/>
      <c r="AF57" s="886"/>
      <c r="AG57" s="1121"/>
      <c r="AH57" s="1069"/>
      <c r="AI57" s="1071"/>
      <c r="AJ57" s="298"/>
      <c r="AK57" s="1060"/>
      <c r="AL57" s="1011"/>
      <c r="AM57" s="1006"/>
      <c r="AN57" s="1008"/>
      <c r="AO57" s="1221"/>
      <c r="AP57" s="1011"/>
      <c r="AQ57" s="1224"/>
      <c r="AR57" s="1027"/>
      <c r="AS57" s="1018"/>
      <c r="AT57" s="1021"/>
      <c r="AU57" s="325"/>
      <c r="AV57" s="1077"/>
      <c r="AW57" s="1087"/>
      <c r="AX57" s="1087"/>
      <c r="AY57" s="1087"/>
      <c r="AZ57" s="1006"/>
      <c r="BA57" s="1080"/>
      <c r="BP57" s="1305"/>
      <c r="BQ57" s="1011"/>
      <c r="BR57" s="1011"/>
      <c r="BS57" s="1306"/>
    </row>
    <row r="58" spans="2:71" s="299" customFormat="1" ht="15" customHeight="1">
      <c r="B58" s="934"/>
      <c r="C58" s="935"/>
      <c r="D58" s="936"/>
      <c r="E58" s="936"/>
      <c r="F58" s="982"/>
      <c r="G58" s="983"/>
      <c r="H58" s="984"/>
      <c r="I58" s="888"/>
      <c r="J58" s="889"/>
      <c r="K58" s="889"/>
      <c r="L58" s="889"/>
      <c r="M58" s="889"/>
      <c r="N58" s="889"/>
      <c r="O58" s="889"/>
      <c r="P58" s="889"/>
      <c r="Q58" s="889"/>
      <c r="R58" s="889"/>
      <c r="S58" s="889"/>
      <c r="T58" s="956"/>
      <c r="U58" s="888"/>
      <c r="V58" s="889"/>
      <c r="W58" s="889"/>
      <c r="X58" s="889"/>
      <c r="Y58" s="889"/>
      <c r="Z58" s="889"/>
      <c r="AA58" s="889"/>
      <c r="AB58" s="889"/>
      <c r="AC58" s="889"/>
      <c r="AD58" s="889"/>
      <c r="AE58" s="889"/>
      <c r="AF58" s="889"/>
      <c r="AG58" s="1122"/>
      <c r="AH58" s="1069"/>
      <c r="AI58" s="1072"/>
      <c r="AJ58" s="298"/>
      <c r="AK58" s="1060"/>
      <c r="AL58" s="1011"/>
      <c r="AM58" s="1007"/>
      <c r="AN58" s="1008"/>
      <c r="AO58" s="1222"/>
      <c r="AP58" s="1011"/>
      <c r="AQ58" s="1225"/>
      <c r="AR58" s="1027"/>
      <c r="AS58" s="1022"/>
      <c r="AT58" s="1021"/>
      <c r="AU58" s="325"/>
      <c r="AV58" s="1097"/>
      <c r="AW58" s="1088"/>
      <c r="AX58" s="1088"/>
      <c r="AY58" s="1088"/>
      <c r="AZ58" s="1007"/>
      <c r="BA58" s="1081"/>
      <c r="BP58" s="1305"/>
      <c r="BQ58" s="1011"/>
      <c r="BR58" s="1011"/>
      <c r="BS58" s="1306"/>
    </row>
    <row r="59" spans="2:71" s="299" customFormat="1" ht="25.35" customHeight="1">
      <c r="B59" s="943">
        <v>15</v>
      </c>
      <c r="C59" s="935"/>
      <c r="D59" s="936"/>
      <c r="E59" s="936"/>
      <c r="F59" s="939" t="s">
        <v>132</v>
      </c>
      <c r="G59" s="940"/>
      <c r="H59" s="941"/>
      <c r="I59" s="927" t="s">
        <v>133</v>
      </c>
      <c r="J59" s="928"/>
      <c r="K59" s="928"/>
      <c r="L59" s="928"/>
      <c r="M59" s="928"/>
      <c r="N59" s="928"/>
      <c r="O59" s="928"/>
      <c r="P59" s="928"/>
      <c r="Q59" s="928"/>
      <c r="R59" s="928"/>
      <c r="S59" s="928"/>
      <c r="T59" s="929"/>
      <c r="U59" s="885" t="s">
        <v>637</v>
      </c>
      <c r="V59" s="886"/>
      <c r="W59" s="886"/>
      <c r="X59" s="886"/>
      <c r="Y59" s="886"/>
      <c r="Z59" s="886"/>
      <c r="AA59" s="886"/>
      <c r="AB59" s="886"/>
      <c r="AC59" s="886"/>
      <c r="AD59" s="886"/>
      <c r="AE59" s="886"/>
      <c r="AF59" s="887"/>
      <c r="AG59" s="1199"/>
      <c r="AH59" s="1069"/>
      <c r="AI59" s="1070"/>
      <c r="AJ59" s="298"/>
      <c r="AK59" s="1060">
        <v>3</v>
      </c>
      <c r="AL59" s="1011">
        <v>4</v>
      </c>
      <c r="AM59" s="1009">
        <f>IF($AG59="該当無",0,1)</f>
        <v>1</v>
      </c>
      <c r="AN59" s="1008">
        <v>1</v>
      </c>
      <c r="AO59" s="1220"/>
      <c r="AP59" s="1011">
        <f>$AK59*$AM59*$AN59</f>
        <v>3</v>
      </c>
      <c r="AQ59" s="1223">
        <f>$AP59*40/$AP$11</f>
        <v>3.5294117647058822</v>
      </c>
      <c r="AR59" s="1026"/>
      <c r="AS59" s="1017">
        <f>IF($AP59=0,0,IF($AG59=-1,$AG59*$AO59,$AG59/$AL59*$AQ59))</f>
        <v>0</v>
      </c>
      <c r="AT59" s="1020"/>
      <c r="AU59" s="325"/>
      <c r="AV59" s="1076">
        <v>4</v>
      </c>
      <c r="AW59" s="1086">
        <v>3</v>
      </c>
      <c r="AX59" s="1086">
        <v>2</v>
      </c>
      <c r="AY59" s="1086">
        <v>1</v>
      </c>
      <c r="AZ59" s="1009">
        <v>0</v>
      </c>
      <c r="BA59" s="1287"/>
      <c r="BP59" s="1305" t="str">
        <f>IF($AG59=0,"今年度","")</f>
        <v>今年度</v>
      </c>
      <c r="BQ59" s="1011" t="str">
        <f>IF($AG59=0,"来年度","")</f>
        <v>来年度</v>
      </c>
      <c r="BR59" s="1011" t="str">
        <f>IF($AG59=0,"再来年度","")</f>
        <v>再来年度</v>
      </c>
      <c r="BS59" s="1306" t="str">
        <f>IF($AG59=0,"未定","")</f>
        <v>未定</v>
      </c>
    </row>
    <row r="60" spans="2:71" s="299" customFormat="1" ht="25.35" customHeight="1">
      <c r="B60" s="933"/>
      <c r="C60" s="935"/>
      <c r="D60" s="936"/>
      <c r="E60" s="936"/>
      <c r="F60" s="939"/>
      <c r="G60" s="940"/>
      <c r="H60" s="941"/>
      <c r="I60" s="927"/>
      <c r="J60" s="928"/>
      <c r="K60" s="928"/>
      <c r="L60" s="928"/>
      <c r="M60" s="928"/>
      <c r="N60" s="928"/>
      <c r="O60" s="928"/>
      <c r="P60" s="928"/>
      <c r="Q60" s="928"/>
      <c r="R60" s="928"/>
      <c r="S60" s="928"/>
      <c r="T60" s="929"/>
      <c r="U60" s="885"/>
      <c r="V60" s="886"/>
      <c r="W60" s="886"/>
      <c r="X60" s="886"/>
      <c r="Y60" s="886"/>
      <c r="Z60" s="886"/>
      <c r="AA60" s="886"/>
      <c r="AB60" s="886"/>
      <c r="AC60" s="886"/>
      <c r="AD60" s="886"/>
      <c r="AE60" s="886"/>
      <c r="AF60" s="887"/>
      <c r="AG60" s="1200"/>
      <c r="AH60" s="1069"/>
      <c r="AI60" s="1071"/>
      <c r="AJ60" s="298"/>
      <c r="AK60" s="1060"/>
      <c r="AL60" s="1011"/>
      <c r="AM60" s="1006"/>
      <c r="AN60" s="1008"/>
      <c r="AO60" s="1221"/>
      <c r="AP60" s="1011"/>
      <c r="AQ60" s="1224"/>
      <c r="AR60" s="1027"/>
      <c r="AS60" s="1018"/>
      <c r="AT60" s="1021"/>
      <c r="AU60" s="325"/>
      <c r="AV60" s="1077"/>
      <c r="AW60" s="1087"/>
      <c r="AX60" s="1087"/>
      <c r="AY60" s="1087"/>
      <c r="AZ60" s="1006"/>
      <c r="BA60" s="1288"/>
      <c r="BP60" s="1305"/>
      <c r="BQ60" s="1011"/>
      <c r="BR60" s="1011"/>
      <c r="BS60" s="1306"/>
    </row>
    <row r="61" spans="2:71" s="299" customFormat="1" ht="25.35" customHeight="1">
      <c r="B61" s="934"/>
      <c r="C61" s="935"/>
      <c r="D61" s="936"/>
      <c r="E61" s="936"/>
      <c r="F61" s="982"/>
      <c r="G61" s="983"/>
      <c r="H61" s="984"/>
      <c r="I61" s="930"/>
      <c r="J61" s="931"/>
      <c r="K61" s="931"/>
      <c r="L61" s="931"/>
      <c r="M61" s="931"/>
      <c r="N61" s="931"/>
      <c r="O61" s="931"/>
      <c r="P61" s="931"/>
      <c r="Q61" s="931"/>
      <c r="R61" s="931"/>
      <c r="S61" s="931"/>
      <c r="T61" s="932"/>
      <c r="U61" s="888"/>
      <c r="V61" s="889"/>
      <c r="W61" s="889"/>
      <c r="X61" s="889"/>
      <c r="Y61" s="889"/>
      <c r="Z61" s="889"/>
      <c r="AA61" s="889"/>
      <c r="AB61" s="889"/>
      <c r="AC61" s="889"/>
      <c r="AD61" s="889"/>
      <c r="AE61" s="889"/>
      <c r="AF61" s="890"/>
      <c r="AG61" s="1200"/>
      <c r="AH61" s="1069"/>
      <c r="AI61" s="1072"/>
      <c r="AJ61" s="298"/>
      <c r="AK61" s="1060"/>
      <c r="AL61" s="1011"/>
      <c r="AM61" s="1007"/>
      <c r="AN61" s="1008"/>
      <c r="AO61" s="1222"/>
      <c r="AP61" s="1011"/>
      <c r="AQ61" s="1225"/>
      <c r="AR61" s="1027"/>
      <c r="AS61" s="1022"/>
      <c r="AT61" s="1021"/>
      <c r="AU61" s="325"/>
      <c r="AV61" s="1097"/>
      <c r="AW61" s="1088"/>
      <c r="AX61" s="1088"/>
      <c r="AY61" s="1088"/>
      <c r="AZ61" s="1007"/>
      <c r="BA61" s="1289"/>
      <c r="BP61" s="1305"/>
      <c r="BQ61" s="1011"/>
      <c r="BR61" s="1011"/>
      <c r="BS61" s="1306"/>
    </row>
    <row r="62" spans="2:71" s="299" customFormat="1" ht="22.35" customHeight="1">
      <c r="B62" s="943">
        <v>16</v>
      </c>
      <c r="C62" s="935"/>
      <c r="D62" s="936"/>
      <c r="E62" s="936"/>
      <c r="F62" s="958" t="s">
        <v>134</v>
      </c>
      <c r="G62" s="959"/>
      <c r="H62" s="960"/>
      <c r="I62" s="944" t="s">
        <v>570</v>
      </c>
      <c r="J62" s="945"/>
      <c r="K62" s="945"/>
      <c r="L62" s="945"/>
      <c r="M62" s="945"/>
      <c r="N62" s="945"/>
      <c r="O62" s="945"/>
      <c r="P62" s="945"/>
      <c r="Q62" s="945"/>
      <c r="R62" s="945"/>
      <c r="S62" s="945"/>
      <c r="T62" s="946"/>
      <c r="U62" s="882" t="s">
        <v>135</v>
      </c>
      <c r="V62" s="883"/>
      <c r="W62" s="883"/>
      <c r="X62" s="883"/>
      <c r="Y62" s="883"/>
      <c r="Z62" s="883"/>
      <c r="AA62" s="883"/>
      <c r="AB62" s="883"/>
      <c r="AC62" s="883"/>
      <c r="AD62" s="883"/>
      <c r="AE62" s="883"/>
      <c r="AF62" s="884"/>
      <c r="AG62" s="1199"/>
      <c r="AH62" s="1069"/>
      <c r="AI62" s="1070"/>
      <c r="AJ62" s="298"/>
      <c r="AK62" s="1060">
        <v>3</v>
      </c>
      <c r="AL62" s="1011">
        <v>3</v>
      </c>
      <c r="AM62" s="1009">
        <f>IF($AG62="該当無",0,1)</f>
        <v>1</v>
      </c>
      <c r="AN62" s="1008">
        <v>1</v>
      </c>
      <c r="AO62" s="1220"/>
      <c r="AP62" s="1011">
        <f>$AK62*$AM62*$AN62</f>
        <v>3</v>
      </c>
      <c r="AQ62" s="1223">
        <f>$AP62*40/$AP$11</f>
        <v>3.5294117647058822</v>
      </c>
      <c r="AR62" s="1026"/>
      <c r="AS62" s="1017">
        <f>IF($AP62=0,0,IF($AG62=-1,$AG62*$AO62,$AG62/$AL62*$AQ62))</f>
        <v>0</v>
      </c>
      <c r="AT62" s="1020"/>
      <c r="AU62" s="325"/>
      <c r="AV62" s="1076">
        <v>3</v>
      </c>
      <c r="AW62" s="1086">
        <v>2</v>
      </c>
      <c r="AX62" s="1086">
        <v>1</v>
      </c>
      <c r="AY62" s="1086">
        <v>0</v>
      </c>
      <c r="AZ62" s="1296"/>
      <c r="BA62" s="1287"/>
      <c r="BP62" s="1305" t="str">
        <f>IF($AG62=0,"今年度","")</f>
        <v>今年度</v>
      </c>
      <c r="BQ62" s="1011" t="str">
        <f>IF($AG62=0,"来年度","")</f>
        <v>来年度</v>
      </c>
      <c r="BR62" s="1011" t="str">
        <f>IF($AG62=0,"再来年度","")</f>
        <v>再来年度</v>
      </c>
      <c r="BS62" s="1306" t="str">
        <f>IF($AG62=0,"未定","")</f>
        <v>未定</v>
      </c>
    </row>
    <row r="63" spans="2:71" s="299" customFormat="1" ht="22.35" customHeight="1">
      <c r="B63" s="933"/>
      <c r="C63" s="935"/>
      <c r="D63" s="936"/>
      <c r="E63" s="936"/>
      <c r="F63" s="939"/>
      <c r="G63" s="940"/>
      <c r="H63" s="941"/>
      <c r="I63" s="927"/>
      <c r="J63" s="928"/>
      <c r="K63" s="928"/>
      <c r="L63" s="928"/>
      <c r="M63" s="928"/>
      <c r="N63" s="928"/>
      <c r="O63" s="928"/>
      <c r="P63" s="928"/>
      <c r="Q63" s="928"/>
      <c r="R63" s="928"/>
      <c r="S63" s="928"/>
      <c r="T63" s="929"/>
      <c r="U63" s="885"/>
      <c r="V63" s="886"/>
      <c r="W63" s="886"/>
      <c r="X63" s="886"/>
      <c r="Y63" s="886"/>
      <c r="Z63" s="886"/>
      <c r="AA63" s="886"/>
      <c r="AB63" s="886"/>
      <c r="AC63" s="886"/>
      <c r="AD63" s="886"/>
      <c r="AE63" s="886"/>
      <c r="AF63" s="887"/>
      <c r="AG63" s="1200"/>
      <c r="AH63" s="1069"/>
      <c r="AI63" s="1071"/>
      <c r="AJ63" s="298"/>
      <c r="AK63" s="1060"/>
      <c r="AL63" s="1011"/>
      <c r="AM63" s="1006"/>
      <c r="AN63" s="1008"/>
      <c r="AO63" s="1221"/>
      <c r="AP63" s="1011"/>
      <c r="AQ63" s="1224"/>
      <c r="AR63" s="1027"/>
      <c r="AS63" s="1018"/>
      <c r="AT63" s="1021"/>
      <c r="AU63" s="325"/>
      <c r="AV63" s="1077"/>
      <c r="AW63" s="1087"/>
      <c r="AX63" s="1087"/>
      <c r="AY63" s="1087"/>
      <c r="AZ63" s="1297"/>
      <c r="BA63" s="1288"/>
      <c r="BP63" s="1305"/>
      <c r="BQ63" s="1011"/>
      <c r="BR63" s="1011"/>
      <c r="BS63" s="1306"/>
    </row>
    <row r="64" spans="2:71" s="299" customFormat="1" ht="22.35" customHeight="1">
      <c r="B64" s="957"/>
      <c r="C64" s="935"/>
      <c r="D64" s="936"/>
      <c r="E64" s="936"/>
      <c r="F64" s="939"/>
      <c r="G64" s="940"/>
      <c r="H64" s="941"/>
      <c r="I64" s="927"/>
      <c r="J64" s="928"/>
      <c r="K64" s="928"/>
      <c r="L64" s="928"/>
      <c r="M64" s="928"/>
      <c r="N64" s="928"/>
      <c r="O64" s="928"/>
      <c r="P64" s="928"/>
      <c r="Q64" s="928"/>
      <c r="R64" s="928"/>
      <c r="S64" s="928"/>
      <c r="T64" s="929"/>
      <c r="U64" s="885"/>
      <c r="V64" s="886"/>
      <c r="W64" s="886"/>
      <c r="X64" s="886"/>
      <c r="Y64" s="886"/>
      <c r="Z64" s="886"/>
      <c r="AA64" s="886"/>
      <c r="AB64" s="886"/>
      <c r="AC64" s="886"/>
      <c r="AD64" s="886"/>
      <c r="AE64" s="886"/>
      <c r="AF64" s="887"/>
      <c r="AG64" s="1294"/>
      <c r="AH64" s="1295"/>
      <c r="AI64" s="1191"/>
      <c r="AJ64" s="298"/>
      <c r="AK64" s="1061"/>
      <c r="AL64" s="1003"/>
      <c r="AM64" s="1010"/>
      <c r="AN64" s="1013"/>
      <c r="AO64" s="1217"/>
      <c r="AP64" s="1003"/>
      <c r="AQ64" s="1226"/>
      <c r="AR64" s="1030"/>
      <c r="AS64" s="1019"/>
      <c r="AT64" s="1025"/>
      <c r="AU64" s="325"/>
      <c r="AV64" s="1078"/>
      <c r="AW64" s="1285"/>
      <c r="AX64" s="1285"/>
      <c r="AY64" s="1285"/>
      <c r="AZ64" s="1298"/>
      <c r="BA64" s="1299"/>
      <c r="BP64" s="1305"/>
      <c r="BQ64" s="1011"/>
      <c r="BR64" s="1011"/>
      <c r="BS64" s="1306"/>
    </row>
    <row r="65" spans="2:71" s="299" customFormat="1" ht="31.35" customHeight="1">
      <c r="B65" s="1038">
        <v>17</v>
      </c>
      <c r="C65" s="1041" t="s">
        <v>20</v>
      </c>
      <c r="D65" s="1042"/>
      <c r="E65" s="1042"/>
      <c r="F65" s="1045" t="s">
        <v>21</v>
      </c>
      <c r="G65" s="1042"/>
      <c r="H65" s="1046"/>
      <c r="I65" s="1047" t="s">
        <v>22</v>
      </c>
      <c r="J65" s="1048"/>
      <c r="K65" s="1048"/>
      <c r="L65" s="1048"/>
      <c r="M65" s="1048"/>
      <c r="N65" s="1048"/>
      <c r="O65" s="1048"/>
      <c r="P65" s="1048"/>
      <c r="Q65" s="1048"/>
      <c r="R65" s="1048"/>
      <c r="S65" s="1048"/>
      <c r="T65" s="1049"/>
      <c r="U65" s="1047" t="s">
        <v>617</v>
      </c>
      <c r="V65" s="1048"/>
      <c r="W65" s="1048"/>
      <c r="X65" s="1048"/>
      <c r="Y65" s="1048"/>
      <c r="Z65" s="1048"/>
      <c r="AA65" s="1048"/>
      <c r="AB65" s="1048"/>
      <c r="AC65" s="1048"/>
      <c r="AD65" s="1048"/>
      <c r="AE65" s="1048"/>
      <c r="AF65" s="1192"/>
      <c r="AG65" s="1291"/>
      <c r="AH65" s="1068"/>
      <c r="AI65" s="1190"/>
      <c r="AJ65" s="298"/>
      <c r="AK65" s="1073">
        <v>2</v>
      </c>
      <c r="AL65" s="1007">
        <v>3</v>
      </c>
      <c r="AM65" s="1006">
        <f>IF($AG65="該当無",0,1)</f>
        <v>1</v>
      </c>
      <c r="AN65" s="1012">
        <v>1</v>
      </c>
      <c r="AO65" s="1221"/>
      <c r="AP65" s="1007">
        <f>$AK65*$AM65*$AN65</f>
        <v>2</v>
      </c>
      <c r="AQ65" s="1224">
        <f>$AP65*40/$AP$11</f>
        <v>2.3529411764705883</v>
      </c>
      <c r="AR65" s="1024">
        <f>SUM(AQ65)</f>
        <v>2.3529411764705883</v>
      </c>
      <c r="AS65" s="1018">
        <f>IF($AP65=0,0,IF($AG65=-1,$AG65*$AO65,$AG65/$AL65*$AQ65))</f>
        <v>0</v>
      </c>
      <c r="AT65" s="1024">
        <f>SUM(AS65)</f>
        <v>0</v>
      </c>
      <c r="AU65" s="325"/>
      <c r="AV65" s="1077">
        <v>3</v>
      </c>
      <c r="AW65" s="1087">
        <v>2</v>
      </c>
      <c r="AX65" s="1087">
        <v>1</v>
      </c>
      <c r="AY65" s="1087">
        <v>0</v>
      </c>
      <c r="AZ65" s="1006" t="s">
        <v>463</v>
      </c>
      <c r="BA65" s="1080"/>
      <c r="BP65" s="1305" t="str">
        <f>IF($AG65=0,"今年度","")</f>
        <v>今年度</v>
      </c>
      <c r="BQ65" s="1011" t="str">
        <f>IF($AG65=0,"来年度","")</f>
        <v>来年度</v>
      </c>
      <c r="BR65" s="1011" t="str">
        <f>IF($AG65=0,"再来年度","")</f>
        <v>再来年度</v>
      </c>
      <c r="BS65" s="1306" t="str">
        <f>IF($AG65=0,"未定","")</f>
        <v>未定</v>
      </c>
    </row>
    <row r="66" spans="2:71" s="299" customFormat="1" ht="31.35" customHeight="1">
      <c r="B66" s="1039"/>
      <c r="C66" s="1043"/>
      <c r="D66" s="940"/>
      <c r="E66" s="940"/>
      <c r="F66" s="939"/>
      <c r="G66" s="940"/>
      <c r="H66" s="941"/>
      <c r="I66" s="885"/>
      <c r="J66" s="886"/>
      <c r="K66" s="886"/>
      <c r="L66" s="886"/>
      <c r="M66" s="886"/>
      <c r="N66" s="886"/>
      <c r="O66" s="886"/>
      <c r="P66" s="886"/>
      <c r="Q66" s="886"/>
      <c r="R66" s="886"/>
      <c r="S66" s="886"/>
      <c r="T66" s="942"/>
      <c r="U66" s="885"/>
      <c r="V66" s="886"/>
      <c r="W66" s="886"/>
      <c r="X66" s="886"/>
      <c r="Y66" s="886"/>
      <c r="Z66" s="886"/>
      <c r="AA66" s="886"/>
      <c r="AB66" s="886"/>
      <c r="AC66" s="886"/>
      <c r="AD66" s="886"/>
      <c r="AE66" s="886"/>
      <c r="AF66" s="887"/>
      <c r="AG66" s="1292"/>
      <c r="AH66" s="1069"/>
      <c r="AI66" s="1071"/>
      <c r="AJ66" s="298"/>
      <c r="AK66" s="1060"/>
      <c r="AL66" s="1011"/>
      <c r="AM66" s="1006"/>
      <c r="AN66" s="1008"/>
      <c r="AO66" s="1221"/>
      <c r="AP66" s="1011"/>
      <c r="AQ66" s="1224"/>
      <c r="AR66" s="1021"/>
      <c r="AS66" s="1018"/>
      <c r="AT66" s="1021"/>
      <c r="AU66" s="325"/>
      <c r="AV66" s="1077"/>
      <c r="AW66" s="1087"/>
      <c r="AX66" s="1087"/>
      <c r="AY66" s="1087"/>
      <c r="AZ66" s="1006"/>
      <c r="BA66" s="1080"/>
      <c r="BP66" s="1305"/>
      <c r="BQ66" s="1011"/>
      <c r="BR66" s="1011"/>
      <c r="BS66" s="1306"/>
    </row>
    <row r="67" spans="2:71" s="299" customFormat="1" ht="31.35" customHeight="1">
      <c r="B67" s="1040"/>
      <c r="C67" s="1044"/>
      <c r="D67" s="962"/>
      <c r="E67" s="962"/>
      <c r="F67" s="961"/>
      <c r="G67" s="962"/>
      <c r="H67" s="963"/>
      <c r="I67" s="891"/>
      <c r="J67" s="892"/>
      <c r="K67" s="892"/>
      <c r="L67" s="892"/>
      <c r="M67" s="892"/>
      <c r="N67" s="892"/>
      <c r="O67" s="892"/>
      <c r="P67" s="892"/>
      <c r="Q67" s="892"/>
      <c r="R67" s="892"/>
      <c r="S67" s="892"/>
      <c r="T67" s="964"/>
      <c r="U67" s="891"/>
      <c r="V67" s="892"/>
      <c r="W67" s="892"/>
      <c r="X67" s="892"/>
      <c r="Y67" s="892"/>
      <c r="Z67" s="892"/>
      <c r="AA67" s="892"/>
      <c r="AB67" s="892"/>
      <c r="AC67" s="892"/>
      <c r="AD67" s="892"/>
      <c r="AE67" s="892"/>
      <c r="AF67" s="1290"/>
      <c r="AG67" s="1293"/>
      <c r="AH67" s="1123"/>
      <c r="AI67" s="1191"/>
      <c r="AJ67" s="298"/>
      <c r="AK67" s="1061"/>
      <c r="AL67" s="1003"/>
      <c r="AM67" s="1010"/>
      <c r="AN67" s="1013"/>
      <c r="AO67" s="1217"/>
      <c r="AP67" s="1003"/>
      <c r="AQ67" s="1226"/>
      <c r="AR67" s="1025"/>
      <c r="AS67" s="1019"/>
      <c r="AT67" s="1025"/>
      <c r="AU67" s="325"/>
      <c r="AV67" s="1078"/>
      <c r="AW67" s="1285"/>
      <c r="AX67" s="1285"/>
      <c r="AY67" s="1285"/>
      <c r="AZ67" s="1010"/>
      <c r="BA67" s="1083"/>
      <c r="BP67" s="1305"/>
      <c r="BQ67" s="1011"/>
      <c r="BR67" s="1011"/>
      <c r="BS67" s="1306"/>
    </row>
    <row r="68" spans="2:71" s="299" customFormat="1" ht="18" customHeight="1">
      <c r="B68" s="933">
        <v>18</v>
      </c>
      <c r="C68" s="935" t="s">
        <v>432</v>
      </c>
      <c r="D68" s="936"/>
      <c r="E68" s="936"/>
      <c r="F68" s="939" t="s">
        <v>136</v>
      </c>
      <c r="G68" s="940"/>
      <c r="H68" s="941"/>
      <c r="I68" s="885" t="s">
        <v>137</v>
      </c>
      <c r="J68" s="886"/>
      <c r="K68" s="886"/>
      <c r="L68" s="886"/>
      <c r="M68" s="886"/>
      <c r="N68" s="886"/>
      <c r="O68" s="886"/>
      <c r="P68" s="886"/>
      <c r="Q68" s="886"/>
      <c r="R68" s="886"/>
      <c r="S68" s="886"/>
      <c r="T68" s="942"/>
      <c r="U68" s="885" t="s">
        <v>138</v>
      </c>
      <c r="V68" s="886"/>
      <c r="W68" s="886"/>
      <c r="X68" s="886"/>
      <c r="Y68" s="886"/>
      <c r="Z68" s="886"/>
      <c r="AA68" s="886"/>
      <c r="AB68" s="886"/>
      <c r="AC68" s="886"/>
      <c r="AD68" s="886"/>
      <c r="AE68" s="886"/>
      <c r="AF68" s="887"/>
      <c r="AG68" s="1200"/>
      <c r="AH68" s="1302"/>
      <c r="AI68" s="1071"/>
      <c r="AJ68" s="298"/>
      <c r="AK68" s="1073">
        <v>2</v>
      </c>
      <c r="AL68" s="1007">
        <v>3</v>
      </c>
      <c r="AM68" s="1005">
        <f>IF($AG68="該当無",0,1)</f>
        <v>1</v>
      </c>
      <c r="AN68" s="1012">
        <v>1</v>
      </c>
      <c r="AO68" s="1221"/>
      <c r="AP68" s="1007">
        <f>$AK68*$AM68*$AN68</f>
        <v>2</v>
      </c>
      <c r="AQ68" s="1300">
        <f>$AP68*40/$AP$11</f>
        <v>2.3529411764705883</v>
      </c>
      <c r="AR68" s="1024">
        <f>SUM($AQ$68:$AQ$79)</f>
        <v>10.588235294117649</v>
      </c>
      <c r="AS68" s="1023">
        <f>IF($AP68=0,0,IF($AG68=-1,$AG68*$AO68,$AG68/$AL68*$AQ68))</f>
        <v>0</v>
      </c>
      <c r="AT68" s="1024">
        <f>SUM($AS$68:$AS$79)</f>
        <v>0</v>
      </c>
      <c r="AU68" s="325"/>
      <c r="AV68" s="1077">
        <v>3</v>
      </c>
      <c r="AW68" s="1087">
        <v>2</v>
      </c>
      <c r="AX68" s="1087">
        <v>1</v>
      </c>
      <c r="AY68" s="1087">
        <v>0</v>
      </c>
      <c r="AZ68" s="1005"/>
      <c r="BA68" s="1080"/>
      <c r="BP68" s="1305" t="str">
        <f>IF($AG68=0,"今年度","")</f>
        <v>今年度</v>
      </c>
      <c r="BQ68" s="1011" t="str">
        <f>IF($AG68=0,"来年度","")</f>
        <v>来年度</v>
      </c>
      <c r="BR68" s="1011" t="str">
        <f>IF($AG68=0,"再来年度","")</f>
        <v>再来年度</v>
      </c>
      <c r="BS68" s="1306" t="str">
        <f>IF($AG68=0,"未定","")</f>
        <v>未定</v>
      </c>
    </row>
    <row r="69" spans="2:71" s="299" customFormat="1" ht="18" customHeight="1">
      <c r="B69" s="933"/>
      <c r="C69" s="935"/>
      <c r="D69" s="936"/>
      <c r="E69" s="936"/>
      <c r="F69" s="939"/>
      <c r="G69" s="940"/>
      <c r="H69" s="941"/>
      <c r="I69" s="885"/>
      <c r="J69" s="886"/>
      <c r="K69" s="886"/>
      <c r="L69" s="886"/>
      <c r="M69" s="886"/>
      <c r="N69" s="886"/>
      <c r="O69" s="886"/>
      <c r="P69" s="886"/>
      <c r="Q69" s="886"/>
      <c r="R69" s="886"/>
      <c r="S69" s="886"/>
      <c r="T69" s="942"/>
      <c r="U69" s="885"/>
      <c r="V69" s="886"/>
      <c r="W69" s="886"/>
      <c r="X69" s="886"/>
      <c r="Y69" s="886"/>
      <c r="Z69" s="886"/>
      <c r="AA69" s="886"/>
      <c r="AB69" s="886"/>
      <c r="AC69" s="886"/>
      <c r="AD69" s="886"/>
      <c r="AE69" s="886"/>
      <c r="AF69" s="887"/>
      <c r="AG69" s="1200"/>
      <c r="AH69" s="1069"/>
      <c r="AI69" s="1071"/>
      <c r="AJ69" s="298"/>
      <c r="AK69" s="1060"/>
      <c r="AL69" s="1011"/>
      <c r="AM69" s="1006"/>
      <c r="AN69" s="1008"/>
      <c r="AO69" s="1221"/>
      <c r="AP69" s="1011"/>
      <c r="AQ69" s="1224"/>
      <c r="AR69" s="1021"/>
      <c r="AS69" s="1018"/>
      <c r="AT69" s="1021"/>
      <c r="AU69" s="325"/>
      <c r="AV69" s="1077"/>
      <c r="AW69" s="1087"/>
      <c r="AX69" s="1087"/>
      <c r="AY69" s="1087"/>
      <c r="AZ69" s="1006"/>
      <c r="BA69" s="1080"/>
      <c r="BP69" s="1305"/>
      <c r="BQ69" s="1011"/>
      <c r="BR69" s="1011"/>
      <c r="BS69" s="1306"/>
    </row>
    <row r="70" spans="2:71" s="299" customFormat="1" ht="22.5" customHeight="1">
      <c r="B70" s="934"/>
      <c r="C70" s="935"/>
      <c r="D70" s="936"/>
      <c r="E70" s="936"/>
      <c r="F70" s="939"/>
      <c r="G70" s="940"/>
      <c r="H70" s="941"/>
      <c r="I70" s="885"/>
      <c r="J70" s="886"/>
      <c r="K70" s="886"/>
      <c r="L70" s="886"/>
      <c r="M70" s="886"/>
      <c r="N70" s="886"/>
      <c r="O70" s="886"/>
      <c r="P70" s="886"/>
      <c r="Q70" s="886"/>
      <c r="R70" s="886"/>
      <c r="S70" s="886"/>
      <c r="T70" s="942"/>
      <c r="U70" s="885"/>
      <c r="V70" s="886"/>
      <c r="W70" s="886"/>
      <c r="X70" s="886"/>
      <c r="Y70" s="886"/>
      <c r="Z70" s="886"/>
      <c r="AA70" s="886"/>
      <c r="AB70" s="886"/>
      <c r="AC70" s="886"/>
      <c r="AD70" s="886"/>
      <c r="AE70" s="886"/>
      <c r="AF70" s="887"/>
      <c r="AG70" s="1200"/>
      <c r="AH70" s="1069"/>
      <c r="AI70" s="1072"/>
      <c r="AJ70" s="298"/>
      <c r="AK70" s="1060"/>
      <c r="AL70" s="1011"/>
      <c r="AM70" s="1007"/>
      <c r="AN70" s="1008"/>
      <c r="AO70" s="1222"/>
      <c r="AP70" s="1011"/>
      <c r="AQ70" s="1225"/>
      <c r="AR70" s="1021"/>
      <c r="AS70" s="1022"/>
      <c r="AT70" s="1021"/>
      <c r="AU70" s="325"/>
      <c r="AV70" s="1097"/>
      <c r="AW70" s="1088"/>
      <c r="AX70" s="1088"/>
      <c r="AY70" s="1088"/>
      <c r="AZ70" s="1007"/>
      <c r="BA70" s="1081"/>
      <c r="BP70" s="1305"/>
      <c r="BQ70" s="1011"/>
      <c r="BR70" s="1011"/>
      <c r="BS70" s="1306"/>
    </row>
    <row r="71" spans="2:71" s="299" customFormat="1" ht="30" customHeight="1">
      <c r="B71" s="943">
        <v>19</v>
      </c>
      <c r="C71" s="935"/>
      <c r="D71" s="936"/>
      <c r="E71" s="936"/>
      <c r="F71" s="958" t="s">
        <v>139</v>
      </c>
      <c r="G71" s="959"/>
      <c r="H71" s="960"/>
      <c r="I71" s="882" t="s">
        <v>565</v>
      </c>
      <c r="J71" s="883"/>
      <c r="K71" s="883"/>
      <c r="L71" s="883"/>
      <c r="M71" s="883"/>
      <c r="N71" s="883"/>
      <c r="O71" s="883"/>
      <c r="P71" s="883"/>
      <c r="Q71" s="883"/>
      <c r="R71" s="883"/>
      <c r="S71" s="883"/>
      <c r="T71" s="955"/>
      <c r="U71" s="882" t="s">
        <v>638</v>
      </c>
      <c r="V71" s="883"/>
      <c r="W71" s="883"/>
      <c r="X71" s="883"/>
      <c r="Y71" s="883"/>
      <c r="Z71" s="883"/>
      <c r="AA71" s="883"/>
      <c r="AB71" s="883"/>
      <c r="AC71" s="883"/>
      <c r="AD71" s="883"/>
      <c r="AE71" s="883"/>
      <c r="AF71" s="883"/>
      <c r="AG71" s="1120"/>
      <c r="AH71" s="1069"/>
      <c r="AI71" s="1070"/>
      <c r="AJ71" s="298"/>
      <c r="AK71" s="1060">
        <v>3</v>
      </c>
      <c r="AL71" s="1011">
        <v>4</v>
      </c>
      <c r="AM71" s="1009">
        <f>IF($AG71="該当無",0,1)</f>
        <v>1</v>
      </c>
      <c r="AN71" s="1008">
        <v>1</v>
      </c>
      <c r="AO71" s="1220"/>
      <c r="AP71" s="1011">
        <f>$AK71*$AM71*$AN71</f>
        <v>3</v>
      </c>
      <c r="AQ71" s="1223">
        <f>$AP71*40/$AP$11</f>
        <v>3.5294117647058822</v>
      </c>
      <c r="AR71" s="1026"/>
      <c r="AS71" s="1017">
        <f>IF($AP71=0,0,IF($AG71=-1,$AG71*$AO71,$AG71/$AL71*$AQ71))</f>
        <v>0</v>
      </c>
      <c r="AT71" s="1020"/>
      <c r="AU71" s="325"/>
      <c r="AV71" s="1076">
        <v>4</v>
      </c>
      <c r="AW71" s="1086">
        <v>3</v>
      </c>
      <c r="AX71" s="1086">
        <v>2</v>
      </c>
      <c r="AY71" s="1086">
        <v>1</v>
      </c>
      <c r="AZ71" s="1009">
        <v>0</v>
      </c>
      <c r="BA71" s="1079" t="s">
        <v>463</v>
      </c>
      <c r="BP71" s="1305" t="str">
        <f>IF($AG71=0,"今年度","")</f>
        <v>今年度</v>
      </c>
      <c r="BQ71" s="1011" t="str">
        <f>IF($AG71=0,"来年度","")</f>
        <v>来年度</v>
      </c>
      <c r="BR71" s="1011" t="str">
        <f>IF($AG71=0,"再来年度","")</f>
        <v>再来年度</v>
      </c>
      <c r="BS71" s="1306" t="str">
        <f>IF($AG71=0,"未定","")</f>
        <v>未定</v>
      </c>
    </row>
    <row r="72" spans="2:71" s="299" customFormat="1" ht="30" customHeight="1">
      <c r="B72" s="933"/>
      <c r="C72" s="935"/>
      <c r="D72" s="936"/>
      <c r="E72" s="936"/>
      <c r="F72" s="939"/>
      <c r="G72" s="940"/>
      <c r="H72" s="941"/>
      <c r="I72" s="885"/>
      <c r="J72" s="886"/>
      <c r="K72" s="886"/>
      <c r="L72" s="886"/>
      <c r="M72" s="886"/>
      <c r="N72" s="886"/>
      <c r="O72" s="886"/>
      <c r="P72" s="886"/>
      <c r="Q72" s="886"/>
      <c r="R72" s="886"/>
      <c r="S72" s="886"/>
      <c r="T72" s="942"/>
      <c r="U72" s="885"/>
      <c r="V72" s="886"/>
      <c r="W72" s="886"/>
      <c r="X72" s="886"/>
      <c r="Y72" s="886"/>
      <c r="Z72" s="886"/>
      <c r="AA72" s="886"/>
      <c r="AB72" s="886"/>
      <c r="AC72" s="886"/>
      <c r="AD72" s="886"/>
      <c r="AE72" s="886"/>
      <c r="AF72" s="886"/>
      <c r="AG72" s="1121"/>
      <c r="AH72" s="1069"/>
      <c r="AI72" s="1071"/>
      <c r="AJ72" s="298"/>
      <c r="AK72" s="1060"/>
      <c r="AL72" s="1011"/>
      <c r="AM72" s="1006"/>
      <c r="AN72" s="1008"/>
      <c r="AO72" s="1221"/>
      <c r="AP72" s="1011"/>
      <c r="AQ72" s="1224"/>
      <c r="AR72" s="1027"/>
      <c r="AS72" s="1018"/>
      <c r="AT72" s="1021"/>
      <c r="AU72" s="325"/>
      <c r="AV72" s="1077"/>
      <c r="AW72" s="1087"/>
      <c r="AX72" s="1087"/>
      <c r="AY72" s="1087"/>
      <c r="AZ72" s="1006"/>
      <c r="BA72" s="1080"/>
      <c r="BP72" s="1305"/>
      <c r="BQ72" s="1011"/>
      <c r="BR72" s="1011"/>
      <c r="BS72" s="1306"/>
    </row>
    <row r="73" spans="2:71" s="299" customFormat="1" ht="30" customHeight="1">
      <c r="B73" s="934"/>
      <c r="C73" s="935"/>
      <c r="D73" s="936"/>
      <c r="E73" s="936"/>
      <c r="F73" s="939"/>
      <c r="G73" s="940"/>
      <c r="H73" s="941"/>
      <c r="I73" s="888"/>
      <c r="J73" s="889"/>
      <c r="K73" s="889"/>
      <c r="L73" s="889"/>
      <c r="M73" s="889"/>
      <c r="N73" s="889"/>
      <c r="O73" s="889"/>
      <c r="P73" s="889"/>
      <c r="Q73" s="889"/>
      <c r="R73" s="889"/>
      <c r="S73" s="889"/>
      <c r="T73" s="956"/>
      <c r="U73" s="888"/>
      <c r="V73" s="889"/>
      <c r="W73" s="889"/>
      <c r="X73" s="889"/>
      <c r="Y73" s="889"/>
      <c r="Z73" s="889"/>
      <c r="AA73" s="889"/>
      <c r="AB73" s="889"/>
      <c r="AC73" s="889"/>
      <c r="AD73" s="889"/>
      <c r="AE73" s="889"/>
      <c r="AF73" s="889"/>
      <c r="AG73" s="1122"/>
      <c r="AH73" s="1069"/>
      <c r="AI73" s="1072"/>
      <c r="AJ73" s="298"/>
      <c r="AK73" s="1060"/>
      <c r="AL73" s="1011"/>
      <c r="AM73" s="1007"/>
      <c r="AN73" s="1008"/>
      <c r="AO73" s="1222"/>
      <c r="AP73" s="1011"/>
      <c r="AQ73" s="1225"/>
      <c r="AR73" s="1027"/>
      <c r="AS73" s="1022"/>
      <c r="AT73" s="1021"/>
      <c r="AU73" s="325"/>
      <c r="AV73" s="1097"/>
      <c r="AW73" s="1088"/>
      <c r="AX73" s="1088"/>
      <c r="AY73" s="1088"/>
      <c r="AZ73" s="1007"/>
      <c r="BA73" s="1081"/>
      <c r="BP73" s="1305"/>
      <c r="BQ73" s="1011"/>
      <c r="BR73" s="1011"/>
      <c r="BS73" s="1306"/>
    </row>
    <row r="74" spans="2:71" s="299" customFormat="1" ht="21" customHeight="1">
      <c r="B74" s="943">
        <v>20</v>
      </c>
      <c r="C74" s="935"/>
      <c r="D74" s="936"/>
      <c r="E74" s="936"/>
      <c r="F74" s="965" t="s">
        <v>140</v>
      </c>
      <c r="G74" s="966"/>
      <c r="H74" s="967"/>
      <c r="I74" s="885" t="s">
        <v>141</v>
      </c>
      <c r="J74" s="886"/>
      <c r="K74" s="886"/>
      <c r="L74" s="886"/>
      <c r="M74" s="886"/>
      <c r="N74" s="886"/>
      <c r="O74" s="886"/>
      <c r="P74" s="886"/>
      <c r="Q74" s="886"/>
      <c r="R74" s="886"/>
      <c r="S74" s="886"/>
      <c r="T74" s="942"/>
      <c r="U74" s="885" t="s">
        <v>639</v>
      </c>
      <c r="V74" s="886"/>
      <c r="W74" s="886"/>
      <c r="X74" s="886"/>
      <c r="Y74" s="886"/>
      <c r="Z74" s="886"/>
      <c r="AA74" s="886"/>
      <c r="AB74" s="886"/>
      <c r="AC74" s="886"/>
      <c r="AD74" s="886"/>
      <c r="AE74" s="886"/>
      <c r="AF74" s="887"/>
      <c r="AG74" s="1199"/>
      <c r="AH74" s="1069"/>
      <c r="AI74" s="1070"/>
      <c r="AJ74" s="298"/>
      <c r="AK74" s="1060">
        <v>2</v>
      </c>
      <c r="AL74" s="1011">
        <v>2</v>
      </c>
      <c r="AM74" s="1009">
        <f>IF($AG74="該当無",0,1)</f>
        <v>1</v>
      </c>
      <c r="AN74" s="1008">
        <v>1</v>
      </c>
      <c r="AO74" s="1220"/>
      <c r="AP74" s="1011">
        <f>$AK74*$AM74*$AN74</f>
        <v>2</v>
      </c>
      <c r="AQ74" s="1223">
        <f>$AP74*40/$AP$11</f>
        <v>2.3529411764705883</v>
      </c>
      <c r="AR74" s="1026"/>
      <c r="AS74" s="1017">
        <f>IF($AP74=0,0,IF($AG74=-1,$AG74*$AO74,$AG74/$AL74*$AQ74))</f>
        <v>0</v>
      </c>
      <c r="AT74" s="1020"/>
      <c r="AU74" s="325"/>
      <c r="AV74" s="1076">
        <v>2</v>
      </c>
      <c r="AW74" s="1086">
        <v>1</v>
      </c>
      <c r="AX74" s="1086">
        <v>0</v>
      </c>
      <c r="AY74" s="1086" t="s">
        <v>24</v>
      </c>
      <c r="AZ74" s="1009"/>
      <c r="BA74" s="1079"/>
      <c r="BP74" s="1305" t="str">
        <f>IF($AG74=0,"今年度","")</f>
        <v>今年度</v>
      </c>
      <c r="BQ74" s="1011" t="str">
        <f>IF($AG74=0,"来年度","")</f>
        <v>来年度</v>
      </c>
      <c r="BR74" s="1011" t="str">
        <f>IF($AG74=0,"再来年度","")</f>
        <v>再来年度</v>
      </c>
      <c r="BS74" s="1306" t="str">
        <f>IF($AG74=0,"未定","")</f>
        <v>未定</v>
      </c>
    </row>
    <row r="75" spans="2:71" s="299" customFormat="1" ht="21" customHeight="1">
      <c r="B75" s="933"/>
      <c r="C75" s="935"/>
      <c r="D75" s="936"/>
      <c r="E75" s="936"/>
      <c r="F75" s="965"/>
      <c r="G75" s="966"/>
      <c r="H75" s="967"/>
      <c r="I75" s="885"/>
      <c r="J75" s="886"/>
      <c r="K75" s="886"/>
      <c r="L75" s="886"/>
      <c r="M75" s="886"/>
      <c r="N75" s="886"/>
      <c r="O75" s="886"/>
      <c r="P75" s="886"/>
      <c r="Q75" s="886"/>
      <c r="R75" s="886"/>
      <c r="S75" s="886"/>
      <c r="T75" s="942"/>
      <c r="U75" s="885"/>
      <c r="V75" s="886"/>
      <c r="W75" s="886"/>
      <c r="X75" s="886"/>
      <c r="Y75" s="886"/>
      <c r="Z75" s="886"/>
      <c r="AA75" s="886"/>
      <c r="AB75" s="886"/>
      <c r="AC75" s="886"/>
      <c r="AD75" s="886"/>
      <c r="AE75" s="886"/>
      <c r="AF75" s="887"/>
      <c r="AG75" s="1200"/>
      <c r="AH75" s="1069"/>
      <c r="AI75" s="1071"/>
      <c r="AJ75" s="298"/>
      <c r="AK75" s="1060"/>
      <c r="AL75" s="1011"/>
      <c r="AM75" s="1006"/>
      <c r="AN75" s="1008"/>
      <c r="AO75" s="1221"/>
      <c r="AP75" s="1011"/>
      <c r="AQ75" s="1224"/>
      <c r="AR75" s="1027"/>
      <c r="AS75" s="1018"/>
      <c r="AT75" s="1021"/>
      <c r="AU75" s="325"/>
      <c r="AV75" s="1077"/>
      <c r="AW75" s="1087"/>
      <c r="AX75" s="1087"/>
      <c r="AY75" s="1087"/>
      <c r="AZ75" s="1006"/>
      <c r="BA75" s="1080"/>
      <c r="BP75" s="1305"/>
      <c r="BQ75" s="1011"/>
      <c r="BR75" s="1011"/>
      <c r="BS75" s="1306"/>
    </row>
    <row r="76" spans="2:71" s="299" customFormat="1" ht="21" customHeight="1">
      <c r="B76" s="934"/>
      <c r="C76" s="935"/>
      <c r="D76" s="936"/>
      <c r="E76" s="936"/>
      <c r="F76" s="958"/>
      <c r="G76" s="959"/>
      <c r="H76" s="960"/>
      <c r="I76" s="885"/>
      <c r="J76" s="886"/>
      <c r="K76" s="886"/>
      <c r="L76" s="886"/>
      <c r="M76" s="886"/>
      <c r="N76" s="886"/>
      <c r="O76" s="886"/>
      <c r="P76" s="886"/>
      <c r="Q76" s="886"/>
      <c r="R76" s="886"/>
      <c r="S76" s="886"/>
      <c r="T76" s="942"/>
      <c r="U76" s="885"/>
      <c r="V76" s="886"/>
      <c r="W76" s="886"/>
      <c r="X76" s="886"/>
      <c r="Y76" s="886"/>
      <c r="Z76" s="886"/>
      <c r="AA76" s="886"/>
      <c r="AB76" s="886"/>
      <c r="AC76" s="886"/>
      <c r="AD76" s="886"/>
      <c r="AE76" s="886"/>
      <c r="AF76" s="887"/>
      <c r="AG76" s="1301"/>
      <c r="AH76" s="1069"/>
      <c r="AI76" s="1072"/>
      <c r="AJ76" s="298"/>
      <c r="AK76" s="1060"/>
      <c r="AL76" s="1011"/>
      <c r="AM76" s="1007"/>
      <c r="AN76" s="1008"/>
      <c r="AO76" s="1222"/>
      <c r="AP76" s="1011"/>
      <c r="AQ76" s="1225"/>
      <c r="AR76" s="1027"/>
      <c r="AS76" s="1022"/>
      <c r="AT76" s="1021"/>
      <c r="AU76" s="325"/>
      <c r="AV76" s="1097"/>
      <c r="AW76" s="1088"/>
      <c r="AX76" s="1088"/>
      <c r="AY76" s="1088"/>
      <c r="AZ76" s="1007"/>
      <c r="BA76" s="1081"/>
      <c r="BP76" s="1305"/>
      <c r="BQ76" s="1011"/>
      <c r="BR76" s="1011"/>
      <c r="BS76" s="1306"/>
    </row>
    <row r="77" spans="2:71" s="299" customFormat="1" ht="18.75" customHeight="1">
      <c r="B77" s="943">
        <v>21</v>
      </c>
      <c r="C77" s="935"/>
      <c r="D77" s="936"/>
      <c r="E77" s="936"/>
      <c r="F77" s="958" t="s">
        <v>25</v>
      </c>
      <c r="G77" s="959"/>
      <c r="H77" s="960"/>
      <c r="I77" s="882" t="s">
        <v>566</v>
      </c>
      <c r="J77" s="883"/>
      <c r="K77" s="883"/>
      <c r="L77" s="883"/>
      <c r="M77" s="883"/>
      <c r="N77" s="883"/>
      <c r="O77" s="883"/>
      <c r="P77" s="883"/>
      <c r="Q77" s="883"/>
      <c r="R77" s="883"/>
      <c r="S77" s="883"/>
      <c r="T77" s="955"/>
      <c r="U77" s="882" t="s">
        <v>567</v>
      </c>
      <c r="V77" s="883"/>
      <c r="W77" s="883"/>
      <c r="X77" s="883"/>
      <c r="Y77" s="883"/>
      <c r="Z77" s="883"/>
      <c r="AA77" s="883"/>
      <c r="AB77" s="883"/>
      <c r="AC77" s="883"/>
      <c r="AD77" s="883"/>
      <c r="AE77" s="883"/>
      <c r="AF77" s="883"/>
      <c r="AG77" s="1120"/>
      <c r="AH77" s="1069"/>
      <c r="AI77" s="1070"/>
      <c r="AJ77" s="298"/>
      <c r="AK77" s="1060">
        <v>2</v>
      </c>
      <c r="AL77" s="1011">
        <v>1</v>
      </c>
      <c r="AM77" s="1009">
        <f>IF($AG77="該当無",0,1)</f>
        <v>1</v>
      </c>
      <c r="AN77" s="1008">
        <v>1</v>
      </c>
      <c r="AO77" s="1220"/>
      <c r="AP77" s="1011">
        <f>$AK77*$AM77*$AN77</f>
        <v>2</v>
      </c>
      <c r="AQ77" s="1223">
        <f>$AP77*40/$AP$11</f>
        <v>2.3529411764705883</v>
      </c>
      <c r="AR77" s="1026"/>
      <c r="AS77" s="1017">
        <f>IF($AP77=0,0,IF($AG77=-1,$AG77*$AO77,$AG77/$AL77*$AQ77))</f>
        <v>0</v>
      </c>
      <c r="AT77" s="1020"/>
      <c r="AU77" s="325"/>
      <c r="AV77" s="1076">
        <v>1</v>
      </c>
      <c r="AW77" s="1086">
        <v>0</v>
      </c>
      <c r="AX77" s="1086" t="s">
        <v>463</v>
      </c>
      <c r="AY77" s="1086"/>
      <c r="AZ77" s="1009"/>
      <c r="BA77" s="1079"/>
      <c r="BP77" s="1305" t="str">
        <f>IF($AG77=0,"今年度","")</f>
        <v>今年度</v>
      </c>
      <c r="BQ77" s="1011" t="str">
        <f>IF($AG77=0,"来年度","")</f>
        <v>来年度</v>
      </c>
      <c r="BR77" s="1011" t="str">
        <f>IF($AG77=0,"再来年度","")</f>
        <v>再来年度</v>
      </c>
      <c r="BS77" s="1306" t="str">
        <f>IF($AG77=0,"未定","")</f>
        <v>未定</v>
      </c>
    </row>
    <row r="78" spans="2:71" s="299" customFormat="1" ht="18.75" customHeight="1">
      <c r="B78" s="933"/>
      <c r="C78" s="935"/>
      <c r="D78" s="936"/>
      <c r="E78" s="936"/>
      <c r="F78" s="939"/>
      <c r="G78" s="940"/>
      <c r="H78" s="941"/>
      <c r="I78" s="885"/>
      <c r="J78" s="886"/>
      <c r="K78" s="886"/>
      <c r="L78" s="886"/>
      <c r="M78" s="886"/>
      <c r="N78" s="886"/>
      <c r="O78" s="886"/>
      <c r="P78" s="886"/>
      <c r="Q78" s="886"/>
      <c r="R78" s="886"/>
      <c r="S78" s="886"/>
      <c r="T78" s="942"/>
      <c r="U78" s="885"/>
      <c r="V78" s="886"/>
      <c r="W78" s="886"/>
      <c r="X78" s="886"/>
      <c r="Y78" s="886"/>
      <c r="Z78" s="886"/>
      <c r="AA78" s="886"/>
      <c r="AB78" s="886"/>
      <c r="AC78" s="886"/>
      <c r="AD78" s="886"/>
      <c r="AE78" s="886"/>
      <c r="AF78" s="886"/>
      <c r="AG78" s="1121"/>
      <c r="AH78" s="1069"/>
      <c r="AI78" s="1071"/>
      <c r="AJ78" s="298"/>
      <c r="AK78" s="1060"/>
      <c r="AL78" s="1011"/>
      <c r="AM78" s="1006"/>
      <c r="AN78" s="1008"/>
      <c r="AO78" s="1221"/>
      <c r="AP78" s="1011"/>
      <c r="AQ78" s="1224"/>
      <c r="AR78" s="1027"/>
      <c r="AS78" s="1018"/>
      <c r="AT78" s="1021"/>
      <c r="AU78" s="325"/>
      <c r="AV78" s="1077"/>
      <c r="AW78" s="1087"/>
      <c r="AX78" s="1087"/>
      <c r="AY78" s="1087"/>
      <c r="AZ78" s="1006"/>
      <c r="BA78" s="1080"/>
      <c r="BP78" s="1305"/>
      <c r="BQ78" s="1011"/>
      <c r="BR78" s="1011"/>
      <c r="BS78" s="1306"/>
    </row>
    <row r="79" spans="2:71" s="299" customFormat="1" ht="18.75" customHeight="1">
      <c r="B79" s="957"/>
      <c r="C79" s="937"/>
      <c r="D79" s="938"/>
      <c r="E79" s="938"/>
      <c r="F79" s="961"/>
      <c r="G79" s="962"/>
      <c r="H79" s="963"/>
      <c r="I79" s="891"/>
      <c r="J79" s="892"/>
      <c r="K79" s="892"/>
      <c r="L79" s="892"/>
      <c r="M79" s="892"/>
      <c r="N79" s="892"/>
      <c r="O79" s="892"/>
      <c r="P79" s="892"/>
      <c r="Q79" s="892"/>
      <c r="R79" s="892"/>
      <c r="S79" s="892"/>
      <c r="T79" s="964"/>
      <c r="U79" s="891"/>
      <c r="V79" s="892"/>
      <c r="W79" s="892"/>
      <c r="X79" s="892"/>
      <c r="Y79" s="892"/>
      <c r="Z79" s="892"/>
      <c r="AA79" s="892"/>
      <c r="AB79" s="892"/>
      <c r="AC79" s="892"/>
      <c r="AD79" s="892"/>
      <c r="AE79" s="892"/>
      <c r="AF79" s="892"/>
      <c r="AG79" s="1279"/>
      <c r="AH79" s="1069"/>
      <c r="AI79" s="1191"/>
      <c r="AJ79" s="298"/>
      <c r="AK79" s="1061"/>
      <c r="AL79" s="1003"/>
      <c r="AM79" s="1010"/>
      <c r="AN79" s="1013"/>
      <c r="AO79" s="1217"/>
      <c r="AP79" s="1003"/>
      <c r="AQ79" s="1226"/>
      <c r="AR79" s="1030"/>
      <c r="AS79" s="1019"/>
      <c r="AT79" s="1025"/>
      <c r="AU79" s="325"/>
      <c r="AV79" s="1078"/>
      <c r="AW79" s="1285"/>
      <c r="AX79" s="1285"/>
      <c r="AY79" s="1285"/>
      <c r="AZ79" s="1010"/>
      <c r="BA79" s="1083"/>
      <c r="BP79" s="1305"/>
      <c r="BQ79" s="1011"/>
      <c r="BR79" s="1011"/>
      <c r="BS79" s="1306"/>
    </row>
    <row r="80" spans="2:71" s="299" customFormat="1" ht="17.850000000000001" customHeight="1">
      <c r="B80" s="1303">
        <v>22</v>
      </c>
      <c r="C80" s="1119" t="s">
        <v>433</v>
      </c>
      <c r="D80" s="969"/>
      <c r="E80" s="969"/>
      <c r="F80" s="1045" t="s">
        <v>26</v>
      </c>
      <c r="G80" s="1042"/>
      <c r="H80" s="1046"/>
      <c r="I80" s="1047" t="s">
        <v>27</v>
      </c>
      <c r="J80" s="1048"/>
      <c r="K80" s="1048"/>
      <c r="L80" s="1048"/>
      <c r="M80" s="1048"/>
      <c r="N80" s="1048"/>
      <c r="O80" s="1048"/>
      <c r="P80" s="1048"/>
      <c r="Q80" s="1048"/>
      <c r="R80" s="1048"/>
      <c r="S80" s="1048"/>
      <c r="T80" s="1049"/>
      <c r="U80" s="1047" t="s">
        <v>568</v>
      </c>
      <c r="V80" s="1048"/>
      <c r="W80" s="1048"/>
      <c r="X80" s="1048"/>
      <c r="Y80" s="1048"/>
      <c r="Z80" s="1048"/>
      <c r="AA80" s="1048"/>
      <c r="AB80" s="1048"/>
      <c r="AC80" s="1048"/>
      <c r="AD80" s="1048"/>
      <c r="AE80" s="1048"/>
      <c r="AF80" s="1192"/>
      <c r="AG80" s="1292"/>
      <c r="AH80" s="1069"/>
      <c r="AI80" s="1071"/>
      <c r="AJ80" s="298"/>
      <c r="AK80" s="1073">
        <v>2</v>
      </c>
      <c r="AL80" s="1007">
        <v>1</v>
      </c>
      <c r="AM80" s="1006">
        <f>IF($AG80="該当無",0,1)</f>
        <v>1</v>
      </c>
      <c r="AN80" s="1012">
        <v>1</v>
      </c>
      <c r="AO80" s="1221"/>
      <c r="AP80" s="1007">
        <f>$AK80*$AM80*$AN80</f>
        <v>2</v>
      </c>
      <c r="AQ80" s="1224">
        <f>$AP80*40/$AP$11</f>
        <v>2.3529411764705883</v>
      </c>
      <c r="AR80" s="1024">
        <f>SUM(AQ80:AQ97)</f>
        <v>15.294117647058826</v>
      </c>
      <c r="AS80" s="1018">
        <f>IF($AP80=0,0,IF($AG80=-1,$AG80*$AO80,$AG80/$AL80*$AQ80))</f>
        <v>0</v>
      </c>
      <c r="AT80" s="1024">
        <f>SUM(AS80:AS97)</f>
        <v>0</v>
      </c>
      <c r="AU80" s="325"/>
      <c r="AV80" s="1077">
        <v>1</v>
      </c>
      <c r="AW80" s="1087">
        <v>0</v>
      </c>
      <c r="AX80" s="1087" t="s">
        <v>463</v>
      </c>
      <c r="AY80" s="1087"/>
      <c r="AZ80" s="1006"/>
      <c r="BA80" s="1080"/>
      <c r="BP80" s="1305" t="str">
        <f>IF($AG80=0,"今年度","")</f>
        <v>今年度</v>
      </c>
      <c r="BQ80" s="1011" t="str">
        <f>IF($AG80=0,"来年度","")</f>
        <v>来年度</v>
      </c>
      <c r="BR80" s="1011" t="str">
        <f>IF($AG80=0,"再来年度","")</f>
        <v>再来年度</v>
      </c>
      <c r="BS80" s="1306" t="str">
        <f>IF($AG80=0,"未定","")</f>
        <v>未定</v>
      </c>
    </row>
    <row r="81" spans="2:71" s="299" customFormat="1" ht="18" customHeight="1">
      <c r="B81" s="933"/>
      <c r="C81" s="935"/>
      <c r="D81" s="936"/>
      <c r="E81" s="936"/>
      <c r="F81" s="939"/>
      <c r="G81" s="940"/>
      <c r="H81" s="941"/>
      <c r="I81" s="885"/>
      <c r="J81" s="886"/>
      <c r="K81" s="886"/>
      <c r="L81" s="886"/>
      <c r="M81" s="886"/>
      <c r="N81" s="886"/>
      <c r="O81" s="886"/>
      <c r="P81" s="886"/>
      <c r="Q81" s="886"/>
      <c r="R81" s="886"/>
      <c r="S81" s="886"/>
      <c r="T81" s="942"/>
      <c r="U81" s="885"/>
      <c r="V81" s="886"/>
      <c r="W81" s="886"/>
      <c r="X81" s="886"/>
      <c r="Y81" s="886"/>
      <c r="Z81" s="886"/>
      <c r="AA81" s="886"/>
      <c r="AB81" s="886"/>
      <c r="AC81" s="886"/>
      <c r="AD81" s="886"/>
      <c r="AE81" s="886"/>
      <c r="AF81" s="887"/>
      <c r="AG81" s="1292"/>
      <c r="AH81" s="1069"/>
      <c r="AI81" s="1071"/>
      <c r="AJ81" s="298"/>
      <c r="AK81" s="1060"/>
      <c r="AL81" s="1011"/>
      <c r="AM81" s="1006"/>
      <c r="AN81" s="1008"/>
      <c r="AO81" s="1221"/>
      <c r="AP81" s="1011"/>
      <c r="AQ81" s="1224"/>
      <c r="AR81" s="1021"/>
      <c r="AS81" s="1018"/>
      <c r="AT81" s="1021"/>
      <c r="AU81" s="325"/>
      <c r="AV81" s="1077"/>
      <c r="AW81" s="1087"/>
      <c r="AX81" s="1087"/>
      <c r="AY81" s="1087"/>
      <c r="AZ81" s="1006"/>
      <c r="BA81" s="1080"/>
      <c r="BP81" s="1305"/>
      <c r="BQ81" s="1011"/>
      <c r="BR81" s="1011"/>
      <c r="BS81" s="1306"/>
    </row>
    <row r="82" spans="2:71" s="299" customFormat="1" ht="18" customHeight="1">
      <c r="B82" s="934"/>
      <c r="C82" s="935"/>
      <c r="D82" s="936"/>
      <c r="E82" s="936"/>
      <c r="F82" s="939"/>
      <c r="G82" s="940"/>
      <c r="H82" s="941"/>
      <c r="I82" s="888"/>
      <c r="J82" s="889"/>
      <c r="K82" s="889"/>
      <c r="L82" s="889"/>
      <c r="M82" s="889"/>
      <c r="N82" s="889"/>
      <c r="O82" s="889"/>
      <c r="P82" s="889"/>
      <c r="Q82" s="889"/>
      <c r="R82" s="889"/>
      <c r="S82" s="889"/>
      <c r="T82" s="956"/>
      <c r="U82" s="888"/>
      <c r="V82" s="889"/>
      <c r="W82" s="889"/>
      <c r="X82" s="889"/>
      <c r="Y82" s="889"/>
      <c r="Z82" s="889"/>
      <c r="AA82" s="889"/>
      <c r="AB82" s="889"/>
      <c r="AC82" s="889"/>
      <c r="AD82" s="889"/>
      <c r="AE82" s="889"/>
      <c r="AF82" s="890"/>
      <c r="AG82" s="1292"/>
      <c r="AH82" s="1069"/>
      <c r="AI82" s="1071"/>
      <c r="AJ82" s="298"/>
      <c r="AK82" s="1060"/>
      <c r="AL82" s="1011"/>
      <c r="AM82" s="1007"/>
      <c r="AN82" s="1008"/>
      <c r="AO82" s="1222"/>
      <c r="AP82" s="1011"/>
      <c r="AQ82" s="1225"/>
      <c r="AR82" s="1021"/>
      <c r="AS82" s="1022"/>
      <c r="AT82" s="1021"/>
      <c r="AU82" s="325"/>
      <c r="AV82" s="1097"/>
      <c r="AW82" s="1088"/>
      <c r="AX82" s="1088"/>
      <c r="AY82" s="1088"/>
      <c r="AZ82" s="1007"/>
      <c r="BA82" s="1081"/>
      <c r="BP82" s="1305"/>
      <c r="BQ82" s="1011"/>
      <c r="BR82" s="1011"/>
      <c r="BS82" s="1306"/>
    </row>
    <row r="83" spans="2:71" s="299" customFormat="1" ht="25.35" customHeight="1">
      <c r="B83" s="943">
        <v>23</v>
      </c>
      <c r="C83" s="935"/>
      <c r="D83" s="936"/>
      <c r="E83" s="936"/>
      <c r="F83" s="958" t="s">
        <v>28</v>
      </c>
      <c r="G83" s="959"/>
      <c r="H83" s="960"/>
      <c r="I83" s="882" t="s">
        <v>470</v>
      </c>
      <c r="J83" s="883"/>
      <c r="K83" s="883"/>
      <c r="L83" s="883"/>
      <c r="M83" s="883"/>
      <c r="N83" s="883"/>
      <c r="O83" s="883"/>
      <c r="P83" s="883"/>
      <c r="Q83" s="883"/>
      <c r="R83" s="883"/>
      <c r="S83" s="883"/>
      <c r="T83" s="955"/>
      <c r="U83" s="882" t="s">
        <v>640</v>
      </c>
      <c r="V83" s="883"/>
      <c r="W83" s="883"/>
      <c r="X83" s="883"/>
      <c r="Y83" s="883"/>
      <c r="Z83" s="883"/>
      <c r="AA83" s="883"/>
      <c r="AB83" s="883"/>
      <c r="AC83" s="883"/>
      <c r="AD83" s="883"/>
      <c r="AE83" s="883"/>
      <c r="AF83" s="883"/>
      <c r="AG83" s="1120"/>
      <c r="AH83" s="1069"/>
      <c r="AI83" s="1070"/>
      <c r="AJ83" s="298"/>
      <c r="AK83" s="1060">
        <v>3</v>
      </c>
      <c r="AL83" s="1011">
        <v>4</v>
      </c>
      <c r="AM83" s="1009">
        <f>IF($AG83="該当無",0,1)</f>
        <v>1</v>
      </c>
      <c r="AN83" s="1008">
        <v>1</v>
      </c>
      <c r="AO83" s="1220"/>
      <c r="AP83" s="1011">
        <f>$AK83*$AM83*$AN83</f>
        <v>3</v>
      </c>
      <c r="AQ83" s="1223">
        <f>$AP83*40/$AP$11</f>
        <v>3.5294117647058822</v>
      </c>
      <c r="AR83" s="1026"/>
      <c r="AS83" s="1017">
        <f>IF($AP83=0,0,IF($AG83=-1,$AG83*$AO83,$AG83/$AL83*$AQ83))</f>
        <v>0</v>
      </c>
      <c r="AT83" s="1020"/>
      <c r="AU83" s="325"/>
      <c r="AV83" s="1076">
        <v>4</v>
      </c>
      <c r="AW83" s="1086">
        <v>3</v>
      </c>
      <c r="AX83" s="1086">
        <v>2</v>
      </c>
      <c r="AY83" s="1086">
        <v>1</v>
      </c>
      <c r="AZ83" s="1009">
        <v>0</v>
      </c>
      <c r="BA83" s="1079"/>
      <c r="BP83" s="1305" t="str">
        <f>IF($AG83=0,"今年度","")</f>
        <v>今年度</v>
      </c>
      <c r="BQ83" s="1011" t="str">
        <f>IF($AG83=0,"来年度","")</f>
        <v>来年度</v>
      </c>
      <c r="BR83" s="1011" t="str">
        <f>IF($AG83=0,"再来年度","")</f>
        <v>再来年度</v>
      </c>
      <c r="BS83" s="1306" t="str">
        <f>IF($AG83=0,"未定","")</f>
        <v>未定</v>
      </c>
    </row>
    <row r="84" spans="2:71" s="299" customFormat="1" ht="25.35" customHeight="1">
      <c r="B84" s="933"/>
      <c r="C84" s="935"/>
      <c r="D84" s="936"/>
      <c r="E84" s="936"/>
      <c r="F84" s="939"/>
      <c r="G84" s="940"/>
      <c r="H84" s="941"/>
      <c r="I84" s="885"/>
      <c r="J84" s="886"/>
      <c r="K84" s="886"/>
      <c r="L84" s="886"/>
      <c r="M84" s="886"/>
      <c r="N84" s="886"/>
      <c r="O84" s="886"/>
      <c r="P84" s="886"/>
      <c r="Q84" s="886"/>
      <c r="R84" s="886"/>
      <c r="S84" s="886"/>
      <c r="T84" s="942"/>
      <c r="U84" s="885"/>
      <c r="V84" s="886"/>
      <c r="W84" s="886"/>
      <c r="X84" s="886"/>
      <c r="Y84" s="886"/>
      <c r="Z84" s="886"/>
      <c r="AA84" s="886"/>
      <c r="AB84" s="886"/>
      <c r="AC84" s="886"/>
      <c r="AD84" s="886"/>
      <c r="AE84" s="886"/>
      <c r="AF84" s="886"/>
      <c r="AG84" s="1121"/>
      <c r="AH84" s="1069"/>
      <c r="AI84" s="1071"/>
      <c r="AJ84" s="298"/>
      <c r="AK84" s="1060"/>
      <c r="AL84" s="1011"/>
      <c r="AM84" s="1006"/>
      <c r="AN84" s="1008"/>
      <c r="AO84" s="1221"/>
      <c r="AP84" s="1011"/>
      <c r="AQ84" s="1224"/>
      <c r="AR84" s="1027"/>
      <c r="AS84" s="1018"/>
      <c r="AT84" s="1021"/>
      <c r="AU84" s="325"/>
      <c r="AV84" s="1077"/>
      <c r="AW84" s="1087"/>
      <c r="AX84" s="1087"/>
      <c r="AY84" s="1087"/>
      <c r="AZ84" s="1006"/>
      <c r="BA84" s="1080"/>
      <c r="BP84" s="1305"/>
      <c r="BQ84" s="1011"/>
      <c r="BR84" s="1011"/>
      <c r="BS84" s="1306"/>
    </row>
    <row r="85" spans="2:71" s="299" customFormat="1" ht="25.35" customHeight="1">
      <c r="B85" s="934"/>
      <c r="C85" s="935"/>
      <c r="D85" s="936"/>
      <c r="E85" s="936"/>
      <c r="F85" s="982"/>
      <c r="G85" s="983"/>
      <c r="H85" s="984"/>
      <c r="I85" s="888"/>
      <c r="J85" s="889"/>
      <c r="K85" s="889"/>
      <c r="L85" s="889"/>
      <c r="M85" s="889"/>
      <c r="N85" s="889"/>
      <c r="O85" s="889"/>
      <c r="P85" s="889"/>
      <c r="Q85" s="889"/>
      <c r="R85" s="889"/>
      <c r="S85" s="889"/>
      <c r="T85" s="956"/>
      <c r="U85" s="888"/>
      <c r="V85" s="889"/>
      <c r="W85" s="889"/>
      <c r="X85" s="889"/>
      <c r="Y85" s="889"/>
      <c r="Z85" s="889"/>
      <c r="AA85" s="889"/>
      <c r="AB85" s="889"/>
      <c r="AC85" s="889"/>
      <c r="AD85" s="889"/>
      <c r="AE85" s="889"/>
      <c r="AF85" s="889"/>
      <c r="AG85" s="1122"/>
      <c r="AH85" s="1069"/>
      <c r="AI85" s="1072"/>
      <c r="AJ85" s="298"/>
      <c r="AK85" s="1060"/>
      <c r="AL85" s="1011"/>
      <c r="AM85" s="1007"/>
      <c r="AN85" s="1008"/>
      <c r="AO85" s="1222"/>
      <c r="AP85" s="1011"/>
      <c r="AQ85" s="1225"/>
      <c r="AR85" s="1027"/>
      <c r="AS85" s="1022"/>
      <c r="AT85" s="1021"/>
      <c r="AU85" s="325"/>
      <c r="AV85" s="1097"/>
      <c r="AW85" s="1088"/>
      <c r="AX85" s="1088"/>
      <c r="AY85" s="1088"/>
      <c r="AZ85" s="1007"/>
      <c r="BA85" s="1081"/>
      <c r="BP85" s="1305"/>
      <c r="BQ85" s="1011"/>
      <c r="BR85" s="1011"/>
      <c r="BS85" s="1306"/>
    </row>
    <row r="86" spans="2:71" s="299" customFormat="1" ht="20.100000000000001" customHeight="1">
      <c r="B86" s="933">
        <v>24</v>
      </c>
      <c r="C86" s="935"/>
      <c r="D86" s="936"/>
      <c r="E86" s="936"/>
      <c r="F86" s="939" t="s">
        <v>29</v>
      </c>
      <c r="G86" s="940"/>
      <c r="H86" s="941"/>
      <c r="I86" s="885" t="s">
        <v>142</v>
      </c>
      <c r="J86" s="886"/>
      <c r="K86" s="886"/>
      <c r="L86" s="886"/>
      <c r="M86" s="886"/>
      <c r="N86" s="886"/>
      <c r="O86" s="886"/>
      <c r="P86" s="886"/>
      <c r="Q86" s="886"/>
      <c r="R86" s="886"/>
      <c r="S86" s="886"/>
      <c r="T86" s="942"/>
      <c r="U86" s="885" t="s">
        <v>143</v>
      </c>
      <c r="V86" s="886"/>
      <c r="W86" s="886"/>
      <c r="X86" s="886"/>
      <c r="Y86" s="886"/>
      <c r="Z86" s="886"/>
      <c r="AA86" s="886"/>
      <c r="AB86" s="886"/>
      <c r="AC86" s="886"/>
      <c r="AD86" s="886"/>
      <c r="AE86" s="886"/>
      <c r="AF86" s="887"/>
      <c r="AG86" s="1200"/>
      <c r="AH86" s="1069"/>
      <c r="AI86" s="1071"/>
      <c r="AJ86" s="298"/>
      <c r="AK86" s="1073">
        <v>2</v>
      </c>
      <c r="AL86" s="1007">
        <v>3</v>
      </c>
      <c r="AM86" s="1006">
        <f>IF($AG86="該当無",0,1)</f>
        <v>1</v>
      </c>
      <c r="AN86" s="1012">
        <v>1</v>
      </c>
      <c r="AO86" s="1221"/>
      <c r="AP86" s="1007">
        <f>$AK86*$AM86*$AN86</f>
        <v>2</v>
      </c>
      <c r="AQ86" s="1224">
        <f>$AP86*40/$AP$11</f>
        <v>2.3529411764705883</v>
      </c>
      <c r="AR86" s="1304"/>
      <c r="AS86" s="1018">
        <f>IF($AP86=0,0,IF($AG86=-1,$AG86*$AO86,$AG86/$AL86*$AQ86))</f>
        <v>0</v>
      </c>
      <c r="AT86" s="1024"/>
      <c r="AU86" s="325"/>
      <c r="AV86" s="1077">
        <v>3</v>
      </c>
      <c r="AW86" s="1087">
        <v>2</v>
      </c>
      <c r="AX86" s="1087">
        <v>1</v>
      </c>
      <c r="AY86" s="1087">
        <v>0</v>
      </c>
      <c r="AZ86" s="1009"/>
      <c r="BA86" s="1080"/>
      <c r="BP86" s="1305" t="str">
        <f>IF($AG86=0,"今年度","")</f>
        <v>今年度</v>
      </c>
      <c r="BQ86" s="1011" t="str">
        <f>IF($AG86=0,"来年度","")</f>
        <v>来年度</v>
      </c>
      <c r="BR86" s="1011" t="str">
        <f>IF($AG86=0,"再来年度","")</f>
        <v>再来年度</v>
      </c>
      <c r="BS86" s="1306" t="str">
        <f>IF($AG86=0,"未定","")</f>
        <v>未定</v>
      </c>
    </row>
    <row r="87" spans="2:71" s="299" customFormat="1" ht="20.100000000000001" customHeight="1">
      <c r="B87" s="933"/>
      <c r="C87" s="935"/>
      <c r="D87" s="936"/>
      <c r="E87" s="936"/>
      <c r="F87" s="939"/>
      <c r="G87" s="940"/>
      <c r="H87" s="941"/>
      <c r="I87" s="885"/>
      <c r="J87" s="886"/>
      <c r="K87" s="886"/>
      <c r="L87" s="886"/>
      <c r="M87" s="886"/>
      <c r="N87" s="886"/>
      <c r="O87" s="886"/>
      <c r="P87" s="886"/>
      <c r="Q87" s="886"/>
      <c r="R87" s="886"/>
      <c r="S87" s="886"/>
      <c r="T87" s="942"/>
      <c r="U87" s="885"/>
      <c r="V87" s="886"/>
      <c r="W87" s="886"/>
      <c r="X87" s="886"/>
      <c r="Y87" s="886"/>
      <c r="Z87" s="886"/>
      <c r="AA87" s="886"/>
      <c r="AB87" s="886"/>
      <c r="AC87" s="886"/>
      <c r="AD87" s="886"/>
      <c r="AE87" s="886"/>
      <c r="AF87" s="887"/>
      <c r="AG87" s="1200"/>
      <c r="AH87" s="1069"/>
      <c r="AI87" s="1071"/>
      <c r="AJ87" s="298"/>
      <c r="AK87" s="1060"/>
      <c r="AL87" s="1011"/>
      <c r="AM87" s="1006"/>
      <c r="AN87" s="1008"/>
      <c r="AO87" s="1221"/>
      <c r="AP87" s="1011"/>
      <c r="AQ87" s="1224"/>
      <c r="AR87" s="1027"/>
      <c r="AS87" s="1018"/>
      <c r="AT87" s="1021"/>
      <c r="AU87" s="325"/>
      <c r="AV87" s="1077"/>
      <c r="AW87" s="1087"/>
      <c r="AX87" s="1087"/>
      <c r="AY87" s="1087"/>
      <c r="AZ87" s="1006"/>
      <c r="BA87" s="1080"/>
      <c r="BP87" s="1305"/>
      <c r="BQ87" s="1011"/>
      <c r="BR87" s="1011"/>
      <c r="BS87" s="1306"/>
    </row>
    <row r="88" spans="2:71" s="299" customFormat="1" ht="20.100000000000001" customHeight="1">
      <c r="B88" s="934"/>
      <c r="C88" s="935"/>
      <c r="D88" s="936"/>
      <c r="E88" s="936"/>
      <c r="F88" s="939"/>
      <c r="G88" s="940"/>
      <c r="H88" s="941"/>
      <c r="I88" s="888"/>
      <c r="J88" s="889"/>
      <c r="K88" s="889"/>
      <c r="L88" s="889"/>
      <c r="M88" s="889"/>
      <c r="N88" s="889"/>
      <c r="O88" s="889"/>
      <c r="P88" s="889"/>
      <c r="Q88" s="889"/>
      <c r="R88" s="889"/>
      <c r="S88" s="889"/>
      <c r="T88" s="956"/>
      <c r="U88" s="888"/>
      <c r="V88" s="889"/>
      <c r="W88" s="889"/>
      <c r="X88" s="889"/>
      <c r="Y88" s="889"/>
      <c r="Z88" s="889"/>
      <c r="AA88" s="889"/>
      <c r="AB88" s="889"/>
      <c r="AC88" s="889"/>
      <c r="AD88" s="889"/>
      <c r="AE88" s="889"/>
      <c r="AF88" s="890"/>
      <c r="AG88" s="1200"/>
      <c r="AH88" s="1069"/>
      <c r="AI88" s="1072"/>
      <c r="AJ88" s="298"/>
      <c r="AK88" s="1060"/>
      <c r="AL88" s="1011"/>
      <c r="AM88" s="1007"/>
      <c r="AN88" s="1008"/>
      <c r="AO88" s="1222"/>
      <c r="AP88" s="1011"/>
      <c r="AQ88" s="1225"/>
      <c r="AR88" s="1027"/>
      <c r="AS88" s="1022"/>
      <c r="AT88" s="1021"/>
      <c r="AU88" s="325"/>
      <c r="AV88" s="1097"/>
      <c r="AW88" s="1088"/>
      <c r="AX88" s="1088"/>
      <c r="AY88" s="1088"/>
      <c r="AZ88" s="1007"/>
      <c r="BA88" s="1081"/>
      <c r="BP88" s="1305"/>
      <c r="BQ88" s="1011"/>
      <c r="BR88" s="1011"/>
      <c r="BS88" s="1306"/>
    </row>
    <row r="89" spans="2:71" s="299" customFormat="1" ht="24.75" customHeight="1">
      <c r="B89" s="943">
        <v>25</v>
      </c>
      <c r="C89" s="935"/>
      <c r="D89" s="936"/>
      <c r="E89" s="936"/>
      <c r="F89" s="939"/>
      <c r="G89" s="940"/>
      <c r="H89" s="941"/>
      <c r="I89" s="882" t="s">
        <v>144</v>
      </c>
      <c r="J89" s="883"/>
      <c r="K89" s="883"/>
      <c r="L89" s="883"/>
      <c r="M89" s="883"/>
      <c r="N89" s="883"/>
      <c r="O89" s="883"/>
      <c r="P89" s="883"/>
      <c r="Q89" s="883"/>
      <c r="R89" s="883"/>
      <c r="S89" s="883"/>
      <c r="T89" s="955"/>
      <c r="U89" s="882" t="s">
        <v>552</v>
      </c>
      <c r="V89" s="883"/>
      <c r="W89" s="883"/>
      <c r="X89" s="883"/>
      <c r="Y89" s="883"/>
      <c r="Z89" s="883"/>
      <c r="AA89" s="883"/>
      <c r="AB89" s="883"/>
      <c r="AC89" s="883"/>
      <c r="AD89" s="883"/>
      <c r="AE89" s="883"/>
      <c r="AF89" s="884"/>
      <c r="AG89" s="1199"/>
      <c r="AH89" s="1069"/>
      <c r="AI89" s="1070"/>
      <c r="AJ89" s="298"/>
      <c r="AK89" s="1060">
        <v>2</v>
      </c>
      <c r="AL89" s="1011">
        <v>3</v>
      </c>
      <c r="AM89" s="1009">
        <f>IF($AG89="該当無",0,1)</f>
        <v>1</v>
      </c>
      <c r="AN89" s="1008">
        <v>1</v>
      </c>
      <c r="AO89" s="1220"/>
      <c r="AP89" s="1011">
        <f>$AK89*$AM89*$AN89</f>
        <v>2</v>
      </c>
      <c r="AQ89" s="1223">
        <f>$AP89*40/$AP$11</f>
        <v>2.3529411764705883</v>
      </c>
      <c r="AR89" s="1027"/>
      <c r="AS89" s="1017">
        <f>IF($AP89=0,0,IF($AG89=-1,$AG89*$AO89,$AG89/$AL89*$AQ89))</f>
        <v>0</v>
      </c>
      <c r="AT89" s="1021"/>
      <c r="AU89" s="325"/>
      <c r="AV89" s="1076">
        <v>3</v>
      </c>
      <c r="AW89" s="1086">
        <v>2</v>
      </c>
      <c r="AX89" s="1086">
        <v>1</v>
      </c>
      <c r="AY89" s="1086">
        <v>0</v>
      </c>
      <c r="AZ89" s="1009" t="s">
        <v>463</v>
      </c>
      <c r="BA89" s="1079"/>
      <c r="BP89" s="1305" t="str">
        <f>IF($AG89=0,"今年度","")</f>
        <v>今年度</v>
      </c>
      <c r="BQ89" s="1011" t="str">
        <f>IF($AG89=0,"来年度","")</f>
        <v>来年度</v>
      </c>
      <c r="BR89" s="1011" t="str">
        <f>IF($AG89=0,"再来年度","")</f>
        <v>再来年度</v>
      </c>
      <c r="BS89" s="1306" t="str">
        <f>IF($AG89=0,"未定","")</f>
        <v>未定</v>
      </c>
    </row>
    <row r="90" spans="2:71" s="299" customFormat="1" ht="24.75" customHeight="1">
      <c r="B90" s="933"/>
      <c r="C90" s="935"/>
      <c r="D90" s="936"/>
      <c r="E90" s="936"/>
      <c r="F90" s="939"/>
      <c r="G90" s="940"/>
      <c r="H90" s="941"/>
      <c r="I90" s="885"/>
      <c r="J90" s="886"/>
      <c r="K90" s="886"/>
      <c r="L90" s="886"/>
      <c r="M90" s="886"/>
      <c r="N90" s="886"/>
      <c r="O90" s="886"/>
      <c r="P90" s="886"/>
      <c r="Q90" s="886"/>
      <c r="R90" s="886"/>
      <c r="S90" s="886"/>
      <c r="T90" s="942"/>
      <c r="U90" s="885"/>
      <c r="V90" s="886"/>
      <c r="W90" s="886"/>
      <c r="X90" s="886"/>
      <c r="Y90" s="886"/>
      <c r="Z90" s="886"/>
      <c r="AA90" s="886"/>
      <c r="AB90" s="886"/>
      <c r="AC90" s="886"/>
      <c r="AD90" s="886"/>
      <c r="AE90" s="886"/>
      <c r="AF90" s="887"/>
      <c r="AG90" s="1200"/>
      <c r="AH90" s="1069"/>
      <c r="AI90" s="1071"/>
      <c r="AJ90" s="298"/>
      <c r="AK90" s="1060"/>
      <c r="AL90" s="1011"/>
      <c r="AM90" s="1006"/>
      <c r="AN90" s="1008"/>
      <c r="AO90" s="1221"/>
      <c r="AP90" s="1011"/>
      <c r="AQ90" s="1224"/>
      <c r="AR90" s="1027"/>
      <c r="AS90" s="1018"/>
      <c r="AT90" s="1021"/>
      <c r="AU90" s="325"/>
      <c r="AV90" s="1077"/>
      <c r="AW90" s="1087"/>
      <c r="AX90" s="1087"/>
      <c r="AY90" s="1087"/>
      <c r="AZ90" s="1006"/>
      <c r="BA90" s="1080"/>
      <c r="BP90" s="1305"/>
      <c r="BQ90" s="1011"/>
      <c r="BR90" s="1011"/>
      <c r="BS90" s="1306"/>
    </row>
    <row r="91" spans="2:71" s="299" customFormat="1" ht="24.75" customHeight="1">
      <c r="B91" s="934"/>
      <c r="C91" s="935"/>
      <c r="D91" s="936"/>
      <c r="E91" s="936"/>
      <c r="F91" s="939"/>
      <c r="G91" s="940"/>
      <c r="H91" s="941"/>
      <c r="I91" s="888"/>
      <c r="J91" s="889"/>
      <c r="K91" s="889"/>
      <c r="L91" s="889"/>
      <c r="M91" s="889"/>
      <c r="N91" s="889"/>
      <c r="O91" s="889"/>
      <c r="P91" s="889"/>
      <c r="Q91" s="889"/>
      <c r="R91" s="889"/>
      <c r="S91" s="889"/>
      <c r="T91" s="956"/>
      <c r="U91" s="888"/>
      <c r="V91" s="889"/>
      <c r="W91" s="889"/>
      <c r="X91" s="889"/>
      <c r="Y91" s="889"/>
      <c r="Z91" s="889"/>
      <c r="AA91" s="889"/>
      <c r="AB91" s="889"/>
      <c r="AC91" s="889"/>
      <c r="AD91" s="889"/>
      <c r="AE91" s="889"/>
      <c r="AF91" s="890"/>
      <c r="AG91" s="1200"/>
      <c r="AH91" s="1069"/>
      <c r="AI91" s="1072"/>
      <c r="AJ91" s="298"/>
      <c r="AK91" s="1060"/>
      <c r="AL91" s="1011"/>
      <c r="AM91" s="1007"/>
      <c r="AN91" s="1008"/>
      <c r="AO91" s="1222"/>
      <c r="AP91" s="1011"/>
      <c r="AQ91" s="1225"/>
      <c r="AR91" s="1027"/>
      <c r="AS91" s="1022"/>
      <c r="AT91" s="1021"/>
      <c r="AU91" s="325"/>
      <c r="AV91" s="1097"/>
      <c r="AW91" s="1088"/>
      <c r="AX91" s="1088"/>
      <c r="AY91" s="1088"/>
      <c r="AZ91" s="1007"/>
      <c r="BA91" s="1081"/>
      <c r="BP91" s="1305"/>
      <c r="BQ91" s="1011"/>
      <c r="BR91" s="1011"/>
      <c r="BS91" s="1306"/>
    </row>
    <row r="92" spans="2:71" s="299" customFormat="1" ht="21" customHeight="1">
      <c r="B92" s="943">
        <v>26</v>
      </c>
      <c r="C92" s="935"/>
      <c r="D92" s="936"/>
      <c r="E92" s="936"/>
      <c r="F92" s="939"/>
      <c r="G92" s="940"/>
      <c r="H92" s="941"/>
      <c r="I92" s="885" t="s">
        <v>641</v>
      </c>
      <c r="J92" s="886"/>
      <c r="K92" s="886"/>
      <c r="L92" s="886"/>
      <c r="M92" s="886"/>
      <c r="N92" s="886"/>
      <c r="O92" s="886"/>
      <c r="P92" s="886"/>
      <c r="Q92" s="886"/>
      <c r="R92" s="886"/>
      <c r="S92" s="886"/>
      <c r="T92" s="942"/>
      <c r="U92" s="885" t="s">
        <v>642</v>
      </c>
      <c r="V92" s="886"/>
      <c r="W92" s="886"/>
      <c r="X92" s="886"/>
      <c r="Y92" s="886"/>
      <c r="Z92" s="886"/>
      <c r="AA92" s="886"/>
      <c r="AB92" s="886"/>
      <c r="AC92" s="886"/>
      <c r="AD92" s="886"/>
      <c r="AE92" s="886"/>
      <c r="AF92" s="887"/>
      <c r="AG92" s="1199"/>
      <c r="AH92" s="1069"/>
      <c r="AI92" s="1070"/>
      <c r="AJ92" s="298"/>
      <c r="AK92" s="1060">
        <v>2</v>
      </c>
      <c r="AL92" s="1011">
        <v>3</v>
      </c>
      <c r="AM92" s="1009">
        <f>IF($AG92="該当無",0,1)</f>
        <v>1</v>
      </c>
      <c r="AN92" s="1008">
        <v>1</v>
      </c>
      <c r="AO92" s="1220"/>
      <c r="AP92" s="1011">
        <f>$AK92*$AM92*$AN92</f>
        <v>2</v>
      </c>
      <c r="AQ92" s="1223">
        <f>$AP92*40/$AP$11</f>
        <v>2.3529411764705883</v>
      </c>
      <c r="AR92" s="1027"/>
      <c r="AS92" s="1017">
        <f>IF($AP92=0,0,IF($AG92=-1,$AG92*$AO92,$AG92/$AL92*$AQ92))</f>
        <v>0</v>
      </c>
      <c r="AT92" s="1021"/>
      <c r="AU92" s="325"/>
      <c r="AV92" s="1076">
        <v>3</v>
      </c>
      <c r="AW92" s="1086">
        <v>2</v>
      </c>
      <c r="AX92" s="1086">
        <v>1</v>
      </c>
      <c r="AY92" s="1086">
        <v>0</v>
      </c>
      <c r="AZ92" s="1009" t="s">
        <v>463</v>
      </c>
      <c r="BA92" s="1079"/>
      <c r="BP92" s="1305" t="str">
        <f>IF($AG92=0,"今年度","")</f>
        <v>今年度</v>
      </c>
      <c r="BQ92" s="1011" t="str">
        <f>IF($AG92=0,"来年度","")</f>
        <v>来年度</v>
      </c>
      <c r="BR92" s="1011" t="str">
        <f>IF($AG92=0,"再来年度","")</f>
        <v>再来年度</v>
      </c>
      <c r="BS92" s="1306" t="str">
        <f>IF($AG92=0,"未定","")</f>
        <v>未定</v>
      </c>
    </row>
    <row r="93" spans="2:71" s="299" customFormat="1" ht="21" customHeight="1">
      <c r="B93" s="933"/>
      <c r="C93" s="935"/>
      <c r="D93" s="936"/>
      <c r="E93" s="936"/>
      <c r="F93" s="939"/>
      <c r="G93" s="940"/>
      <c r="H93" s="941"/>
      <c r="I93" s="885"/>
      <c r="J93" s="886"/>
      <c r="K93" s="886"/>
      <c r="L93" s="886"/>
      <c r="M93" s="886"/>
      <c r="N93" s="886"/>
      <c r="O93" s="886"/>
      <c r="P93" s="886"/>
      <c r="Q93" s="886"/>
      <c r="R93" s="886"/>
      <c r="S93" s="886"/>
      <c r="T93" s="942"/>
      <c r="U93" s="885"/>
      <c r="V93" s="886"/>
      <c r="W93" s="886"/>
      <c r="X93" s="886"/>
      <c r="Y93" s="886"/>
      <c r="Z93" s="886"/>
      <c r="AA93" s="886"/>
      <c r="AB93" s="886"/>
      <c r="AC93" s="886"/>
      <c r="AD93" s="886"/>
      <c r="AE93" s="886"/>
      <c r="AF93" s="887"/>
      <c r="AG93" s="1200"/>
      <c r="AH93" s="1069"/>
      <c r="AI93" s="1071"/>
      <c r="AJ93" s="298"/>
      <c r="AK93" s="1060"/>
      <c r="AL93" s="1011"/>
      <c r="AM93" s="1006"/>
      <c r="AN93" s="1008"/>
      <c r="AO93" s="1221"/>
      <c r="AP93" s="1011"/>
      <c r="AQ93" s="1224"/>
      <c r="AR93" s="1027"/>
      <c r="AS93" s="1018"/>
      <c r="AT93" s="1021"/>
      <c r="AU93" s="325"/>
      <c r="AV93" s="1077"/>
      <c r="AW93" s="1087"/>
      <c r="AX93" s="1087"/>
      <c r="AY93" s="1087"/>
      <c r="AZ93" s="1006"/>
      <c r="BA93" s="1080"/>
      <c r="BP93" s="1305"/>
      <c r="BQ93" s="1011"/>
      <c r="BR93" s="1011"/>
      <c r="BS93" s="1306"/>
    </row>
    <row r="94" spans="2:71" s="299" customFormat="1" ht="31.5" customHeight="1">
      <c r="B94" s="934"/>
      <c r="C94" s="935"/>
      <c r="D94" s="936"/>
      <c r="E94" s="936"/>
      <c r="F94" s="982"/>
      <c r="G94" s="983"/>
      <c r="H94" s="984"/>
      <c r="I94" s="888"/>
      <c r="J94" s="889"/>
      <c r="K94" s="889"/>
      <c r="L94" s="889"/>
      <c r="M94" s="889"/>
      <c r="N94" s="889"/>
      <c r="O94" s="889"/>
      <c r="P94" s="889"/>
      <c r="Q94" s="889"/>
      <c r="R94" s="889"/>
      <c r="S94" s="889"/>
      <c r="T94" s="956"/>
      <c r="U94" s="888"/>
      <c r="V94" s="889"/>
      <c r="W94" s="889"/>
      <c r="X94" s="889"/>
      <c r="Y94" s="889"/>
      <c r="Z94" s="889"/>
      <c r="AA94" s="889"/>
      <c r="AB94" s="889"/>
      <c r="AC94" s="889"/>
      <c r="AD94" s="889"/>
      <c r="AE94" s="889"/>
      <c r="AF94" s="890"/>
      <c r="AG94" s="1200"/>
      <c r="AH94" s="1069"/>
      <c r="AI94" s="1072"/>
      <c r="AJ94" s="298"/>
      <c r="AK94" s="1060"/>
      <c r="AL94" s="1011"/>
      <c r="AM94" s="1007"/>
      <c r="AN94" s="1008"/>
      <c r="AO94" s="1222"/>
      <c r="AP94" s="1011"/>
      <c r="AQ94" s="1225"/>
      <c r="AR94" s="1027"/>
      <c r="AS94" s="1022"/>
      <c r="AT94" s="1021"/>
      <c r="AU94" s="325"/>
      <c r="AV94" s="1097"/>
      <c r="AW94" s="1088"/>
      <c r="AX94" s="1088"/>
      <c r="AY94" s="1088"/>
      <c r="AZ94" s="1007"/>
      <c r="BA94" s="1081"/>
      <c r="BP94" s="1305"/>
      <c r="BQ94" s="1011"/>
      <c r="BR94" s="1011"/>
      <c r="BS94" s="1306"/>
    </row>
    <row r="95" spans="2:71" s="299" customFormat="1" ht="21" customHeight="1">
      <c r="B95" s="943">
        <v>27</v>
      </c>
      <c r="C95" s="935"/>
      <c r="D95" s="936"/>
      <c r="E95" s="936"/>
      <c r="F95" s="958" t="s">
        <v>30</v>
      </c>
      <c r="G95" s="959"/>
      <c r="H95" s="960"/>
      <c r="I95" s="882" t="s">
        <v>145</v>
      </c>
      <c r="J95" s="883"/>
      <c r="K95" s="883"/>
      <c r="L95" s="883"/>
      <c r="M95" s="883"/>
      <c r="N95" s="883"/>
      <c r="O95" s="883"/>
      <c r="P95" s="883"/>
      <c r="Q95" s="883"/>
      <c r="R95" s="883"/>
      <c r="S95" s="883"/>
      <c r="T95" s="955"/>
      <c r="U95" s="944" t="s">
        <v>643</v>
      </c>
      <c r="V95" s="945"/>
      <c r="W95" s="945"/>
      <c r="X95" s="945"/>
      <c r="Y95" s="945"/>
      <c r="Z95" s="945"/>
      <c r="AA95" s="945"/>
      <c r="AB95" s="945"/>
      <c r="AC95" s="945"/>
      <c r="AD95" s="945"/>
      <c r="AE95" s="945"/>
      <c r="AF95" s="1197"/>
      <c r="AG95" s="1199"/>
      <c r="AH95" s="1069"/>
      <c r="AI95" s="1070"/>
      <c r="AJ95" s="298"/>
      <c r="AK95" s="1060">
        <v>2</v>
      </c>
      <c r="AL95" s="1011">
        <v>3</v>
      </c>
      <c r="AM95" s="1009">
        <f>IF($AG95="該当無",0,1)</f>
        <v>1</v>
      </c>
      <c r="AN95" s="1008">
        <v>1</v>
      </c>
      <c r="AO95" s="1220"/>
      <c r="AP95" s="1011">
        <f>$AK95*$AM95*$AN95</f>
        <v>2</v>
      </c>
      <c r="AQ95" s="1223">
        <f>$AP95*40/$AP$11</f>
        <v>2.3529411764705883</v>
      </c>
      <c r="AR95" s="1026"/>
      <c r="AS95" s="1017">
        <f>IF($AP95=0,0,IF($AG95=-1,$AG95*$AO95,$AG95/$AL95*$AQ95))</f>
        <v>0</v>
      </c>
      <c r="AT95" s="1020"/>
      <c r="AU95" s="325"/>
      <c r="AV95" s="1076">
        <v>3</v>
      </c>
      <c r="AW95" s="1086">
        <v>2</v>
      </c>
      <c r="AX95" s="1086">
        <v>1</v>
      </c>
      <c r="AY95" s="1086">
        <v>0</v>
      </c>
      <c r="AZ95" s="1009"/>
      <c r="BA95" s="1079"/>
      <c r="BE95" s="312" t="s">
        <v>122</v>
      </c>
      <c r="BF95" s="312" t="s">
        <v>115</v>
      </c>
      <c r="BG95" s="312" t="s">
        <v>123</v>
      </c>
      <c r="BH95" s="312" t="s">
        <v>395</v>
      </c>
      <c r="BI95" s="312" t="s">
        <v>124</v>
      </c>
      <c r="BJ95" s="312" t="s">
        <v>150</v>
      </c>
      <c r="BK95" s="312" t="s">
        <v>125</v>
      </c>
      <c r="BL95" s="312" t="s">
        <v>126</v>
      </c>
      <c r="BM95" s="312" t="s">
        <v>127</v>
      </c>
      <c r="BN95" s="312" t="s">
        <v>151</v>
      </c>
      <c r="BP95" s="1305" t="str">
        <f>IF($AG95=0,"今年度","")</f>
        <v>今年度</v>
      </c>
      <c r="BQ95" s="1011" t="str">
        <f>IF($AG95=0,"来年度","")</f>
        <v>来年度</v>
      </c>
      <c r="BR95" s="1011" t="str">
        <f>IF($AG95=0,"再来年度","")</f>
        <v>再来年度</v>
      </c>
      <c r="BS95" s="1306" t="str">
        <f>IF($AG95=0,"未定","")</f>
        <v>未定</v>
      </c>
    </row>
    <row r="96" spans="2:71" s="299" customFormat="1" ht="21" customHeight="1">
      <c r="B96" s="933"/>
      <c r="C96" s="935"/>
      <c r="D96" s="936"/>
      <c r="E96" s="936"/>
      <c r="F96" s="939"/>
      <c r="G96" s="940"/>
      <c r="H96" s="941"/>
      <c r="I96" s="885"/>
      <c r="J96" s="886"/>
      <c r="K96" s="886"/>
      <c r="L96" s="886"/>
      <c r="M96" s="886"/>
      <c r="N96" s="886"/>
      <c r="O96" s="886"/>
      <c r="P96" s="886"/>
      <c r="Q96" s="886"/>
      <c r="R96" s="886"/>
      <c r="S96" s="886"/>
      <c r="T96" s="942"/>
      <c r="U96" s="927"/>
      <c r="V96" s="928"/>
      <c r="W96" s="928"/>
      <c r="X96" s="928"/>
      <c r="Y96" s="928"/>
      <c r="Z96" s="928"/>
      <c r="AA96" s="928"/>
      <c r="AB96" s="928"/>
      <c r="AC96" s="928"/>
      <c r="AD96" s="928"/>
      <c r="AE96" s="928"/>
      <c r="AF96" s="1198"/>
      <c r="AG96" s="1200"/>
      <c r="AH96" s="1069"/>
      <c r="AI96" s="1071"/>
      <c r="AJ96" s="298"/>
      <c r="AK96" s="1060"/>
      <c r="AL96" s="1011"/>
      <c r="AM96" s="1006"/>
      <c r="AN96" s="1008"/>
      <c r="AO96" s="1221"/>
      <c r="AP96" s="1011"/>
      <c r="AQ96" s="1224"/>
      <c r="AR96" s="1027"/>
      <c r="AS96" s="1018"/>
      <c r="AT96" s="1021"/>
      <c r="AU96" s="325"/>
      <c r="AV96" s="1077"/>
      <c r="AW96" s="1087"/>
      <c r="AX96" s="1087"/>
      <c r="AY96" s="1087"/>
      <c r="AZ96" s="1006"/>
      <c r="BA96" s="1080"/>
      <c r="BD96" s="313" t="s">
        <v>31</v>
      </c>
      <c r="BE96" s="312">
        <v>15</v>
      </c>
      <c r="BF96" s="312">
        <f>COUNTIF($AG$53:$AG$97,"該当無")</f>
        <v>0</v>
      </c>
      <c r="BG96" s="312">
        <f>BE96-BF96</f>
        <v>15</v>
      </c>
      <c r="BH96" s="312">
        <f>COUNTIF($AG$53,"&gt;-1")+COUNTIF($AG$56:$AG$97,"&gt;0")</f>
        <v>0</v>
      </c>
      <c r="BI96" s="312">
        <f>COUNTIF($AG$53,"-1")+COUNTIF($AG$56:$AG$97,"0")</f>
        <v>0</v>
      </c>
      <c r="BJ96" s="312">
        <f>BI96-BN96</f>
        <v>0</v>
      </c>
      <c r="BK96" s="312">
        <f>COUNTIF($AH$53:$AH$97,BK95)</f>
        <v>0</v>
      </c>
      <c r="BL96" s="312">
        <f>COUNTIF($AH$53:$AH$97,BL95)</f>
        <v>0</v>
      </c>
      <c r="BM96" s="312">
        <f>COUNTIF($AH$53:$AH$97,BM95)</f>
        <v>0</v>
      </c>
      <c r="BN96" s="312">
        <f>COUNTIF($AH$53:$AH$97,BN95)</f>
        <v>0</v>
      </c>
      <c r="BP96" s="1305"/>
      <c r="BQ96" s="1011"/>
      <c r="BR96" s="1011"/>
      <c r="BS96" s="1306"/>
    </row>
    <row r="97" spans="2:71" s="299" customFormat="1" ht="21" customHeight="1">
      <c r="B97" s="934"/>
      <c r="C97" s="935"/>
      <c r="D97" s="936"/>
      <c r="E97" s="936"/>
      <c r="F97" s="939"/>
      <c r="G97" s="940"/>
      <c r="H97" s="941"/>
      <c r="I97" s="885"/>
      <c r="J97" s="886"/>
      <c r="K97" s="886"/>
      <c r="L97" s="886"/>
      <c r="M97" s="886"/>
      <c r="N97" s="886"/>
      <c r="O97" s="886"/>
      <c r="P97" s="886"/>
      <c r="Q97" s="886"/>
      <c r="R97" s="886"/>
      <c r="S97" s="886"/>
      <c r="T97" s="942"/>
      <c r="U97" s="927"/>
      <c r="V97" s="928"/>
      <c r="W97" s="928"/>
      <c r="X97" s="928"/>
      <c r="Y97" s="928"/>
      <c r="Z97" s="928"/>
      <c r="AA97" s="928"/>
      <c r="AB97" s="928"/>
      <c r="AC97" s="928"/>
      <c r="AD97" s="928"/>
      <c r="AE97" s="928"/>
      <c r="AF97" s="1198"/>
      <c r="AG97" s="1200"/>
      <c r="AH97" s="1069"/>
      <c r="AI97" s="1072"/>
      <c r="AJ97" s="298"/>
      <c r="AK97" s="1060"/>
      <c r="AL97" s="1011"/>
      <c r="AM97" s="1007"/>
      <c r="AN97" s="1008"/>
      <c r="AO97" s="1222"/>
      <c r="AP97" s="1011"/>
      <c r="AQ97" s="1225"/>
      <c r="AR97" s="1027"/>
      <c r="AS97" s="1022"/>
      <c r="AT97" s="1021"/>
      <c r="AU97" s="325"/>
      <c r="AV97" s="1097"/>
      <c r="AW97" s="1088"/>
      <c r="AX97" s="1088"/>
      <c r="AY97" s="1088"/>
      <c r="AZ97" s="1010"/>
      <c r="BA97" s="1081"/>
      <c r="BP97" s="1305"/>
      <c r="BQ97" s="1011"/>
      <c r="BR97" s="1011"/>
      <c r="BS97" s="1306"/>
    </row>
    <row r="98" spans="2:71" ht="70.349999999999994" customHeight="1">
      <c r="B98" s="377"/>
      <c r="C98" s="378"/>
      <c r="D98" s="378"/>
      <c r="E98" s="378"/>
      <c r="F98" s="378"/>
      <c r="G98" s="378"/>
      <c r="H98" s="378"/>
      <c r="I98" s="925" t="s">
        <v>32</v>
      </c>
      <c r="J98" s="925"/>
      <c r="K98" s="925"/>
      <c r="L98" s="925"/>
      <c r="M98" s="925"/>
      <c r="N98" s="925"/>
      <c r="O98" s="925"/>
      <c r="P98" s="925"/>
      <c r="Q98" s="925"/>
      <c r="R98" s="925"/>
      <c r="S98" s="925"/>
      <c r="T98" s="925"/>
      <c r="U98" s="925"/>
      <c r="V98" s="925"/>
      <c r="W98" s="925"/>
      <c r="X98" s="925"/>
      <c r="Y98" s="925"/>
      <c r="Z98" s="925"/>
      <c r="AA98" s="925"/>
      <c r="AB98" s="925"/>
      <c r="AC98" s="925"/>
      <c r="AD98" s="925"/>
      <c r="AE98" s="925"/>
      <c r="AF98" s="926"/>
      <c r="AG98" s="379"/>
      <c r="AH98" s="380"/>
      <c r="AI98" s="381"/>
      <c r="AJ98" s="297"/>
      <c r="AK98" s="329"/>
      <c r="AL98" s="330"/>
      <c r="AM98" s="330"/>
      <c r="AN98" s="330"/>
      <c r="AO98" s="330"/>
      <c r="AP98" s="330"/>
      <c r="AQ98" s="330"/>
      <c r="AR98" s="331">
        <f>SUM(AR99:AR107)</f>
        <v>0</v>
      </c>
      <c r="AS98" s="330"/>
      <c r="AT98" s="331">
        <f>SUM(AT99:AT107)</f>
        <v>0</v>
      </c>
      <c r="AU98" s="325"/>
      <c r="AV98" s="332"/>
      <c r="AW98" s="333"/>
      <c r="AX98" s="333"/>
      <c r="AY98" s="333"/>
      <c r="AZ98" s="333"/>
      <c r="BA98" s="334"/>
      <c r="BP98" s="357"/>
      <c r="BQ98" s="358"/>
      <c r="BR98" s="358"/>
      <c r="BS98" s="359"/>
    </row>
    <row r="99" spans="2:71" s="299" customFormat="1" ht="37.35" customHeight="1">
      <c r="B99" s="943">
        <v>28</v>
      </c>
      <c r="C99" s="1119" t="s">
        <v>550</v>
      </c>
      <c r="D99" s="969"/>
      <c r="E99" s="1165"/>
      <c r="F99" s="1045" t="s">
        <v>146</v>
      </c>
      <c r="G99" s="1042"/>
      <c r="H99" s="1046"/>
      <c r="I99" s="882" t="s">
        <v>651</v>
      </c>
      <c r="J99" s="883"/>
      <c r="K99" s="883"/>
      <c r="L99" s="883"/>
      <c r="M99" s="883"/>
      <c r="N99" s="883"/>
      <c r="O99" s="883"/>
      <c r="P99" s="883"/>
      <c r="Q99" s="883"/>
      <c r="R99" s="883"/>
      <c r="S99" s="883"/>
      <c r="T99" s="955"/>
      <c r="U99" s="882" t="s">
        <v>553</v>
      </c>
      <c r="V99" s="883"/>
      <c r="W99" s="883"/>
      <c r="X99" s="883"/>
      <c r="Y99" s="883"/>
      <c r="Z99" s="883"/>
      <c r="AA99" s="883"/>
      <c r="AB99" s="883"/>
      <c r="AC99" s="883"/>
      <c r="AD99" s="883"/>
      <c r="AE99" s="883"/>
      <c r="AF99" s="884"/>
      <c r="AG99" s="1199"/>
      <c r="AH99" s="1068"/>
      <c r="AI99" s="1313"/>
      <c r="AJ99" s="298"/>
      <c r="AK99" s="1060">
        <v>2</v>
      </c>
      <c r="AL99" s="1011">
        <v>2</v>
      </c>
      <c r="AM99" s="1009">
        <f>IF($AG99="該当無",0,IF(OR($AG$98=0,$AG$98=1),0,1))</f>
        <v>0</v>
      </c>
      <c r="AN99" s="1008">
        <v>1</v>
      </c>
      <c r="AO99" s="1220"/>
      <c r="AP99" s="1011">
        <f>$AK99*$AM99*$AN99</f>
        <v>0</v>
      </c>
      <c r="AQ99" s="1223">
        <f>$AP99*40/$AP$11</f>
        <v>0</v>
      </c>
      <c r="AR99" s="1020">
        <f>SUM(AQ99:AQ107)</f>
        <v>0</v>
      </c>
      <c r="AS99" s="1017">
        <f>IF($AP99=0,0,IF($AG99=-1,$AG99*$AO99,$AG99/$AL99*$AQ99))</f>
        <v>0</v>
      </c>
      <c r="AT99" s="1020">
        <f>SUM(AS99:AS107)</f>
        <v>0</v>
      </c>
      <c r="AU99" s="325"/>
      <c r="AV99" s="1271" t="str">
        <f>IF(OR($AG$98=0,$AG$98=1),"該当無",2)</f>
        <v>該当無</v>
      </c>
      <c r="AW99" s="1092" t="str">
        <f>IF(OR($AG$98=0,$AG$98=1),"該当無",1)</f>
        <v>該当無</v>
      </c>
      <c r="AX99" s="1092" t="str">
        <f>IF(OR($AG$98=0,$AG$98=1),"該当無",0)</f>
        <v>該当無</v>
      </c>
      <c r="AY99" s="1006"/>
      <c r="AZ99" s="1005"/>
      <c r="BA99" s="1079"/>
      <c r="BP99" s="1305" t="str">
        <f>IF($AG99=0,"今年度","")</f>
        <v>今年度</v>
      </c>
      <c r="BQ99" s="1011" t="str">
        <f>IF($AG99=0,"来年度","")</f>
        <v>来年度</v>
      </c>
      <c r="BR99" s="1011" t="str">
        <f>IF($AG99=0,"再来年度","")</f>
        <v>再来年度</v>
      </c>
      <c r="BS99" s="1306" t="str">
        <f>IF($AG99=0,"未定","")</f>
        <v>未定</v>
      </c>
    </row>
    <row r="100" spans="2:71" s="299" customFormat="1" ht="37.35" customHeight="1">
      <c r="B100" s="933"/>
      <c r="C100" s="935"/>
      <c r="D100" s="936"/>
      <c r="E100" s="1166"/>
      <c r="F100" s="939"/>
      <c r="G100" s="940"/>
      <c r="H100" s="941"/>
      <c r="I100" s="885"/>
      <c r="J100" s="886"/>
      <c r="K100" s="886"/>
      <c r="L100" s="886"/>
      <c r="M100" s="886"/>
      <c r="N100" s="886"/>
      <c r="O100" s="886"/>
      <c r="P100" s="886"/>
      <c r="Q100" s="886"/>
      <c r="R100" s="886"/>
      <c r="S100" s="886"/>
      <c r="T100" s="942"/>
      <c r="U100" s="885"/>
      <c r="V100" s="886"/>
      <c r="W100" s="886"/>
      <c r="X100" s="886"/>
      <c r="Y100" s="886"/>
      <c r="Z100" s="886"/>
      <c r="AA100" s="886"/>
      <c r="AB100" s="886"/>
      <c r="AC100" s="886"/>
      <c r="AD100" s="886"/>
      <c r="AE100" s="886"/>
      <c r="AF100" s="887"/>
      <c r="AG100" s="1200"/>
      <c r="AH100" s="1069"/>
      <c r="AI100" s="1314"/>
      <c r="AJ100" s="298"/>
      <c r="AK100" s="1060"/>
      <c r="AL100" s="1011"/>
      <c r="AM100" s="1006"/>
      <c r="AN100" s="1008"/>
      <c r="AO100" s="1221"/>
      <c r="AP100" s="1011"/>
      <c r="AQ100" s="1224"/>
      <c r="AR100" s="1021"/>
      <c r="AS100" s="1018"/>
      <c r="AT100" s="1021"/>
      <c r="AU100" s="325"/>
      <c r="AV100" s="1271"/>
      <c r="AW100" s="1092"/>
      <c r="AX100" s="1092"/>
      <c r="AY100" s="1006"/>
      <c r="AZ100" s="1006"/>
      <c r="BA100" s="1080"/>
      <c r="BP100" s="1305"/>
      <c r="BQ100" s="1011"/>
      <c r="BR100" s="1011"/>
      <c r="BS100" s="1306"/>
    </row>
    <row r="101" spans="2:71" s="299" customFormat="1" ht="27.6" customHeight="1">
      <c r="B101" s="934"/>
      <c r="C101" s="935"/>
      <c r="D101" s="936"/>
      <c r="E101" s="1166"/>
      <c r="F101" s="982"/>
      <c r="G101" s="983"/>
      <c r="H101" s="984"/>
      <c r="I101" s="888"/>
      <c r="J101" s="889"/>
      <c r="K101" s="889"/>
      <c r="L101" s="889"/>
      <c r="M101" s="889"/>
      <c r="N101" s="889"/>
      <c r="O101" s="889"/>
      <c r="P101" s="889"/>
      <c r="Q101" s="889"/>
      <c r="R101" s="889"/>
      <c r="S101" s="889"/>
      <c r="T101" s="956"/>
      <c r="U101" s="888"/>
      <c r="V101" s="889"/>
      <c r="W101" s="889"/>
      <c r="X101" s="889"/>
      <c r="Y101" s="889"/>
      <c r="Z101" s="889"/>
      <c r="AA101" s="889"/>
      <c r="AB101" s="889"/>
      <c r="AC101" s="889"/>
      <c r="AD101" s="889"/>
      <c r="AE101" s="889"/>
      <c r="AF101" s="890"/>
      <c r="AG101" s="1200"/>
      <c r="AH101" s="1069"/>
      <c r="AI101" s="1315"/>
      <c r="AJ101" s="298"/>
      <c r="AK101" s="1060"/>
      <c r="AL101" s="1011"/>
      <c r="AM101" s="1007"/>
      <c r="AN101" s="1008"/>
      <c r="AO101" s="1222"/>
      <c r="AP101" s="1011"/>
      <c r="AQ101" s="1225"/>
      <c r="AR101" s="1021"/>
      <c r="AS101" s="1022"/>
      <c r="AT101" s="1021"/>
      <c r="AU101" s="325"/>
      <c r="AV101" s="1272"/>
      <c r="AW101" s="1093"/>
      <c r="AX101" s="1093"/>
      <c r="AY101" s="1007"/>
      <c r="AZ101" s="1007"/>
      <c r="BA101" s="1081"/>
      <c r="BP101" s="1305"/>
      <c r="BQ101" s="1011"/>
      <c r="BR101" s="1011"/>
      <c r="BS101" s="1306"/>
    </row>
    <row r="102" spans="2:71" s="299" customFormat="1" ht="38.1" customHeight="1">
      <c r="B102" s="943">
        <v>29</v>
      </c>
      <c r="C102" s="935"/>
      <c r="D102" s="936"/>
      <c r="E102" s="1166"/>
      <c r="F102" s="965" t="s">
        <v>33</v>
      </c>
      <c r="G102" s="966"/>
      <c r="H102" s="967"/>
      <c r="I102" s="882" t="s">
        <v>648</v>
      </c>
      <c r="J102" s="883"/>
      <c r="K102" s="883"/>
      <c r="L102" s="883"/>
      <c r="M102" s="883"/>
      <c r="N102" s="883"/>
      <c r="O102" s="883"/>
      <c r="P102" s="883"/>
      <c r="Q102" s="883"/>
      <c r="R102" s="883"/>
      <c r="S102" s="883"/>
      <c r="T102" s="955"/>
      <c r="U102" s="882" t="s">
        <v>471</v>
      </c>
      <c r="V102" s="883"/>
      <c r="W102" s="883"/>
      <c r="X102" s="883"/>
      <c r="Y102" s="883"/>
      <c r="Z102" s="883"/>
      <c r="AA102" s="883"/>
      <c r="AB102" s="883"/>
      <c r="AC102" s="883"/>
      <c r="AD102" s="883"/>
      <c r="AE102" s="883"/>
      <c r="AF102" s="883"/>
      <c r="AG102" s="1120"/>
      <c r="AH102" s="1069"/>
      <c r="AI102" s="1313"/>
      <c r="AJ102" s="298"/>
      <c r="AK102" s="1060">
        <v>2</v>
      </c>
      <c r="AL102" s="1011">
        <v>2</v>
      </c>
      <c r="AM102" s="1009">
        <f>IF($AG102="該当無",0,IF(OR($AG$98=0,$AG$98=2),0,1))</f>
        <v>0</v>
      </c>
      <c r="AN102" s="1008">
        <v>1</v>
      </c>
      <c r="AO102" s="1220"/>
      <c r="AP102" s="1011">
        <f>$AK102*$AM102*$AN102</f>
        <v>0</v>
      </c>
      <c r="AQ102" s="1223">
        <f>$AP102*40/$AP$11</f>
        <v>0</v>
      </c>
      <c r="AR102" s="1026"/>
      <c r="AS102" s="1017">
        <f>IF(AI102="",0,IF($AP102=0,0,IF($AG102=-1,$AG102*$AO102,$AG102/$AL102*$AQ102)))</f>
        <v>0</v>
      </c>
      <c r="AT102" s="1020"/>
      <c r="AU102" s="325"/>
      <c r="AV102" s="1271" t="str">
        <f>IF(OR($AG$98=2,$AG$98=0),"該当無",2)</f>
        <v>該当無</v>
      </c>
      <c r="AW102" s="1091" t="str">
        <f>IF(OR($AG$98=2,$AG$98=0),"該当無",1)</f>
        <v>該当無</v>
      </c>
      <c r="AX102" s="1091" t="str">
        <f>IF(OR($AG$98=2,$AG$98=0),"該当無",0)</f>
        <v>該当無</v>
      </c>
      <c r="AY102" s="1086"/>
      <c r="AZ102" s="1296"/>
      <c r="BA102" s="1287"/>
      <c r="BP102" s="1305" t="str">
        <f>IF($AG102=0,"今年度","")</f>
        <v>今年度</v>
      </c>
      <c r="BQ102" s="1011" t="str">
        <f>IF($AG102=0,"来年度","")</f>
        <v>来年度</v>
      </c>
      <c r="BR102" s="1011" t="str">
        <f>IF($AG102=0,"再来年度","")</f>
        <v>再来年度</v>
      </c>
      <c r="BS102" s="1306" t="str">
        <f>IF($AG102=0,"未定","")</f>
        <v>未定</v>
      </c>
    </row>
    <row r="103" spans="2:71" s="299" customFormat="1" ht="38.1" customHeight="1">
      <c r="B103" s="933"/>
      <c r="C103" s="935"/>
      <c r="D103" s="936"/>
      <c r="E103" s="1166"/>
      <c r="F103" s="965"/>
      <c r="G103" s="966"/>
      <c r="H103" s="967"/>
      <c r="I103" s="885"/>
      <c r="J103" s="886"/>
      <c r="K103" s="886"/>
      <c r="L103" s="886"/>
      <c r="M103" s="886"/>
      <c r="N103" s="886"/>
      <c r="O103" s="886"/>
      <c r="P103" s="886"/>
      <c r="Q103" s="886"/>
      <c r="R103" s="886"/>
      <c r="S103" s="886"/>
      <c r="T103" s="942"/>
      <c r="U103" s="885"/>
      <c r="V103" s="886"/>
      <c r="W103" s="886"/>
      <c r="X103" s="886"/>
      <c r="Y103" s="886"/>
      <c r="Z103" s="886"/>
      <c r="AA103" s="886"/>
      <c r="AB103" s="886"/>
      <c r="AC103" s="886"/>
      <c r="AD103" s="886"/>
      <c r="AE103" s="886"/>
      <c r="AF103" s="886"/>
      <c r="AG103" s="1121"/>
      <c r="AH103" s="1069"/>
      <c r="AI103" s="1314"/>
      <c r="AJ103" s="298"/>
      <c r="AK103" s="1060"/>
      <c r="AL103" s="1011"/>
      <c r="AM103" s="1006"/>
      <c r="AN103" s="1008"/>
      <c r="AO103" s="1221"/>
      <c r="AP103" s="1011"/>
      <c r="AQ103" s="1224"/>
      <c r="AR103" s="1027"/>
      <c r="AS103" s="1018"/>
      <c r="AT103" s="1021"/>
      <c r="AU103" s="325"/>
      <c r="AV103" s="1271"/>
      <c r="AW103" s="1092"/>
      <c r="AX103" s="1092"/>
      <c r="AY103" s="1087"/>
      <c r="AZ103" s="1297"/>
      <c r="BA103" s="1288"/>
      <c r="BP103" s="1305"/>
      <c r="BQ103" s="1011"/>
      <c r="BR103" s="1011"/>
      <c r="BS103" s="1306"/>
    </row>
    <row r="104" spans="2:71" s="299" customFormat="1" ht="38.1" customHeight="1">
      <c r="B104" s="934"/>
      <c r="C104" s="935"/>
      <c r="D104" s="936"/>
      <c r="E104" s="1166"/>
      <c r="F104" s="965"/>
      <c r="G104" s="966"/>
      <c r="H104" s="967"/>
      <c r="I104" s="888"/>
      <c r="J104" s="889"/>
      <c r="K104" s="889"/>
      <c r="L104" s="889"/>
      <c r="M104" s="889"/>
      <c r="N104" s="889"/>
      <c r="O104" s="889"/>
      <c r="P104" s="889"/>
      <c r="Q104" s="889"/>
      <c r="R104" s="889"/>
      <c r="S104" s="889"/>
      <c r="T104" s="956"/>
      <c r="U104" s="888"/>
      <c r="V104" s="889"/>
      <c r="W104" s="889"/>
      <c r="X104" s="889"/>
      <c r="Y104" s="889"/>
      <c r="Z104" s="889"/>
      <c r="AA104" s="889"/>
      <c r="AB104" s="889"/>
      <c r="AC104" s="889"/>
      <c r="AD104" s="889"/>
      <c r="AE104" s="889"/>
      <c r="AF104" s="889"/>
      <c r="AG104" s="1122"/>
      <c r="AH104" s="1069"/>
      <c r="AI104" s="1315"/>
      <c r="AJ104" s="298"/>
      <c r="AK104" s="1060"/>
      <c r="AL104" s="1011"/>
      <c r="AM104" s="1007"/>
      <c r="AN104" s="1008"/>
      <c r="AO104" s="1222"/>
      <c r="AP104" s="1011"/>
      <c r="AQ104" s="1225"/>
      <c r="AR104" s="1027"/>
      <c r="AS104" s="1022"/>
      <c r="AT104" s="1021"/>
      <c r="AU104" s="325"/>
      <c r="AV104" s="1272"/>
      <c r="AW104" s="1093"/>
      <c r="AX104" s="1093"/>
      <c r="AY104" s="1088"/>
      <c r="AZ104" s="1319"/>
      <c r="BA104" s="1289"/>
      <c r="BP104" s="1305"/>
      <c r="BQ104" s="1011"/>
      <c r="BR104" s="1011"/>
      <c r="BS104" s="1306"/>
    </row>
    <row r="105" spans="2:71" s="299" customFormat="1" ht="38.1" customHeight="1">
      <c r="B105" s="943">
        <v>30</v>
      </c>
      <c r="C105" s="935"/>
      <c r="D105" s="936"/>
      <c r="E105" s="1166"/>
      <c r="F105" s="965"/>
      <c r="G105" s="966"/>
      <c r="H105" s="967"/>
      <c r="I105" s="885" t="s">
        <v>647</v>
      </c>
      <c r="J105" s="886"/>
      <c r="K105" s="886"/>
      <c r="L105" s="886"/>
      <c r="M105" s="886"/>
      <c r="N105" s="886"/>
      <c r="O105" s="886"/>
      <c r="P105" s="886"/>
      <c r="Q105" s="886"/>
      <c r="R105" s="886"/>
      <c r="S105" s="886"/>
      <c r="T105" s="942"/>
      <c r="U105" s="885" t="s">
        <v>554</v>
      </c>
      <c r="V105" s="886"/>
      <c r="W105" s="886"/>
      <c r="X105" s="886"/>
      <c r="Y105" s="886"/>
      <c r="Z105" s="886"/>
      <c r="AA105" s="886"/>
      <c r="AB105" s="886"/>
      <c r="AC105" s="886"/>
      <c r="AD105" s="886"/>
      <c r="AE105" s="886"/>
      <c r="AF105" s="887"/>
      <c r="AG105" s="1199"/>
      <c r="AH105" s="1069"/>
      <c r="AI105" s="1313"/>
      <c r="AJ105" s="298"/>
      <c r="AK105" s="1060">
        <v>2</v>
      </c>
      <c r="AL105" s="1011">
        <v>2</v>
      </c>
      <c r="AM105" s="1009">
        <f>IF($AG105="該当無",0,IF(OR($AG$98=0,$AG$98=2),0,1))</f>
        <v>0</v>
      </c>
      <c r="AN105" s="1008">
        <v>1</v>
      </c>
      <c r="AO105" s="1220"/>
      <c r="AP105" s="1011">
        <f>$AK105*$AM105*$AN105</f>
        <v>0</v>
      </c>
      <c r="AQ105" s="1223">
        <f>$AP105*40/$AP$11</f>
        <v>0</v>
      </c>
      <c r="AR105" s="1026"/>
      <c r="AS105" s="1017">
        <f>IF($AP105=0,0,IF($AG105=-1,$AG105*$AO105,$AG105/$AL105*$AQ105))</f>
        <v>0</v>
      </c>
      <c r="AT105" s="1020"/>
      <c r="AU105" s="325"/>
      <c r="AV105" s="1270" t="str">
        <f>IF(OR($AG$98=2,$AG$98=0),"該当無",2)</f>
        <v>該当無</v>
      </c>
      <c r="AW105" s="1091" t="str">
        <f>IF(OR($AG$98=2,$AG$98=0),"該当無",1)</f>
        <v>該当無</v>
      </c>
      <c r="AX105" s="1091" t="str">
        <f>IF(OR($AG$98=2,$AG$98=0),"該当無",0)</f>
        <v>該当無</v>
      </c>
      <c r="AY105" s="1086"/>
      <c r="AZ105" s="1296"/>
      <c r="BA105" s="1287"/>
      <c r="BE105" s="312" t="s">
        <v>34</v>
      </c>
      <c r="BF105" s="312" t="s">
        <v>23</v>
      </c>
      <c r="BG105" s="312" t="s">
        <v>35</v>
      </c>
      <c r="BH105" s="312" t="s">
        <v>36</v>
      </c>
      <c r="BI105" s="312" t="s">
        <v>37</v>
      </c>
      <c r="BJ105" s="312" t="s">
        <v>38</v>
      </c>
      <c r="BK105" s="312" t="s">
        <v>39</v>
      </c>
      <c r="BL105" s="312" t="s">
        <v>40</v>
      </c>
      <c r="BM105" s="312" t="s">
        <v>41</v>
      </c>
      <c r="BN105" s="312" t="s">
        <v>42</v>
      </c>
      <c r="BP105" s="1305" t="str">
        <f>IF($AG105=0,"今年度","")</f>
        <v>今年度</v>
      </c>
      <c r="BQ105" s="1011" t="str">
        <f>IF($AG105=0,"来年度","")</f>
        <v>来年度</v>
      </c>
      <c r="BR105" s="1011" t="str">
        <f>IF($AG105=0,"再来年度","")</f>
        <v>再来年度</v>
      </c>
      <c r="BS105" s="1306" t="str">
        <f>IF($AG105=0,"未定","")</f>
        <v>未定</v>
      </c>
    </row>
    <row r="106" spans="2:71" s="299" customFormat="1" ht="38.1" customHeight="1">
      <c r="B106" s="933"/>
      <c r="C106" s="935"/>
      <c r="D106" s="936"/>
      <c r="E106" s="1166"/>
      <c r="F106" s="965"/>
      <c r="G106" s="966"/>
      <c r="H106" s="967"/>
      <c r="I106" s="885"/>
      <c r="J106" s="886"/>
      <c r="K106" s="886"/>
      <c r="L106" s="886"/>
      <c r="M106" s="886"/>
      <c r="N106" s="886"/>
      <c r="O106" s="886"/>
      <c r="P106" s="886"/>
      <c r="Q106" s="886"/>
      <c r="R106" s="886"/>
      <c r="S106" s="886"/>
      <c r="T106" s="942"/>
      <c r="U106" s="885"/>
      <c r="V106" s="886"/>
      <c r="W106" s="886"/>
      <c r="X106" s="886"/>
      <c r="Y106" s="886"/>
      <c r="Z106" s="886"/>
      <c r="AA106" s="886"/>
      <c r="AB106" s="886"/>
      <c r="AC106" s="886"/>
      <c r="AD106" s="886"/>
      <c r="AE106" s="886"/>
      <c r="AF106" s="887"/>
      <c r="AG106" s="1200"/>
      <c r="AH106" s="1069"/>
      <c r="AI106" s="1314"/>
      <c r="AJ106" s="298"/>
      <c r="AK106" s="1060"/>
      <c r="AL106" s="1011"/>
      <c r="AM106" s="1006"/>
      <c r="AN106" s="1008"/>
      <c r="AO106" s="1221"/>
      <c r="AP106" s="1011"/>
      <c r="AQ106" s="1224"/>
      <c r="AR106" s="1027"/>
      <c r="AS106" s="1018"/>
      <c r="AT106" s="1021"/>
      <c r="AU106" s="325"/>
      <c r="AV106" s="1271"/>
      <c r="AW106" s="1092"/>
      <c r="AX106" s="1092"/>
      <c r="AY106" s="1087"/>
      <c r="AZ106" s="1297"/>
      <c r="BA106" s="1288"/>
      <c r="BD106" s="313" t="s">
        <v>43</v>
      </c>
      <c r="BE106" s="312">
        <v>3</v>
      </c>
      <c r="BF106" s="312">
        <f>IF(AG98=3,COUNTIF($AG$99:$AG$107,"該当無"),IF(AG98=2,COUNTIF($AG$99,"該当無")+2,IF(AG98=1,COUNTIF($AG$102:$AG$107,"該当無")+1,IF(AG98=0,3,0))))</f>
        <v>3</v>
      </c>
      <c r="BG106" s="312">
        <f>BE106-BF106</f>
        <v>0</v>
      </c>
      <c r="BH106" s="312">
        <f>IF(AG98=3,COUNTIF($AG$99:$AG$107,"&gt;0"),IF(AG98=2,COUNTIF($AG$99,"&gt;0"),IF(AG98=1,COUNTIF($AG$102:$AG$107,"&gt;0"),IF(AG98=0,0,0))))</f>
        <v>0</v>
      </c>
      <c r="BI106" s="312">
        <f>IF(AG98=3,COUNTIF($AG$99:$AG$107,"0"),IF(AG98=2,COUNTIF($AG$99,"0"),IF(AG98=1,COUNTIF($AG$102:$AG$107,"0"),IF(AG98=0,0,0))))</f>
        <v>0</v>
      </c>
      <c r="BJ106" s="312">
        <f>BI106-BN106</f>
        <v>0</v>
      </c>
      <c r="BK106" s="312">
        <f>IF($AG$98=3,COUNTIF($AH$99:$AH$107,BK105),IF($AG$98=2,COUNTIF($AH$99,BK105),IF($AG$98=1,COUNTIF($AH$102:$AH$107,BK105),IF($AG$98=0,0,0))))</f>
        <v>0</v>
      </c>
      <c r="BL106" s="312">
        <f>IF($AG$98=3,COUNTIF($AH$99:$AH$107,BL105),IF($AG$98=2,COUNTIF($AH$99,BL105),IF($AG$98=1,COUNTIF($AH$102:$AH$107,BL105),IF($AG$98=0,0,0))))</f>
        <v>0</v>
      </c>
      <c r="BM106" s="312">
        <f>IF($AG$98=3,COUNTIF($AH$99:$AH$107,BM105),IF($AG$98=2,COUNTIF($AH$99,BM105),IF($AG$98=1,COUNTIF($AH$102:$AH$107,BM105),IF($AG$98=0,0,0))))</f>
        <v>0</v>
      </c>
      <c r="BN106" s="312">
        <f>IF($AG$98=3,COUNTIF($AH$99:$AH$107,BN105),IF($AG$98=2,COUNTIF($AH$99,BN105),IF($AG$98=1,COUNTIF($AH$102:$AH$107,BN105),IF($AG$98=0,0,0))))</f>
        <v>0</v>
      </c>
      <c r="BP106" s="1305"/>
      <c r="BQ106" s="1011"/>
      <c r="BR106" s="1011"/>
      <c r="BS106" s="1306"/>
    </row>
    <row r="107" spans="2:71" s="299" customFormat="1" ht="38.1" customHeight="1">
      <c r="B107" s="957"/>
      <c r="C107" s="937"/>
      <c r="D107" s="938"/>
      <c r="E107" s="1167"/>
      <c r="F107" s="973"/>
      <c r="G107" s="974"/>
      <c r="H107" s="975"/>
      <c r="I107" s="891"/>
      <c r="J107" s="892"/>
      <c r="K107" s="892"/>
      <c r="L107" s="892"/>
      <c r="M107" s="892"/>
      <c r="N107" s="892"/>
      <c r="O107" s="892"/>
      <c r="P107" s="892"/>
      <c r="Q107" s="892"/>
      <c r="R107" s="892"/>
      <c r="S107" s="892"/>
      <c r="T107" s="964"/>
      <c r="U107" s="891"/>
      <c r="V107" s="892"/>
      <c r="W107" s="892"/>
      <c r="X107" s="892"/>
      <c r="Y107" s="892"/>
      <c r="Z107" s="892"/>
      <c r="AA107" s="892"/>
      <c r="AB107" s="892"/>
      <c r="AC107" s="892"/>
      <c r="AD107" s="892"/>
      <c r="AE107" s="892"/>
      <c r="AF107" s="1290"/>
      <c r="AG107" s="1294"/>
      <c r="AH107" s="1123"/>
      <c r="AI107" s="1316"/>
      <c r="AJ107" s="298"/>
      <c r="AK107" s="1061"/>
      <c r="AL107" s="1003"/>
      <c r="AM107" s="1010"/>
      <c r="AN107" s="1013"/>
      <c r="AO107" s="1217"/>
      <c r="AP107" s="1003"/>
      <c r="AQ107" s="1226"/>
      <c r="AR107" s="1030"/>
      <c r="AS107" s="1019"/>
      <c r="AT107" s="1025"/>
      <c r="AU107" s="325"/>
      <c r="AV107" s="1318"/>
      <c r="AW107" s="1320"/>
      <c r="AX107" s="1320"/>
      <c r="AY107" s="1285"/>
      <c r="AZ107" s="1298"/>
      <c r="BA107" s="1299"/>
      <c r="BP107" s="1305"/>
      <c r="BQ107" s="1011"/>
      <c r="BR107" s="1011"/>
      <c r="BS107" s="1306"/>
    </row>
    <row r="108" spans="2:71" ht="13.5" customHeight="1">
      <c r="AI108" s="361"/>
      <c r="AR108" s="335"/>
      <c r="AT108" s="335"/>
      <c r="BD108" s="394"/>
      <c r="BE108" s="393" t="s">
        <v>34</v>
      </c>
      <c r="BF108" s="393" t="s">
        <v>23</v>
      </c>
      <c r="BG108" s="393" t="s">
        <v>35</v>
      </c>
      <c r="BH108" s="393" t="s">
        <v>36</v>
      </c>
      <c r="BI108" s="393" t="s">
        <v>37</v>
      </c>
      <c r="BJ108" s="393" t="s">
        <v>38</v>
      </c>
      <c r="BK108" s="393" t="s">
        <v>39</v>
      </c>
      <c r="BL108" s="393" t="s">
        <v>40</v>
      </c>
      <c r="BM108" s="393" t="s">
        <v>44</v>
      </c>
      <c r="BN108" s="393" t="s">
        <v>42</v>
      </c>
    </row>
    <row r="109" spans="2:71" ht="40.5" customHeight="1">
      <c r="B109" s="396" t="s">
        <v>656</v>
      </c>
      <c r="AR109" s="335"/>
      <c r="AT109" s="335"/>
      <c r="BD109" s="326" t="s">
        <v>606</v>
      </c>
      <c r="BE109" s="393">
        <f>SUM(BE106,BE96)</f>
        <v>18</v>
      </c>
      <c r="BF109" s="395">
        <f t="shared" ref="BF109:BN109" si="0">SUM(BF106,BF96)</f>
        <v>3</v>
      </c>
      <c r="BG109" s="395">
        <f t="shared" si="0"/>
        <v>15</v>
      </c>
      <c r="BH109" s="395">
        <f t="shared" si="0"/>
        <v>0</v>
      </c>
      <c r="BI109" s="393">
        <f t="shared" si="0"/>
        <v>0</v>
      </c>
      <c r="BJ109" s="395">
        <f t="shared" si="0"/>
        <v>0</v>
      </c>
      <c r="BK109" s="395">
        <f t="shared" si="0"/>
        <v>0</v>
      </c>
      <c r="BL109" s="395">
        <f t="shared" si="0"/>
        <v>0</v>
      </c>
      <c r="BM109" s="395">
        <f t="shared" si="0"/>
        <v>0</v>
      </c>
      <c r="BN109" s="395">
        <f t="shared" si="0"/>
        <v>0</v>
      </c>
    </row>
    <row r="110" spans="2:71" ht="111.75" customHeight="1">
      <c r="B110" s="1322" t="s">
        <v>653</v>
      </c>
      <c r="C110" s="1323"/>
      <c r="D110" s="1323"/>
      <c r="E110" s="1323"/>
      <c r="F110" s="1323"/>
      <c r="G110" s="1323"/>
      <c r="H110" s="1323"/>
      <c r="I110" s="1323"/>
      <c r="J110" s="1323"/>
      <c r="K110" s="1323"/>
      <c r="L110" s="1323"/>
      <c r="M110" s="1323"/>
      <c r="N110" s="1323"/>
      <c r="O110" s="1323"/>
      <c r="P110" s="1323"/>
      <c r="Q110" s="1323"/>
      <c r="R110" s="1323"/>
      <c r="S110" s="1323"/>
      <c r="T110" s="1323"/>
      <c r="U110" s="1323"/>
      <c r="V110" s="1323"/>
      <c r="W110" s="1323"/>
      <c r="X110" s="1323"/>
      <c r="Y110" s="1323"/>
      <c r="Z110" s="1323"/>
      <c r="AA110" s="1323"/>
      <c r="AB110" s="1323"/>
      <c r="AC110" s="1323"/>
      <c r="AD110" s="1323"/>
      <c r="AE110" s="1323"/>
      <c r="AF110" s="1323"/>
      <c r="AG110" s="1323"/>
      <c r="AH110" s="1323"/>
      <c r="AI110" s="1323"/>
      <c r="AR110" s="335"/>
      <c r="AT110" s="335"/>
    </row>
    <row r="111" spans="2:71" ht="9.75" customHeight="1">
      <c r="B111" s="396"/>
      <c r="AR111" s="335"/>
      <c r="AT111" s="335"/>
    </row>
    <row r="112" spans="2:71" ht="13.5" customHeight="1">
      <c r="B112" s="989" t="s">
        <v>8</v>
      </c>
      <c r="C112" s="990" t="s">
        <v>599</v>
      </c>
      <c r="D112" s="990"/>
      <c r="E112" s="990"/>
      <c r="F112" s="990"/>
      <c r="G112" s="990"/>
      <c r="H112" s="990"/>
      <c r="I112" s="989" t="s">
        <v>598</v>
      </c>
      <c r="J112" s="989"/>
      <c r="K112" s="989"/>
      <c r="L112" s="989"/>
      <c r="M112" s="989"/>
      <c r="N112" s="989"/>
      <c r="O112" s="989"/>
      <c r="P112" s="989"/>
      <c r="Q112" s="989"/>
      <c r="R112" s="989"/>
      <c r="S112" s="989"/>
      <c r="T112" s="989"/>
      <c r="U112" s="989" t="s">
        <v>94</v>
      </c>
      <c r="V112" s="989"/>
      <c r="W112" s="989"/>
      <c r="X112" s="989"/>
      <c r="Y112" s="989"/>
      <c r="Z112" s="989"/>
      <c r="AA112" s="989"/>
      <c r="AB112" s="989"/>
      <c r="AC112" s="989"/>
      <c r="AD112" s="989"/>
      <c r="AE112" s="989"/>
      <c r="AF112" s="989"/>
      <c r="AG112" s="989" t="s">
        <v>95</v>
      </c>
      <c r="AH112" s="990" t="s">
        <v>77</v>
      </c>
      <c r="AI112" s="990"/>
      <c r="AR112" s="335"/>
      <c r="AT112" s="335"/>
      <c r="BD112" s="296" t="s">
        <v>122</v>
      </c>
      <c r="BE112" s="366">
        <f>SUM(BE109,BE50)</f>
        <v>30</v>
      </c>
      <c r="BF112" s="366">
        <f t="shared" ref="BF112:BN112" si="1">SUM(BF109,BF50)</f>
        <v>3</v>
      </c>
      <c r="BG112" s="366">
        <f>SUM(BG109,BG50)</f>
        <v>27</v>
      </c>
      <c r="BH112" s="366">
        <f t="shared" si="1"/>
        <v>0</v>
      </c>
      <c r="BI112" s="366">
        <f t="shared" si="1"/>
        <v>0</v>
      </c>
      <c r="BJ112" s="366">
        <f t="shared" si="1"/>
        <v>0</v>
      </c>
      <c r="BK112" s="366">
        <f t="shared" si="1"/>
        <v>0</v>
      </c>
      <c r="BL112" s="366">
        <f t="shared" si="1"/>
        <v>0</v>
      </c>
      <c r="BM112" s="366">
        <f t="shared" si="1"/>
        <v>0</v>
      </c>
      <c r="BN112" s="366">
        <f t="shared" si="1"/>
        <v>0</v>
      </c>
    </row>
    <row r="113" spans="2:67" ht="13.5" customHeight="1" thickBot="1">
      <c r="B113" s="989"/>
      <c r="C113" s="990"/>
      <c r="D113" s="990"/>
      <c r="E113" s="990"/>
      <c r="F113" s="990"/>
      <c r="G113" s="990"/>
      <c r="H113" s="990"/>
      <c r="I113" s="989"/>
      <c r="J113" s="989"/>
      <c r="K113" s="989"/>
      <c r="L113" s="989"/>
      <c r="M113" s="989"/>
      <c r="N113" s="989"/>
      <c r="O113" s="989"/>
      <c r="P113" s="989"/>
      <c r="Q113" s="989"/>
      <c r="R113" s="989"/>
      <c r="S113" s="989"/>
      <c r="T113" s="989"/>
      <c r="U113" s="989"/>
      <c r="V113" s="989"/>
      <c r="W113" s="989"/>
      <c r="X113" s="989"/>
      <c r="Y113" s="989"/>
      <c r="Z113" s="989"/>
      <c r="AA113" s="989"/>
      <c r="AB113" s="989"/>
      <c r="AC113" s="989"/>
      <c r="AD113" s="989"/>
      <c r="AE113" s="989"/>
      <c r="AF113" s="989"/>
      <c r="AG113" s="989"/>
      <c r="AH113" s="990"/>
      <c r="AI113" s="990"/>
      <c r="AO113" s="296" t="s">
        <v>611</v>
      </c>
      <c r="AR113" s="335"/>
      <c r="AT113" s="335"/>
    </row>
    <row r="114" spans="2:67" ht="20.100000000000001" customHeight="1" thickBot="1">
      <c r="B114" s="999">
        <v>1</v>
      </c>
      <c r="C114" s="1346" t="s">
        <v>600</v>
      </c>
      <c r="D114" s="1347"/>
      <c r="E114" s="1348"/>
      <c r="F114" s="1324" t="s">
        <v>118</v>
      </c>
      <c r="G114" s="1325"/>
      <c r="H114" s="1326"/>
      <c r="I114" s="991" t="s">
        <v>618</v>
      </c>
      <c r="J114" s="992"/>
      <c r="K114" s="992"/>
      <c r="L114" s="992"/>
      <c r="M114" s="992"/>
      <c r="N114" s="992"/>
      <c r="O114" s="992"/>
      <c r="P114" s="992"/>
      <c r="Q114" s="992"/>
      <c r="R114" s="992"/>
      <c r="S114" s="992"/>
      <c r="T114" s="993"/>
      <c r="U114" s="991" t="s">
        <v>621</v>
      </c>
      <c r="V114" s="992"/>
      <c r="W114" s="992"/>
      <c r="X114" s="992"/>
      <c r="Y114" s="992"/>
      <c r="Z114" s="992"/>
      <c r="AA114" s="992"/>
      <c r="AB114" s="992"/>
      <c r="AC114" s="992"/>
      <c r="AD114" s="992"/>
      <c r="AE114" s="992"/>
      <c r="AF114" s="993"/>
      <c r="AG114" s="994"/>
      <c r="AH114" s="995"/>
      <c r="AI114" s="996"/>
      <c r="AO114" s="400" t="s">
        <v>608</v>
      </c>
      <c r="AP114" s="403" t="s">
        <v>609</v>
      </c>
      <c r="AQ114" s="402" t="s">
        <v>610</v>
      </c>
      <c r="AR114" s="335"/>
      <c r="AT114" s="335"/>
    </row>
    <row r="115" spans="2:67" ht="20.100000000000001" customHeight="1">
      <c r="B115" s="985"/>
      <c r="C115" s="1349"/>
      <c r="D115" s="1350"/>
      <c r="E115" s="1351"/>
      <c r="F115" s="1000"/>
      <c r="G115" s="1001"/>
      <c r="H115" s="1002"/>
      <c r="I115" s="879"/>
      <c r="J115" s="880"/>
      <c r="K115" s="880"/>
      <c r="L115" s="880"/>
      <c r="M115" s="880"/>
      <c r="N115" s="880"/>
      <c r="O115" s="880"/>
      <c r="P115" s="880"/>
      <c r="Q115" s="880"/>
      <c r="R115" s="880"/>
      <c r="S115" s="880"/>
      <c r="T115" s="881"/>
      <c r="U115" s="879"/>
      <c r="V115" s="880"/>
      <c r="W115" s="880"/>
      <c r="X115" s="880"/>
      <c r="Y115" s="880"/>
      <c r="Z115" s="880"/>
      <c r="AA115" s="880"/>
      <c r="AB115" s="880"/>
      <c r="AC115" s="880"/>
      <c r="AD115" s="880"/>
      <c r="AE115" s="880"/>
      <c r="AF115" s="881"/>
      <c r="AG115" s="987"/>
      <c r="AH115" s="997"/>
      <c r="AI115" s="998"/>
      <c r="AR115" s="335"/>
      <c r="AT115" s="335"/>
    </row>
    <row r="116" spans="2:67" ht="20.100000000000001" customHeight="1" thickBot="1">
      <c r="B116" s="985"/>
      <c r="C116" s="1349"/>
      <c r="D116" s="1350"/>
      <c r="E116" s="1351"/>
      <c r="F116" s="1000"/>
      <c r="G116" s="1001"/>
      <c r="H116" s="1002"/>
      <c r="I116" s="879"/>
      <c r="J116" s="880"/>
      <c r="K116" s="880"/>
      <c r="L116" s="880"/>
      <c r="M116" s="880"/>
      <c r="N116" s="880"/>
      <c r="O116" s="880"/>
      <c r="P116" s="880"/>
      <c r="Q116" s="880"/>
      <c r="R116" s="880"/>
      <c r="S116" s="880"/>
      <c r="T116" s="881"/>
      <c r="U116" s="879"/>
      <c r="V116" s="880"/>
      <c r="W116" s="880"/>
      <c r="X116" s="880"/>
      <c r="Y116" s="880"/>
      <c r="Z116" s="880"/>
      <c r="AA116" s="880"/>
      <c r="AB116" s="880"/>
      <c r="AC116" s="880"/>
      <c r="AD116" s="880"/>
      <c r="AE116" s="880"/>
      <c r="AF116" s="881"/>
      <c r="AG116" s="987"/>
      <c r="AH116" s="997"/>
      <c r="AI116" s="998"/>
      <c r="AR116" s="335"/>
      <c r="AT116" s="335"/>
    </row>
    <row r="117" spans="2:67" ht="30" customHeight="1" thickBot="1">
      <c r="B117" s="985">
        <v>2</v>
      </c>
      <c r="C117" s="1349"/>
      <c r="D117" s="1350"/>
      <c r="E117" s="1351"/>
      <c r="F117" s="1000" t="s">
        <v>602</v>
      </c>
      <c r="G117" s="1001"/>
      <c r="H117" s="1002"/>
      <c r="I117" s="879" t="s">
        <v>661</v>
      </c>
      <c r="J117" s="880"/>
      <c r="K117" s="880"/>
      <c r="L117" s="880"/>
      <c r="M117" s="880"/>
      <c r="N117" s="880"/>
      <c r="O117" s="880"/>
      <c r="P117" s="880"/>
      <c r="Q117" s="880"/>
      <c r="R117" s="880"/>
      <c r="S117" s="880"/>
      <c r="T117" s="881"/>
      <c r="U117" s="986" t="s">
        <v>662</v>
      </c>
      <c r="V117" s="986"/>
      <c r="W117" s="986"/>
      <c r="X117" s="986"/>
      <c r="Y117" s="986"/>
      <c r="Z117" s="986"/>
      <c r="AA117" s="986"/>
      <c r="AB117" s="986"/>
      <c r="AC117" s="986"/>
      <c r="AD117" s="986"/>
      <c r="AE117" s="986"/>
      <c r="AF117" s="986"/>
      <c r="AG117" s="987"/>
      <c r="AH117" s="988"/>
      <c r="AI117" s="988"/>
      <c r="AO117" s="404" t="s">
        <v>608</v>
      </c>
      <c r="AP117" s="403" t="s">
        <v>609</v>
      </c>
      <c r="AQ117" s="402" t="s">
        <v>610</v>
      </c>
      <c r="AR117" s="335"/>
      <c r="AT117" s="335"/>
    </row>
    <row r="118" spans="2:67" ht="30" customHeight="1" thickBot="1">
      <c r="B118" s="985"/>
      <c r="C118" s="1349"/>
      <c r="D118" s="1350"/>
      <c r="E118" s="1351"/>
      <c r="F118" s="1000"/>
      <c r="G118" s="1001"/>
      <c r="H118" s="1002"/>
      <c r="I118" s="879"/>
      <c r="J118" s="880"/>
      <c r="K118" s="880"/>
      <c r="L118" s="880"/>
      <c r="M118" s="880"/>
      <c r="N118" s="880"/>
      <c r="O118" s="880"/>
      <c r="P118" s="880"/>
      <c r="Q118" s="880"/>
      <c r="R118" s="880"/>
      <c r="S118" s="880"/>
      <c r="T118" s="881"/>
      <c r="U118" s="986"/>
      <c r="V118" s="986"/>
      <c r="W118" s="986"/>
      <c r="X118" s="986"/>
      <c r="Y118" s="986"/>
      <c r="Z118" s="986"/>
      <c r="AA118" s="986"/>
      <c r="AB118" s="986"/>
      <c r="AC118" s="986"/>
      <c r="AD118" s="986"/>
      <c r="AE118" s="986"/>
      <c r="AF118" s="986"/>
      <c r="AG118" s="987"/>
      <c r="AH118" s="988"/>
      <c r="AI118" s="988"/>
      <c r="AR118" s="335"/>
      <c r="AT118" s="335"/>
    </row>
    <row r="119" spans="2:67" ht="30" customHeight="1" thickBot="1">
      <c r="B119" s="985">
        <v>3</v>
      </c>
      <c r="C119" s="1349"/>
      <c r="D119" s="1350"/>
      <c r="E119" s="1351"/>
      <c r="F119" s="1000" t="s">
        <v>603</v>
      </c>
      <c r="G119" s="1001"/>
      <c r="H119" s="1002"/>
      <c r="I119" s="879" t="s">
        <v>663</v>
      </c>
      <c r="J119" s="880"/>
      <c r="K119" s="880"/>
      <c r="L119" s="880"/>
      <c r="M119" s="880"/>
      <c r="N119" s="880"/>
      <c r="O119" s="880"/>
      <c r="P119" s="880"/>
      <c r="Q119" s="880"/>
      <c r="R119" s="880"/>
      <c r="S119" s="880"/>
      <c r="T119" s="881"/>
      <c r="U119" s="986" t="s">
        <v>664</v>
      </c>
      <c r="V119" s="986"/>
      <c r="W119" s="986"/>
      <c r="X119" s="986"/>
      <c r="Y119" s="986"/>
      <c r="Z119" s="986"/>
      <c r="AA119" s="986"/>
      <c r="AB119" s="986"/>
      <c r="AC119" s="986"/>
      <c r="AD119" s="986"/>
      <c r="AE119" s="986"/>
      <c r="AF119" s="986"/>
      <c r="AG119" s="1338"/>
      <c r="AH119" s="988"/>
      <c r="AI119" s="988"/>
      <c r="AO119" s="404" t="s">
        <v>608</v>
      </c>
      <c r="AP119" s="403" t="s">
        <v>609</v>
      </c>
      <c r="AQ119" s="402" t="s">
        <v>610</v>
      </c>
      <c r="AR119" s="335"/>
      <c r="AT119" s="335"/>
    </row>
    <row r="120" spans="2:67" ht="30" customHeight="1" thickBot="1">
      <c r="B120" s="985"/>
      <c r="C120" s="1349"/>
      <c r="D120" s="1350"/>
      <c r="E120" s="1351"/>
      <c r="F120" s="1000"/>
      <c r="G120" s="1001"/>
      <c r="H120" s="1002"/>
      <c r="I120" s="879"/>
      <c r="J120" s="880"/>
      <c r="K120" s="880"/>
      <c r="L120" s="880"/>
      <c r="M120" s="880"/>
      <c r="N120" s="880"/>
      <c r="O120" s="880"/>
      <c r="P120" s="880"/>
      <c r="Q120" s="880"/>
      <c r="R120" s="880"/>
      <c r="S120" s="880"/>
      <c r="T120" s="881"/>
      <c r="U120" s="986"/>
      <c r="V120" s="986"/>
      <c r="W120" s="986"/>
      <c r="X120" s="986"/>
      <c r="Y120" s="986"/>
      <c r="Z120" s="986"/>
      <c r="AA120" s="986"/>
      <c r="AB120" s="986"/>
      <c r="AC120" s="986"/>
      <c r="AD120" s="986"/>
      <c r="AE120" s="986"/>
      <c r="AF120" s="986"/>
      <c r="AG120" s="1339"/>
      <c r="AH120" s="988"/>
      <c r="AI120" s="988"/>
      <c r="AR120" s="335"/>
      <c r="AT120" s="335"/>
    </row>
    <row r="121" spans="2:67" ht="38.85" customHeight="1" thickBot="1">
      <c r="B121" s="1159">
        <v>4</v>
      </c>
      <c r="C121" s="1349"/>
      <c r="D121" s="1350"/>
      <c r="E121" s="1351"/>
      <c r="F121" s="1133" t="s">
        <v>601</v>
      </c>
      <c r="G121" s="1134"/>
      <c r="H121" s="1135"/>
      <c r="I121" s="882" t="s">
        <v>665</v>
      </c>
      <c r="J121" s="883"/>
      <c r="K121" s="883"/>
      <c r="L121" s="883"/>
      <c r="M121" s="883"/>
      <c r="N121" s="883"/>
      <c r="O121" s="883"/>
      <c r="P121" s="883"/>
      <c r="Q121" s="883"/>
      <c r="R121" s="883"/>
      <c r="S121" s="883"/>
      <c r="T121" s="884"/>
      <c r="U121" s="944" t="s">
        <v>657</v>
      </c>
      <c r="V121" s="945"/>
      <c r="W121" s="945"/>
      <c r="X121" s="945"/>
      <c r="Y121" s="945"/>
      <c r="Z121" s="945"/>
      <c r="AA121" s="945"/>
      <c r="AB121" s="945"/>
      <c r="AC121" s="945"/>
      <c r="AD121" s="945"/>
      <c r="AE121" s="945"/>
      <c r="AF121" s="1197"/>
      <c r="AG121" s="1338"/>
      <c r="AH121" s="1342"/>
      <c r="AI121" s="1343"/>
      <c r="AO121" s="398" t="s">
        <v>608</v>
      </c>
      <c r="AP121" s="404" t="s">
        <v>609</v>
      </c>
      <c r="AQ121" s="399" t="s">
        <v>610</v>
      </c>
      <c r="AR121" s="405" t="s">
        <v>612</v>
      </c>
      <c r="AS121" s="399" t="s">
        <v>613</v>
      </c>
      <c r="AT121" s="404" t="s">
        <v>623</v>
      </c>
      <c r="AU121"/>
    </row>
    <row r="122" spans="2:67" ht="59.4" customHeight="1">
      <c r="B122" s="1157"/>
      <c r="C122" s="1349"/>
      <c r="D122" s="1350"/>
      <c r="E122" s="1351"/>
      <c r="F122" s="971"/>
      <c r="G122" s="936"/>
      <c r="H122" s="972"/>
      <c r="I122" s="885"/>
      <c r="J122" s="886"/>
      <c r="K122" s="886"/>
      <c r="L122" s="886"/>
      <c r="M122" s="886"/>
      <c r="N122" s="886"/>
      <c r="O122" s="886"/>
      <c r="P122" s="886"/>
      <c r="Q122" s="886"/>
      <c r="R122" s="886"/>
      <c r="S122" s="886"/>
      <c r="T122" s="887"/>
      <c r="U122" s="927"/>
      <c r="V122" s="928"/>
      <c r="W122" s="928"/>
      <c r="X122" s="928"/>
      <c r="Y122" s="928"/>
      <c r="Z122" s="928"/>
      <c r="AA122" s="928"/>
      <c r="AB122" s="928"/>
      <c r="AC122" s="928"/>
      <c r="AD122" s="928"/>
      <c r="AE122" s="928"/>
      <c r="AF122" s="1198"/>
      <c r="AG122" s="1355"/>
      <c r="AH122" s="1356"/>
      <c r="AI122" s="1357"/>
      <c r="AO122"/>
      <c r="AR122" s="335"/>
    </row>
    <row r="123" spans="2:67" ht="20.100000000000001" customHeight="1">
      <c r="B123" s="1159">
        <v>5</v>
      </c>
      <c r="C123" s="1349"/>
      <c r="D123" s="1350"/>
      <c r="E123" s="1351"/>
      <c r="F123" s="1000" t="s">
        <v>604</v>
      </c>
      <c r="G123" s="1001"/>
      <c r="H123" s="1002"/>
      <c r="I123" s="947" t="s">
        <v>660</v>
      </c>
      <c r="J123" s="948"/>
      <c r="K123" s="948"/>
      <c r="L123" s="948"/>
      <c r="M123" s="948"/>
      <c r="N123" s="948"/>
      <c r="O123" s="948"/>
      <c r="P123" s="948"/>
      <c r="Q123" s="948"/>
      <c r="R123" s="948"/>
      <c r="S123" s="948"/>
      <c r="T123" s="949"/>
      <c r="U123" s="879" t="s">
        <v>614</v>
      </c>
      <c r="V123" s="880"/>
      <c r="W123" s="880"/>
      <c r="X123" s="880"/>
      <c r="Y123" s="880"/>
      <c r="Z123" s="880"/>
      <c r="AA123" s="880"/>
      <c r="AB123" s="880"/>
      <c r="AC123" s="880"/>
      <c r="AD123" s="880"/>
      <c r="AE123" s="880"/>
      <c r="AF123" s="881"/>
      <c r="AG123" s="397" t="s">
        <v>605</v>
      </c>
      <c r="AH123" s="1342"/>
      <c r="AI123" s="1343"/>
      <c r="AR123" s="335"/>
      <c r="AT123" s="335"/>
    </row>
    <row r="124" spans="2:67" ht="20.100000000000001" customHeight="1">
      <c r="B124" s="1157"/>
      <c r="C124" s="1349"/>
      <c r="D124" s="1350"/>
      <c r="E124" s="1351"/>
      <c r="F124" s="1000"/>
      <c r="G124" s="1001"/>
      <c r="H124" s="1002"/>
      <c r="I124" s="870"/>
      <c r="J124" s="871"/>
      <c r="K124" s="871"/>
      <c r="L124" s="871"/>
      <c r="M124" s="871"/>
      <c r="N124" s="871"/>
      <c r="O124" s="871"/>
      <c r="P124" s="871"/>
      <c r="Q124" s="871"/>
      <c r="R124" s="871"/>
      <c r="S124" s="871"/>
      <c r="T124" s="872"/>
      <c r="U124" s="879" t="s">
        <v>615</v>
      </c>
      <c r="V124" s="880"/>
      <c r="W124" s="880"/>
      <c r="X124" s="880"/>
      <c r="Y124" s="880"/>
      <c r="Z124" s="880"/>
      <c r="AA124" s="880"/>
      <c r="AB124" s="880"/>
      <c r="AC124" s="880"/>
      <c r="AD124" s="880"/>
      <c r="AE124" s="880"/>
      <c r="AF124" s="881"/>
      <c r="AG124" s="397" t="s">
        <v>605</v>
      </c>
      <c r="AH124" s="1356"/>
      <c r="AI124" s="1357"/>
      <c r="AR124" s="335"/>
      <c r="AT124" s="335"/>
      <c r="BC124" s="315"/>
      <c r="BD124" s="315"/>
      <c r="BE124" s="315"/>
      <c r="BF124" s="315"/>
      <c r="BG124" s="315"/>
      <c r="BH124" s="315"/>
      <c r="BI124" s="315"/>
      <c r="BJ124" s="315"/>
      <c r="BK124" s="315"/>
      <c r="BL124" s="315"/>
      <c r="BM124" s="315"/>
      <c r="BN124" s="315"/>
      <c r="BO124" s="315"/>
    </row>
    <row r="125" spans="2:67" ht="20.100000000000001" customHeight="1">
      <c r="B125" s="1157"/>
      <c r="C125" s="1349"/>
      <c r="D125" s="1350"/>
      <c r="E125" s="1351"/>
      <c r="F125" s="1000"/>
      <c r="G125" s="1001"/>
      <c r="H125" s="1002"/>
      <c r="I125" s="870"/>
      <c r="J125" s="871"/>
      <c r="K125" s="871"/>
      <c r="L125" s="871"/>
      <c r="M125" s="871"/>
      <c r="N125" s="871"/>
      <c r="O125" s="871"/>
      <c r="P125" s="871"/>
      <c r="Q125" s="871"/>
      <c r="R125" s="871"/>
      <c r="S125" s="871"/>
      <c r="T125" s="872"/>
      <c r="U125" s="879" t="s">
        <v>624</v>
      </c>
      <c r="V125" s="880"/>
      <c r="W125" s="880"/>
      <c r="X125" s="880"/>
      <c r="Y125" s="880"/>
      <c r="Z125" s="880"/>
      <c r="AA125" s="880"/>
      <c r="AB125" s="880"/>
      <c r="AC125" s="880"/>
      <c r="AD125" s="880"/>
      <c r="AE125" s="880"/>
      <c r="AF125" s="881"/>
      <c r="AG125" s="397" t="s">
        <v>605</v>
      </c>
      <c r="AH125" s="1356"/>
      <c r="AI125" s="1357"/>
      <c r="AR125" s="335"/>
      <c r="AT125" s="335"/>
      <c r="BC125" s="1317"/>
      <c r="BD125" s="1317"/>
      <c r="BE125" s="1317"/>
      <c r="BF125" s="315"/>
      <c r="BG125" s="315"/>
      <c r="BH125" s="315"/>
      <c r="BI125" s="315"/>
      <c r="BJ125" s="315"/>
      <c r="BK125" s="315"/>
      <c r="BL125" s="315"/>
      <c r="BM125" s="315"/>
      <c r="BN125" s="315"/>
      <c r="BO125" s="315"/>
    </row>
    <row r="126" spans="2:67" ht="20.100000000000001" customHeight="1">
      <c r="B126" s="1157"/>
      <c r="C126" s="1349"/>
      <c r="D126" s="1350"/>
      <c r="E126" s="1351"/>
      <c r="F126" s="1000"/>
      <c r="G126" s="1001"/>
      <c r="H126" s="1002"/>
      <c r="I126" s="870"/>
      <c r="J126" s="871"/>
      <c r="K126" s="871"/>
      <c r="L126" s="871"/>
      <c r="M126" s="871"/>
      <c r="N126" s="871"/>
      <c r="O126" s="871"/>
      <c r="P126" s="871"/>
      <c r="Q126" s="871"/>
      <c r="R126" s="871"/>
      <c r="S126" s="871"/>
      <c r="T126" s="872"/>
      <c r="U126" s="879" t="s">
        <v>625</v>
      </c>
      <c r="V126" s="880"/>
      <c r="W126" s="880"/>
      <c r="X126" s="880"/>
      <c r="Y126" s="880"/>
      <c r="Z126" s="880"/>
      <c r="AA126" s="880"/>
      <c r="AB126" s="880"/>
      <c r="AC126" s="880"/>
      <c r="AD126" s="880"/>
      <c r="AE126" s="880"/>
      <c r="AF126" s="881"/>
      <c r="AG126" s="397" t="s">
        <v>605</v>
      </c>
      <c r="AH126" s="1356"/>
      <c r="AI126" s="1357"/>
      <c r="AR126" s="335"/>
      <c r="AT126" s="335"/>
      <c r="BC126" s="315"/>
      <c r="BD126" s="315"/>
      <c r="BE126" s="315"/>
      <c r="BF126" s="315"/>
      <c r="BG126" s="315"/>
      <c r="BH126" s="315"/>
      <c r="BI126" s="315"/>
      <c r="BJ126" s="315"/>
      <c r="BK126" s="315"/>
      <c r="BL126" s="315"/>
      <c r="BM126" s="315"/>
      <c r="BN126" s="315"/>
      <c r="BO126" s="315"/>
    </row>
    <row r="127" spans="2:67" ht="19.5" customHeight="1">
      <c r="B127" s="1157"/>
      <c r="C127" s="1349"/>
      <c r="D127" s="1350"/>
      <c r="E127" s="1351"/>
      <c r="F127" s="1000"/>
      <c r="G127" s="1001"/>
      <c r="H127" s="1002"/>
      <c r="I127" s="870"/>
      <c r="J127" s="871"/>
      <c r="K127" s="871"/>
      <c r="L127" s="871"/>
      <c r="M127" s="871"/>
      <c r="N127" s="871"/>
      <c r="O127" s="871"/>
      <c r="P127" s="871"/>
      <c r="Q127" s="871"/>
      <c r="R127" s="871"/>
      <c r="S127" s="871"/>
      <c r="T127" s="872"/>
      <c r="U127" s="879" t="s">
        <v>626</v>
      </c>
      <c r="V127" s="880"/>
      <c r="W127" s="880"/>
      <c r="X127" s="880"/>
      <c r="Y127" s="880"/>
      <c r="Z127" s="880"/>
      <c r="AA127" s="880"/>
      <c r="AB127" s="880"/>
      <c r="AC127" s="880"/>
      <c r="AD127" s="880"/>
      <c r="AE127" s="880"/>
      <c r="AF127" s="881"/>
      <c r="AG127" s="397" t="s">
        <v>605</v>
      </c>
      <c r="AH127" s="1356"/>
      <c r="AI127" s="1357"/>
      <c r="AR127" s="335"/>
      <c r="AT127" s="335"/>
      <c r="BC127" s="315"/>
      <c r="BD127" s="315"/>
      <c r="BE127" s="315"/>
      <c r="BF127" s="315"/>
      <c r="BG127" s="315"/>
      <c r="BH127" s="315"/>
      <c r="BI127" s="315"/>
      <c r="BJ127" s="315"/>
      <c r="BK127" s="315"/>
      <c r="BL127" s="315"/>
      <c r="BM127" s="315"/>
      <c r="BN127" s="315"/>
      <c r="BO127" s="315"/>
    </row>
    <row r="128" spans="2:67" ht="29.1" customHeight="1">
      <c r="B128" s="1157"/>
      <c r="C128" s="1349"/>
      <c r="D128" s="1350"/>
      <c r="E128" s="1351"/>
      <c r="F128" s="1000"/>
      <c r="G128" s="1001"/>
      <c r="H128" s="1002"/>
      <c r="I128" s="870"/>
      <c r="J128" s="871"/>
      <c r="K128" s="871"/>
      <c r="L128" s="871"/>
      <c r="M128" s="871"/>
      <c r="N128" s="871"/>
      <c r="O128" s="871"/>
      <c r="P128" s="871"/>
      <c r="Q128" s="871"/>
      <c r="R128" s="871"/>
      <c r="S128" s="871"/>
      <c r="T128" s="872"/>
      <c r="U128" s="879" t="s">
        <v>627</v>
      </c>
      <c r="V128" s="880"/>
      <c r="W128" s="880"/>
      <c r="X128" s="880"/>
      <c r="Y128" s="880"/>
      <c r="Z128" s="880"/>
      <c r="AA128" s="880"/>
      <c r="AB128" s="880"/>
      <c r="AC128" s="880"/>
      <c r="AD128" s="880"/>
      <c r="AE128" s="880"/>
      <c r="AF128" s="881"/>
      <c r="AG128" s="397" t="s">
        <v>605</v>
      </c>
      <c r="AH128" s="1356"/>
      <c r="AI128" s="1357"/>
      <c r="AR128" s="335"/>
      <c r="AT128" s="335"/>
      <c r="BC128" s="315"/>
      <c r="BD128" s="315"/>
      <c r="BE128" s="315"/>
      <c r="BF128" s="315"/>
      <c r="BG128" s="315"/>
      <c r="BH128" s="315"/>
      <c r="BI128" s="315"/>
      <c r="BJ128" s="315"/>
      <c r="BK128" s="315"/>
      <c r="BL128" s="315"/>
      <c r="BM128" s="315"/>
      <c r="BN128" s="315"/>
      <c r="BO128" s="315"/>
    </row>
    <row r="129" spans="2:67" ht="20.100000000000001" customHeight="1" thickBot="1">
      <c r="B129" s="1157"/>
      <c r="C129" s="1349"/>
      <c r="D129" s="1350"/>
      <c r="E129" s="1351"/>
      <c r="F129" s="1000"/>
      <c r="G129" s="1001"/>
      <c r="H129" s="1002"/>
      <c r="I129" s="870"/>
      <c r="J129" s="871"/>
      <c r="K129" s="871"/>
      <c r="L129" s="871"/>
      <c r="M129" s="871"/>
      <c r="N129" s="871"/>
      <c r="O129" s="871"/>
      <c r="P129" s="871"/>
      <c r="Q129" s="871"/>
      <c r="R129" s="871"/>
      <c r="S129" s="871"/>
      <c r="T129" s="872"/>
      <c r="U129" s="879" t="s">
        <v>628</v>
      </c>
      <c r="V129" s="880"/>
      <c r="W129" s="880"/>
      <c r="X129" s="880"/>
      <c r="Y129" s="880"/>
      <c r="Z129" s="880"/>
      <c r="AA129" s="880"/>
      <c r="AB129" s="880"/>
      <c r="AC129" s="880"/>
      <c r="AD129" s="880"/>
      <c r="AE129" s="880"/>
      <c r="AF129" s="881"/>
      <c r="AG129" s="397" t="s">
        <v>605</v>
      </c>
      <c r="AH129" s="1356"/>
      <c r="AI129" s="1357"/>
      <c r="AR129" s="335"/>
      <c r="AT129" s="335"/>
      <c r="BC129" s="315"/>
      <c r="BD129" s="315"/>
      <c r="BE129" s="315"/>
      <c r="BF129" s="315"/>
      <c r="BG129" s="315"/>
      <c r="BH129" s="315"/>
      <c r="BI129" s="315"/>
      <c r="BJ129" s="315"/>
      <c r="BK129" s="315"/>
      <c r="BL129" s="315"/>
      <c r="BM129" s="315"/>
      <c r="BN129" s="315"/>
      <c r="BO129" s="315"/>
    </row>
    <row r="130" spans="2:67" ht="38.1" customHeight="1" thickBot="1">
      <c r="B130" s="985">
        <v>6</v>
      </c>
      <c r="C130" s="1349"/>
      <c r="D130" s="1350"/>
      <c r="E130" s="1351"/>
      <c r="F130" s="1000"/>
      <c r="G130" s="1001"/>
      <c r="H130" s="1002"/>
      <c r="I130" s="986" t="s">
        <v>655</v>
      </c>
      <c r="J130" s="986"/>
      <c r="K130" s="986"/>
      <c r="L130" s="986"/>
      <c r="M130" s="986"/>
      <c r="N130" s="986"/>
      <c r="O130" s="986"/>
      <c r="P130" s="986"/>
      <c r="Q130" s="986"/>
      <c r="R130" s="986"/>
      <c r="S130" s="986"/>
      <c r="T130" s="986"/>
      <c r="U130" s="986" t="s">
        <v>654</v>
      </c>
      <c r="V130" s="986"/>
      <c r="W130" s="986"/>
      <c r="X130" s="986"/>
      <c r="Y130" s="986"/>
      <c r="Z130" s="986"/>
      <c r="AA130" s="986"/>
      <c r="AB130" s="986"/>
      <c r="AC130" s="986"/>
      <c r="AD130" s="986"/>
      <c r="AE130" s="986"/>
      <c r="AF130" s="986"/>
      <c r="AG130" s="987"/>
      <c r="AH130" s="1327" t="s">
        <v>658</v>
      </c>
      <c r="AI130" s="1328"/>
      <c r="AO130" s="403" t="s">
        <v>608</v>
      </c>
      <c r="AP130" s="401" t="s">
        <v>609</v>
      </c>
      <c r="AQ130" s="403" t="s">
        <v>610</v>
      </c>
      <c r="AR130" s="401" t="s">
        <v>612</v>
      </c>
      <c r="AS130" s="403" t="s">
        <v>644</v>
      </c>
      <c r="AT130"/>
    </row>
    <row r="131" spans="2:67" ht="38.1" customHeight="1">
      <c r="B131" s="985"/>
      <c r="C131" s="1349"/>
      <c r="D131" s="1350"/>
      <c r="E131" s="1351"/>
      <c r="F131" s="1000"/>
      <c r="G131" s="1001"/>
      <c r="H131" s="1002"/>
      <c r="I131" s="986"/>
      <c r="J131" s="986"/>
      <c r="K131" s="986"/>
      <c r="L131" s="986"/>
      <c r="M131" s="986"/>
      <c r="N131" s="986"/>
      <c r="O131" s="986"/>
      <c r="P131" s="986"/>
      <c r="Q131" s="986"/>
      <c r="R131" s="986"/>
      <c r="S131" s="986"/>
      <c r="T131" s="986"/>
      <c r="U131" s="986"/>
      <c r="V131" s="986"/>
      <c r="W131" s="986"/>
      <c r="X131" s="986"/>
      <c r="Y131" s="986"/>
      <c r="Z131" s="986"/>
      <c r="AA131" s="986"/>
      <c r="AB131" s="986"/>
      <c r="AC131" s="986"/>
      <c r="AD131" s="986"/>
      <c r="AE131" s="986"/>
      <c r="AF131" s="986"/>
      <c r="AG131" s="987"/>
      <c r="AH131" s="1329"/>
      <c r="AI131" s="1330"/>
      <c r="AR131" s="335"/>
    </row>
    <row r="132" spans="2:67" ht="24.75" customHeight="1" thickBot="1">
      <c r="B132" s="985"/>
      <c r="C132" s="1349"/>
      <c r="D132" s="1350"/>
      <c r="E132" s="1351"/>
      <c r="F132" s="1000"/>
      <c r="G132" s="1001"/>
      <c r="H132" s="1002"/>
      <c r="I132" s="986"/>
      <c r="J132" s="986"/>
      <c r="K132" s="986"/>
      <c r="L132" s="986"/>
      <c r="M132" s="986"/>
      <c r="N132" s="986"/>
      <c r="O132" s="986"/>
      <c r="P132" s="986"/>
      <c r="Q132" s="986"/>
      <c r="R132" s="986"/>
      <c r="S132" s="986"/>
      <c r="T132" s="986"/>
      <c r="U132" s="986"/>
      <c r="V132" s="986"/>
      <c r="W132" s="986"/>
      <c r="X132" s="986"/>
      <c r="Y132" s="986"/>
      <c r="Z132" s="986"/>
      <c r="AA132" s="986"/>
      <c r="AB132" s="986"/>
      <c r="AC132" s="986"/>
      <c r="AD132" s="986"/>
      <c r="AE132" s="986"/>
      <c r="AF132" s="986"/>
      <c r="AG132" s="987"/>
      <c r="AH132" s="1340"/>
      <c r="AI132" s="1341"/>
      <c r="AR132" s="335"/>
    </row>
    <row r="133" spans="2:67" ht="20.100000000000001" customHeight="1" thickBot="1">
      <c r="B133" s="985">
        <v>7</v>
      </c>
      <c r="C133" s="1349"/>
      <c r="D133" s="1350"/>
      <c r="E133" s="1351"/>
      <c r="F133" s="1000" t="s">
        <v>629</v>
      </c>
      <c r="G133" s="1001"/>
      <c r="H133" s="1002"/>
      <c r="I133" s="1331" t="s">
        <v>630</v>
      </c>
      <c r="J133" s="1332"/>
      <c r="K133" s="1332"/>
      <c r="L133" s="1332"/>
      <c r="M133" s="1332"/>
      <c r="N133" s="1332"/>
      <c r="O133" s="1332"/>
      <c r="P133" s="1332"/>
      <c r="Q133" s="1332"/>
      <c r="R133" s="1332"/>
      <c r="S133" s="1332"/>
      <c r="T133" s="1333"/>
      <c r="U133" s="986" t="s">
        <v>622</v>
      </c>
      <c r="V133" s="986"/>
      <c r="W133" s="986"/>
      <c r="X133" s="986"/>
      <c r="Y133" s="986"/>
      <c r="Z133" s="986"/>
      <c r="AA133" s="986"/>
      <c r="AB133" s="986"/>
      <c r="AC133" s="986"/>
      <c r="AD133" s="986"/>
      <c r="AE133" s="986"/>
      <c r="AF133" s="986"/>
      <c r="AG133" s="987"/>
      <c r="AH133" s="1342"/>
      <c r="AI133" s="1343"/>
      <c r="AO133" s="404" t="s">
        <v>608</v>
      </c>
      <c r="AP133" s="404" t="s">
        <v>609</v>
      </c>
      <c r="AR133" s="335"/>
      <c r="AT133" s="335"/>
    </row>
    <row r="134" spans="2:67" ht="32.4" customHeight="1">
      <c r="B134" s="1160"/>
      <c r="C134" s="1352"/>
      <c r="D134" s="1353"/>
      <c r="E134" s="1354"/>
      <c r="F134" s="1358"/>
      <c r="G134" s="1359"/>
      <c r="H134" s="1360"/>
      <c r="I134" s="1334"/>
      <c r="J134" s="1335"/>
      <c r="K134" s="1335"/>
      <c r="L134" s="1335"/>
      <c r="M134" s="1335"/>
      <c r="N134" s="1335"/>
      <c r="O134" s="1335"/>
      <c r="P134" s="1335"/>
      <c r="Q134" s="1335"/>
      <c r="R134" s="1335"/>
      <c r="S134" s="1335"/>
      <c r="T134" s="1336"/>
      <c r="U134" s="1337"/>
      <c r="V134" s="1337"/>
      <c r="W134" s="1337"/>
      <c r="X134" s="1337"/>
      <c r="Y134" s="1337"/>
      <c r="Z134" s="1337"/>
      <c r="AA134" s="1337"/>
      <c r="AB134" s="1337"/>
      <c r="AC134" s="1337"/>
      <c r="AD134" s="1337"/>
      <c r="AE134" s="1337"/>
      <c r="AF134" s="1337"/>
      <c r="AG134" s="1321"/>
      <c r="AH134" s="1344"/>
      <c r="AI134" s="1345"/>
      <c r="AO134"/>
      <c r="AR134" s="335"/>
      <c r="AT134" s="335"/>
    </row>
    <row r="135" spans="2:67" ht="13.5" customHeight="1">
      <c r="AO135"/>
      <c r="AR135" s="335"/>
    </row>
    <row r="136" spans="2:67" ht="13.5" customHeight="1">
      <c r="AR136" s="335"/>
    </row>
    <row r="137" spans="2:67" ht="13.5" customHeight="1">
      <c r="AR137" s="335"/>
    </row>
    <row r="138" spans="2:67" ht="13.5" customHeight="1">
      <c r="AR138" s="335"/>
    </row>
    <row r="139" spans="2:67" ht="13.5" customHeight="1">
      <c r="AR139" s="335"/>
    </row>
    <row r="140" spans="2:67" ht="13.5" customHeight="1">
      <c r="AR140" s="335"/>
    </row>
    <row r="141" spans="2:67" ht="13.5" customHeight="1">
      <c r="AR141" s="335"/>
    </row>
    <row r="142" spans="2:67" ht="13.5" customHeight="1">
      <c r="AR142" s="335"/>
    </row>
    <row r="143" spans="2:67" ht="13.5" customHeight="1">
      <c r="AR143" s="335"/>
    </row>
    <row r="144" spans="2:67" ht="13.5" customHeight="1">
      <c r="AR144" s="335"/>
    </row>
    <row r="145" spans="44:44" ht="13.5" customHeight="1">
      <c r="AR145" s="335"/>
    </row>
    <row r="146" spans="44:44" ht="13.5" customHeight="1">
      <c r="AR146" s="335"/>
    </row>
    <row r="147" spans="44:44" ht="13.5" customHeight="1">
      <c r="AR147" s="335"/>
    </row>
    <row r="148" spans="44:44" ht="13.5" customHeight="1">
      <c r="AR148" s="335"/>
    </row>
    <row r="149" spans="44:44" ht="13.5" customHeight="1">
      <c r="AR149" s="335"/>
    </row>
    <row r="150" spans="44:44" ht="13.5" customHeight="1">
      <c r="AR150" s="335"/>
    </row>
  </sheetData>
  <sheetProtection password="9DFD" sheet="1" objects="1" scenarios="1" selectLockedCells="1"/>
  <mergeCells count="911">
    <mergeCell ref="BA99:BA101"/>
    <mergeCell ref="AH132:AI132"/>
    <mergeCell ref="AH133:AI134"/>
    <mergeCell ref="C114:E134"/>
    <mergeCell ref="B121:B122"/>
    <mergeCell ref="F121:H122"/>
    <mergeCell ref="U121:AF122"/>
    <mergeCell ref="AG121:AG122"/>
    <mergeCell ref="AH121:AI122"/>
    <mergeCell ref="B123:B129"/>
    <mergeCell ref="F123:H132"/>
    <mergeCell ref="I123:T129"/>
    <mergeCell ref="U123:AF123"/>
    <mergeCell ref="AH123:AI129"/>
    <mergeCell ref="U124:AF124"/>
    <mergeCell ref="U125:AF125"/>
    <mergeCell ref="U126:AF126"/>
    <mergeCell ref="B130:B132"/>
    <mergeCell ref="I130:T132"/>
    <mergeCell ref="U130:AF132"/>
    <mergeCell ref="AG130:AG132"/>
    <mergeCell ref="B133:B134"/>
    <mergeCell ref="F133:H134"/>
    <mergeCell ref="AL105:AL107"/>
    <mergeCell ref="AG133:AG134"/>
    <mergeCell ref="I121:T122"/>
    <mergeCell ref="B110:AI110"/>
    <mergeCell ref="F114:H116"/>
    <mergeCell ref="I114:T116"/>
    <mergeCell ref="AM105:AM107"/>
    <mergeCell ref="C99:E107"/>
    <mergeCell ref="F99:H101"/>
    <mergeCell ref="B102:B104"/>
    <mergeCell ref="AH130:AI131"/>
    <mergeCell ref="I133:T134"/>
    <mergeCell ref="U133:AF134"/>
    <mergeCell ref="AI99:AI101"/>
    <mergeCell ref="AK99:AK101"/>
    <mergeCell ref="AL99:AL101"/>
    <mergeCell ref="AM99:AM101"/>
    <mergeCell ref="B99:B101"/>
    <mergeCell ref="I119:T120"/>
    <mergeCell ref="U119:AF120"/>
    <mergeCell ref="AG119:AG120"/>
    <mergeCell ref="AH119:AI120"/>
    <mergeCell ref="B119:B120"/>
    <mergeCell ref="F119:H120"/>
    <mergeCell ref="AH112:AI113"/>
    <mergeCell ref="AQ102:AQ104"/>
    <mergeCell ref="AR102:AR104"/>
    <mergeCell ref="AT105:AT107"/>
    <mergeCell ref="BA105:BA107"/>
    <mergeCell ref="BC125:BE125"/>
    <mergeCell ref="AO105:AO107"/>
    <mergeCell ref="AP105:AP107"/>
    <mergeCell ref="AQ105:AQ107"/>
    <mergeCell ref="AS102:AS104"/>
    <mergeCell ref="AW102:AW104"/>
    <mergeCell ref="AZ105:AZ107"/>
    <mergeCell ref="AV102:AV104"/>
    <mergeCell ref="AT102:AT104"/>
    <mergeCell ref="AX102:AX104"/>
    <mergeCell ref="AY102:AY104"/>
    <mergeCell ref="AY105:AY107"/>
    <mergeCell ref="AR105:AR107"/>
    <mergeCell ref="AV105:AV107"/>
    <mergeCell ref="AZ102:AZ104"/>
    <mergeCell ref="AW105:AW107"/>
    <mergeCell ref="AX105:AX107"/>
    <mergeCell ref="AS105:AS107"/>
    <mergeCell ref="BA102:BA104"/>
    <mergeCell ref="AN105:AN107"/>
    <mergeCell ref="AZ99:AZ101"/>
    <mergeCell ref="AS99:AS101"/>
    <mergeCell ref="AW99:AW101"/>
    <mergeCell ref="AT99:AT101"/>
    <mergeCell ref="AV99:AV101"/>
    <mergeCell ref="F102:H107"/>
    <mergeCell ref="I102:T104"/>
    <mergeCell ref="U102:AF104"/>
    <mergeCell ref="AG102:AG104"/>
    <mergeCell ref="AH102:AH104"/>
    <mergeCell ref="AI102:AI104"/>
    <mergeCell ref="AK102:AK104"/>
    <mergeCell ref="I105:T107"/>
    <mergeCell ref="U105:AF107"/>
    <mergeCell ref="AG105:AG107"/>
    <mergeCell ref="AH105:AH107"/>
    <mergeCell ref="AI105:AI107"/>
    <mergeCell ref="AK105:AK107"/>
    <mergeCell ref="AY99:AY101"/>
    <mergeCell ref="AO102:AO104"/>
    <mergeCell ref="AP102:AP104"/>
    <mergeCell ref="AG99:AG101"/>
    <mergeCell ref="AH99:AH101"/>
    <mergeCell ref="BS99:BS101"/>
    <mergeCell ref="BP95:BP97"/>
    <mergeCell ref="BQ95:BQ97"/>
    <mergeCell ref="BR95:BR97"/>
    <mergeCell ref="BS95:BS97"/>
    <mergeCell ref="BP105:BP107"/>
    <mergeCell ref="BQ105:BQ107"/>
    <mergeCell ref="BR105:BR107"/>
    <mergeCell ref="BS105:BS107"/>
    <mergeCell ref="BP102:BP104"/>
    <mergeCell ref="BQ102:BQ104"/>
    <mergeCell ref="BR102:BR104"/>
    <mergeCell ref="BS102:BS104"/>
    <mergeCell ref="BR99:BR101"/>
    <mergeCell ref="BP99:BP101"/>
    <mergeCell ref="BQ99:BQ101"/>
    <mergeCell ref="BP86:BP88"/>
    <mergeCell ref="BQ86:BQ88"/>
    <mergeCell ref="BR86:BR88"/>
    <mergeCell ref="BS86:BS88"/>
    <mergeCell ref="BP83:BP85"/>
    <mergeCell ref="BQ83:BQ85"/>
    <mergeCell ref="BR83:BR85"/>
    <mergeCell ref="BS83:BS85"/>
    <mergeCell ref="BP92:BP94"/>
    <mergeCell ref="BQ92:BQ94"/>
    <mergeCell ref="BR92:BR94"/>
    <mergeCell ref="BS92:BS94"/>
    <mergeCell ref="BP89:BP91"/>
    <mergeCell ref="BQ89:BQ91"/>
    <mergeCell ref="BR89:BR91"/>
    <mergeCell ref="BS89:BS91"/>
    <mergeCell ref="BP74:BP76"/>
    <mergeCell ref="BQ74:BQ76"/>
    <mergeCell ref="BR74:BR76"/>
    <mergeCell ref="BS74:BS76"/>
    <mergeCell ref="BP71:BP73"/>
    <mergeCell ref="BQ71:BQ73"/>
    <mergeCell ref="BR71:BR73"/>
    <mergeCell ref="BS71:BS73"/>
    <mergeCell ref="BP80:BP82"/>
    <mergeCell ref="BQ80:BQ82"/>
    <mergeCell ref="BR80:BR82"/>
    <mergeCell ref="BS80:BS82"/>
    <mergeCell ref="BP77:BP79"/>
    <mergeCell ref="BQ77:BQ79"/>
    <mergeCell ref="BR77:BR79"/>
    <mergeCell ref="BS77:BS79"/>
    <mergeCell ref="BP62:BP64"/>
    <mergeCell ref="BQ62:BQ64"/>
    <mergeCell ref="BR62:BR64"/>
    <mergeCell ref="BS62:BS64"/>
    <mergeCell ref="BP59:BP61"/>
    <mergeCell ref="BQ59:BQ61"/>
    <mergeCell ref="BR59:BR61"/>
    <mergeCell ref="BS59:BS61"/>
    <mergeCell ref="BP68:BP70"/>
    <mergeCell ref="BQ68:BQ70"/>
    <mergeCell ref="BR68:BR70"/>
    <mergeCell ref="BS68:BS70"/>
    <mergeCell ref="BP65:BP67"/>
    <mergeCell ref="BQ65:BQ67"/>
    <mergeCell ref="BR65:BR67"/>
    <mergeCell ref="BS65:BS67"/>
    <mergeCell ref="BP49:BP51"/>
    <mergeCell ref="BQ49:BQ51"/>
    <mergeCell ref="BR49:BR51"/>
    <mergeCell ref="BS49:BS51"/>
    <mergeCell ref="BP46:BP48"/>
    <mergeCell ref="BQ46:BQ48"/>
    <mergeCell ref="BR46:BR48"/>
    <mergeCell ref="BS46:BS48"/>
    <mergeCell ref="BP56:BP58"/>
    <mergeCell ref="BQ56:BQ58"/>
    <mergeCell ref="BR56:BR58"/>
    <mergeCell ref="BS56:BS58"/>
    <mergeCell ref="BP53:BP55"/>
    <mergeCell ref="BQ53:BQ55"/>
    <mergeCell ref="BR53:BR55"/>
    <mergeCell ref="BS53:BS55"/>
    <mergeCell ref="BP37:BP39"/>
    <mergeCell ref="BQ37:BQ39"/>
    <mergeCell ref="BR37:BR39"/>
    <mergeCell ref="BS37:BS39"/>
    <mergeCell ref="BP34:BP36"/>
    <mergeCell ref="BQ34:BQ36"/>
    <mergeCell ref="BR34:BR36"/>
    <mergeCell ref="BS34:BS36"/>
    <mergeCell ref="BP43:BP45"/>
    <mergeCell ref="BQ43:BQ45"/>
    <mergeCell ref="BR43:BR45"/>
    <mergeCell ref="BS43:BS45"/>
    <mergeCell ref="BP40:BP42"/>
    <mergeCell ref="BQ40:BQ42"/>
    <mergeCell ref="BR40:BR42"/>
    <mergeCell ref="BS40:BS42"/>
    <mergeCell ref="BP25:BP27"/>
    <mergeCell ref="BQ25:BQ27"/>
    <mergeCell ref="BR25:BR27"/>
    <mergeCell ref="BS25:BS27"/>
    <mergeCell ref="BP22:BP24"/>
    <mergeCell ref="BQ22:BQ24"/>
    <mergeCell ref="BR22:BR24"/>
    <mergeCell ref="BS22:BS24"/>
    <mergeCell ref="BP31:BP33"/>
    <mergeCell ref="BQ31:BQ33"/>
    <mergeCell ref="BR31:BR33"/>
    <mergeCell ref="BS31:BS33"/>
    <mergeCell ref="BP28:BP30"/>
    <mergeCell ref="BQ28:BQ30"/>
    <mergeCell ref="BR28:BR30"/>
    <mergeCell ref="BS28:BS30"/>
    <mergeCell ref="BP19:BP21"/>
    <mergeCell ref="BQ19:BQ21"/>
    <mergeCell ref="BR19:BR21"/>
    <mergeCell ref="BS19:BS21"/>
    <mergeCell ref="BP13:BS14"/>
    <mergeCell ref="BP16:BP18"/>
    <mergeCell ref="BQ16:BQ18"/>
    <mergeCell ref="BR16:BR18"/>
    <mergeCell ref="BS16:BS18"/>
    <mergeCell ref="AX99:AX101"/>
    <mergeCell ref="AQ99:AQ101"/>
    <mergeCell ref="AR99:AR101"/>
    <mergeCell ref="AO99:AO101"/>
    <mergeCell ref="AP99:AP101"/>
    <mergeCell ref="AT89:AT91"/>
    <mergeCell ref="AO95:AO97"/>
    <mergeCell ref="AP95:AP97"/>
    <mergeCell ref="AX92:AX94"/>
    <mergeCell ref="AY92:AY94"/>
    <mergeCell ref="AZ92:AZ94"/>
    <mergeCell ref="AO92:AO94"/>
    <mergeCell ref="AM95:AM97"/>
    <mergeCell ref="AN95:AN97"/>
    <mergeCell ref="BA92:BA94"/>
    <mergeCell ref="AP92:AP94"/>
    <mergeCell ref="AQ92:AQ94"/>
    <mergeCell ref="AR92:AR94"/>
    <mergeCell ref="AS92:AS94"/>
    <mergeCell ref="AV92:AV94"/>
    <mergeCell ref="AT92:AT94"/>
    <mergeCell ref="AW92:AW94"/>
    <mergeCell ref="AQ95:AQ97"/>
    <mergeCell ref="AR95:AR97"/>
    <mergeCell ref="AS95:AS97"/>
    <mergeCell ref="AX95:AX97"/>
    <mergeCell ref="AT95:AT97"/>
    <mergeCell ref="AV95:AV97"/>
    <mergeCell ref="AW95:AW97"/>
    <mergeCell ref="AY86:AY88"/>
    <mergeCell ref="AZ86:AZ88"/>
    <mergeCell ref="BA86:BA88"/>
    <mergeCell ref="AT86:AT88"/>
    <mergeCell ref="AV86:AV88"/>
    <mergeCell ref="AY95:AY97"/>
    <mergeCell ref="AZ95:AZ97"/>
    <mergeCell ref="BA95:BA97"/>
    <mergeCell ref="AI89:AI91"/>
    <mergeCell ref="AK89:AK91"/>
    <mergeCell ref="AX89:AX91"/>
    <mergeCell ref="AY89:AY91"/>
    <mergeCell ref="AZ89:AZ91"/>
    <mergeCell ref="BA89:BA91"/>
    <mergeCell ref="AL89:AL91"/>
    <mergeCell ref="AM89:AM91"/>
    <mergeCell ref="AN89:AN91"/>
    <mergeCell ref="AO89:AO91"/>
    <mergeCell ref="AW89:AW91"/>
    <mergeCell ref="AV89:AV91"/>
    <mergeCell ref="AP89:AP91"/>
    <mergeCell ref="AQ89:AQ91"/>
    <mergeCell ref="AR89:AR91"/>
    <mergeCell ref="AS89:AS91"/>
    <mergeCell ref="AO86:AO88"/>
    <mergeCell ref="AG86:AG88"/>
    <mergeCell ref="AH86:AH88"/>
    <mergeCell ref="AI86:AI88"/>
    <mergeCell ref="AK86:AK88"/>
    <mergeCell ref="AW86:AW88"/>
    <mergeCell ref="AX86:AX88"/>
    <mergeCell ref="AP86:AP88"/>
    <mergeCell ref="AQ86:AQ88"/>
    <mergeCell ref="AR86:AR88"/>
    <mergeCell ref="AS86:AS88"/>
    <mergeCell ref="AY80:AY82"/>
    <mergeCell ref="AL80:AL82"/>
    <mergeCell ref="AM80:AM82"/>
    <mergeCell ref="AP80:AP82"/>
    <mergeCell ref="AY83:AY85"/>
    <mergeCell ref="AZ83:AZ85"/>
    <mergeCell ref="BA83:BA85"/>
    <mergeCell ref="AR83:AR85"/>
    <mergeCell ref="AS83:AS85"/>
    <mergeCell ref="AT83:AT85"/>
    <mergeCell ref="AV83:AV85"/>
    <mergeCell ref="AX83:AX85"/>
    <mergeCell ref="AN83:AN85"/>
    <mergeCell ref="AO83:AO85"/>
    <mergeCell ref="AP83:AP85"/>
    <mergeCell ref="AQ83:AQ85"/>
    <mergeCell ref="AW83:AW85"/>
    <mergeCell ref="AY77:AY79"/>
    <mergeCell ref="AZ77:AZ79"/>
    <mergeCell ref="AW80:AW82"/>
    <mergeCell ref="AQ80:AQ82"/>
    <mergeCell ref="BA77:BA79"/>
    <mergeCell ref="AO74:AO76"/>
    <mergeCell ref="AQ74:AQ76"/>
    <mergeCell ref="B80:B82"/>
    <mergeCell ref="C80:E97"/>
    <mergeCell ref="F80:H82"/>
    <mergeCell ref="I80:T82"/>
    <mergeCell ref="U80:AF82"/>
    <mergeCell ref="AG80:AG82"/>
    <mergeCell ref="AZ80:AZ82"/>
    <mergeCell ref="BA80:BA82"/>
    <mergeCell ref="AR80:AR82"/>
    <mergeCell ref="AS80:AS82"/>
    <mergeCell ref="AT80:AT82"/>
    <mergeCell ref="AV80:AV82"/>
    <mergeCell ref="AI83:AI85"/>
    <mergeCell ref="AK83:AK85"/>
    <mergeCell ref="AL83:AL85"/>
    <mergeCell ref="AM83:AM85"/>
    <mergeCell ref="AX80:AX82"/>
    <mergeCell ref="AH80:AH82"/>
    <mergeCell ref="AT77:AT79"/>
    <mergeCell ref="AV77:AV79"/>
    <mergeCell ref="AO80:AO82"/>
    <mergeCell ref="AI80:AI82"/>
    <mergeCell ref="AX77:AX79"/>
    <mergeCell ref="AO77:AO79"/>
    <mergeCell ref="AP77:AP79"/>
    <mergeCell ref="AQ77:AQ79"/>
    <mergeCell ref="AR77:AR79"/>
    <mergeCell ref="AN77:AN79"/>
    <mergeCell ref="AN80:AN82"/>
    <mergeCell ref="AK80:AK82"/>
    <mergeCell ref="AW77:AW79"/>
    <mergeCell ref="AG77:AG79"/>
    <mergeCell ref="AH77:AH79"/>
    <mergeCell ref="AI77:AI79"/>
    <mergeCell ref="AK77:AK79"/>
    <mergeCell ref="AL77:AL79"/>
    <mergeCell ref="AK68:AK70"/>
    <mergeCell ref="AG74:AG76"/>
    <mergeCell ref="AH74:AH76"/>
    <mergeCell ref="AG68:AG70"/>
    <mergeCell ref="AH68:AH70"/>
    <mergeCell ref="AL68:AL70"/>
    <mergeCell ref="AI68:AI70"/>
    <mergeCell ref="AI74:AI76"/>
    <mergeCell ref="AK74:AK76"/>
    <mergeCell ref="AL74:AL76"/>
    <mergeCell ref="AI71:AI73"/>
    <mergeCell ref="AK71:AK73"/>
    <mergeCell ref="AL71:AL73"/>
    <mergeCell ref="BA71:BA73"/>
    <mergeCell ref="AZ71:AZ73"/>
    <mergeCell ref="AV71:AV73"/>
    <mergeCell ref="AW68:AW70"/>
    <mergeCell ref="AW71:AW73"/>
    <mergeCell ref="AZ74:AZ76"/>
    <mergeCell ref="BA74:BA76"/>
    <mergeCell ref="BA68:BA70"/>
    <mergeCell ref="AO71:AO73"/>
    <mergeCell ref="AP68:AP70"/>
    <mergeCell ref="AQ68:AQ70"/>
    <mergeCell ref="AR68:AR70"/>
    <mergeCell ref="AX68:AX70"/>
    <mergeCell ref="AO68:AO70"/>
    <mergeCell ref="AT74:AT76"/>
    <mergeCell ref="AV74:AV76"/>
    <mergeCell ref="AQ71:AQ73"/>
    <mergeCell ref="AP74:AP76"/>
    <mergeCell ref="AX74:AX76"/>
    <mergeCell ref="AW74:AW76"/>
    <mergeCell ref="AV68:AV70"/>
    <mergeCell ref="AX71:AX73"/>
    <mergeCell ref="AY62:AY64"/>
    <mergeCell ref="AZ62:AZ64"/>
    <mergeCell ref="BA62:BA64"/>
    <mergeCell ref="AX62:AX64"/>
    <mergeCell ref="AX65:AX67"/>
    <mergeCell ref="AY65:AY67"/>
    <mergeCell ref="AZ65:AZ67"/>
    <mergeCell ref="BA65:BA67"/>
    <mergeCell ref="AZ68:AZ70"/>
    <mergeCell ref="AY68:AY70"/>
    <mergeCell ref="AO62:AO64"/>
    <mergeCell ref="AG62:AG64"/>
    <mergeCell ref="AH62:AH64"/>
    <mergeCell ref="AI62:AI64"/>
    <mergeCell ref="AK62:AK64"/>
    <mergeCell ref="AK65:AK67"/>
    <mergeCell ref="AL65:AL67"/>
    <mergeCell ref="AM65:AM67"/>
    <mergeCell ref="AP65:AP67"/>
    <mergeCell ref="AO65:AO67"/>
    <mergeCell ref="AW65:AW67"/>
    <mergeCell ref="AY74:AY76"/>
    <mergeCell ref="U65:AF67"/>
    <mergeCell ref="AG65:AG67"/>
    <mergeCell ref="AH65:AH67"/>
    <mergeCell ref="AI65:AI67"/>
    <mergeCell ref="AQ65:AQ67"/>
    <mergeCell ref="AR65:AR67"/>
    <mergeCell ref="AS65:AS67"/>
    <mergeCell ref="AT68:AT70"/>
    <mergeCell ref="AY71:AY73"/>
    <mergeCell ref="AP71:AP73"/>
    <mergeCell ref="AN71:AN73"/>
    <mergeCell ref="AN68:AN70"/>
    <mergeCell ref="AM74:AM76"/>
    <mergeCell ref="AN74:AN76"/>
    <mergeCell ref="AY56:AY58"/>
    <mergeCell ref="AZ56:AZ58"/>
    <mergeCell ref="BA56:BA58"/>
    <mergeCell ref="AQ56:AQ58"/>
    <mergeCell ref="AR56:AR58"/>
    <mergeCell ref="AS56:AS58"/>
    <mergeCell ref="AT56:AT58"/>
    <mergeCell ref="AO59:AO61"/>
    <mergeCell ref="AG59:AG61"/>
    <mergeCell ref="AH59:AH61"/>
    <mergeCell ref="AI59:AI61"/>
    <mergeCell ref="AK59:AK61"/>
    <mergeCell ref="AZ59:AZ61"/>
    <mergeCell ref="BA59:BA61"/>
    <mergeCell ref="AQ59:AQ61"/>
    <mergeCell ref="AR59:AR61"/>
    <mergeCell ref="AS59:AS61"/>
    <mergeCell ref="AT59:AT61"/>
    <mergeCell ref="AV59:AV61"/>
    <mergeCell ref="AX59:AX61"/>
    <mergeCell ref="AY59:AY61"/>
    <mergeCell ref="AL59:AL61"/>
    <mergeCell ref="AM59:AM61"/>
    <mergeCell ref="AN59:AN61"/>
    <mergeCell ref="AZ53:AZ55"/>
    <mergeCell ref="BA53:BA55"/>
    <mergeCell ref="AL53:AL55"/>
    <mergeCell ref="AM53:AM55"/>
    <mergeCell ref="AN53:AN55"/>
    <mergeCell ref="AT53:AT55"/>
    <mergeCell ref="AQ53:AQ55"/>
    <mergeCell ref="AV53:AV55"/>
    <mergeCell ref="AX53:AX55"/>
    <mergeCell ref="AY53:AY55"/>
    <mergeCell ref="AO53:AO55"/>
    <mergeCell ref="AP53:AP55"/>
    <mergeCell ref="AV56:AV58"/>
    <mergeCell ref="AW53:AW55"/>
    <mergeCell ref="AW56:AW58"/>
    <mergeCell ref="AW59:AW61"/>
    <mergeCell ref="U62:AF64"/>
    <mergeCell ref="AP59:AP61"/>
    <mergeCell ref="AL62:AL64"/>
    <mergeCell ref="B56:B58"/>
    <mergeCell ref="F56:H58"/>
    <mergeCell ref="I56:T58"/>
    <mergeCell ref="U56:AF58"/>
    <mergeCell ref="AL56:AL58"/>
    <mergeCell ref="AM56:AM58"/>
    <mergeCell ref="AN56:AN58"/>
    <mergeCell ref="AP56:AP58"/>
    <mergeCell ref="AO56:AO58"/>
    <mergeCell ref="AG56:AG58"/>
    <mergeCell ref="AH56:AH58"/>
    <mergeCell ref="AI56:AI58"/>
    <mergeCell ref="AQ62:AQ64"/>
    <mergeCell ref="AW62:AW64"/>
    <mergeCell ref="AM62:AM64"/>
    <mergeCell ref="AN62:AN64"/>
    <mergeCell ref="AP62:AP64"/>
    <mergeCell ref="AG31:AG33"/>
    <mergeCell ref="AI28:AI30"/>
    <mergeCell ref="AI31:AI33"/>
    <mergeCell ref="AP31:AP33"/>
    <mergeCell ref="AN31:AN33"/>
    <mergeCell ref="AL28:AL30"/>
    <mergeCell ref="AQ28:AQ30"/>
    <mergeCell ref="AO31:AO33"/>
    <mergeCell ref="AX56:AX58"/>
    <mergeCell ref="AP49:AP51"/>
    <mergeCell ref="AO49:AO51"/>
    <mergeCell ref="AN43:AN45"/>
    <mergeCell ref="AQ46:AQ48"/>
    <mergeCell ref="AO46:AO48"/>
    <mergeCell ref="AP46:AP48"/>
    <mergeCell ref="AQ49:AQ51"/>
    <mergeCell ref="AO43:AO45"/>
    <mergeCell ref="AP43:AP45"/>
    <mergeCell ref="AQ43:AQ45"/>
    <mergeCell ref="AO28:AO30"/>
    <mergeCell ref="AR31:AR33"/>
    <mergeCell ref="AS28:AS30"/>
    <mergeCell ref="AK31:AK33"/>
    <mergeCell ref="AK28:AK30"/>
    <mergeCell ref="AL31:AL33"/>
    <mergeCell ref="AH31:AH33"/>
    <mergeCell ref="AS31:AS33"/>
    <mergeCell ref="AP28:AP30"/>
    <mergeCell ref="AR28:AR30"/>
    <mergeCell ref="AX25:AX27"/>
    <mergeCell ref="AG22:AG24"/>
    <mergeCell ref="AH22:AH24"/>
    <mergeCell ref="AP25:AP27"/>
    <mergeCell ref="AQ25:AQ27"/>
    <mergeCell ref="AI25:AI27"/>
    <mergeCell ref="AK25:AK27"/>
    <mergeCell ref="AG25:AG27"/>
    <mergeCell ref="AL25:AL27"/>
    <mergeCell ref="AH25:AH27"/>
    <mergeCell ref="AK22:AK24"/>
    <mergeCell ref="AM25:AM27"/>
    <mergeCell ref="AM28:AM30"/>
    <mergeCell ref="AM31:AM33"/>
    <mergeCell ref="AN28:AN30"/>
    <mergeCell ref="AQ31:AQ33"/>
    <mergeCell ref="AG28:AG30"/>
    <mergeCell ref="AH28:AH30"/>
    <mergeCell ref="AT31:AT33"/>
    <mergeCell ref="AX19:AX21"/>
    <mergeCell ref="AN25:AN27"/>
    <mergeCell ref="AR19:AR21"/>
    <mergeCell ref="AS19:AS21"/>
    <mergeCell ref="AV19:AV21"/>
    <mergeCell ref="AT19:AT21"/>
    <mergeCell ref="AT22:AT24"/>
    <mergeCell ref="AV22:AV24"/>
    <mergeCell ref="AR25:AR27"/>
    <mergeCell ref="AS25:AS27"/>
    <mergeCell ref="AO25:AO27"/>
    <mergeCell ref="AW19:AW21"/>
    <mergeCell ref="AW22:AW24"/>
    <mergeCell ref="AW25:AW27"/>
    <mergeCell ref="N7:T7"/>
    <mergeCell ref="B8:J8"/>
    <mergeCell ref="K8:T8"/>
    <mergeCell ref="B9:J9"/>
    <mergeCell ref="K9:T9"/>
    <mergeCell ref="B6:J6"/>
    <mergeCell ref="K6:T6"/>
    <mergeCell ref="B10:J10"/>
    <mergeCell ref="K10:T10"/>
    <mergeCell ref="AG13:AG14"/>
    <mergeCell ref="AH13:AH14"/>
    <mergeCell ref="AL13:AL14"/>
    <mergeCell ref="AP13:AP14"/>
    <mergeCell ref="AN13:AN14"/>
    <mergeCell ref="AN16:AN18"/>
    <mergeCell ref="AG19:AG21"/>
    <mergeCell ref="AH19:AH21"/>
    <mergeCell ref="AI13:AI14"/>
    <mergeCell ref="AM16:AM18"/>
    <mergeCell ref="AM13:AM14"/>
    <mergeCell ref="AO16:AO18"/>
    <mergeCell ref="AP19:AP21"/>
    <mergeCell ref="AM19:AM21"/>
    <mergeCell ref="AP16:AP18"/>
    <mergeCell ref="AK13:AK14"/>
    <mergeCell ref="AK16:AK18"/>
    <mergeCell ref="AN19:AN21"/>
    <mergeCell ref="AO19:AO21"/>
    <mergeCell ref="AK6:AT10"/>
    <mergeCell ref="AL22:AL24"/>
    <mergeCell ref="AR22:AR24"/>
    <mergeCell ref="AQ22:AQ24"/>
    <mergeCell ref="AS22:AS24"/>
    <mergeCell ref="AI19:AI21"/>
    <mergeCell ref="AI16:AI18"/>
    <mergeCell ref="AI22:AI24"/>
    <mergeCell ref="AO22:AO24"/>
    <mergeCell ref="AQ19:AQ21"/>
    <mergeCell ref="AQ16:AQ18"/>
    <mergeCell ref="AR16:AR18"/>
    <mergeCell ref="AL19:AL21"/>
    <mergeCell ref="AL16:AL18"/>
    <mergeCell ref="AT13:AT14"/>
    <mergeCell ref="AR13:AR14"/>
    <mergeCell ref="AS16:AS18"/>
    <mergeCell ref="AQ13:AQ14"/>
    <mergeCell ref="AK19:AK21"/>
    <mergeCell ref="AO13:AO14"/>
    <mergeCell ref="AW40:AW42"/>
    <mergeCell ref="AT40:AT42"/>
    <mergeCell ref="AV40:AV42"/>
    <mergeCell ref="AV37:AV39"/>
    <mergeCell ref="AV31:AV33"/>
    <mergeCell ref="AN34:AN36"/>
    <mergeCell ref="AL40:AL42"/>
    <mergeCell ref="AL37:AL39"/>
    <mergeCell ref="AW34:AW36"/>
    <mergeCell ref="AP37:AP39"/>
    <mergeCell ref="AO34:AO36"/>
    <mergeCell ref="AO37:AO39"/>
    <mergeCell ref="AO40:AO42"/>
    <mergeCell ref="AP34:AP36"/>
    <mergeCell ref="AQ40:AQ42"/>
    <mergeCell ref="AQ37:AQ39"/>
    <mergeCell ref="AP40:AP42"/>
    <mergeCell ref="AQ34:AQ36"/>
    <mergeCell ref="AR37:AR39"/>
    <mergeCell ref="AS34:AS36"/>
    <mergeCell ref="AT34:AT36"/>
    <mergeCell ref="AW37:AW39"/>
    <mergeCell ref="AM34:AM36"/>
    <mergeCell ref="AM40:AM42"/>
    <mergeCell ref="BA19:BA21"/>
    <mergeCell ref="AZ22:AZ24"/>
    <mergeCell ref="AY22:AY24"/>
    <mergeCell ref="BA22:BA24"/>
    <mergeCell ref="U71:AF73"/>
    <mergeCell ref="AZ40:AZ42"/>
    <mergeCell ref="AY40:AY42"/>
    <mergeCell ref="BA40:BA42"/>
    <mergeCell ref="AN46:AN48"/>
    <mergeCell ref="AN37:AN39"/>
    <mergeCell ref="AN40:AN42"/>
    <mergeCell ref="BA49:BA51"/>
    <mergeCell ref="AZ43:AZ45"/>
    <mergeCell ref="AY43:AY45"/>
    <mergeCell ref="BA43:BA45"/>
    <mergeCell ref="AZ46:AZ48"/>
    <mergeCell ref="AX37:AX39"/>
    <mergeCell ref="AX40:AX42"/>
    <mergeCell ref="AZ25:AZ27"/>
    <mergeCell ref="BA28:BA30"/>
    <mergeCell ref="AG40:AG42"/>
    <mergeCell ref="AM22:AM24"/>
    <mergeCell ref="AP22:AP24"/>
    <mergeCell ref="AN22:AN24"/>
    <mergeCell ref="AI92:AI94"/>
    <mergeCell ref="AK92:AK94"/>
    <mergeCell ref="AL92:AL94"/>
    <mergeCell ref="B105:B107"/>
    <mergeCell ref="U46:AF48"/>
    <mergeCell ref="AG46:AG48"/>
    <mergeCell ref="AH46:AH48"/>
    <mergeCell ref="U83:AF85"/>
    <mergeCell ref="AG83:AG85"/>
    <mergeCell ref="AH83:AH85"/>
    <mergeCell ref="B86:B88"/>
    <mergeCell ref="B83:B85"/>
    <mergeCell ref="F83:H85"/>
    <mergeCell ref="I83:T85"/>
    <mergeCell ref="I99:T101"/>
    <mergeCell ref="B53:B55"/>
    <mergeCell ref="C53:E64"/>
    <mergeCell ref="F53:H55"/>
    <mergeCell ref="I53:T55"/>
    <mergeCell ref="U53:AF55"/>
    <mergeCell ref="AG53:AG55"/>
    <mergeCell ref="F86:H94"/>
    <mergeCell ref="B89:B91"/>
    <mergeCell ref="I89:T91"/>
    <mergeCell ref="AG89:AG91"/>
    <mergeCell ref="AH89:AH91"/>
    <mergeCell ref="AH92:AH94"/>
    <mergeCell ref="AG92:AG94"/>
    <mergeCell ref="B92:B94"/>
    <mergeCell ref="I92:T94"/>
    <mergeCell ref="U92:AF94"/>
    <mergeCell ref="I86:T88"/>
    <mergeCell ref="U86:AF88"/>
    <mergeCell ref="B95:B97"/>
    <mergeCell ref="AH95:AH97"/>
    <mergeCell ref="AI95:AI97"/>
    <mergeCell ref="AK95:AK97"/>
    <mergeCell ref="AL95:AL97"/>
    <mergeCell ref="F95:H97"/>
    <mergeCell ref="I95:T97"/>
    <mergeCell ref="U95:AF97"/>
    <mergeCell ref="AG95:AG97"/>
    <mergeCell ref="AG34:AG36"/>
    <mergeCell ref="AH34:AH36"/>
    <mergeCell ref="AK43:AK45"/>
    <mergeCell ref="F49:H51"/>
    <mergeCell ref="AI46:AI48"/>
    <mergeCell ref="AI49:AI51"/>
    <mergeCell ref="I49:T51"/>
    <mergeCell ref="U49:AF51"/>
    <mergeCell ref="AG49:AG51"/>
    <mergeCell ref="AH49:AH51"/>
    <mergeCell ref="F46:H48"/>
    <mergeCell ref="AG37:AG39"/>
    <mergeCell ref="AI43:AI45"/>
    <mergeCell ref="AI40:AI42"/>
    <mergeCell ref="AI37:AI39"/>
    <mergeCell ref="F40:H42"/>
    <mergeCell ref="I40:T42"/>
    <mergeCell ref="U40:AF42"/>
    <mergeCell ref="I46:T48"/>
    <mergeCell ref="AH40:AH42"/>
    <mergeCell ref="A16:A18"/>
    <mergeCell ref="B25:B27"/>
    <mergeCell ref="B22:B24"/>
    <mergeCell ref="B19:B21"/>
    <mergeCell ref="B49:B51"/>
    <mergeCell ref="B43:B45"/>
    <mergeCell ref="C46:E51"/>
    <mergeCell ref="B31:B33"/>
    <mergeCell ref="C31:E39"/>
    <mergeCell ref="B37:B39"/>
    <mergeCell ref="B34:B36"/>
    <mergeCell ref="B46:B48"/>
    <mergeCell ref="B16:B18"/>
    <mergeCell ref="B28:B30"/>
    <mergeCell ref="B40:B42"/>
    <mergeCell ref="C40:E45"/>
    <mergeCell ref="B2:H3"/>
    <mergeCell ref="C16:E30"/>
    <mergeCell ref="AG71:AG73"/>
    <mergeCell ref="AH71:AH73"/>
    <mergeCell ref="AH37:AH39"/>
    <mergeCell ref="AH43:AH45"/>
    <mergeCell ref="I13:T14"/>
    <mergeCell ref="U13:AF14"/>
    <mergeCell ref="F16:H24"/>
    <mergeCell ref="B13:B14"/>
    <mergeCell ref="C13:H14"/>
    <mergeCell ref="F25:H27"/>
    <mergeCell ref="F28:H30"/>
    <mergeCell ref="AG16:AG18"/>
    <mergeCell ref="AH16:AH18"/>
    <mergeCell ref="Y10:Z10"/>
    <mergeCell ref="B5:J5"/>
    <mergeCell ref="K5:M5"/>
    <mergeCell ref="O5:P5"/>
    <mergeCell ref="R5:S5"/>
    <mergeCell ref="B7:J7"/>
    <mergeCell ref="K7:M7"/>
    <mergeCell ref="AA5:AE10"/>
    <mergeCell ref="AF5:AF10"/>
    <mergeCell ref="AV13:BA14"/>
    <mergeCell ref="AY16:AY18"/>
    <mergeCell ref="AZ16:AZ18"/>
    <mergeCell ref="BA16:BA18"/>
    <mergeCell ref="AX16:AX18"/>
    <mergeCell ref="AW16:AW18"/>
    <mergeCell ref="AV16:AV18"/>
    <mergeCell ref="AT16:AT18"/>
    <mergeCell ref="AS13:AS14"/>
    <mergeCell ref="AY19:AY21"/>
    <mergeCell ref="AZ19:AZ21"/>
    <mergeCell ref="AX22:AX24"/>
    <mergeCell ref="AR46:AR48"/>
    <mergeCell ref="AS49:AS51"/>
    <mergeCell ref="AR49:AR51"/>
    <mergeCell ref="AS46:AS48"/>
    <mergeCell ref="AT71:AT73"/>
    <mergeCell ref="AV25:AV27"/>
    <mergeCell ref="AT25:AT27"/>
    <mergeCell ref="AV49:AV51"/>
    <mergeCell ref="AV46:AV48"/>
    <mergeCell ref="AV43:AV45"/>
    <mergeCell ref="AT46:AT48"/>
    <mergeCell ref="AT49:AT51"/>
    <mergeCell ref="AT43:AT45"/>
    <mergeCell ref="AV65:AV67"/>
    <mergeCell ref="AV28:AV30"/>
    <mergeCell ref="AX49:AX51"/>
    <mergeCell ref="AW46:AW48"/>
    <mergeCell ref="AX28:AX30"/>
    <mergeCell ref="AX34:AX36"/>
    <mergeCell ref="AV34:AV36"/>
    <mergeCell ref="AZ49:AZ51"/>
    <mergeCell ref="AV62:AV64"/>
    <mergeCell ref="AY25:AY27"/>
    <mergeCell ref="BA25:BA27"/>
    <mergeCell ref="AY28:AY30"/>
    <mergeCell ref="AZ28:AZ30"/>
    <mergeCell ref="AX31:AX33"/>
    <mergeCell ref="AZ34:AZ36"/>
    <mergeCell ref="AY31:AY33"/>
    <mergeCell ref="AZ31:AZ33"/>
    <mergeCell ref="BA31:BA33"/>
    <mergeCell ref="AY34:AY36"/>
    <mergeCell ref="BA34:BA36"/>
    <mergeCell ref="AY46:AY48"/>
    <mergeCell ref="BA46:BA48"/>
    <mergeCell ref="AZ37:AZ39"/>
    <mergeCell ref="AY37:AY39"/>
    <mergeCell ref="BA37:BA39"/>
    <mergeCell ref="AW49:AW51"/>
    <mergeCell ref="AW31:AW33"/>
    <mergeCell ref="AY49:AY51"/>
    <mergeCell ref="AX43:AX45"/>
    <mergeCell ref="AX46:AX48"/>
    <mergeCell ref="AW43:AW45"/>
    <mergeCell ref="AW28:AW30"/>
    <mergeCell ref="AM37:AM39"/>
    <mergeCell ref="AM46:AM48"/>
    <mergeCell ref="B65:B67"/>
    <mergeCell ref="C65:E67"/>
    <mergeCell ref="F65:H67"/>
    <mergeCell ref="I65:T67"/>
    <mergeCell ref="AL43:AL45"/>
    <mergeCell ref="AL34:AL36"/>
    <mergeCell ref="F43:H45"/>
    <mergeCell ref="U43:AF45"/>
    <mergeCell ref="AG43:AG45"/>
    <mergeCell ref="I43:T45"/>
    <mergeCell ref="AL46:AL48"/>
    <mergeCell ref="AK37:AK39"/>
    <mergeCell ref="AK34:AK36"/>
    <mergeCell ref="AI34:AI36"/>
    <mergeCell ref="AH53:AH55"/>
    <mergeCell ref="AI53:AI55"/>
    <mergeCell ref="AK49:AK51"/>
    <mergeCell ref="AK40:AK42"/>
    <mergeCell ref="AK46:AK48"/>
    <mergeCell ref="AK53:AK55"/>
    <mergeCell ref="AK56:AK58"/>
    <mergeCell ref="B62:B64"/>
    <mergeCell ref="AT28:AT30"/>
    <mergeCell ref="AS77:AS79"/>
    <mergeCell ref="AR53:AR55"/>
    <mergeCell ref="AS53:AS55"/>
    <mergeCell ref="AS68:AS70"/>
    <mergeCell ref="AS71:AS73"/>
    <mergeCell ref="AT65:AT67"/>
    <mergeCell ref="AR71:AR73"/>
    <mergeCell ref="AR74:AR76"/>
    <mergeCell ref="AS74:AS76"/>
    <mergeCell ref="AS43:AS45"/>
    <mergeCell ref="AT37:AT39"/>
    <mergeCell ref="AR62:AR64"/>
    <mergeCell ref="AS62:AS64"/>
    <mergeCell ref="AT62:AT64"/>
    <mergeCell ref="AR40:AR42"/>
    <mergeCell ref="AR34:AR36"/>
    <mergeCell ref="AR43:AR45"/>
    <mergeCell ref="AS37:AS39"/>
    <mergeCell ref="AS40:AS42"/>
    <mergeCell ref="AM43:AM45"/>
    <mergeCell ref="AM68:AM70"/>
    <mergeCell ref="AN102:AN104"/>
    <mergeCell ref="AN92:AN94"/>
    <mergeCell ref="AM77:AM79"/>
    <mergeCell ref="AM49:AM51"/>
    <mergeCell ref="AL102:AL104"/>
    <mergeCell ref="AM71:AM73"/>
    <mergeCell ref="AL86:AL88"/>
    <mergeCell ref="AM86:AM88"/>
    <mergeCell ref="AN86:AN88"/>
    <mergeCell ref="AM92:AM94"/>
    <mergeCell ref="AL49:AL51"/>
    <mergeCell ref="AN49:AN51"/>
    <mergeCell ref="AN65:AN67"/>
    <mergeCell ref="AN99:AN101"/>
    <mergeCell ref="AM102:AM104"/>
    <mergeCell ref="B117:B118"/>
    <mergeCell ref="I117:T118"/>
    <mergeCell ref="U117:AF118"/>
    <mergeCell ref="AG117:AG118"/>
    <mergeCell ref="AH117:AI118"/>
    <mergeCell ref="AG112:AG113"/>
    <mergeCell ref="U112:AF113"/>
    <mergeCell ref="C112:H113"/>
    <mergeCell ref="B112:B113"/>
    <mergeCell ref="I112:T113"/>
    <mergeCell ref="U114:AF116"/>
    <mergeCell ref="AG114:AG116"/>
    <mergeCell ref="AH114:AI116"/>
    <mergeCell ref="B114:B116"/>
    <mergeCell ref="F117:H118"/>
    <mergeCell ref="B68:B70"/>
    <mergeCell ref="C68:E79"/>
    <mergeCell ref="F68:H70"/>
    <mergeCell ref="I68:T70"/>
    <mergeCell ref="B71:B73"/>
    <mergeCell ref="I19:T21"/>
    <mergeCell ref="U19:AF21"/>
    <mergeCell ref="I22:T24"/>
    <mergeCell ref="U22:AF24"/>
    <mergeCell ref="I71:T73"/>
    <mergeCell ref="B77:B79"/>
    <mergeCell ref="F77:H79"/>
    <mergeCell ref="I77:T79"/>
    <mergeCell ref="B74:B76"/>
    <mergeCell ref="I74:T76"/>
    <mergeCell ref="F71:H73"/>
    <mergeCell ref="F74:H76"/>
    <mergeCell ref="F31:H33"/>
    <mergeCell ref="F37:H39"/>
    <mergeCell ref="F62:H64"/>
    <mergeCell ref="I62:T64"/>
    <mergeCell ref="F34:H36"/>
    <mergeCell ref="B59:B61"/>
    <mergeCell ref="F59:H61"/>
    <mergeCell ref="U16:AF18"/>
    <mergeCell ref="I16:T18"/>
    <mergeCell ref="U127:AF127"/>
    <mergeCell ref="U128:AF128"/>
    <mergeCell ref="U129:AF129"/>
    <mergeCell ref="U99:AF101"/>
    <mergeCell ref="U74:AF76"/>
    <mergeCell ref="U68:AF70"/>
    <mergeCell ref="U77:AF79"/>
    <mergeCell ref="I31:T33"/>
    <mergeCell ref="I34:T36"/>
    <mergeCell ref="U34:AF36"/>
    <mergeCell ref="I37:T39"/>
    <mergeCell ref="U31:AF33"/>
    <mergeCell ref="U37:AF39"/>
    <mergeCell ref="I25:T27"/>
    <mergeCell ref="U25:AF27"/>
    <mergeCell ref="I28:T30"/>
    <mergeCell ref="U28:AF30"/>
    <mergeCell ref="I98:AF98"/>
    <mergeCell ref="U89:AF91"/>
    <mergeCell ref="I59:T61"/>
    <mergeCell ref="U59:AF61"/>
  </mergeCells>
  <phoneticPr fontId="2"/>
  <conditionalFormatting sqref="AG99:AG101">
    <cfRule type="expression" dxfId="16" priority="32" stopIfTrue="1">
      <formula>OR($AG$98=0,$AG$98=1)</formula>
    </cfRule>
  </conditionalFormatting>
  <conditionalFormatting sqref="AG99:AG107">
    <cfRule type="expression" dxfId="15" priority="29" stopIfTrue="1">
      <formula>$AG$98=""</formula>
    </cfRule>
  </conditionalFormatting>
  <conditionalFormatting sqref="AG102:AG107">
    <cfRule type="expression" dxfId="14" priority="30" stopIfTrue="1">
      <formula>OR($AG$98=0,$AG$98=2)</formula>
    </cfRule>
  </conditionalFormatting>
  <conditionalFormatting sqref="AG130">
    <cfRule type="expression" dxfId="13" priority="3">
      <formula>OR(#REF!="",#REF!="□")</formula>
    </cfRule>
    <cfRule type="expression" dxfId="12" priority="4">
      <formula>#REF!="☑"</formula>
    </cfRule>
  </conditionalFormatting>
  <conditionalFormatting sqref="AG130:AG132">
    <cfRule type="expression" dxfId="11" priority="1">
      <formula>#REF!="□"</formula>
    </cfRule>
    <cfRule type="expression" dxfId="10" priority="2">
      <formula>#REF!="☑"</formula>
    </cfRule>
  </conditionalFormatting>
  <conditionalFormatting sqref="AH16:AH51">
    <cfRule type="expression" dxfId="9" priority="28" stopIfTrue="1">
      <formula>AND($AG16=0,$AG16&lt;&gt;"")</formula>
    </cfRule>
  </conditionalFormatting>
  <conditionalFormatting sqref="AH53:AH55">
    <cfRule type="expression" dxfId="8" priority="21" stopIfTrue="1">
      <formula>AND($AG53=(-1),$AG53&lt;&gt;"")</formula>
    </cfRule>
  </conditionalFormatting>
  <conditionalFormatting sqref="AH56:AH97">
    <cfRule type="expression" dxfId="7" priority="22" stopIfTrue="1">
      <formula>AND($AG56=(0),$AG56&lt;&gt;"")</formula>
    </cfRule>
  </conditionalFormatting>
  <conditionalFormatting sqref="AH99:AH107">
    <cfRule type="expression" dxfId="6" priority="23" stopIfTrue="1">
      <formula>AND($AG99=0,$AG99&lt;&gt;"")</formula>
    </cfRule>
  </conditionalFormatting>
  <conditionalFormatting sqref="AI34 AI37 AI49 AI102">
    <cfRule type="expression" dxfId="5" priority="19">
      <formula>AND(OR($AG34=1,$AG34=2),$AI34="")</formula>
    </cfRule>
  </conditionalFormatting>
  <dataValidations count="17">
    <dataValidation type="list" allowBlank="1" showInputMessage="1" showErrorMessage="1" sqref="AG98">
      <formula1>"3,2,1,0"</formula1>
    </dataValidation>
    <dataValidation type="list" allowBlank="1" showInputMessage="1" showErrorMessage="1" sqref="AG84">
      <formula1>OFFSET($AV84,0,0,1,COUNTA($AV84:$BA97))</formula1>
    </dataValidation>
    <dataValidation type="list" allowBlank="1" showInputMessage="1" showErrorMessage="1" sqref="AG85">
      <formula1>OFFSET($AV85,0,0,1,COUNTA($AV85:$BA97))</formula1>
    </dataValidation>
    <dataValidation type="list" allowBlank="1" showInputMessage="1" showErrorMessage="1" sqref="AG81:AG82">
      <formula1>OFFSET($AV81,0,0,1,COUNTA($AV81:$BA92))</formula1>
    </dataValidation>
    <dataValidation type="list" allowBlank="1" showInputMessage="1" showErrorMessage="1" sqref="AG38">
      <formula1>OFFSET($AV38,0,0,1,COUNTA($AV38:$BA45))</formula1>
    </dataValidation>
    <dataValidation type="list" allowBlank="1" showInputMessage="1" showErrorMessage="1" sqref="AG39">
      <formula1>OFFSET($AV39,0,0,1,COUNTA($AV39:$BA45))</formula1>
    </dataValidation>
    <dataValidation type="list" allowBlank="1" showInputMessage="1" showErrorMessage="1" sqref="AG70 AG104 AG51 AG42 AG45 AG55 AG61 AG79 AG91 AG97 AG101 AG107">
      <formula1>OFFSET($AV42,0,0,1,COUNTA($AV42:$BA42))</formula1>
    </dataValidation>
    <dataValidation type="list" allowBlank="1" showInputMessage="1" showErrorMessage="1" sqref="AG69 AG103 AG44 AG41 AG50 AG54 AG60 AG78 AG90 AG96 AG106 AG100">
      <formula1>OFFSET($AV41,0,0,1,COUNTA($AV41:$BA42))</formula1>
    </dataValidation>
    <dataValidation type="list" allowBlank="1" showInputMessage="1" showErrorMessage="1" sqref="AG102 AG28 AG16 AG19 AG22 AG25 AG31 AG34:AG37 AG43 AG40 AG49 AG46 AG53 AG62:AG68 AG56:AG59 AG71:AG77 AG80 AG86:AG89 AG83 AG92:AG95 AG105 AG99">
      <formula1>OFFSET($AV16,0,0,1,COUNTA($AV16:$BA18))</formula1>
    </dataValidation>
    <dataValidation type="list" allowBlank="1" showInputMessage="1" showErrorMessage="1" sqref="AH16:AH51 AH53:AH97 AH99:AH107">
      <formula1>OFFSET($BP16,0,0,1,COUNTA($BP16:$BS16))</formula1>
    </dataValidation>
    <dataValidation type="list" allowBlank="1" showInputMessage="1" showErrorMessage="1" sqref="AG121:AG122">
      <formula1>$AO$121:$AT$121</formula1>
    </dataValidation>
    <dataValidation type="list" allowBlank="1" showInputMessage="1" showErrorMessage="1" sqref="AG114:AG116">
      <formula1>$AO$114:$AQ$114</formula1>
    </dataValidation>
    <dataValidation type="list" allowBlank="1" showInputMessage="1" showErrorMessage="1" sqref="AG123:AG129">
      <formula1>"□,☑"</formula1>
    </dataValidation>
    <dataValidation type="list" allowBlank="1" showInputMessage="1" showErrorMessage="1" sqref="AG133:AG134">
      <formula1>$AO$133:$AP$133</formula1>
    </dataValidation>
    <dataValidation type="list" allowBlank="1" showInputMessage="1" showErrorMessage="1" sqref="AG130:AG132">
      <formula1>$AO$130:$AS$130</formula1>
    </dataValidation>
    <dataValidation type="list" allowBlank="1" showInputMessage="1" showErrorMessage="1" sqref="AG119:AG120">
      <formula1>$AO$119:$AQ$119</formula1>
    </dataValidation>
    <dataValidation type="list" allowBlank="1" showInputMessage="1" showErrorMessage="1" sqref="AG117:AG118">
      <formula1>$AO$117:$AQ$117</formula1>
    </dataValidation>
  </dataValidations>
  <printOptions horizontalCentered="1"/>
  <pageMargins left="0" right="0" top="0.78740157480314965" bottom="0.39370078740157483" header="0.51181102362204722" footer="0.51181102362204722"/>
  <pageSetup paperSize="9" scale="63" fitToHeight="0" orientation="landscape" blackAndWhite="1" r:id="rId1"/>
  <headerFooter alignWithMargins="0"/>
  <rowBreaks count="3" manualBreakCount="3">
    <brk id="45" max="16383" man="1"/>
    <brk id="79" max="16383" man="1"/>
    <brk id="107"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M88"/>
  <sheetViews>
    <sheetView showGridLines="0" view="pageBreakPreview" zoomScaleSheetLayoutView="100" workbookViewId="0">
      <selection activeCell="C20" sqref="C20:I21"/>
    </sheetView>
  </sheetViews>
  <sheetFormatPr defaultColWidth="2.33203125" defaultRowHeight="14.4"/>
  <cols>
    <col min="1" max="13" width="2.33203125" style="336" customWidth="1"/>
    <col min="14" max="16" width="3.33203125" style="336" customWidth="1"/>
    <col min="17" max="26" width="2.33203125" style="336" customWidth="1"/>
    <col min="27" max="27" width="3.33203125" style="336" customWidth="1"/>
    <col min="28" max="28" width="2.33203125" style="336" customWidth="1"/>
    <col min="29" max="29" width="3.33203125" style="336" customWidth="1"/>
    <col min="30" max="37" width="2.33203125" style="336" customWidth="1"/>
    <col min="38" max="39" width="2.33203125" style="336" hidden="1" customWidth="1"/>
    <col min="40" max="16384" width="2.33203125" style="336"/>
  </cols>
  <sheetData>
    <row r="1" spans="2:35" ht="14.25" customHeight="1">
      <c r="B1" s="1559" t="s">
        <v>545</v>
      </c>
      <c r="C1" s="1559"/>
      <c r="D1" s="1559"/>
      <c r="E1" s="1559"/>
      <c r="F1" s="1559"/>
      <c r="G1" s="1559"/>
      <c r="H1" s="1559"/>
      <c r="I1" s="1559"/>
      <c r="J1" s="1559"/>
      <c r="K1" s="1559"/>
      <c r="L1" s="1559"/>
      <c r="M1" s="1559"/>
      <c r="N1" s="1559"/>
      <c r="O1" s="1559"/>
      <c r="P1" s="1559"/>
      <c r="Q1" s="1559"/>
      <c r="R1" s="1559"/>
      <c r="S1" s="352"/>
      <c r="T1" s="352"/>
      <c r="U1" s="352"/>
      <c r="V1" s="352"/>
      <c r="W1" s="352"/>
      <c r="X1" s="352"/>
      <c r="Y1" s="352"/>
      <c r="Z1" s="352"/>
      <c r="AA1" s="352"/>
      <c r="AB1" s="352"/>
      <c r="AC1" s="352"/>
      <c r="AD1" s="352"/>
      <c r="AE1" s="352"/>
      <c r="AF1" s="352"/>
      <c r="AG1" s="352"/>
      <c r="AH1" s="352"/>
      <c r="AI1" s="352"/>
    </row>
    <row r="2" spans="2:35" ht="14.25" customHeight="1">
      <c r="B2" s="1559"/>
      <c r="C2" s="1559"/>
      <c r="D2" s="1559"/>
      <c r="E2" s="1559"/>
      <c r="F2" s="1559"/>
      <c r="G2" s="1559"/>
      <c r="H2" s="1559"/>
      <c r="I2" s="1559"/>
      <c r="J2" s="1559"/>
      <c r="K2" s="1559"/>
      <c r="L2" s="1559"/>
      <c r="M2" s="1559"/>
      <c r="N2" s="1559"/>
      <c r="O2" s="1559"/>
      <c r="P2" s="1559"/>
      <c r="Q2" s="1559"/>
      <c r="R2" s="1559"/>
      <c r="T2" s="1561" t="s">
        <v>544</v>
      </c>
      <c r="U2" s="1561"/>
      <c r="V2" s="1561"/>
      <c r="W2" s="1561"/>
      <c r="X2" s="1561"/>
      <c r="Y2" s="1561"/>
      <c r="Z2" s="1561"/>
      <c r="AA2" s="1560" t="str">
        <f>IF(その1!E9="","",その1!E9)</f>
        <v/>
      </c>
      <c r="AB2" s="1560"/>
      <c r="AC2" s="1560"/>
      <c r="AD2" s="1560"/>
      <c r="AE2" s="1560"/>
      <c r="AF2" s="1560"/>
      <c r="AG2" s="1560"/>
      <c r="AH2" s="1560"/>
      <c r="AI2" s="352"/>
    </row>
    <row r="4" spans="2:35" ht="14.25" customHeight="1">
      <c r="C4" s="1553" t="s">
        <v>481</v>
      </c>
      <c r="D4" s="1554"/>
      <c r="E4" s="1554"/>
      <c r="F4" s="1554"/>
      <c r="G4" s="1554"/>
      <c r="H4" s="1554"/>
      <c r="I4" s="1554"/>
      <c r="J4" s="1554"/>
      <c r="K4" s="1554"/>
      <c r="L4" s="1554"/>
      <c r="M4" s="1554"/>
      <c r="N4" s="1554"/>
      <c r="O4" s="1554"/>
      <c r="P4" s="1554"/>
      <c r="Q4" s="1554"/>
      <c r="R4" s="1554"/>
      <c r="S4" s="1554"/>
      <c r="T4" s="1554"/>
      <c r="U4" s="1554"/>
      <c r="V4" s="1554"/>
      <c r="W4" s="1554"/>
      <c r="X4" s="1554"/>
      <c r="Y4" s="1554"/>
      <c r="Z4" s="1554"/>
      <c r="AA4" s="1554"/>
      <c r="AB4" s="1554"/>
      <c r="AC4" s="1554"/>
      <c r="AD4" s="1554"/>
      <c r="AE4" s="1554"/>
      <c r="AF4" s="1554"/>
      <c r="AG4" s="1554"/>
      <c r="AH4" s="1555"/>
    </row>
    <row r="5" spans="2:35" ht="14.25" customHeight="1">
      <c r="C5" s="1556"/>
      <c r="D5" s="1557"/>
      <c r="E5" s="1557"/>
      <c r="F5" s="1557"/>
      <c r="G5" s="1557"/>
      <c r="H5" s="1557"/>
      <c r="I5" s="1557"/>
      <c r="J5" s="1557"/>
      <c r="K5" s="1557"/>
      <c r="L5" s="1557"/>
      <c r="M5" s="1557"/>
      <c r="N5" s="1557"/>
      <c r="O5" s="1557"/>
      <c r="P5" s="1557"/>
      <c r="Q5" s="1557"/>
      <c r="R5" s="1557"/>
      <c r="S5" s="1557"/>
      <c r="T5" s="1557"/>
      <c r="U5" s="1557"/>
      <c r="V5" s="1557"/>
      <c r="W5" s="1557"/>
      <c r="X5" s="1557"/>
      <c r="Y5" s="1557"/>
      <c r="Z5" s="1557"/>
      <c r="AA5" s="1557"/>
      <c r="AB5" s="1557"/>
      <c r="AC5" s="1557"/>
      <c r="AD5" s="1557"/>
      <c r="AE5" s="1557"/>
      <c r="AF5" s="1557"/>
      <c r="AG5" s="1557"/>
      <c r="AH5" s="1558"/>
    </row>
    <row r="6" spans="2:35">
      <c r="C6" s="1374" t="s">
        <v>482</v>
      </c>
      <c r="D6" s="1374"/>
      <c r="E6" s="1374"/>
      <c r="F6" s="1374"/>
      <c r="G6" s="1374"/>
      <c r="H6" s="1374"/>
      <c r="I6" s="1374"/>
      <c r="J6" s="1374"/>
      <c r="K6" s="1374"/>
      <c r="L6" s="1374"/>
      <c r="M6" s="1374"/>
      <c r="N6" s="1374"/>
      <c r="O6" s="1374"/>
      <c r="P6" s="1374"/>
      <c r="Q6" s="1374"/>
      <c r="R6" s="1374"/>
      <c r="S6" s="1374"/>
      <c r="T6" s="1374"/>
      <c r="U6" s="1374"/>
      <c r="V6" s="1374"/>
      <c r="W6" s="1374"/>
      <c r="X6" s="1374"/>
      <c r="Y6" s="1374"/>
      <c r="Z6" s="1374"/>
      <c r="AA6" s="1374"/>
      <c r="AB6" s="1374"/>
      <c r="AC6" s="1374"/>
      <c r="AD6" s="1374"/>
      <c r="AE6" s="1374"/>
      <c r="AF6" s="1374"/>
      <c r="AG6" s="1374"/>
      <c r="AH6" s="1374"/>
    </row>
    <row r="7" spans="2:35">
      <c r="C7" s="356" t="s">
        <v>483</v>
      </c>
      <c r="D7" s="356"/>
      <c r="E7" s="356"/>
      <c r="F7" s="356"/>
      <c r="G7" s="356"/>
      <c r="H7" s="356"/>
      <c r="I7" s="356"/>
      <c r="J7" s="356"/>
      <c r="K7" s="356"/>
      <c r="L7" s="356"/>
      <c r="M7" s="356"/>
      <c r="N7" s="356"/>
      <c r="O7" s="356"/>
      <c r="P7" s="356"/>
      <c r="Q7" s="356"/>
      <c r="R7" s="356"/>
      <c r="S7" s="356"/>
      <c r="T7" s="356"/>
      <c r="U7" s="356"/>
      <c r="V7" s="356"/>
      <c r="W7" s="356"/>
      <c r="X7" s="356"/>
      <c r="Y7" s="356"/>
      <c r="Z7" s="356"/>
      <c r="AA7" s="356"/>
      <c r="AB7" s="1562"/>
      <c r="AC7" s="1562"/>
      <c r="AD7" s="1562"/>
      <c r="AE7" s="1562"/>
      <c r="AF7" s="1562"/>
      <c r="AG7" s="1562"/>
      <c r="AH7" s="1562"/>
    </row>
    <row r="8" spans="2:35" ht="14.25" customHeight="1">
      <c r="D8" s="1563" t="str">
        <f>IF(その2!M5="","",その2!M5)</f>
        <v/>
      </c>
      <c r="E8" s="1563"/>
      <c r="F8" s="1563"/>
      <c r="G8" s="1563"/>
      <c r="H8" s="1565" t="s">
        <v>381</v>
      </c>
      <c r="I8" s="1565"/>
      <c r="J8" s="1563" t="str">
        <f>IF(その2!T5="","",その2!T5)</f>
        <v/>
      </c>
      <c r="K8" s="1563"/>
      <c r="L8" s="1563"/>
      <c r="M8" s="1565" t="s">
        <v>85</v>
      </c>
      <c r="N8" s="1565"/>
      <c r="R8" s="1484" t="s">
        <v>484</v>
      </c>
      <c r="S8" s="1484"/>
      <c r="T8" s="1484"/>
      <c r="X8" s="1574" t="s">
        <v>485</v>
      </c>
      <c r="Y8" s="1475"/>
      <c r="Z8" s="1475"/>
      <c r="AA8" s="1476"/>
      <c r="AB8" s="1575" t="str">
        <f>IF(J8="","",IF(D8&lt;=(その1!H4-3),"評価対象",IF(AND(D8=(その1!H4-2),J8&lt;4),"評価対象","評価対象外")))</f>
        <v/>
      </c>
      <c r="AC8" s="1576"/>
      <c r="AD8" s="1576"/>
      <c r="AE8" s="1576"/>
      <c r="AF8" s="1576"/>
      <c r="AG8" s="1576"/>
      <c r="AH8" s="1577"/>
    </row>
    <row r="9" spans="2:35" ht="14.25" customHeight="1">
      <c r="D9" s="1564"/>
      <c r="E9" s="1564"/>
      <c r="F9" s="1564"/>
      <c r="G9" s="1564"/>
      <c r="H9" s="1565"/>
      <c r="I9" s="1565"/>
      <c r="J9" s="1564"/>
      <c r="K9" s="1564"/>
      <c r="L9" s="1564"/>
      <c r="M9" s="1565"/>
      <c r="N9" s="1565"/>
      <c r="R9" s="1484"/>
      <c r="S9" s="1484"/>
      <c r="T9" s="1484"/>
      <c r="X9" s="1477"/>
      <c r="Y9" s="1478"/>
      <c r="Z9" s="1478"/>
      <c r="AA9" s="1479"/>
      <c r="AB9" s="1578"/>
      <c r="AC9" s="1579"/>
      <c r="AD9" s="1579"/>
      <c r="AE9" s="1579"/>
      <c r="AF9" s="1579"/>
      <c r="AG9" s="1579"/>
      <c r="AH9" s="1580"/>
    </row>
    <row r="10" spans="2:35">
      <c r="D10" s="337"/>
      <c r="E10" s="337"/>
      <c r="F10" s="337"/>
      <c r="G10" s="337"/>
      <c r="H10" s="337"/>
      <c r="I10" s="337"/>
      <c r="J10" s="337"/>
      <c r="K10" s="337"/>
      <c r="L10" s="337"/>
    </row>
    <row r="11" spans="2:35">
      <c r="C11" s="1374" t="s">
        <v>486</v>
      </c>
      <c r="D11" s="1374"/>
      <c r="E11" s="1374"/>
      <c r="F11" s="1374"/>
      <c r="G11" s="1374"/>
      <c r="H11" s="1374"/>
      <c r="I11" s="1374"/>
      <c r="J11" s="1374"/>
      <c r="K11" s="1374"/>
      <c r="L11" s="1374"/>
      <c r="M11" s="1374"/>
      <c r="N11" s="1374"/>
      <c r="O11" s="1374"/>
      <c r="P11" s="1374"/>
      <c r="Q11" s="1374"/>
      <c r="R11" s="1374"/>
      <c r="S11" s="1374"/>
      <c r="T11" s="1374"/>
      <c r="U11" s="1374"/>
      <c r="V11" s="1374"/>
      <c r="W11" s="1374"/>
      <c r="X11" s="1374"/>
      <c r="Y11" s="1374"/>
      <c r="Z11" s="1374"/>
      <c r="AA11" s="1374"/>
      <c r="AB11" s="1374"/>
      <c r="AC11" s="1374"/>
      <c r="AD11" s="1374"/>
      <c r="AE11" s="1374"/>
      <c r="AF11" s="1374"/>
      <c r="AG11" s="1374"/>
      <c r="AH11" s="1374"/>
    </row>
    <row r="12" spans="2:35" ht="14.25" customHeight="1">
      <c r="C12" s="1566" t="s">
        <v>607</v>
      </c>
      <c r="D12" s="1567"/>
      <c r="E12" s="1567"/>
      <c r="F12" s="1567"/>
      <c r="G12" s="1567"/>
      <c r="H12" s="1567"/>
      <c r="I12" s="1567"/>
      <c r="J12" s="1567"/>
      <c r="K12" s="1567"/>
      <c r="L12" s="1567"/>
      <c r="M12" s="1567"/>
      <c r="N12" s="1567"/>
      <c r="O12" s="1567"/>
      <c r="P12" s="1567"/>
      <c r="Q12" s="1567"/>
      <c r="R12" s="1567"/>
      <c r="S12" s="1567"/>
      <c r="T12" s="1567"/>
      <c r="U12" s="1567"/>
      <c r="V12" s="1567"/>
      <c r="W12" s="1567"/>
      <c r="X12" s="1567"/>
      <c r="Y12" s="1567"/>
      <c r="Z12" s="1567"/>
      <c r="AA12" s="1567"/>
      <c r="AB12" s="1567"/>
      <c r="AC12" s="1567"/>
      <c r="AD12" s="1567"/>
      <c r="AE12" s="1567"/>
      <c r="AF12" s="1567"/>
      <c r="AG12" s="1567"/>
      <c r="AH12" s="1568"/>
    </row>
    <row r="13" spans="2:35" ht="14.25" customHeight="1">
      <c r="C13" s="1569"/>
      <c r="D13" s="1517"/>
      <c r="E13" s="1517"/>
      <c r="F13" s="1517"/>
      <c r="G13" s="1517"/>
      <c r="H13" s="1517"/>
      <c r="I13" s="1517"/>
      <c r="J13" s="1517"/>
      <c r="K13" s="1517"/>
      <c r="L13" s="1517"/>
      <c r="M13" s="1517"/>
      <c r="N13" s="1517"/>
      <c r="O13" s="1517"/>
      <c r="P13" s="1517"/>
      <c r="Q13" s="1517"/>
      <c r="R13" s="1517"/>
      <c r="S13" s="1517"/>
      <c r="T13" s="1517"/>
      <c r="U13" s="1517"/>
      <c r="V13" s="1517"/>
      <c r="W13" s="1517"/>
      <c r="X13" s="1517"/>
      <c r="Y13" s="1517"/>
      <c r="Z13" s="1517"/>
      <c r="AA13" s="1517"/>
      <c r="AB13" s="1517"/>
      <c r="AC13" s="1517"/>
      <c r="AD13" s="1517"/>
      <c r="AE13" s="1517"/>
      <c r="AF13" s="1517"/>
      <c r="AG13" s="1517"/>
      <c r="AH13" s="1570"/>
    </row>
    <row r="14" spans="2:35" ht="14.25" customHeight="1">
      <c r="C14" s="1569"/>
      <c r="D14" s="1517"/>
      <c r="E14" s="1517"/>
      <c r="F14" s="1517"/>
      <c r="G14" s="1517"/>
      <c r="H14" s="1517"/>
      <c r="I14" s="1517"/>
      <c r="J14" s="1517"/>
      <c r="K14" s="1517"/>
      <c r="L14" s="1517"/>
      <c r="M14" s="1517"/>
      <c r="N14" s="1517"/>
      <c r="O14" s="1517"/>
      <c r="P14" s="1517"/>
      <c r="Q14" s="1517"/>
      <c r="R14" s="1517"/>
      <c r="S14" s="1517"/>
      <c r="T14" s="1517"/>
      <c r="U14" s="1517"/>
      <c r="V14" s="1517"/>
      <c r="W14" s="1517"/>
      <c r="X14" s="1517"/>
      <c r="Y14" s="1517"/>
      <c r="Z14" s="1517"/>
      <c r="AA14" s="1517"/>
      <c r="AB14" s="1517"/>
      <c r="AC14" s="1517"/>
      <c r="AD14" s="1517"/>
      <c r="AE14" s="1517"/>
      <c r="AF14" s="1517"/>
      <c r="AG14" s="1517"/>
      <c r="AH14" s="1570"/>
    </row>
    <row r="15" spans="2:35">
      <c r="C15" s="1571"/>
      <c r="D15" s="1572"/>
      <c r="E15" s="1572"/>
      <c r="F15" s="1572"/>
      <c r="G15" s="1572"/>
      <c r="H15" s="1572"/>
      <c r="I15" s="1572"/>
      <c r="J15" s="1572"/>
      <c r="K15" s="1572"/>
      <c r="L15" s="1572"/>
      <c r="M15" s="1572"/>
      <c r="N15" s="1572"/>
      <c r="O15" s="1572"/>
      <c r="P15" s="1572"/>
      <c r="Q15" s="1572"/>
      <c r="R15" s="1572"/>
      <c r="S15" s="1572"/>
      <c r="T15" s="1572"/>
      <c r="U15" s="1572"/>
      <c r="V15" s="1572"/>
      <c r="W15" s="1572"/>
      <c r="X15" s="1572"/>
      <c r="Y15" s="1572"/>
      <c r="Z15" s="1572"/>
      <c r="AA15" s="1572"/>
      <c r="AB15" s="1572"/>
      <c r="AC15" s="1572"/>
      <c r="AD15" s="1572"/>
      <c r="AE15" s="1572"/>
      <c r="AF15" s="1572"/>
      <c r="AG15" s="1572"/>
      <c r="AH15" s="1573"/>
    </row>
    <row r="16" spans="2:35">
      <c r="F16" s="338"/>
      <c r="H16" s="338"/>
      <c r="I16" s="339"/>
    </row>
    <row r="17" spans="3:38" ht="14.25" customHeight="1">
      <c r="C17" s="1553" t="s">
        <v>487</v>
      </c>
      <c r="D17" s="1554"/>
      <c r="E17" s="1554"/>
      <c r="F17" s="1554"/>
      <c r="G17" s="1554"/>
      <c r="H17" s="1554"/>
      <c r="I17" s="1554"/>
      <c r="J17" s="1554"/>
      <c r="K17" s="1554"/>
      <c r="L17" s="1554"/>
      <c r="M17" s="1554"/>
      <c r="N17" s="1554"/>
      <c r="O17" s="1554"/>
      <c r="P17" s="1554"/>
      <c r="Q17" s="1554"/>
      <c r="R17" s="1554"/>
      <c r="S17" s="1554"/>
      <c r="T17" s="1554"/>
      <c r="U17" s="1554"/>
      <c r="V17" s="1554"/>
      <c r="W17" s="1554"/>
      <c r="X17" s="1554"/>
      <c r="Y17" s="1554"/>
      <c r="Z17" s="1554"/>
      <c r="AA17" s="1554"/>
      <c r="AB17" s="1419" t="str">
        <f>IF(AB8="評価対象外",AB8,"")</f>
        <v/>
      </c>
      <c r="AC17" s="1419"/>
      <c r="AD17" s="1419"/>
      <c r="AE17" s="1419"/>
      <c r="AF17" s="1419"/>
      <c r="AG17" s="1419"/>
      <c r="AH17" s="1420"/>
    </row>
    <row r="18" spans="3:38" ht="14.25" customHeight="1">
      <c r="C18" s="1556"/>
      <c r="D18" s="1557"/>
      <c r="E18" s="1557"/>
      <c r="F18" s="1557"/>
      <c r="G18" s="1557"/>
      <c r="H18" s="1557"/>
      <c r="I18" s="1557"/>
      <c r="J18" s="1557"/>
      <c r="K18" s="1557"/>
      <c r="L18" s="1557"/>
      <c r="M18" s="1557"/>
      <c r="N18" s="1557"/>
      <c r="O18" s="1557"/>
      <c r="P18" s="1557"/>
      <c r="Q18" s="1557"/>
      <c r="R18" s="1557"/>
      <c r="S18" s="1557"/>
      <c r="T18" s="1557"/>
      <c r="U18" s="1557"/>
      <c r="V18" s="1557"/>
      <c r="W18" s="1557"/>
      <c r="X18" s="1557"/>
      <c r="Y18" s="1557"/>
      <c r="Z18" s="1557"/>
      <c r="AA18" s="1557"/>
      <c r="AB18" s="1421"/>
      <c r="AC18" s="1421"/>
      <c r="AD18" s="1421"/>
      <c r="AE18" s="1421"/>
      <c r="AF18" s="1421"/>
      <c r="AG18" s="1421"/>
      <c r="AH18" s="1422"/>
    </row>
    <row r="19" spans="3:38">
      <c r="C19" s="1374" t="s">
        <v>555</v>
      </c>
      <c r="D19" s="1374"/>
      <c r="E19" s="1374"/>
      <c r="F19" s="1374"/>
      <c r="G19" s="1374"/>
      <c r="H19" s="1374"/>
      <c r="I19" s="1374"/>
      <c r="J19" s="1374"/>
      <c r="K19" s="1374"/>
      <c r="L19" s="1374"/>
      <c r="M19" s="1374"/>
      <c r="N19" s="1374"/>
      <c r="O19" s="1374"/>
      <c r="P19" s="1374"/>
      <c r="Q19" s="1374"/>
      <c r="R19" s="1374"/>
      <c r="S19" s="1374"/>
      <c r="T19" s="1374"/>
      <c r="U19" s="1374"/>
      <c r="V19" s="1374"/>
      <c r="W19" s="1374"/>
      <c r="X19" s="1374"/>
      <c r="Y19" s="1374"/>
      <c r="Z19" s="1374"/>
      <c r="AA19" s="1374"/>
      <c r="AB19" s="1374"/>
      <c r="AC19" s="1374"/>
      <c r="AD19" s="1374"/>
      <c r="AE19" s="1374"/>
      <c r="AF19" s="1374"/>
      <c r="AG19" s="1374"/>
      <c r="AH19" s="1374"/>
    </row>
    <row r="20" spans="3:38">
      <c r="C20" s="1581" t="s">
        <v>475</v>
      </c>
      <c r="D20" s="1582"/>
      <c r="E20" s="1582"/>
      <c r="F20" s="1582"/>
      <c r="G20" s="1582"/>
      <c r="H20" s="1582"/>
      <c r="I20" s="1583"/>
      <c r="AL20" s="336" t="s">
        <v>585</v>
      </c>
    </row>
    <row r="21" spans="3:38">
      <c r="C21" s="1584"/>
      <c r="D21" s="1585"/>
      <c r="E21" s="1585"/>
      <c r="F21" s="1585"/>
      <c r="G21" s="1585"/>
      <c r="H21" s="1585"/>
      <c r="I21" s="1586"/>
      <c r="AL21" s="382" t="s">
        <v>584</v>
      </c>
    </row>
    <row r="22" spans="3:38">
      <c r="C22" s="1374"/>
      <c r="D22" s="1374"/>
      <c r="E22" s="1374"/>
      <c r="F22" s="1374"/>
      <c r="G22" s="1374"/>
      <c r="H22" s="1374"/>
      <c r="I22" s="1374"/>
      <c r="J22" s="1374"/>
      <c r="K22" s="1374"/>
      <c r="L22" s="1374"/>
      <c r="M22" s="1374"/>
      <c r="N22" s="1374"/>
      <c r="O22" s="1374"/>
      <c r="P22" s="1374"/>
      <c r="Q22" s="1374"/>
      <c r="R22" s="1374"/>
      <c r="S22" s="1374"/>
      <c r="T22" s="1374"/>
      <c r="U22" s="1374"/>
      <c r="V22" s="1374"/>
      <c r="W22" s="1374"/>
      <c r="X22" s="1374"/>
      <c r="Y22" s="1374"/>
      <c r="Z22" s="1374"/>
      <c r="AA22" s="1374"/>
      <c r="AB22" s="1374"/>
      <c r="AC22" s="1374"/>
      <c r="AD22" s="1374"/>
      <c r="AE22" s="1374"/>
      <c r="AF22" s="1374"/>
      <c r="AG22" s="1374"/>
      <c r="AH22" s="1374"/>
      <c r="AL22" s="336" t="s">
        <v>474</v>
      </c>
    </row>
    <row r="23" spans="3:38" ht="14.25" customHeight="1">
      <c r="D23" s="1516"/>
      <c r="E23" s="1516"/>
      <c r="F23" s="1516"/>
      <c r="G23" s="337"/>
      <c r="H23" s="1516"/>
      <c r="I23" s="1516"/>
      <c r="J23" s="1516"/>
      <c r="K23" s="1517"/>
      <c r="L23" s="1517"/>
      <c r="M23" s="1517"/>
      <c r="N23" s="1517"/>
      <c r="O23" s="1517"/>
      <c r="P23" s="1517"/>
      <c r="Q23" s="1517"/>
      <c r="R23" s="1517"/>
      <c r="S23" s="1517"/>
      <c r="T23" s="1517"/>
      <c r="U23" s="1517"/>
      <c r="V23" s="1517"/>
      <c r="W23" s="1517"/>
      <c r="X23" s="1517"/>
      <c r="Y23" s="1517"/>
      <c r="Z23" s="1517"/>
      <c r="AA23" s="1517"/>
      <c r="AB23" s="1517"/>
      <c r="AC23" s="1517"/>
      <c r="AD23" s="1517"/>
      <c r="AE23" s="1517"/>
      <c r="AF23" s="1517"/>
      <c r="AG23" s="1517"/>
      <c r="AH23" s="1517"/>
      <c r="AL23" s="336" t="s">
        <v>475</v>
      </c>
    </row>
    <row r="24" spans="3:38">
      <c r="K24" s="1517"/>
      <c r="L24" s="1517"/>
      <c r="M24" s="1517"/>
      <c r="N24" s="1517"/>
      <c r="O24" s="1517"/>
      <c r="P24" s="1517"/>
      <c r="Q24" s="1517"/>
      <c r="R24" s="1517"/>
      <c r="S24" s="1517"/>
      <c r="T24" s="1517"/>
      <c r="U24" s="1517"/>
      <c r="V24" s="1517"/>
      <c r="W24" s="1517"/>
      <c r="X24" s="1517"/>
      <c r="Y24" s="1517"/>
      <c r="Z24" s="1517"/>
      <c r="AA24" s="1517"/>
      <c r="AB24" s="1517"/>
      <c r="AC24" s="1517"/>
      <c r="AD24" s="1517"/>
      <c r="AE24" s="1517"/>
      <c r="AF24" s="1517"/>
      <c r="AG24" s="1517"/>
      <c r="AH24" s="1517"/>
    </row>
    <row r="25" spans="3:38">
      <c r="C25" s="384" t="str">
        <f>IF(AB8="評価対象外",AL31,IF(C20=AL22,AL26&amp;G29-1&amp;AL27,IF(C20=AL23,AL29,"")))</f>
        <v>★前回提出時までに設定した、基準年度の「排出実績」等の数字を入力してください。</v>
      </c>
      <c r="AL25" s="336" t="s">
        <v>587</v>
      </c>
    </row>
    <row r="26" spans="3:38">
      <c r="C26" s="1507"/>
      <c r="D26" s="1508"/>
      <c r="E26" s="1508"/>
      <c r="F26" s="1508"/>
      <c r="G26" s="1508"/>
      <c r="H26" s="1508"/>
      <c r="I26" s="1508"/>
      <c r="J26" s="1508"/>
      <c r="K26" s="1532" t="s">
        <v>488</v>
      </c>
      <c r="L26" s="1508"/>
      <c r="M26" s="1508"/>
      <c r="N26" s="1508"/>
      <c r="O26" s="1508"/>
      <c r="P26" s="1508"/>
      <c r="Q26" s="1520"/>
      <c r="R26" s="1507" t="s">
        <v>510</v>
      </c>
      <c r="S26" s="1508"/>
      <c r="T26" s="1508"/>
      <c r="U26" s="1508"/>
      <c r="V26" s="1508"/>
      <c r="W26" s="1508"/>
      <c r="X26" s="1508"/>
      <c r="Y26" s="1520"/>
      <c r="AL26" s="336" t="s">
        <v>588</v>
      </c>
    </row>
    <row r="27" spans="3:38" ht="14.25" customHeight="1">
      <c r="C27" s="1509" t="s">
        <v>556</v>
      </c>
      <c r="D27" s="1510"/>
      <c r="E27" s="1510"/>
      <c r="F27" s="1518"/>
      <c r="G27" s="1537"/>
      <c r="H27" s="1538"/>
      <c r="I27" s="1538"/>
      <c r="J27" s="1539"/>
      <c r="K27" s="1543"/>
      <c r="L27" s="1544"/>
      <c r="M27" s="1544"/>
      <c r="N27" s="1544"/>
      <c r="O27" s="1544"/>
      <c r="P27" s="1510" t="s">
        <v>178</v>
      </c>
      <c r="Q27" s="1518"/>
      <c r="R27" s="1547"/>
      <c r="S27" s="1548"/>
      <c r="T27" s="1548"/>
      <c r="U27" s="1548"/>
      <c r="V27" s="1510" t="s">
        <v>494</v>
      </c>
      <c r="W27" s="1510"/>
      <c r="X27" s="1510"/>
      <c r="Y27" s="1518"/>
      <c r="AA27" s="1551"/>
      <c r="AB27" s="1551"/>
      <c r="AC27" s="385"/>
      <c r="AD27" s="385"/>
      <c r="AE27" s="385"/>
      <c r="AF27" s="385"/>
      <c r="AG27" s="385"/>
      <c r="AH27" s="385"/>
      <c r="AL27" s="336" t="s">
        <v>586</v>
      </c>
    </row>
    <row r="28" spans="3:38" ht="14.25" customHeight="1">
      <c r="C28" s="1511"/>
      <c r="D28" s="1512"/>
      <c r="E28" s="1512"/>
      <c r="F28" s="1519"/>
      <c r="G28" s="1540"/>
      <c r="H28" s="1541"/>
      <c r="I28" s="1541"/>
      <c r="J28" s="1542"/>
      <c r="K28" s="1545"/>
      <c r="L28" s="1546"/>
      <c r="M28" s="1546"/>
      <c r="N28" s="1546"/>
      <c r="O28" s="1546"/>
      <c r="P28" s="1512"/>
      <c r="Q28" s="1519"/>
      <c r="R28" s="1549"/>
      <c r="S28" s="1550"/>
      <c r="T28" s="1550"/>
      <c r="U28" s="1550"/>
      <c r="V28" s="1512"/>
      <c r="W28" s="1512"/>
      <c r="X28" s="1512"/>
      <c r="Y28" s="1519"/>
      <c r="AA28" s="1552"/>
      <c r="AB28" s="1552"/>
      <c r="AC28" s="1552"/>
      <c r="AD28" s="1552"/>
      <c r="AE28" s="1552"/>
      <c r="AF28" s="1552"/>
      <c r="AG28" s="1552"/>
      <c r="AH28" s="1552"/>
    </row>
    <row r="29" spans="3:38" ht="14.25" customHeight="1">
      <c r="C29" s="1509" t="s">
        <v>476</v>
      </c>
      <c r="D29" s="1510"/>
      <c r="E29" s="1510"/>
      <c r="F29" s="1518"/>
      <c r="G29" s="1525">
        <f>その1!H4-1</f>
        <v>2024</v>
      </c>
      <c r="H29" s="1526"/>
      <c r="I29" s="1526"/>
      <c r="J29" s="1527"/>
      <c r="K29" s="1521" t="str">
        <f>IF('その5（非公表）'!P46=0,"",'その5（非公表）'!P46)</f>
        <v/>
      </c>
      <c r="L29" s="1522"/>
      <c r="M29" s="1522"/>
      <c r="N29" s="1522"/>
      <c r="O29" s="1522"/>
      <c r="P29" s="1510" t="s">
        <v>495</v>
      </c>
      <c r="Q29" s="1518"/>
      <c r="R29" s="1533" t="str">
        <f>IF(その1!AD20="","",ROUND(K29/その1!AD20*1000,1))</f>
        <v/>
      </c>
      <c r="S29" s="1534"/>
      <c r="T29" s="1534"/>
      <c r="U29" s="1534"/>
      <c r="V29" s="1510" t="s">
        <v>494</v>
      </c>
      <c r="W29" s="1510"/>
      <c r="X29" s="1510"/>
      <c r="Y29" s="1518"/>
      <c r="AL29" s="336" t="s">
        <v>589</v>
      </c>
    </row>
    <row r="30" spans="3:38" ht="14.25" customHeight="1">
      <c r="C30" s="1511"/>
      <c r="D30" s="1512"/>
      <c r="E30" s="1512"/>
      <c r="F30" s="1519"/>
      <c r="G30" s="1528"/>
      <c r="H30" s="1529"/>
      <c r="I30" s="1529"/>
      <c r="J30" s="1530"/>
      <c r="K30" s="1523"/>
      <c r="L30" s="1524"/>
      <c r="M30" s="1524"/>
      <c r="N30" s="1524"/>
      <c r="O30" s="1524"/>
      <c r="P30" s="1512"/>
      <c r="Q30" s="1519"/>
      <c r="R30" s="1535"/>
      <c r="S30" s="1536"/>
      <c r="T30" s="1536"/>
      <c r="U30" s="1536"/>
      <c r="V30" s="1512"/>
      <c r="W30" s="1512"/>
      <c r="X30" s="1512"/>
      <c r="Y30" s="1519"/>
    </row>
    <row r="31" spans="3:38" ht="14.25" customHeight="1">
      <c r="C31" s="1531" t="s">
        <v>512</v>
      </c>
      <c r="D31" s="1531"/>
      <c r="E31" s="1531"/>
      <c r="F31" s="1531"/>
      <c r="G31" s="1531"/>
      <c r="H31" s="1531"/>
      <c r="I31" s="1531"/>
      <c r="J31" s="1531"/>
      <c r="K31" s="1531"/>
      <c r="L31" s="1531"/>
      <c r="M31" s="1531"/>
      <c r="N31" s="1531"/>
      <c r="O31" s="1531"/>
      <c r="P31" s="1531"/>
      <c r="Q31" s="1531"/>
      <c r="R31" s="1531"/>
      <c r="S31" s="1531"/>
      <c r="T31" s="1531"/>
      <c r="U31" s="1531"/>
      <c r="V31" s="1531"/>
      <c r="W31" s="1531"/>
      <c r="X31" s="1531"/>
      <c r="Y31" s="1531"/>
      <c r="Z31" s="1531"/>
      <c r="AA31" s="1531"/>
      <c r="AB31" s="1531"/>
      <c r="AC31" s="1531"/>
      <c r="AD31" s="1531"/>
      <c r="AE31" s="1531"/>
      <c r="AF31" s="1531"/>
      <c r="AG31" s="1531"/>
      <c r="AH31" s="1531"/>
      <c r="AL31" s="336" t="s">
        <v>590</v>
      </c>
    </row>
    <row r="32" spans="3:38" ht="14.25" customHeight="1">
      <c r="C32" s="1515" t="s">
        <v>513</v>
      </c>
      <c r="D32" s="1515"/>
      <c r="E32" s="1515"/>
      <c r="F32" s="1515"/>
      <c r="G32" s="1515"/>
      <c r="H32" s="1515"/>
      <c r="I32" s="1515"/>
      <c r="J32" s="1515"/>
      <c r="K32" s="1515"/>
      <c r="L32" s="1515"/>
      <c r="M32" s="1515"/>
      <c r="N32" s="1515"/>
      <c r="O32" s="1515"/>
      <c r="P32" s="1515"/>
      <c r="Q32" s="1515"/>
      <c r="R32" s="1515"/>
      <c r="S32" s="1515"/>
      <c r="T32" s="1515"/>
      <c r="U32" s="1515"/>
      <c r="V32" s="1515"/>
      <c r="W32" s="1515"/>
      <c r="X32" s="1515"/>
      <c r="Y32" s="1515"/>
      <c r="Z32" s="1515"/>
      <c r="AA32" s="1515"/>
      <c r="AB32" s="1515"/>
      <c r="AC32" s="1515"/>
      <c r="AD32" s="1515"/>
      <c r="AE32" s="1515"/>
      <c r="AF32" s="1515"/>
      <c r="AG32" s="1515"/>
      <c r="AH32" s="1515"/>
    </row>
    <row r="33" spans="3:36" ht="14.25" customHeight="1">
      <c r="C33" s="337"/>
      <c r="D33" s="337"/>
      <c r="E33" s="337"/>
      <c r="F33" s="337"/>
      <c r="G33" s="341"/>
      <c r="H33" s="341"/>
      <c r="I33" s="341"/>
      <c r="J33" s="341"/>
      <c r="K33" s="340"/>
      <c r="L33" s="340"/>
      <c r="M33" s="340"/>
      <c r="N33" s="340"/>
      <c r="O33" s="340"/>
      <c r="P33" s="337"/>
      <c r="Q33" s="337"/>
      <c r="R33" s="340"/>
      <c r="S33" s="340"/>
      <c r="T33" s="340"/>
      <c r="U33" s="340"/>
      <c r="V33" s="337"/>
      <c r="W33" s="337"/>
      <c r="X33" s="337"/>
      <c r="Y33" s="337"/>
    </row>
    <row r="34" spans="3:36" ht="14.25" customHeight="1">
      <c r="C34" s="1374" t="s">
        <v>497</v>
      </c>
      <c r="D34" s="1374"/>
      <c r="E34" s="1374"/>
      <c r="F34" s="1374"/>
      <c r="G34" s="1374"/>
      <c r="H34" s="1374"/>
      <c r="I34" s="1374"/>
      <c r="J34" s="1374"/>
      <c r="K34" s="1374"/>
      <c r="L34" s="1374"/>
      <c r="M34" s="1374"/>
      <c r="N34" s="1374"/>
      <c r="O34" s="1374"/>
      <c r="P34" s="1374"/>
      <c r="Q34" s="1374"/>
      <c r="R34" s="1374"/>
      <c r="S34" s="1374"/>
      <c r="T34" s="1374"/>
      <c r="U34" s="1374"/>
      <c r="V34" s="1374"/>
      <c r="W34" s="1374"/>
      <c r="X34" s="1374"/>
      <c r="Y34" s="1374"/>
      <c r="Z34" s="1374"/>
      <c r="AA34" s="1374"/>
      <c r="AB34" s="1374"/>
      <c r="AC34" s="1374"/>
      <c r="AD34" s="1374"/>
      <c r="AE34" s="1374"/>
      <c r="AF34" s="1374"/>
      <c r="AG34" s="1374"/>
      <c r="AH34" s="1374"/>
      <c r="AI34" s="1374"/>
      <c r="AJ34" s="1374"/>
    </row>
    <row r="35" spans="3:36" ht="14.25" customHeight="1">
      <c r="C35" s="1507"/>
      <c r="D35" s="1508"/>
      <c r="E35" s="1508"/>
      <c r="F35" s="1508"/>
      <c r="G35" s="1508"/>
      <c r="H35" s="1508"/>
      <c r="I35" s="1508"/>
      <c r="J35" s="1508"/>
      <c r="K35" s="1497" t="s">
        <v>496</v>
      </c>
      <c r="L35" s="1498"/>
      <c r="M35" s="1498"/>
      <c r="N35" s="1498"/>
      <c r="O35" s="1498"/>
      <c r="P35" s="1498"/>
      <c r="Q35" s="1499"/>
      <c r="R35" s="1500" t="s">
        <v>511</v>
      </c>
      <c r="S35" s="1498"/>
      <c r="T35" s="1498"/>
      <c r="U35" s="1498"/>
      <c r="V35" s="1498"/>
      <c r="W35" s="1498"/>
      <c r="X35" s="1498"/>
      <c r="Y35" s="1499"/>
    </row>
    <row r="36" spans="3:36" ht="14.25" customHeight="1">
      <c r="C36" s="1509" t="s">
        <v>557</v>
      </c>
      <c r="D36" s="1510"/>
      <c r="E36" s="1510"/>
      <c r="F36" s="1510"/>
      <c r="G36" s="1510"/>
      <c r="H36" s="1510"/>
      <c r="I36" s="1510"/>
      <c r="J36" s="1510"/>
      <c r="K36" s="1513" t="str">
        <f>IF(K27="","",(1-(K29/K27)))</f>
        <v/>
      </c>
      <c r="L36" s="1502"/>
      <c r="M36" s="1502"/>
      <c r="N36" s="1502"/>
      <c r="O36" s="1502"/>
      <c r="P36" s="1502"/>
      <c r="Q36" s="1503"/>
      <c r="R36" s="1501" t="str">
        <f>IF(R27="","",(1-(R29/R27)))</f>
        <v/>
      </c>
      <c r="S36" s="1502"/>
      <c r="T36" s="1502"/>
      <c r="U36" s="1502"/>
      <c r="V36" s="1502"/>
      <c r="W36" s="1502"/>
      <c r="X36" s="1502"/>
      <c r="Y36" s="1503"/>
    </row>
    <row r="37" spans="3:36" ht="14.25" customHeight="1">
      <c r="C37" s="1511"/>
      <c r="D37" s="1512"/>
      <c r="E37" s="1512"/>
      <c r="F37" s="1512"/>
      <c r="G37" s="1512"/>
      <c r="H37" s="1512"/>
      <c r="I37" s="1512"/>
      <c r="J37" s="1512"/>
      <c r="K37" s="1514"/>
      <c r="L37" s="1505"/>
      <c r="M37" s="1505"/>
      <c r="N37" s="1505"/>
      <c r="O37" s="1505"/>
      <c r="P37" s="1505"/>
      <c r="Q37" s="1506"/>
      <c r="R37" s="1504"/>
      <c r="S37" s="1505"/>
      <c r="T37" s="1505"/>
      <c r="U37" s="1505"/>
      <c r="V37" s="1505"/>
      <c r="W37" s="1505"/>
      <c r="X37" s="1505"/>
      <c r="Y37" s="1506"/>
    </row>
    <row r="39" spans="3:36">
      <c r="C39" s="1374" t="s">
        <v>498</v>
      </c>
      <c r="D39" s="1374"/>
      <c r="E39" s="1374"/>
      <c r="F39" s="1374"/>
      <c r="G39" s="1374"/>
      <c r="H39" s="1374"/>
      <c r="I39" s="1374"/>
      <c r="J39" s="1374"/>
      <c r="K39" s="1374"/>
      <c r="L39" s="1374"/>
      <c r="M39" s="1374"/>
      <c r="N39" s="1374"/>
      <c r="O39" s="1374"/>
      <c r="P39" s="1374"/>
      <c r="Q39" s="1374"/>
      <c r="R39" s="1374"/>
      <c r="S39" s="1374"/>
      <c r="T39" s="1374"/>
      <c r="U39" s="1374"/>
      <c r="V39" s="1374"/>
      <c r="W39" s="1374"/>
      <c r="X39" s="1374"/>
      <c r="Y39" s="1374"/>
      <c r="Z39" s="1374"/>
      <c r="AA39" s="1374"/>
      <c r="AB39" s="1374"/>
      <c r="AC39" s="1374"/>
      <c r="AD39" s="1374"/>
      <c r="AE39" s="1374"/>
      <c r="AF39" s="1374"/>
      <c r="AG39" s="1374"/>
      <c r="AH39" s="1374"/>
      <c r="AI39" s="1374"/>
      <c r="AJ39" s="1374"/>
    </row>
    <row r="40" spans="3:36" ht="14.25" customHeight="1">
      <c r="C40" s="1474" t="s">
        <v>499</v>
      </c>
      <c r="D40" s="1475"/>
      <c r="E40" s="1475"/>
      <c r="F40" s="1476"/>
      <c r="G40" s="1480" t="str">
        <f>IF(K36="","",IF(K36&lt;=-0.2,AC50,IF(AND(K36&gt;-0.2,K36&lt;=-0.1),Y50,IF(AND(K36&gt;-0.1,K36&lt;0),U50,IF(K36=0,Q50,IF(AND(K36&gt;0,K36&lt;0.1),M50,IF(AND(K36&gt;=0.1,K36&lt;0.2),I50,IF(K36&gt;=0.2,E50))))))))</f>
        <v/>
      </c>
      <c r="H40" s="1481"/>
      <c r="I40" s="1481"/>
      <c r="J40" s="1396" t="s">
        <v>500</v>
      </c>
      <c r="K40" s="1484" t="s">
        <v>484</v>
      </c>
      <c r="L40" s="1484"/>
      <c r="M40" s="1484"/>
      <c r="N40" s="1485" t="s">
        <v>501</v>
      </c>
      <c r="O40" s="1486"/>
      <c r="P40" s="1486"/>
      <c r="Q40" s="1487"/>
      <c r="R40" s="1491" t="str">
        <f>IF(R36="","",IF(K36&lt;0,IF(R36&gt;0,"有","無"),"無"))</f>
        <v/>
      </c>
      <c r="S40" s="1492"/>
      <c r="T40" s="1493"/>
      <c r="U40" s="1484" t="s">
        <v>484</v>
      </c>
      <c r="V40" s="1484"/>
      <c r="W40" s="1484"/>
      <c r="X40" s="1474" t="s">
        <v>499</v>
      </c>
      <c r="Y40" s="1475"/>
      <c r="Z40" s="1475"/>
      <c r="AA40" s="1476"/>
      <c r="AB40" s="1432" t="str">
        <f>IF(R40="有",15,G40)</f>
        <v/>
      </c>
      <c r="AC40" s="1433"/>
      <c r="AD40" s="1433"/>
      <c r="AE40" s="1433"/>
      <c r="AF40" s="1433"/>
      <c r="AG40" s="1433"/>
      <c r="AH40" s="1396" t="s">
        <v>500</v>
      </c>
    </row>
    <row r="41" spans="3:36" ht="14.25" customHeight="1">
      <c r="C41" s="1477"/>
      <c r="D41" s="1478"/>
      <c r="E41" s="1478"/>
      <c r="F41" s="1479"/>
      <c r="G41" s="1482"/>
      <c r="H41" s="1483"/>
      <c r="I41" s="1483"/>
      <c r="J41" s="1397"/>
      <c r="K41" s="1484"/>
      <c r="L41" s="1484"/>
      <c r="M41" s="1484"/>
      <c r="N41" s="1488"/>
      <c r="O41" s="1489"/>
      <c r="P41" s="1489"/>
      <c r="Q41" s="1490"/>
      <c r="R41" s="1494"/>
      <c r="S41" s="1495"/>
      <c r="T41" s="1496"/>
      <c r="U41" s="1484"/>
      <c r="V41" s="1484"/>
      <c r="W41" s="1484"/>
      <c r="X41" s="1477"/>
      <c r="Y41" s="1478"/>
      <c r="Z41" s="1478"/>
      <c r="AA41" s="1479"/>
      <c r="AB41" s="1434"/>
      <c r="AC41" s="1435"/>
      <c r="AD41" s="1435"/>
      <c r="AE41" s="1435"/>
      <c r="AF41" s="1435"/>
      <c r="AG41" s="1435"/>
      <c r="AH41" s="1397"/>
    </row>
    <row r="42" spans="3:36" ht="14.25" customHeight="1">
      <c r="J42" s="338" t="s">
        <v>502</v>
      </c>
      <c r="T42" s="338" t="s">
        <v>503</v>
      </c>
      <c r="AH42" s="338" t="s">
        <v>504</v>
      </c>
    </row>
    <row r="43" spans="3:36" ht="14.25" customHeight="1"/>
    <row r="44" spans="3:36">
      <c r="C44" s="1374" t="s">
        <v>505</v>
      </c>
      <c r="D44" s="1374"/>
      <c r="E44" s="1374"/>
      <c r="F44" s="1374"/>
      <c r="G44" s="1374"/>
      <c r="H44" s="1374"/>
      <c r="I44" s="1374"/>
      <c r="J44" s="1374"/>
      <c r="K44" s="1374"/>
      <c r="L44" s="1374"/>
      <c r="M44" s="1374"/>
      <c r="N44" s="1374"/>
      <c r="O44" s="1374"/>
      <c r="P44" s="1374"/>
      <c r="Q44" s="1374"/>
      <c r="R44" s="1374"/>
      <c r="S44" s="1374"/>
      <c r="T44" s="1374"/>
      <c r="U44" s="1374"/>
      <c r="V44" s="1374"/>
      <c r="W44" s="1374"/>
      <c r="X44" s="1374"/>
      <c r="Y44" s="1374"/>
      <c r="Z44" s="1374"/>
      <c r="AA44" s="1374"/>
      <c r="AB44" s="1374"/>
      <c r="AC44" s="1374"/>
      <c r="AD44" s="1374"/>
      <c r="AE44" s="1374"/>
      <c r="AF44" s="1374"/>
      <c r="AG44" s="1374"/>
      <c r="AH44" s="1374"/>
    </row>
    <row r="45" spans="3:36">
      <c r="C45" s="1455" t="s">
        <v>558</v>
      </c>
      <c r="D45" s="1423"/>
      <c r="E45" s="1423"/>
      <c r="F45" s="1423"/>
      <c r="G45" s="1423"/>
      <c r="H45" s="1423"/>
      <c r="I45" s="1423"/>
      <c r="J45" s="1423"/>
      <c r="K45" s="1423"/>
      <c r="L45" s="1423"/>
      <c r="M45" s="1423"/>
      <c r="N45" s="1423"/>
      <c r="O45" s="1423"/>
      <c r="P45" s="1423"/>
      <c r="Q45" s="1423"/>
      <c r="R45" s="1423"/>
      <c r="S45" s="1423"/>
      <c r="T45" s="1423"/>
      <c r="U45" s="1423"/>
      <c r="V45" s="1423"/>
      <c r="W45" s="1423"/>
      <c r="X45" s="1423"/>
      <c r="Y45" s="1423"/>
      <c r="Z45" s="1423"/>
      <c r="AA45" s="1423"/>
      <c r="AB45" s="1423"/>
      <c r="AC45" s="1423"/>
      <c r="AD45" s="1423"/>
      <c r="AE45" s="1423"/>
      <c r="AF45" s="1423"/>
      <c r="AG45" s="1423"/>
      <c r="AH45" s="1456"/>
    </row>
    <row r="46" spans="3:36">
      <c r="C46" s="342"/>
      <c r="AH46" s="343"/>
    </row>
    <row r="47" spans="3:36">
      <c r="C47" s="342"/>
      <c r="E47" s="1467" t="s">
        <v>506</v>
      </c>
      <c r="F47" s="1468"/>
      <c r="G47" s="1468"/>
      <c r="H47" s="1468"/>
      <c r="I47" s="1468"/>
      <c r="J47" s="1468"/>
      <c r="K47" s="1468"/>
      <c r="L47" s="1468"/>
      <c r="M47" s="1468"/>
      <c r="N47" s="1468"/>
      <c r="O47" s="1468"/>
      <c r="P47" s="1468"/>
      <c r="Q47" s="1468"/>
      <c r="R47" s="1468"/>
      <c r="S47" s="1468"/>
      <c r="T47" s="1468"/>
      <c r="U47" s="1468"/>
      <c r="V47" s="1468"/>
      <c r="W47" s="1468"/>
      <c r="X47" s="1468"/>
      <c r="Y47" s="1468"/>
      <c r="Z47" s="1468"/>
      <c r="AA47" s="1468"/>
      <c r="AB47" s="1468"/>
      <c r="AC47" s="1468"/>
      <c r="AD47" s="1468"/>
      <c r="AE47" s="1468"/>
      <c r="AF47" s="1469"/>
      <c r="AH47" s="343"/>
    </row>
    <row r="48" spans="3:36">
      <c r="C48" s="342"/>
      <c r="E48" s="1470" t="s">
        <v>477</v>
      </c>
      <c r="F48" s="1451"/>
      <c r="G48" s="1451"/>
      <c r="H48" s="1451"/>
      <c r="I48" s="1450" t="s">
        <v>507</v>
      </c>
      <c r="J48" s="1451"/>
      <c r="K48" s="1451"/>
      <c r="L48" s="1451"/>
      <c r="M48" s="1450" t="s">
        <v>478</v>
      </c>
      <c r="N48" s="1451"/>
      <c r="O48" s="1451"/>
      <c r="P48" s="1451"/>
      <c r="Q48" s="1451">
        <v>0</v>
      </c>
      <c r="R48" s="1451"/>
      <c r="S48" s="1451"/>
      <c r="T48" s="1451"/>
      <c r="U48" s="1450" t="s">
        <v>479</v>
      </c>
      <c r="V48" s="1451"/>
      <c r="W48" s="1451"/>
      <c r="X48" s="1451"/>
      <c r="Y48" s="1450" t="s">
        <v>508</v>
      </c>
      <c r="Z48" s="1451"/>
      <c r="AA48" s="1451"/>
      <c r="AB48" s="1451"/>
      <c r="AC48" s="1451" t="s">
        <v>480</v>
      </c>
      <c r="AD48" s="1451"/>
      <c r="AE48" s="1451"/>
      <c r="AF48" s="1472"/>
      <c r="AH48" s="343"/>
    </row>
    <row r="49" spans="3:34">
      <c r="C49" s="342"/>
      <c r="E49" s="1471"/>
      <c r="F49" s="1452"/>
      <c r="G49" s="1452"/>
      <c r="H49" s="1452"/>
      <c r="I49" s="1452"/>
      <c r="J49" s="1452"/>
      <c r="K49" s="1452"/>
      <c r="L49" s="1452"/>
      <c r="M49" s="1452"/>
      <c r="N49" s="1452"/>
      <c r="O49" s="1452"/>
      <c r="P49" s="1452"/>
      <c r="Q49" s="1452"/>
      <c r="R49" s="1452"/>
      <c r="S49" s="1452"/>
      <c r="T49" s="1452"/>
      <c r="U49" s="1452"/>
      <c r="V49" s="1452"/>
      <c r="W49" s="1452"/>
      <c r="X49" s="1452"/>
      <c r="Y49" s="1452"/>
      <c r="Z49" s="1452"/>
      <c r="AA49" s="1452"/>
      <c r="AB49" s="1452"/>
      <c r="AC49" s="1452"/>
      <c r="AD49" s="1452"/>
      <c r="AE49" s="1452"/>
      <c r="AF49" s="1473"/>
      <c r="AH49" s="343"/>
    </row>
    <row r="50" spans="3:34">
      <c r="C50" s="342"/>
      <c r="E50" s="1444">
        <v>30</v>
      </c>
      <c r="F50" s="1445"/>
      <c r="G50" s="1445"/>
      <c r="H50" s="1445"/>
      <c r="I50" s="1445">
        <v>25</v>
      </c>
      <c r="J50" s="1445"/>
      <c r="K50" s="1445"/>
      <c r="L50" s="1445"/>
      <c r="M50" s="1445">
        <v>20</v>
      </c>
      <c r="N50" s="1445"/>
      <c r="O50" s="1445"/>
      <c r="P50" s="1445"/>
      <c r="Q50" s="1445">
        <v>15</v>
      </c>
      <c r="R50" s="1445"/>
      <c r="S50" s="1445"/>
      <c r="T50" s="1445"/>
      <c r="U50" s="1445">
        <v>10</v>
      </c>
      <c r="V50" s="1445"/>
      <c r="W50" s="1445"/>
      <c r="X50" s="1445"/>
      <c r="Y50" s="1445">
        <v>5</v>
      </c>
      <c r="Z50" s="1445"/>
      <c r="AA50" s="1445"/>
      <c r="AB50" s="1445"/>
      <c r="AC50" s="1445">
        <v>0</v>
      </c>
      <c r="AD50" s="1445"/>
      <c r="AE50" s="1445"/>
      <c r="AF50" s="1448"/>
      <c r="AH50" s="343"/>
    </row>
    <row r="51" spans="3:34">
      <c r="C51" s="342"/>
      <c r="E51" s="1446"/>
      <c r="F51" s="1447"/>
      <c r="G51" s="1447"/>
      <c r="H51" s="1447"/>
      <c r="I51" s="1447"/>
      <c r="J51" s="1447"/>
      <c r="K51" s="1447"/>
      <c r="L51" s="1447"/>
      <c r="M51" s="1447"/>
      <c r="N51" s="1447"/>
      <c r="O51" s="1447"/>
      <c r="P51" s="1447"/>
      <c r="Q51" s="1447"/>
      <c r="R51" s="1447"/>
      <c r="S51" s="1447"/>
      <c r="T51" s="1447"/>
      <c r="U51" s="1447"/>
      <c r="V51" s="1447"/>
      <c r="W51" s="1447"/>
      <c r="X51" s="1447"/>
      <c r="Y51" s="1447"/>
      <c r="Z51" s="1447"/>
      <c r="AA51" s="1447"/>
      <c r="AB51" s="1447"/>
      <c r="AC51" s="1447"/>
      <c r="AD51" s="1447"/>
      <c r="AE51" s="1447"/>
      <c r="AF51" s="1449"/>
      <c r="AH51" s="343"/>
    </row>
    <row r="52" spans="3:34">
      <c r="C52" s="344"/>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6"/>
    </row>
    <row r="53" spans="3:34" ht="40.35" customHeight="1"/>
    <row r="54" spans="3:34">
      <c r="C54" s="1374" t="s">
        <v>509</v>
      </c>
      <c r="D54" s="1374"/>
      <c r="E54" s="1374"/>
      <c r="F54" s="1374"/>
      <c r="G54" s="1374"/>
      <c r="H54" s="1374"/>
      <c r="I54" s="1374"/>
      <c r="J54" s="1374"/>
      <c r="K54" s="1374"/>
      <c r="L54" s="1374"/>
      <c r="M54" s="1374"/>
      <c r="N54" s="1374"/>
      <c r="O54" s="1374"/>
      <c r="P54" s="1374"/>
      <c r="Q54" s="1374"/>
      <c r="R54" s="1374"/>
      <c r="S54" s="1374"/>
      <c r="T54" s="1374"/>
      <c r="U54" s="1374"/>
      <c r="V54" s="1374"/>
      <c r="W54" s="1374"/>
      <c r="X54" s="1374"/>
      <c r="Y54" s="1374"/>
      <c r="Z54" s="1374"/>
      <c r="AA54" s="1374"/>
      <c r="AB54" s="1374"/>
      <c r="AC54" s="1374"/>
      <c r="AD54" s="1374"/>
      <c r="AE54" s="1374"/>
      <c r="AF54" s="1374"/>
      <c r="AG54" s="1374"/>
      <c r="AH54" s="1374"/>
    </row>
    <row r="55" spans="3:34">
      <c r="C55" s="1455" t="s">
        <v>559</v>
      </c>
      <c r="D55" s="1423"/>
      <c r="E55" s="1423"/>
      <c r="F55" s="1423"/>
      <c r="G55" s="1423"/>
      <c r="H55" s="1423"/>
      <c r="I55" s="1423"/>
      <c r="J55" s="1423"/>
      <c r="K55" s="1423"/>
      <c r="L55" s="1423"/>
      <c r="M55" s="1423"/>
      <c r="N55" s="1423"/>
      <c r="O55" s="1423"/>
      <c r="P55" s="1423"/>
      <c r="Q55" s="1423"/>
      <c r="R55" s="1423"/>
      <c r="S55" s="1423"/>
      <c r="T55" s="1423"/>
      <c r="U55" s="1423"/>
      <c r="V55" s="1423"/>
      <c r="W55" s="1423"/>
      <c r="X55" s="1423"/>
      <c r="Y55" s="1423"/>
      <c r="Z55" s="1423"/>
      <c r="AA55" s="1423"/>
      <c r="AB55" s="1423"/>
      <c r="AC55" s="1423"/>
      <c r="AD55" s="1423"/>
      <c r="AE55" s="1423"/>
      <c r="AF55" s="1423"/>
      <c r="AG55" s="1423"/>
      <c r="AH55" s="1456"/>
    </row>
    <row r="56" spans="3:34">
      <c r="C56" s="342"/>
      <c r="AH56" s="343"/>
    </row>
    <row r="57" spans="3:34">
      <c r="C57" s="342"/>
      <c r="H57" s="1457" t="s">
        <v>514</v>
      </c>
      <c r="I57" s="1458"/>
      <c r="J57" s="1458"/>
      <c r="K57" s="1458"/>
      <c r="L57" s="1458"/>
      <c r="M57" s="1458"/>
      <c r="N57" s="1458" t="s">
        <v>510</v>
      </c>
      <c r="O57" s="1458"/>
      <c r="P57" s="1458"/>
      <c r="Q57" s="1458"/>
      <c r="R57" s="1458"/>
      <c r="S57" s="1458"/>
      <c r="T57" s="1458" t="s">
        <v>503</v>
      </c>
      <c r="U57" s="1458"/>
      <c r="V57" s="1458"/>
      <c r="W57" s="1458"/>
      <c r="X57" s="1458"/>
      <c r="Y57" s="1458"/>
      <c r="Z57" s="1458"/>
      <c r="AA57" s="1458"/>
      <c r="AB57" s="1458"/>
      <c r="AC57" s="1459"/>
      <c r="AH57" s="343"/>
    </row>
    <row r="58" spans="3:34">
      <c r="C58" s="342"/>
      <c r="H58" s="1463" t="s">
        <v>489</v>
      </c>
      <c r="I58" s="1464"/>
      <c r="J58" s="1464"/>
      <c r="K58" s="1464"/>
      <c r="L58" s="1464"/>
      <c r="M58" s="1464"/>
      <c r="N58" s="1464" t="s">
        <v>489</v>
      </c>
      <c r="O58" s="1464"/>
      <c r="P58" s="1464"/>
      <c r="Q58" s="1464"/>
      <c r="R58" s="1464"/>
      <c r="S58" s="1464"/>
      <c r="T58" s="1465" t="s">
        <v>490</v>
      </c>
      <c r="U58" s="1465"/>
      <c r="V58" s="1465"/>
      <c r="W58" s="1465"/>
      <c r="X58" s="1465"/>
      <c r="Y58" s="1465"/>
      <c r="Z58" s="1465"/>
      <c r="AA58" s="1465"/>
      <c r="AB58" s="1465"/>
      <c r="AC58" s="1466"/>
      <c r="AH58" s="343"/>
    </row>
    <row r="59" spans="3:34">
      <c r="C59" s="342"/>
      <c r="H59" s="1460" t="s">
        <v>489</v>
      </c>
      <c r="I59" s="1461"/>
      <c r="J59" s="1461"/>
      <c r="K59" s="1461"/>
      <c r="L59" s="1461"/>
      <c r="M59" s="1461"/>
      <c r="N59" s="1462" t="s">
        <v>516</v>
      </c>
      <c r="O59" s="1462"/>
      <c r="P59" s="1462"/>
      <c r="Q59" s="1462"/>
      <c r="R59" s="1462"/>
      <c r="S59" s="1462"/>
      <c r="T59" s="1453" t="s">
        <v>517</v>
      </c>
      <c r="U59" s="1453"/>
      <c r="V59" s="1453"/>
      <c r="W59" s="1453"/>
      <c r="X59" s="1453"/>
      <c r="Y59" s="1453"/>
      <c r="Z59" s="1453"/>
      <c r="AA59" s="1453"/>
      <c r="AB59" s="1453"/>
      <c r="AC59" s="1454"/>
      <c r="AH59" s="343"/>
    </row>
    <row r="60" spans="3:34">
      <c r="C60" s="342"/>
      <c r="H60" s="1436" t="s">
        <v>516</v>
      </c>
      <c r="I60" s="1437"/>
      <c r="J60" s="1437"/>
      <c r="K60" s="1437"/>
      <c r="L60" s="1437"/>
      <c r="M60" s="1437"/>
      <c r="N60" s="1437" t="s">
        <v>515</v>
      </c>
      <c r="O60" s="1437"/>
      <c r="P60" s="1437"/>
      <c r="Q60" s="1437"/>
      <c r="R60" s="1437"/>
      <c r="S60" s="1437"/>
      <c r="T60" s="1413" t="s">
        <v>490</v>
      </c>
      <c r="U60" s="1413"/>
      <c r="V60" s="1413"/>
      <c r="W60" s="1413"/>
      <c r="X60" s="1413"/>
      <c r="Y60" s="1413"/>
      <c r="Z60" s="1413"/>
      <c r="AA60" s="1413"/>
      <c r="AB60" s="1413"/>
      <c r="AC60" s="1414"/>
      <c r="AH60" s="343"/>
    </row>
    <row r="61" spans="3:34">
      <c r="C61" s="344"/>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6"/>
    </row>
    <row r="63" spans="3:34" ht="14.25" customHeight="1">
      <c r="C63" s="1415" t="s">
        <v>563</v>
      </c>
      <c r="D63" s="1416"/>
      <c r="E63" s="1416"/>
      <c r="F63" s="1416"/>
      <c r="G63" s="1416"/>
      <c r="H63" s="1416"/>
      <c r="I63" s="1416"/>
      <c r="J63" s="1416"/>
      <c r="K63" s="1416"/>
      <c r="L63" s="1416"/>
      <c r="M63" s="1416"/>
      <c r="N63" s="1416"/>
      <c r="O63" s="1416"/>
      <c r="P63" s="1416"/>
      <c r="Q63" s="1416"/>
      <c r="R63" s="1416"/>
      <c r="S63" s="1416"/>
      <c r="T63" s="1416"/>
      <c r="U63" s="1416"/>
      <c r="V63" s="1416"/>
      <c r="W63" s="1416"/>
      <c r="X63" s="1416"/>
      <c r="Y63" s="1416"/>
      <c r="Z63" s="1416"/>
      <c r="AA63" s="1416"/>
      <c r="AB63" s="1419" t="str">
        <f>IF(AB8="評価対象外",AB8,"")</f>
        <v/>
      </c>
      <c r="AC63" s="1419"/>
      <c r="AD63" s="1419"/>
      <c r="AE63" s="1419"/>
      <c r="AF63" s="1419"/>
      <c r="AG63" s="1419"/>
      <c r="AH63" s="1420"/>
    </row>
    <row r="64" spans="3:34" ht="14.25" customHeight="1">
      <c r="C64" s="1417"/>
      <c r="D64" s="1418"/>
      <c r="E64" s="1418"/>
      <c r="F64" s="1418"/>
      <c r="G64" s="1418"/>
      <c r="H64" s="1418"/>
      <c r="I64" s="1418"/>
      <c r="J64" s="1418"/>
      <c r="K64" s="1418"/>
      <c r="L64" s="1418"/>
      <c r="M64" s="1418"/>
      <c r="N64" s="1418"/>
      <c r="O64" s="1418"/>
      <c r="P64" s="1418"/>
      <c r="Q64" s="1418"/>
      <c r="R64" s="1418"/>
      <c r="S64" s="1418"/>
      <c r="T64" s="1418"/>
      <c r="U64" s="1418"/>
      <c r="V64" s="1418"/>
      <c r="W64" s="1418"/>
      <c r="X64" s="1418"/>
      <c r="Y64" s="1418"/>
      <c r="Z64" s="1418"/>
      <c r="AA64" s="1418"/>
      <c r="AB64" s="1421"/>
      <c r="AC64" s="1421"/>
      <c r="AD64" s="1421"/>
      <c r="AE64" s="1421"/>
      <c r="AF64" s="1421"/>
      <c r="AG64" s="1421"/>
      <c r="AH64" s="1422"/>
    </row>
    <row r="65" spans="3:36">
      <c r="C65" s="1374" t="s">
        <v>564</v>
      </c>
      <c r="D65" s="1374"/>
      <c r="E65" s="1374"/>
      <c r="F65" s="1374"/>
      <c r="G65" s="1374"/>
      <c r="H65" s="1374"/>
      <c r="I65" s="1374"/>
      <c r="J65" s="1374"/>
      <c r="K65" s="1374"/>
      <c r="L65" s="1374"/>
      <c r="M65" s="1374"/>
      <c r="N65" s="1374"/>
      <c r="O65" s="1374"/>
      <c r="P65" s="1374"/>
      <c r="Q65" s="1374"/>
      <c r="R65" s="1374"/>
      <c r="S65" s="1374"/>
      <c r="T65" s="1374"/>
      <c r="U65" s="1374"/>
      <c r="V65" s="1374"/>
      <c r="W65" s="1374"/>
      <c r="X65" s="1374"/>
      <c r="Y65" s="1374"/>
      <c r="Z65" s="1374"/>
      <c r="AA65" s="1374"/>
      <c r="AB65" s="1374"/>
      <c r="AC65" s="1374"/>
      <c r="AD65" s="1374"/>
      <c r="AE65" s="1374"/>
      <c r="AF65" s="1374"/>
      <c r="AG65" s="1374"/>
      <c r="AH65" s="1374"/>
      <c r="AI65" s="1374"/>
      <c r="AJ65" s="1374"/>
    </row>
    <row r="66" spans="3:36">
      <c r="X66" s="1438" t="s">
        <v>518</v>
      </c>
      <c r="Y66" s="1439"/>
      <c r="Z66" s="1439"/>
      <c r="AA66" s="1440"/>
      <c r="AB66" s="1432">
        <f>'点検表（事務所版）'!AA5</f>
        <v>0</v>
      </c>
      <c r="AC66" s="1433"/>
      <c r="AD66" s="1433"/>
      <c r="AE66" s="1433"/>
      <c r="AF66" s="1433"/>
      <c r="AG66" s="1433"/>
      <c r="AH66" s="1396" t="s">
        <v>500</v>
      </c>
    </row>
    <row r="67" spans="3:36">
      <c r="X67" s="1441"/>
      <c r="Y67" s="1442"/>
      <c r="Z67" s="1442"/>
      <c r="AA67" s="1443"/>
      <c r="AB67" s="1434"/>
      <c r="AC67" s="1435"/>
      <c r="AD67" s="1435"/>
      <c r="AE67" s="1435"/>
      <c r="AF67" s="1435"/>
      <c r="AG67" s="1435"/>
      <c r="AH67" s="1397"/>
    </row>
    <row r="69" spans="3:36" ht="14.25" customHeight="1">
      <c r="C69" s="1424" t="s">
        <v>519</v>
      </c>
      <c r="D69" s="1425"/>
      <c r="E69" s="1425"/>
      <c r="F69" s="1425"/>
      <c r="G69" s="1425"/>
      <c r="H69" s="1425"/>
      <c r="I69" s="1425"/>
      <c r="J69" s="1425"/>
      <c r="K69" s="1425"/>
      <c r="L69" s="1425"/>
      <c r="M69" s="1425"/>
      <c r="N69" s="1425"/>
      <c r="O69" s="1425"/>
      <c r="P69" s="1425"/>
      <c r="Q69" s="1425"/>
      <c r="R69" s="1425"/>
      <c r="S69" s="1425"/>
      <c r="T69" s="1425"/>
      <c r="U69" s="1425"/>
      <c r="V69" s="1425"/>
      <c r="W69" s="1425"/>
      <c r="X69" s="1425"/>
      <c r="Y69" s="1425"/>
      <c r="Z69" s="1425"/>
      <c r="AA69" s="1425"/>
      <c r="AB69" s="1428" t="str">
        <f>IF(AB8="評価対象外",AB8,"")</f>
        <v/>
      </c>
      <c r="AC69" s="1428"/>
      <c r="AD69" s="1428"/>
      <c r="AE69" s="1428"/>
      <c r="AF69" s="1428"/>
      <c r="AG69" s="1428"/>
      <c r="AH69" s="1429"/>
    </row>
    <row r="70" spans="3:36" ht="14.25" customHeight="1">
      <c r="C70" s="1426"/>
      <c r="D70" s="1427"/>
      <c r="E70" s="1427"/>
      <c r="F70" s="1427"/>
      <c r="G70" s="1427"/>
      <c r="H70" s="1427"/>
      <c r="I70" s="1427"/>
      <c r="J70" s="1427"/>
      <c r="K70" s="1427"/>
      <c r="L70" s="1427"/>
      <c r="M70" s="1427"/>
      <c r="N70" s="1427"/>
      <c r="O70" s="1427"/>
      <c r="P70" s="1427"/>
      <c r="Q70" s="1427"/>
      <c r="R70" s="1427"/>
      <c r="S70" s="1427"/>
      <c r="T70" s="1427"/>
      <c r="U70" s="1427"/>
      <c r="V70" s="1427"/>
      <c r="W70" s="1427"/>
      <c r="X70" s="1427"/>
      <c r="Y70" s="1427"/>
      <c r="Z70" s="1427"/>
      <c r="AA70" s="1427"/>
      <c r="AB70" s="1430"/>
      <c r="AC70" s="1430"/>
      <c r="AD70" s="1430"/>
      <c r="AE70" s="1430"/>
      <c r="AF70" s="1430"/>
      <c r="AG70" s="1430"/>
      <c r="AH70" s="1431"/>
    </row>
    <row r="71" spans="3:36">
      <c r="C71" s="1423" t="s">
        <v>521</v>
      </c>
      <c r="D71" s="1423"/>
      <c r="E71" s="1423"/>
      <c r="F71" s="1423"/>
      <c r="G71" s="1423"/>
      <c r="H71" s="1423"/>
      <c r="I71" s="1423"/>
      <c r="J71" s="1423"/>
      <c r="K71" s="1423"/>
      <c r="L71" s="1423"/>
      <c r="M71" s="1423"/>
      <c r="N71" s="1423"/>
      <c r="O71" s="1423"/>
      <c r="P71" s="1423"/>
      <c r="Q71" s="1423"/>
      <c r="R71" s="1423"/>
      <c r="S71" s="1423"/>
      <c r="T71" s="1423"/>
      <c r="U71" s="1423"/>
      <c r="V71" s="1423"/>
      <c r="W71" s="1423"/>
      <c r="X71" s="1423"/>
      <c r="Y71" s="1423"/>
      <c r="Z71" s="1423"/>
      <c r="AA71" s="1423"/>
      <c r="AB71" s="1423"/>
      <c r="AC71" s="1423"/>
      <c r="AD71" s="1423"/>
      <c r="AE71" s="1423"/>
      <c r="AF71" s="1423"/>
      <c r="AG71" s="1423"/>
      <c r="AH71" s="1423"/>
    </row>
    <row r="72" spans="3:36" ht="14.25" customHeight="1">
      <c r="W72" s="347"/>
      <c r="X72" s="1390" t="s">
        <v>520</v>
      </c>
      <c r="Y72" s="1391"/>
      <c r="Z72" s="1391"/>
      <c r="AA72" s="1392"/>
      <c r="AB72" s="1398" t="str">
        <f>IF(AB40="","",AB40+AB66)</f>
        <v/>
      </c>
      <c r="AC72" s="1399"/>
      <c r="AD72" s="1399"/>
      <c r="AE72" s="1399"/>
      <c r="AF72" s="1399"/>
      <c r="AG72" s="1399"/>
      <c r="AH72" s="1396" t="s">
        <v>500</v>
      </c>
    </row>
    <row r="73" spans="3:36" ht="14.25" customHeight="1">
      <c r="W73" s="347"/>
      <c r="X73" s="1393"/>
      <c r="Y73" s="1394"/>
      <c r="Z73" s="1394"/>
      <c r="AA73" s="1395"/>
      <c r="AB73" s="1400"/>
      <c r="AC73" s="1401"/>
      <c r="AD73" s="1401"/>
      <c r="AE73" s="1401"/>
      <c r="AF73" s="1401"/>
      <c r="AG73" s="1401"/>
      <c r="AH73" s="1397"/>
    </row>
    <row r="74" spans="3:36" ht="14.25" customHeight="1">
      <c r="W74" s="348"/>
      <c r="X74" s="349"/>
      <c r="Y74" s="349"/>
      <c r="Z74" s="349"/>
      <c r="AA74" s="349"/>
      <c r="AB74" s="350"/>
      <c r="AC74" s="350"/>
      <c r="AD74" s="350"/>
      <c r="AE74" s="350"/>
      <c r="AF74" s="350"/>
      <c r="AG74" s="350"/>
      <c r="AH74" s="351"/>
    </row>
    <row r="75" spans="3:36">
      <c r="C75" s="1374" t="s">
        <v>522</v>
      </c>
      <c r="D75" s="1374"/>
      <c r="E75" s="1374"/>
      <c r="F75" s="1374"/>
      <c r="G75" s="1374"/>
      <c r="H75" s="1374"/>
      <c r="I75" s="1374"/>
      <c r="J75" s="1374"/>
      <c r="K75" s="1374"/>
      <c r="L75" s="1374"/>
      <c r="M75" s="1374"/>
      <c r="N75" s="1374"/>
      <c r="O75" s="1374"/>
      <c r="P75" s="1374"/>
      <c r="Q75" s="1374"/>
      <c r="R75" s="1374"/>
      <c r="S75" s="1374"/>
      <c r="T75" s="1374"/>
      <c r="U75" s="1374"/>
      <c r="V75" s="1374"/>
      <c r="W75" s="1374"/>
      <c r="X75" s="1374"/>
      <c r="Y75" s="1374"/>
      <c r="Z75" s="1374"/>
      <c r="AA75" s="1374"/>
      <c r="AB75" s="1374"/>
      <c r="AC75" s="1374"/>
      <c r="AD75" s="1374"/>
      <c r="AE75" s="1374"/>
      <c r="AF75" s="1374"/>
      <c r="AG75" s="1374"/>
      <c r="AH75" s="1374"/>
    </row>
    <row r="76" spans="3:36" ht="14.25" customHeight="1">
      <c r="X76" s="1390" t="s">
        <v>491</v>
      </c>
      <c r="Y76" s="1391"/>
      <c r="Z76" s="1391"/>
      <c r="AA76" s="1392"/>
      <c r="AB76" s="1405" t="str">
        <f>IF(AB72="","",IF(AB72&gt;=90,G82,IF(AND(AB72&lt;90,AB72&gt;=80),G83,IF(AND(AB72&lt;80,AB72&gt;=70),G84,IF(AND(AB72&lt;70,AB72&gt;=60),G85,IF(AND(AB72&lt;60,AB72&gt;=40),G86,IF(AB72&lt;40,G87)))))))</f>
        <v/>
      </c>
      <c r="AC76" s="1406"/>
      <c r="AD76" s="1406"/>
      <c r="AE76" s="1406"/>
      <c r="AF76" s="1406"/>
      <c r="AG76" s="1406"/>
      <c r="AH76" s="1407"/>
    </row>
    <row r="77" spans="3:36" ht="14.25" customHeight="1">
      <c r="X77" s="1402"/>
      <c r="Y77" s="1403"/>
      <c r="Z77" s="1403"/>
      <c r="AA77" s="1404"/>
      <c r="AB77" s="1408"/>
      <c r="AC77" s="624"/>
      <c r="AD77" s="624"/>
      <c r="AE77" s="624"/>
      <c r="AF77" s="624"/>
      <c r="AG77" s="624"/>
      <c r="AH77" s="1409"/>
    </row>
    <row r="78" spans="3:36" ht="14.25" customHeight="1">
      <c r="X78" s="1393"/>
      <c r="Y78" s="1394"/>
      <c r="Z78" s="1394"/>
      <c r="AA78" s="1395"/>
      <c r="AB78" s="1410"/>
      <c r="AC78" s="1411"/>
      <c r="AD78" s="1411"/>
      <c r="AE78" s="1411"/>
      <c r="AF78" s="1411"/>
      <c r="AG78" s="1411"/>
      <c r="AH78" s="1412"/>
    </row>
    <row r="80" spans="3:36">
      <c r="C80" s="1374" t="s">
        <v>523</v>
      </c>
      <c r="D80" s="1374"/>
      <c r="E80" s="1374"/>
      <c r="F80" s="1374"/>
      <c r="G80" s="1374"/>
      <c r="H80" s="1374"/>
      <c r="I80" s="1374"/>
      <c r="J80" s="1374"/>
      <c r="K80" s="1374"/>
      <c r="L80" s="1374"/>
      <c r="M80" s="1374"/>
      <c r="N80" s="1374"/>
      <c r="O80" s="1374"/>
      <c r="P80" s="1374"/>
      <c r="Q80" s="1374"/>
      <c r="R80" s="1374"/>
      <c r="S80" s="1374"/>
      <c r="T80" s="1374"/>
      <c r="U80" s="1374"/>
      <c r="V80" s="1374"/>
      <c r="W80" s="1374"/>
      <c r="X80" s="1374"/>
      <c r="Y80" s="1374"/>
      <c r="Z80" s="1374"/>
      <c r="AA80" s="1374"/>
      <c r="AB80" s="1374"/>
      <c r="AC80" s="1374"/>
      <c r="AD80" s="1374"/>
      <c r="AE80" s="1374"/>
      <c r="AF80" s="1374"/>
      <c r="AG80" s="1374"/>
      <c r="AH80" s="1374"/>
    </row>
    <row r="81" spans="3:39">
      <c r="C81" s="353"/>
      <c r="D81" s="354"/>
      <c r="E81" s="354"/>
      <c r="F81" s="354"/>
      <c r="G81" s="354"/>
      <c r="H81" s="354"/>
      <c r="I81" s="354"/>
      <c r="J81" s="354"/>
      <c r="K81" s="354"/>
      <c r="L81" s="354"/>
      <c r="M81" s="354"/>
      <c r="N81" s="354"/>
      <c r="O81" s="354"/>
      <c r="P81" s="354"/>
      <c r="Q81" s="354"/>
      <c r="R81" s="354"/>
      <c r="S81" s="354"/>
      <c r="T81" s="354"/>
      <c r="U81" s="354"/>
      <c r="V81" s="354"/>
      <c r="W81" s="354"/>
      <c r="X81" s="354"/>
      <c r="Y81" s="354"/>
      <c r="Z81" s="354"/>
      <c r="AA81" s="354"/>
      <c r="AB81" s="354"/>
      <c r="AC81" s="354"/>
      <c r="AD81" s="354"/>
      <c r="AE81" s="354"/>
      <c r="AF81" s="354"/>
      <c r="AG81" s="354"/>
      <c r="AH81" s="355"/>
    </row>
    <row r="82" spans="3:39">
      <c r="C82" s="342"/>
      <c r="G82" s="1388" t="s">
        <v>540</v>
      </c>
      <c r="H82" s="1389"/>
      <c r="I82" s="1389"/>
      <c r="J82" s="1389"/>
      <c r="K82" s="1363" t="s">
        <v>560</v>
      </c>
      <c r="L82" s="1364"/>
      <c r="M82" s="1364"/>
      <c r="N82" s="1364"/>
      <c r="O82" s="1364"/>
      <c r="P82" s="1364"/>
      <c r="Q82" s="1364"/>
      <c r="R82" s="1364"/>
      <c r="S82" s="1364"/>
      <c r="T82" s="1364"/>
      <c r="U82" s="1365"/>
      <c r="V82" s="1364" t="s">
        <v>526</v>
      </c>
      <c r="W82" s="1364"/>
      <c r="X82" s="1364"/>
      <c r="Y82" s="1364"/>
      <c r="Z82" s="1364"/>
      <c r="AA82" s="1364"/>
      <c r="AB82" s="1364"/>
      <c r="AC82" s="1364"/>
      <c r="AD82" s="1375"/>
      <c r="AH82" s="343"/>
      <c r="AL82" s="336" t="s">
        <v>539</v>
      </c>
      <c r="AM82" s="336" t="b">
        <f>IF(AB76=AL82,6)</f>
        <v>0</v>
      </c>
    </row>
    <row r="83" spans="3:39">
      <c r="C83" s="342"/>
      <c r="G83" s="1386" t="s">
        <v>534</v>
      </c>
      <c r="H83" s="1387"/>
      <c r="I83" s="1387"/>
      <c r="J83" s="1387"/>
      <c r="K83" s="1366" t="s">
        <v>562</v>
      </c>
      <c r="L83" s="1367"/>
      <c r="M83" s="1367"/>
      <c r="N83" s="1367"/>
      <c r="O83" s="1367"/>
      <c r="P83" s="1367"/>
      <c r="Q83" s="1367"/>
      <c r="R83" s="1367"/>
      <c r="S83" s="1367"/>
      <c r="T83" s="1367"/>
      <c r="U83" s="1368"/>
      <c r="V83" s="1367" t="s">
        <v>527</v>
      </c>
      <c r="W83" s="1367"/>
      <c r="X83" s="1367"/>
      <c r="Y83" s="1367"/>
      <c r="Z83" s="1367"/>
      <c r="AA83" s="1367"/>
      <c r="AB83" s="1367"/>
      <c r="AC83" s="1367"/>
      <c r="AD83" s="1376"/>
      <c r="AH83" s="343"/>
      <c r="AL83" s="336" t="s">
        <v>532</v>
      </c>
      <c r="AM83" s="336" t="b">
        <f>IF(AB76=AL83,5)</f>
        <v>0</v>
      </c>
    </row>
    <row r="84" spans="3:39">
      <c r="C84" s="342"/>
      <c r="G84" s="1383" t="s">
        <v>535</v>
      </c>
      <c r="H84" s="1384"/>
      <c r="I84" s="1384"/>
      <c r="J84" s="1384"/>
      <c r="K84" s="1369" t="s">
        <v>561</v>
      </c>
      <c r="L84" s="1370"/>
      <c r="M84" s="1370"/>
      <c r="N84" s="1370"/>
      <c r="O84" s="1370"/>
      <c r="P84" s="1370"/>
      <c r="Q84" s="1370"/>
      <c r="R84" s="1370"/>
      <c r="S84" s="1370"/>
      <c r="T84" s="1370"/>
      <c r="U84" s="1371"/>
      <c r="V84" s="1370" t="s">
        <v>528</v>
      </c>
      <c r="W84" s="1370"/>
      <c r="X84" s="1370"/>
      <c r="Y84" s="1370"/>
      <c r="Z84" s="1370"/>
      <c r="AA84" s="1370"/>
      <c r="AB84" s="1370"/>
      <c r="AC84" s="1370"/>
      <c r="AD84" s="1385"/>
      <c r="AH84" s="343"/>
      <c r="AL84" s="336" t="s">
        <v>524</v>
      </c>
      <c r="AM84" s="336" t="b">
        <f>IF(AB76=AL84,4)</f>
        <v>0</v>
      </c>
    </row>
    <row r="85" spans="3:39">
      <c r="C85" s="342"/>
      <c r="G85" s="1377" t="s">
        <v>536</v>
      </c>
      <c r="H85" s="1378"/>
      <c r="I85" s="1378"/>
      <c r="J85" s="1378"/>
      <c r="K85" s="1372" t="s">
        <v>492</v>
      </c>
      <c r="L85" s="1361"/>
      <c r="M85" s="1361"/>
      <c r="N85" s="1361"/>
      <c r="O85" s="1361"/>
      <c r="P85" s="1361"/>
      <c r="Q85" s="1361"/>
      <c r="R85" s="1361"/>
      <c r="S85" s="1361"/>
      <c r="T85" s="1361"/>
      <c r="U85" s="1373"/>
      <c r="V85" s="1361" t="s">
        <v>529</v>
      </c>
      <c r="W85" s="1361"/>
      <c r="X85" s="1361"/>
      <c r="Y85" s="1361"/>
      <c r="Z85" s="1361"/>
      <c r="AA85" s="1361"/>
      <c r="AB85" s="1361"/>
      <c r="AC85" s="1361"/>
      <c r="AD85" s="1362"/>
      <c r="AH85" s="343"/>
      <c r="AL85" s="336" t="s">
        <v>541</v>
      </c>
      <c r="AM85" s="336" t="b">
        <f>IF(AB76=AL85,3)</f>
        <v>0</v>
      </c>
    </row>
    <row r="86" spans="3:39">
      <c r="C86" s="342"/>
      <c r="G86" s="1381" t="s">
        <v>537</v>
      </c>
      <c r="H86" s="1382"/>
      <c r="I86" s="1382"/>
      <c r="J86" s="1382"/>
      <c r="K86" s="1366" t="s">
        <v>525</v>
      </c>
      <c r="L86" s="1367"/>
      <c r="M86" s="1367"/>
      <c r="N86" s="1367"/>
      <c r="O86" s="1367"/>
      <c r="P86" s="1367"/>
      <c r="Q86" s="1367"/>
      <c r="R86" s="1367"/>
      <c r="S86" s="1367"/>
      <c r="T86" s="1367"/>
      <c r="U86" s="1368"/>
      <c r="V86" s="1367" t="s">
        <v>530</v>
      </c>
      <c r="W86" s="1367"/>
      <c r="X86" s="1367"/>
      <c r="Y86" s="1367"/>
      <c r="Z86" s="1367"/>
      <c r="AA86" s="1367"/>
      <c r="AB86" s="1367"/>
      <c r="AC86" s="1367"/>
      <c r="AD86" s="1376"/>
      <c r="AH86" s="343"/>
      <c r="AL86" s="336" t="s">
        <v>542</v>
      </c>
      <c r="AM86" s="336" t="b">
        <f>IF(AB76=AL86,2)</f>
        <v>0</v>
      </c>
    </row>
    <row r="87" spans="3:39">
      <c r="C87" s="342"/>
      <c r="G87" s="1379" t="s">
        <v>538</v>
      </c>
      <c r="H87" s="1380"/>
      <c r="I87" s="1380"/>
      <c r="J87" s="1380"/>
      <c r="K87" s="1372" t="s">
        <v>493</v>
      </c>
      <c r="L87" s="1361"/>
      <c r="M87" s="1361"/>
      <c r="N87" s="1361"/>
      <c r="O87" s="1361"/>
      <c r="P87" s="1361"/>
      <c r="Q87" s="1361"/>
      <c r="R87" s="1361"/>
      <c r="S87" s="1361"/>
      <c r="T87" s="1361"/>
      <c r="U87" s="1373"/>
      <c r="V87" s="1361" t="s">
        <v>531</v>
      </c>
      <c r="W87" s="1361"/>
      <c r="X87" s="1361"/>
      <c r="Y87" s="1361"/>
      <c r="Z87" s="1361"/>
      <c r="AA87" s="1361"/>
      <c r="AB87" s="1361"/>
      <c r="AC87" s="1361"/>
      <c r="AD87" s="1362"/>
      <c r="AH87" s="343"/>
      <c r="AL87" s="336" t="s">
        <v>533</v>
      </c>
      <c r="AM87" s="336" t="b">
        <f>IF(AB76=AL87,1)</f>
        <v>0</v>
      </c>
    </row>
    <row r="88" spans="3:39">
      <c r="C88" s="344"/>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6"/>
    </row>
  </sheetData>
  <sheetProtection password="9DFD" sheet="1" selectLockedCells="1"/>
  <mergeCells count="125">
    <mergeCell ref="C19:AH19"/>
    <mergeCell ref="C12:AH15"/>
    <mergeCell ref="R8:T9"/>
    <mergeCell ref="X8:AA9"/>
    <mergeCell ref="AB8:AH9"/>
    <mergeCell ref="C20:I21"/>
    <mergeCell ref="C17:AA18"/>
    <mergeCell ref="AB17:AH18"/>
    <mergeCell ref="C22:AH22"/>
    <mergeCell ref="C4:AH5"/>
    <mergeCell ref="C6:AH6"/>
    <mergeCell ref="B1:R2"/>
    <mergeCell ref="AA2:AH2"/>
    <mergeCell ref="T2:Z2"/>
    <mergeCell ref="AB7:AH7"/>
    <mergeCell ref="C11:AH11"/>
    <mergeCell ref="D8:G9"/>
    <mergeCell ref="H8:I9"/>
    <mergeCell ref="J8:L9"/>
    <mergeCell ref="M8:N9"/>
    <mergeCell ref="C32:AH32"/>
    <mergeCell ref="D23:F23"/>
    <mergeCell ref="H23:J23"/>
    <mergeCell ref="K23:AH24"/>
    <mergeCell ref="V29:Y30"/>
    <mergeCell ref="R26:Y26"/>
    <mergeCell ref="K29:O30"/>
    <mergeCell ref="P29:Q30"/>
    <mergeCell ref="C29:F30"/>
    <mergeCell ref="G29:J30"/>
    <mergeCell ref="C31:AH31"/>
    <mergeCell ref="K26:Q26"/>
    <mergeCell ref="R29:U30"/>
    <mergeCell ref="C27:F28"/>
    <mergeCell ref="G27:J28"/>
    <mergeCell ref="K27:O28"/>
    <mergeCell ref="P27:Q28"/>
    <mergeCell ref="C26:J26"/>
    <mergeCell ref="R27:U28"/>
    <mergeCell ref="V27:Y28"/>
    <mergeCell ref="AA27:AB27"/>
    <mergeCell ref="AA28:AH28"/>
    <mergeCell ref="C34:AJ34"/>
    <mergeCell ref="C39:AJ39"/>
    <mergeCell ref="C40:F41"/>
    <mergeCell ref="J40:J41"/>
    <mergeCell ref="G40:I41"/>
    <mergeCell ref="K40:M41"/>
    <mergeCell ref="N40:Q41"/>
    <mergeCell ref="R40:T41"/>
    <mergeCell ref="K35:Q35"/>
    <mergeCell ref="R35:Y35"/>
    <mergeCell ref="R36:Y37"/>
    <mergeCell ref="C35:J35"/>
    <mergeCell ref="U40:W41"/>
    <mergeCell ref="X40:AA41"/>
    <mergeCell ref="C36:J37"/>
    <mergeCell ref="K36:Q37"/>
    <mergeCell ref="AH40:AH41"/>
    <mergeCell ref="AB40:AG41"/>
    <mergeCell ref="C44:AH44"/>
    <mergeCell ref="M48:P49"/>
    <mergeCell ref="Q48:T49"/>
    <mergeCell ref="U48:X49"/>
    <mergeCell ref="C45:AH45"/>
    <mergeCell ref="E47:AF47"/>
    <mergeCell ref="E48:H49"/>
    <mergeCell ref="Y48:AB49"/>
    <mergeCell ref="AC48:AF49"/>
    <mergeCell ref="E50:H51"/>
    <mergeCell ref="I50:L51"/>
    <mergeCell ref="M50:P51"/>
    <mergeCell ref="Q50:T51"/>
    <mergeCell ref="U50:X51"/>
    <mergeCell ref="Y50:AB51"/>
    <mergeCell ref="AC50:AF51"/>
    <mergeCell ref="AH66:AH67"/>
    <mergeCell ref="I48:L49"/>
    <mergeCell ref="T59:AC59"/>
    <mergeCell ref="C54:AH54"/>
    <mergeCell ref="C55:AH55"/>
    <mergeCell ref="H57:M57"/>
    <mergeCell ref="N57:S57"/>
    <mergeCell ref="T57:AC57"/>
    <mergeCell ref="H59:M59"/>
    <mergeCell ref="N59:S59"/>
    <mergeCell ref="H58:M58"/>
    <mergeCell ref="N58:S58"/>
    <mergeCell ref="T58:AC58"/>
    <mergeCell ref="X72:AA73"/>
    <mergeCell ref="AH72:AH73"/>
    <mergeCell ref="AB72:AG73"/>
    <mergeCell ref="X76:AA78"/>
    <mergeCell ref="AB76:AH78"/>
    <mergeCell ref="V86:AD86"/>
    <mergeCell ref="T60:AC60"/>
    <mergeCell ref="C63:AA64"/>
    <mergeCell ref="AB63:AH64"/>
    <mergeCell ref="C65:AJ65"/>
    <mergeCell ref="C71:AH71"/>
    <mergeCell ref="C69:AA70"/>
    <mergeCell ref="AB69:AH70"/>
    <mergeCell ref="AB66:AG67"/>
    <mergeCell ref="H60:M60"/>
    <mergeCell ref="N60:S60"/>
    <mergeCell ref="X66:AA67"/>
    <mergeCell ref="V87:AD87"/>
    <mergeCell ref="K82:U82"/>
    <mergeCell ref="K83:U83"/>
    <mergeCell ref="K84:U84"/>
    <mergeCell ref="K85:U85"/>
    <mergeCell ref="K86:U86"/>
    <mergeCell ref="C75:AH75"/>
    <mergeCell ref="K87:U87"/>
    <mergeCell ref="V82:AD82"/>
    <mergeCell ref="V83:AD83"/>
    <mergeCell ref="G85:J85"/>
    <mergeCell ref="G87:J87"/>
    <mergeCell ref="G86:J86"/>
    <mergeCell ref="G84:J84"/>
    <mergeCell ref="V84:AD84"/>
    <mergeCell ref="V85:AD85"/>
    <mergeCell ref="G83:J83"/>
    <mergeCell ref="G82:J82"/>
    <mergeCell ref="C80:AH80"/>
  </mergeCells>
  <phoneticPr fontId="2"/>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1" manualBreakCount="1">
    <brk id="5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C8694D-512C-4246-B9C9-3639D62AD59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de007fd-7b21-47c3-a745-54e9daf79cd0"/>
    <ds:schemaRef ds:uri="http://www.w3.org/XML/1998/namespace"/>
    <ds:schemaRef ds:uri="http://purl.org/dc/dcmitype/"/>
  </ds:schemaRefs>
</ds:datastoreItem>
</file>

<file path=customXml/itemProps2.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FE875-1147-445D-9BEB-85B455D96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点検表（事務所版）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'点検表（事務所版）'!Print_Area</vt:lpstr>
      <vt:lpstr>評価シート!Print_Area</vt:lpstr>
      <vt:lpstr>'点検表（事務所版）'!Print_Titles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2023-05-22T07:59:10Z</cp:lastPrinted>
  <dcterms:created xsi:type="dcterms:W3CDTF">2010-04-21T02:50:25Z</dcterms:created>
  <dcterms:modified xsi:type="dcterms:W3CDTF">2025-08-26T01:57:12Z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