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trlProps/ctrlProp3.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elpdesk5\Desktop\20250826\指定\"/>
    </mc:Choice>
  </mc:AlternateContent>
  <workbookProtection workbookAlgorithmName="SHA-512" workbookHashValue="8jPE7hVkroT+u1L8tq8Flm3EZKwzSSOHUjC7E7bwus66jqyZEIvLO53c21OWdqtOUFRPhzbRwBrUlmYDScu2lg==" workbookSaltValue="QDXAu284GnTu56OG3PdBJw==" workbookSpinCount="100000" lockStructure="1"/>
  <bookViews>
    <workbookView xWindow="0" yWindow="0" windowWidth="28800" windowHeight="12312" tabRatio="861"/>
  </bookViews>
  <sheets>
    <sheet name="提出書" sheetId="28" r:id="rId1"/>
    <sheet name="その1" sheetId="35" r:id="rId2"/>
    <sheet name="その2" sheetId="21" r:id="rId3"/>
    <sheet name="その3" sheetId="37" r:id="rId4"/>
    <sheet name="その4" sheetId="23" r:id="rId5"/>
    <sheet name="その5（非公表）" sheetId="18" r:id="rId6"/>
    <sheet name="その6（非公表）" sheetId="36" r:id="rId7"/>
    <sheet name="点検表（事務所版）" sheetId="38" r:id="rId8"/>
    <sheet name="評価シート" sheetId="41" r:id="rId9"/>
    <sheet name="ver" sheetId="42" state="hidden" r:id="rId10"/>
  </sheets>
  <externalReferences>
    <externalReference r:id="rId11"/>
  </externalReferences>
  <definedNames>
    <definedName name="_xlnm._FilterDatabase" localSheetId="7" hidden="1">'点検表（事務所版）'!#REF!</definedName>
    <definedName name="A_農業_林業" localSheetId="1">その1!$AY$8:$AY$9</definedName>
    <definedName name="A_農業_林業">#REF!</definedName>
    <definedName name="B_漁業" localSheetId="1">その1!$AY$10:$AY$11</definedName>
    <definedName name="B_漁業">#REF!</definedName>
    <definedName name="C_鉱業_採石業_砂利採取業" localSheetId="1">その1!$AY$12</definedName>
    <definedName name="C_鉱業_採石業_砂利採取業">#REF!</definedName>
    <definedName name="D_建設業" localSheetId="1">その1!$AY$13:$AY$15</definedName>
    <definedName name="D_建設業">#REF!</definedName>
    <definedName name="E_製造業" localSheetId="1">その1!$AY$16:$AY$39</definedName>
    <definedName name="E_製造業">#REF!</definedName>
    <definedName name="F_電気_ガス_熱供給_水道業" localSheetId="1">その1!$AY$40:$AY$43</definedName>
    <definedName name="F_電気_ガス_熱供給_水道業">#REF!</definedName>
    <definedName name="G_情報通信業" localSheetId="1">その1!$AY$44:$AY$48</definedName>
    <definedName name="G_情報通信業">#REF!</definedName>
    <definedName name="H_運輸業_郵便業" localSheetId="1">その1!$AY$49:$AY$56</definedName>
    <definedName name="H_運輸業_郵便業">#REF!</definedName>
    <definedName name="I_卸売業_小売業" localSheetId="1">その1!$AY$57:$AY$68</definedName>
    <definedName name="I_卸売業_小売業">#REF!</definedName>
    <definedName name="J_金融業_保険業" localSheetId="1">その1!$AY$69:$AY$74</definedName>
    <definedName name="J_金融業_保険業">#REF!</definedName>
    <definedName name="K_不動産業_物品賃貸業" localSheetId="1">その1!$AY$75:$AY$77</definedName>
    <definedName name="K_不動産業_物品賃貸業">#REF!</definedName>
    <definedName name="L_学術研究_専門_技術サービス業" localSheetId="1">その1!$AY$78:$AY$81</definedName>
    <definedName name="L_学術研究_専門_技術サービス業">#REF!</definedName>
    <definedName name="M_宿泊業_飲食サービス業" localSheetId="1">その1!$AY$82:$AY$84</definedName>
    <definedName name="M_宿泊業_飲食サービス業">#REF!</definedName>
    <definedName name="N_生活関連サービス業_娯楽業" localSheetId="1">その1!$AY$85:$AY$87</definedName>
    <definedName name="N_生活関連サービス業_娯楽業">#REF!</definedName>
    <definedName name="O_教育_学習支援業" localSheetId="1">その1!$AY$88:$AY$89</definedName>
    <definedName name="O_教育_学習支援業">#REF!</definedName>
    <definedName name="P_医療_福祉" localSheetId="1">その1!$AY$90:$AY$92</definedName>
    <definedName name="P_医療_福祉">#REF!</definedName>
    <definedName name="_xlnm.Print_Area" localSheetId="1">その1!$D$3:$AR$37</definedName>
    <definedName name="_xlnm.Print_Area" localSheetId="2">その2!$B$3:$AP$20</definedName>
    <definedName name="_xlnm.Print_Area" localSheetId="3">その3!$B$3:$AS$24</definedName>
    <definedName name="_xlnm.Print_Area" localSheetId="4">その4!$B$3:$AQ$60</definedName>
    <definedName name="_xlnm.Print_Area" localSheetId="5">'その5（非公表）'!$B$3:$Q$48</definedName>
    <definedName name="_xlnm.Print_Area" localSheetId="6">'その6（非公表）'!$B$3:$AN$39</definedName>
    <definedName name="_xlnm.Print_Area" localSheetId="0">提出書!$C$3:$AK$49</definedName>
    <definedName name="_xlnm.Print_Area" localSheetId="7">'点検表（事務所版）'!$B$2:$AI$134</definedName>
    <definedName name="_xlnm.Print_Area" localSheetId="8">評価シート!$A$1:$AJ$89</definedName>
    <definedName name="_xlnm.Print_Titles" localSheetId="7">'点検表（事務所版）'!$13:$14</definedName>
    <definedName name="Q_複合サービス事業" localSheetId="1">その1!$AY$93:$AY$94</definedName>
    <definedName name="Q_複合サービス事業">#REF!</definedName>
    <definedName name="R_サービス業...他に分類されないもの" localSheetId="1">その1!$AY$95:$AY$102</definedName>
    <definedName name="R_サービス業...他に分類されないもの">#REF!</definedName>
    <definedName name="S_公務...他に分類されるものを除く" localSheetId="1">その1!$AY$103:$AY$105</definedName>
    <definedName name="S_公務...他に分類されるものを除く">#REF!</definedName>
    <definedName name="T_分類不能の産業" localSheetId="1">その1!$AY$106</definedName>
    <definedName name="T_分類不能の産業">#REF!</definedName>
    <definedName name="一部実施" localSheetId="3">#REF!</definedName>
    <definedName name="一部実施">#REF!</definedName>
    <definedName name="該当なし" localSheetId="3">#REF!</definedName>
    <definedName name="該当なし">#REF!</definedName>
    <definedName name="記号">[1]定数!$A$2:$A$65</definedName>
    <definedName name="指定地球温暖化対策事業者" localSheetId="1">その1!$AX$5:$AZ$5</definedName>
    <definedName name="指定地球温暖化対策事業者">#REF!</definedName>
    <definedName name="実施済" localSheetId="3">#REF!</definedName>
    <definedName name="実施済">#REF!</definedName>
    <definedName name="実施予定" localSheetId="3">#REF!</definedName>
    <definedName name="実施予定">#REF!</definedName>
    <definedName name="特定テナント等事業者" localSheetId="1">その1!$AX$7:$AZ$7</definedName>
    <definedName name="特定テナント等事業者">#REF!</definedName>
    <definedName name="評価対象">評価シート!$AL$21:$AL$23</definedName>
    <definedName name="別表記号と温室効果ガス">'[1]別表(計算用)'!$B$4:$C$263</definedName>
    <definedName name="別表記号と排出活動">'[1]別表(計算用)'!$D$4:$E$263</definedName>
    <definedName name="別表単位と排出係数">'[1]別表(計算用)'!$G$4:$I$263</definedName>
    <definedName name="未定" localSheetId="3">#REF!</definedName>
    <definedName name="未定">#REF!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4" i="37" l="1"/>
  <c r="C14" i="37"/>
  <c r="BE109" i="38" l="1"/>
  <c r="BE112" i="38" s="1"/>
  <c r="AT29" i="23" l="1"/>
  <c r="AT7" i="23"/>
  <c r="G29" i="41" l="1"/>
  <c r="R36" i="41"/>
  <c r="R40" i="41" s="1"/>
  <c r="K36" i="41" l="1"/>
  <c r="G40" i="41" s="1"/>
  <c r="O35" i="18" l="1"/>
  <c r="O40" i="18" l="1"/>
  <c r="O39" i="18"/>
  <c r="O38" i="18"/>
  <c r="O34" i="18"/>
  <c r="O33" i="18"/>
  <c r="O32" i="18"/>
  <c r="O30" i="18"/>
  <c r="O28" i="18"/>
  <c r="O18" i="18"/>
  <c r="BS53" i="38" l="1"/>
  <c r="BS56" i="38"/>
  <c r="BR53" i="38"/>
  <c r="BQ53" i="38"/>
  <c r="BP53" i="38"/>
  <c r="BP102" i="38"/>
  <c r="BQ102" i="38"/>
  <c r="BR102" i="38"/>
  <c r="BS102" i="38"/>
  <c r="BP105" i="38"/>
  <c r="BQ105" i="38"/>
  <c r="BR105" i="38"/>
  <c r="BS105" i="38"/>
  <c r="BS99" i="38"/>
  <c r="BR99" i="38"/>
  <c r="BQ99" i="38"/>
  <c r="BP99" i="38"/>
  <c r="BP68" i="38"/>
  <c r="BQ68" i="38"/>
  <c r="BR68" i="38"/>
  <c r="BS68" i="38"/>
  <c r="BP71" i="38"/>
  <c r="BQ71" i="38"/>
  <c r="BR71" i="38"/>
  <c r="BS71" i="38"/>
  <c r="BP74" i="38"/>
  <c r="BQ74" i="38"/>
  <c r="BR74" i="38"/>
  <c r="BS74" i="38"/>
  <c r="BP77" i="38"/>
  <c r="BQ77" i="38"/>
  <c r="BR77" i="38"/>
  <c r="BS77" i="38"/>
  <c r="BP80" i="38"/>
  <c r="BQ80" i="38"/>
  <c r="BR80" i="38"/>
  <c r="BS80" i="38"/>
  <c r="BP83" i="38"/>
  <c r="BQ83" i="38"/>
  <c r="BR83" i="38"/>
  <c r="BS83" i="38"/>
  <c r="BP86" i="38"/>
  <c r="BQ86" i="38"/>
  <c r="BR86" i="38"/>
  <c r="BS86" i="38"/>
  <c r="BP89" i="38"/>
  <c r="BQ89" i="38"/>
  <c r="BR89" i="38"/>
  <c r="BS89" i="38"/>
  <c r="BP92" i="38"/>
  <c r="BQ92" i="38"/>
  <c r="BR92" i="38"/>
  <c r="BS92" i="38"/>
  <c r="BP95" i="38"/>
  <c r="BQ95" i="38"/>
  <c r="BR95" i="38"/>
  <c r="BS95" i="38"/>
  <c r="BP56" i="38"/>
  <c r="BQ56" i="38"/>
  <c r="BR56" i="38"/>
  <c r="BP59" i="38"/>
  <c r="BQ59" i="38"/>
  <c r="BR59" i="38"/>
  <c r="BS59" i="38"/>
  <c r="BP62" i="38"/>
  <c r="BQ62" i="38"/>
  <c r="BR62" i="38"/>
  <c r="BS62" i="38"/>
  <c r="BP65" i="38"/>
  <c r="BQ65" i="38"/>
  <c r="BR65" i="38"/>
  <c r="BS65" i="38"/>
  <c r="BP19" i="38"/>
  <c r="BQ19" i="38"/>
  <c r="BR19" i="38"/>
  <c r="BS19" i="38"/>
  <c r="BP22" i="38"/>
  <c r="BQ22" i="38"/>
  <c r="BR22" i="38"/>
  <c r="BS22" i="38"/>
  <c r="BP25" i="38"/>
  <c r="BQ25" i="38"/>
  <c r="BR25" i="38"/>
  <c r="BS25" i="38"/>
  <c r="BP28" i="38"/>
  <c r="BQ28" i="38"/>
  <c r="BR28" i="38"/>
  <c r="BS28" i="38"/>
  <c r="BP31" i="38"/>
  <c r="BQ31" i="38"/>
  <c r="BR31" i="38"/>
  <c r="BS31" i="38"/>
  <c r="BP34" i="38"/>
  <c r="BQ34" i="38"/>
  <c r="BR34" i="38"/>
  <c r="BS34" i="38"/>
  <c r="BP37" i="38"/>
  <c r="BQ37" i="38"/>
  <c r="BR37" i="38"/>
  <c r="BS37" i="38"/>
  <c r="BP40" i="38"/>
  <c r="BQ40" i="38"/>
  <c r="BR40" i="38"/>
  <c r="BS40" i="38"/>
  <c r="BP43" i="38"/>
  <c r="BQ43" i="38"/>
  <c r="BR43" i="38"/>
  <c r="BS43" i="38"/>
  <c r="BP46" i="38"/>
  <c r="BQ46" i="38"/>
  <c r="BR46" i="38"/>
  <c r="BS46" i="38"/>
  <c r="BP49" i="38"/>
  <c r="BQ49" i="38"/>
  <c r="BR49" i="38"/>
  <c r="BS49" i="38"/>
  <c r="BS16" i="38"/>
  <c r="BR16" i="38"/>
  <c r="BQ16" i="38"/>
  <c r="BP16" i="38"/>
  <c r="K9" i="38"/>
  <c r="K6" i="38"/>
  <c r="BF106" i="38"/>
  <c r="J8" i="41"/>
  <c r="D8" i="41"/>
  <c r="AM16" i="38"/>
  <c r="AP16" i="38" s="1"/>
  <c r="AM19" i="38"/>
  <c r="AP19" i="38" s="1"/>
  <c r="AM22" i="38"/>
  <c r="AP22" i="38" s="1"/>
  <c r="AM25" i="38"/>
  <c r="AP25" i="38" s="1"/>
  <c r="AM28" i="38"/>
  <c r="AP28" i="38" s="1"/>
  <c r="AM31" i="38"/>
  <c r="AP31" i="38" s="1"/>
  <c r="AM34" i="38"/>
  <c r="AP34" i="38" s="1"/>
  <c r="AM37" i="38"/>
  <c r="AP37" i="38" s="1"/>
  <c r="AM40" i="38"/>
  <c r="AP40" i="38" s="1"/>
  <c r="AM43" i="38"/>
  <c r="AP43" i="38" s="1"/>
  <c r="AM46" i="38"/>
  <c r="AP46" i="38" s="1"/>
  <c r="AM49" i="38"/>
  <c r="AP49" i="38" s="1"/>
  <c r="AS49" i="38"/>
  <c r="AM53" i="38"/>
  <c r="AP53" i="38" s="1"/>
  <c r="AM56" i="38"/>
  <c r="AP56" i="38" s="1"/>
  <c r="AM59" i="38"/>
  <c r="AP59" i="38" s="1"/>
  <c r="AM62" i="38"/>
  <c r="AP62" i="38" s="1"/>
  <c r="AM65" i="38"/>
  <c r="AP65" i="38" s="1"/>
  <c r="AM68" i="38"/>
  <c r="AP68" i="38" s="1"/>
  <c r="AM71" i="38"/>
  <c r="AP71" i="38" s="1"/>
  <c r="AM74" i="38"/>
  <c r="AP74" i="38" s="1"/>
  <c r="AM77" i="38"/>
  <c r="AP77" i="38" s="1"/>
  <c r="AM80" i="38"/>
  <c r="AP80" i="38" s="1"/>
  <c r="AM83" i="38"/>
  <c r="AP83" i="38" s="1"/>
  <c r="AM86" i="38"/>
  <c r="AP86" i="38" s="1"/>
  <c r="AM89" i="38"/>
  <c r="AP89" i="38" s="1"/>
  <c r="AM92" i="38"/>
  <c r="AP92" i="38" s="1"/>
  <c r="AM95" i="38"/>
  <c r="AP95" i="38" s="1"/>
  <c r="AM99" i="38"/>
  <c r="AP99" i="38" s="1"/>
  <c r="AM102" i="38"/>
  <c r="AP102" i="38" s="1"/>
  <c r="AM105" i="38"/>
  <c r="AP105" i="38" s="1"/>
  <c r="AS102" i="38"/>
  <c r="AA2" i="41"/>
  <c r="P38" i="18"/>
  <c r="AD20" i="35"/>
  <c r="R29" i="41" s="1"/>
  <c r="AW22" i="38"/>
  <c r="AV22" i="38"/>
  <c r="BF96" i="38"/>
  <c r="BN106" i="38"/>
  <c r="BN96" i="38"/>
  <c r="BM106" i="38"/>
  <c r="BM96" i="38"/>
  <c r="BL106" i="38"/>
  <c r="BL96" i="38"/>
  <c r="BK106" i="38"/>
  <c r="BK96" i="38"/>
  <c r="BI106" i="38"/>
  <c r="BI96" i="38"/>
  <c r="BH106" i="38"/>
  <c r="BH96" i="38"/>
  <c r="BF50" i="38"/>
  <c r="BN50" i="38"/>
  <c r="AG13" i="37" s="1"/>
  <c r="BM50" i="38"/>
  <c r="AD13" i="37" s="1"/>
  <c r="BL50" i="38"/>
  <c r="AA13" i="37" s="1"/>
  <c r="BK50" i="38"/>
  <c r="X13" i="37" s="1"/>
  <c r="BI50" i="38"/>
  <c r="P13" i="37"/>
  <c r="BH50" i="38"/>
  <c r="C13" i="37"/>
  <c r="R18" i="35"/>
  <c r="R5" i="38"/>
  <c r="O5" i="38"/>
  <c r="K5" i="38"/>
  <c r="AX105" i="38"/>
  <c r="AW105" i="38"/>
  <c r="AV105" i="38"/>
  <c r="AX102" i="38"/>
  <c r="AW102" i="38"/>
  <c r="AV102" i="38"/>
  <c r="AX99" i="38"/>
  <c r="AW99" i="38"/>
  <c r="AV99" i="38"/>
  <c r="AX43" i="38"/>
  <c r="AW43" i="38"/>
  <c r="AV43" i="38"/>
  <c r="AV19" i="38"/>
  <c r="M28" i="23"/>
  <c r="S28" i="23"/>
  <c r="Y28" i="23"/>
  <c r="AE28" i="23"/>
  <c r="P40" i="18"/>
  <c r="N38" i="18"/>
  <c r="AH8" i="36"/>
  <c r="AH9" i="36"/>
  <c r="Y15" i="23"/>
  <c r="N9" i="18"/>
  <c r="O9" i="18"/>
  <c r="P9" i="18"/>
  <c r="N23" i="18"/>
  <c r="O23" i="18"/>
  <c r="P23" i="18"/>
  <c r="R13" i="35"/>
  <c r="K8" i="38" s="1"/>
  <c r="R12" i="35"/>
  <c r="AM11" i="35"/>
  <c r="AD12" i="37"/>
  <c r="AA12" i="37"/>
  <c r="X12" i="37"/>
  <c r="AB8" i="36"/>
  <c r="AB9" i="36"/>
  <c r="AN17" i="37"/>
  <c r="R17" i="35"/>
  <c r="P35" i="18"/>
  <c r="N19" i="18"/>
  <c r="O19" i="18"/>
  <c r="P19" i="18"/>
  <c r="S15" i="23"/>
  <c r="N13" i="18"/>
  <c r="N35" i="18"/>
  <c r="N39" i="18"/>
  <c r="N40" i="18"/>
  <c r="M42" i="18"/>
  <c r="X24" i="36" s="1"/>
  <c r="P39" i="18"/>
  <c r="O13" i="18"/>
  <c r="P13" i="18"/>
  <c r="N30" i="18"/>
  <c r="P30" i="18"/>
  <c r="N29" i="18"/>
  <c r="O29" i="18"/>
  <c r="P29" i="18"/>
  <c r="N34" i="18"/>
  <c r="P34" i="18"/>
  <c r="P43" i="18"/>
  <c r="N8" i="18"/>
  <c r="O8" i="18"/>
  <c r="P8" i="18"/>
  <c r="N24" i="18"/>
  <c r="P24" i="18"/>
  <c r="N33" i="18"/>
  <c r="P33" i="18"/>
  <c r="N32" i="18"/>
  <c r="P32" i="18"/>
  <c r="O27" i="18"/>
  <c r="O26" i="18"/>
  <c r="O25" i="18"/>
  <c r="O24" i="18"/>
  <c r="O22" i="18"/>
  <c r="O21" i="18"/>
  <c r="O20" i="18"/>
  <c r="O17" i="18"/>
  <c r="O16" i="18"/>
  <c r="O15" i="18"/>
  <c r="O14" i="18"/>
  <c r="O12" i="18"/>
  <c r="O11" i="18"/>
  <c r="O10" i="18"/>
  <c r="N28" i="18"/>
  <c r="N27" i="18"/>
  <c r="N26" i="18"/>
  <c r="N25" i="18"/>
  <c r="N22" i="18"/>
  <c r="N21" i="18"/>
  <c r="N20" i="18"/>
  <c r="N18" i="18"/>
  <c r="N17" i="18"/>
  <c r="N16" i="18"/>
  <c r="N15" i="18"/>
  <c r="N14" i="18"/>
  <c r="N12" i="18"/>
  <c r="P12" i="18"/>
  <c r="N11" i="18"/>
  <c r="N10" i="18"/>
  <c r="P10" i="18"/>
  <c r="P11" i="18"/>
  <c r="P14" i="18"/>
  <c r="P15" i="18"/>
  <c r="P16" i="18"/>
  <c r="P17" i="18"/>
  <c r="P18" i="18"/>
  <c r="P20" i="18"/>
  <c r="P21" i="18"/>
  <c r="P22" i="18"/>
  <c r="P25" i="18"/>
  <c r="P26" i="18"/>
  <c r="P27" i="18"/>
  <c r="P28" i="18"/>
  <c r="P44" i="18"/>
  <c r="BH109" i="38" l="1"/>
  <c r="BF109" i="38"/>
  <c r="BN109" i="38"/>
  <c r="AG14" i="37" s="1"/>
  <c r="BL109" i="38"/>
  <c r="BK109" i="38"/>
  <c r="BI109" i="38"/>
  <c r="BM109" i="38"/>
  <c r="AB8" i="41"/>
  <c r="C25" i="41" s="1"/>
  <c r="BI112" i="38"/>
  <c r="BK112" i="38"/>
  <c r="X14" i="37"/>
  <c r="BL112" i="38"/>
  <c r="AA14" i="37"/>
  <c r="BM112" i="38"/>
  <c r="AD14" i="37"/>
  <c r="BN112" i="38"/>
  <c r="BH112" i="38"/>
  <c r="L14" i="37"/>
  <c r="BF112" i="38"/>
  <c r="AJ14" i="37"/>
  <c r="L13" i="37"/>
  <c r="BG50" i="38"/>
  <c r="P45" i="18"/>
  <c r="BJ106" i="38"/>
  <c r="BG106" i="38"/>
  <c r="BG109" i="38" s="1"/>
  <c r="BJ96" i="38"/>
  <c r="AV29" i="23"/>
  <c r="AW29" i="23"/>
  <c r="BJ50" i="38"/>
  <c r="R19" i="35"/>
  <c r="X23" i="36"/>
  <c r="AH12" i="36"/>
  <c r="P17" i="37"/>
  <c r="AN36" i="35"/>
  <c r="N42" i="18"/>
  <c r="N37" i="18"/>
  <c r="BG96" i="38"/>
  <c r="AJ13" i="37"/>
  <c r="P42" i="18"/>
  <c r="AN35" i="35"/>
  <c r="K10" i="38"/>
  <c r="N7" i="38"/>
  <c r="AP11" i="38"/>
  <c r="AQ102" i="38" s="1"/>
  <c r="P37" i="18"/>
  <c r="K7" i="38"/>
  <c r="AE14" i="23"/>
  <c r="AE15" i="23" s="1"/>
  <c r="AM11" i="38"/>
  <c r="AK28" i="23"/>
  <c r="BJ109" i="38" l="1"/>
  <c r="BG112" i="38"/>
  <c r="H14" i="37"/>
  <c r="BJ112" i="38"/>
  <c r="T14" i="37"/>
  <c r="T13" i="37"/>
  <c r="T17" i="37" s="1"/>
  <c r="H13" i="37"/>
  <c r="AG17" i="37"/>
  <c r="AD17" i="37"/>
  <c r="L17" i="37"/>
  <c r="X17" i="37"/>
  <c r="AJ17" i="37"/>
  <c r="P46" i="18"/>
  <c r="AA17" i="37"/>
  <c r="AU29" i="23"/>
  <c r="AX29" i="23"/>
  <c r="N46" i="18"/>
  <c r="M47" i="18" s="1"/>
  <c r="AQ95" i="38"/>
  <c r="AS95" i="38" s="1"/>
  <c r="AQ62" i="38"/>
  <c r="AS62" i="38" s="1"/>
  <c r="AQ56" i="38"/>
  <c r="AS56" i="38" s="1"/>
  <c r="AQ80" i="38"/>
  <c r="AS80" i="38" s="1"/>
  <c r="AQ65" i="38"/>
  <c r="AR65" i="38" s="1"/>
  <c r="AQ59" i="38"/>
  <c r="AS59" i="38" s="1"/>
  <c r="AQ89" i="38"/>
  <c r="AS89" i="38" s="1"/>
  <c r="AB63" i="41"/>
  <c r="AQ40" i="38"/>
  <c r="AQ25" i="38"/>
  <c r="AS25" i="38" s="1"/>
  <c r="AQ22" i="38"/>
  <c r="AS22" i="38" s="1"/>
  <c r="AQ28" i="38"/>
  <c r="AS28" i="38" s="1"/>
  <c r="AQ31" i="38"/>
  <c r="AQ19" i="38"/>
  <c r="AS19" i="38" s="1"/>
  <c r="AQ46" i="38"/>
  <c r="AQ49" i="38"/>
  <c r="AQ37" i="38"/>
  <c r="AS37" i="38" s="1"/>
  <c r="AQ68" i="38"/>
  <c r="AQ43" i="38"/>
  <c r="AS43" i="38" s="1"/>
  <c r="AQ34" i="38"/>
  <c r="AS34" i="38" s="1"/>
  <c r="AQ71" i="38"/>
  <c r="AS71" i="38" s="1"/>
  <c r="AQ74" i="38"/>
  <c r="AS74" i="38" s="1"/>
  <c r="AQ105" i="38"/>
  <c r="AS105" i="38" s="1"/>
  <c r="AQ16" i="38"/>
  <c r="AQ83" i="38"/>
  <c r="AS83" i="38" s="1"/>
  <c r="AQ86" i="38"/>
  <c r="AS86" i="38" s="1"/>
  <c r="AQ53" i="38"/>
  <c r="AQ99" i="38"/>
  <c r="AQ92" i="38"/>
  <c r="AS92" i="38" s="1"/>
  <c r="AQ77" i="38"/>
  <c r="AS77" i="38" s="1"/>
  <c r="H17" i="37" l="1"/>
  <c r="K29" i="41"/>
  <c r="AW7" i="23"/>
  <c r="AS65" i="38"/>
  <c r="AT65" i="38" s="1"/>
  <c r="AT80" i="38"/>
  <c r="AB69" i="41"/>
  <c r="AB17" i="41"/>
  <c r="M15" i="23"/>
  <c r="AR53" i="38"/>
  <c r="AS53" i="38"/>
  <c r="AT53" i="38" s="1"/>
  <c r="AR46" i="38"/>
  <c r="AS46" i="38"/>
  <c r="AT46" i="38" s="1"/>
  <c r="AR99" i="38"/>
  <c r="AR98" i="38" s="1"/>
  <c r="AS99" i="38"/>
  <c r="AT99" i="38" s="1"/>
  <c r="AT98" i="38" s="1"/>
  <c r="AR68" i="38"/>
  <c r="AS68" i="38"/>
  <c r="AT68" i="38" s="1"/>
  <c r="AR80" i="38"/>
  <c r="AR16" i="38"/>
  <c r="AS16" i="38"/>
  <c r="AT16" i="38" s="1"/>
  <c r="AR31" i="38"/>
  <c r="AS31" i="38"/>
  <c r="AT31" i="38" s="1"/>
  <c r="AR40" i="38"/>
  <c r="AS40" i="38"/>
  <c r="AT40" i="38" s="1"/>
  <c r="AU7" i="23" l="1"/>
  <c r="AX7" i="23"/>
  <c r="AV7" i="23"/>
  <c r="AP30" i="23" s="1"/>
  <c r="AA5" i="38"/>
  <c r="AB66" i="41" s="1"/>
  <c r="AR52" i="38"/>
  <c r="AT15" i="38"/>
  <c r="AR15" i="38"/>
  <c r="AT52" i="38"/>
  <c r="AB40" i="41" l="1"/>
  <c r="AB72" i="41" s="1"/>
  <c r="AB76" i="41" s="1"/>
  <c r="AM84" i="41" l="1"/>
  <c r="AM87" i="41"/>
  <c r="AM83" i="41"/>
  <c r="AM86" i="41"/>
  <c r="AM82" i="41"/>
  <c r="AM85" i="41"/>
</calcChain>
</file>

<file path=xl/comments1.xml><?xml version="1.0" encoding="utf-8"?>
<comments xmlns="http://schemas.openxmlformats.org/spreadsheetml/2006/main">
  <authors>
    <author>東京都</author>
    <author>作成者</author>
    <author>総量削減課</author>
    <author>田部井</author>
  </authors>
  <commentList>
    <comment ref="T7" authorId="0" shapeId="0">
      <text>
        <r>
          <rPr>
            <sz val="9"/>
            <color indexed="81"/>
            <rFont val="MS P ゴシック"/>
            <family val="3"/>
            <charset val="128"/>
          </rPr>
          <t>「届出者」もしくは「代理人」を選択してください。</t>
        </r>
      </text>
    </comment>
    <comment ref="X10" authorId="1" shapeId="0">
      <text>
        <r>
          <rPr>
            <sz val="9"/>
            <color indexed="81"/>
            <rFont val="ＭＳ Ｐゴシック"/>
            <family val="3"/>
            <charset val="128"/>
          </rPr>
          <t>法人の場合、このセルに法人名称を入力してください。個人の場合はここは空欄としてください。</t>
        </r>
      </text>
    </comment>
    <comment ref="X12"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V27" authorId="2" shapeId="0">
      <text>
        <r>
          <rPr>
            <sz val="9"/>
            <color indexed="81"/>
            <rFont val="ＭＳ Ｐゴシック"/>
            <family val="3"/>
            <charset val="128"/>
          </rPr>
          <t xml:space="preserve">区市町村をプルダウンで選択してください。
</t>
        </r>
      </text>
    </comment>
    <comment ref="AK49" authorId="3" shapeId="0">
      <text>
        <r>
          <rPr>
            <sz val="9"/>
            <color indexed="81"/>
            <rFont val="ＭＳ Ｐゴシック"/>
            <family val="3"/>
            <charset val="128"/>
          </rPr>
          <t>印刷用に改ページしてあります。記入例に従い、印刷してください。</t>
        </r>
      </text>
    </comment>
  </commentList>
</comments>
</file>

<file path=xl/comments2.xml><?xml version="1.0" encoding="utf-8"?>
<comments xmlns="http://schemas.openxmlformats.org/spreadsheetml/2006/main">
  <authors>
    <author>ghg00030</author>
  </authors>
  <commentList>
    <comment ref="AG17" authorId="0" shapeId="0">
      <text>
        <r>
          <rPr>
            <b/>
            <sz val="9"/>
            <color indexed="81"/>
            <rFont val="ＭＳ Ｐゴシック"/>
            <family val="3"/>
            <charset val="128"/>
          </rPr>
          <t>事業の業種は大分類（左のセル）、及び中分類（右のセル）の両方を選択してください。</t>
        </r>
      </text>
    </comment>
  </commentList>
</comments>
</file>

<file path=xl/comments3.xml><?xml version="1.0" encoding="utf-8"?>
<comments xmlns="http://schemas.openxmlformats.org/spreadsheetml/2006/main">
  <authors>
    <author>東京都</author>
  </authors>
  <commentList>
    <comment ref="AG19" authorId="0" shapeId="0">
      <text>
        <r>
          <rPr>
            <b/>
            <sz val="14"/>
            <color indexed="12"/>
            <rFont val="Meiryo UI"/>
            <family val="3"/>
            <charset val="128"/>
          </rPr>
          <t>№1で『0』を選択した場合は、
『0』しか選択できません。</t>
        </r>
      </text>
    </comment>
    <comment ref="AG22" authorId="0" shapeId="0">
      <text>
        <r>
          <rPr>
            <b/>
            <sz val="14"/>
            <color indexed="12"/>
            <rFont val="Meiryo UI"/>
            <family val="3"/>
            <charset val="128"/>
          </rPr>
          <t>№1で『0』を選択した場合は、
『0』しか選択できません。</t>
        </r>
      </text>
    </comment>
    <comment ref="AG34"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37"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43" authorId="0" shapeId="0">
      <text>
        <r>
          <rPr>
            <b/>
            <sz val="14"/>
            <color indexed="12"/>
            <rFont val="Meiryo UI"/>
            <family val="3"/>
            <charset val="128"/>
          </rPr>
          <t>№9で『0』を選択した場合は、『0』しか選択できません。</t>
        </r>
        <r>
          <rPr>
            <sz val="9"/>
            <color indexed="81"/>
            <rFont val="ＭＳ Ｐゴシック"/>
            <family val="3"/>
            <charset val="128"/>
          </rPr>
          <t xml:space="preserve">
</t>
        </r>
      </text>
    </comment>
    <comment ref="AG49" authorId="0" shapeId="0">
      <text>
        <r>
          <rPr>
            <b/>
            <sz val="14"/>
            <color indexed="12"/>
            <rFont val="Meiryo UI"/>
            <family val="3"/>
            <charset val="128"/>
          </rPr>
          <t>選択肢『1』を選択した場合は、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 ref="AG80" authorId="0" shapeId="0">
      <text>
        <r>
          <rPr>
            <b/>
            <sz val="14"/>
            <color indexed="12"/>
            <rFont val="Meiryo UI"/>
            <family val="3"/>
            <charset val="128"/>
          </rPr>
          <t>選択肢『該当無』を選択した場合は、
備考欄に詳細を記載してください。</t>
        </r>
      </text>
    </comment>
    <comment ref="AG89" authorId="0" shapeId="0">
      <text>
        <r>
          <rPr>
            <b/>
            <sz val="14"/>
            <color indexed="12"/>
            <rFont val="Meiryo UI"/>
            <family val="3"/>
            <charset val="128"/>
          </rPr>
          <t>選択肢『該当無』を選択した場合は、
備考欄に詳細を記載してください。</t>
        </r>
      </text>
    </comment>
    <comment ref="AG92" authorId="0" shapeId="0">
      <text>
        <r>
          <rPr>
            <b/>
            <sz val="14"/>
            <color indexed="12"/>
            <rFont val="Meiryo UI"/>
            <family val="3"/>
            <charset val="128"/>
          </rPr>
          <t>選択肢『該当無』を記載した場合は、
備考欄に詳細を記載してください。</t>
        </r>
      </text>
    </comment>
    <comment ref="AG102" authorId="0" shapeId="0">
      <text>
        <r>
          <rPr>
            <b/>
            <sz val="14"/>
            <color indexed="12"/>
            <rFont val="Meiryo UI"/>
            <family val="3"/>
            <charset val="128"/>
          </rPr>
          <t>選択肢『1』又は『2』を選択した場合は、
備考欄への記載が</t>
        </r>
        <r>
          <rPr>
            <b/>
            <sz val="14"/>
            <color indexed="10"/>
            <rFont val="Meiryo UI"/>
            <family val="3"/>
            <charset val="128"/>
          </rPr>
          <t>必須</t>
        </r>
        <r>
          <rPr>
            <b/>
            <sz val="14"/>
            <color indexed="12"/>
            <rFont val="Meiryo UI"/>
            <family val="3"/>
            <charset val="128"/>
          </rPr>
          <t xml:space="preserve">となります。
</t>
        </r>
        <r>
          <rPr>
            <b/>
            <sz val="14"/>
            <color indexed="81"/>
            <rFont val="Meiryo UI"/>
            <family val="3"/>
            <charset val="128"/>
          </rPr>
          <t>※記載ない場合は点数が付きません。</t>
        </r>
      </text>
    </comment>
  </commentList>
</comments>
</file>

<file path=xl/sharedStrings.xml><?xml version="1.0" encoding="utf-8"?>
<sst xmlns="http://schemas.openxmlformats.org/spreadsheetml/2006/main" count="815" uniqueCount="666">
  <si>
    <t>b：</t>
    <phoneticPr fontId="2"/>
  </si>
  <si>
    <t>b'：</t>
    <phoneticPr fontId="2"/>
  </si>
  <si>
    <t>c：</t>
    <phoneticPr fontId="2"/>
  </si>
  <si>
    <t>d：</t>
    <phoneticPr fontId="2"/>
  </si>
  <si>
    <t>e：</t>
    <phoneticPr fontId="2"/>
  </si>
  <si>
    <t>f：</t>
    <phoneticPr fontId="2"/>
  </si>
  <si>
    <t>h：</t>
    <phoneticPr fontId="2"/>
  </si>
  <si>
    <t>i：</t>
    <phoneticPr fontId="2"/>
  </si>
  <si>
    <t>No.</t>
    <phoneticPr fontId="2"/>
  </si>
  <si>
    <t>３：毎月実施
２：四半期に１回以上
１：年１回以上
０：参画していない</t>
    <rPh sb="2" eb="4">
      <t>マイツキ</t>
    </rPh>
    <rPh sb="4" eb="6">
      <t>ジッシ</t>
    </rPh>
    <rPh sb="9" eb="10">
      <t>シ</t>
    </rPh>
    <rPh sb="10" eb="12">
      <t>ハンキ</t>
    </rPh>
    <rPh sb="14" eb="15">
      <t>カイ</t>
    </rPh>
    <rPh sb="15" eb="17">
      <t>イジョウ</t>
    </rPh>
    <rPh sb="20" eb="21">
      <t>ネン</t>
    </rPh>
    <rPh sb="22" eb="23">
      <t>カイ</t>
    </rPh>
    <rPh sb="23" eb="25">
      <t>イジョウ</t>
    </rPh>
    <rPh sb="28" eb="30">
      <t>サンカク</t>
    </rPh>
    <phoneticPr fontId="2"/>
  </si>
  <si>
    <t>テナント専有部
における協力</t>
    <rPh sb="4" eb="6">
      <t>センユウ</t>
    </rPh>
    <rPh sb="6" eb="7">
      <t>ブ</t>
    </rPh>
    <rPh sb="12" eb="14">
      <t>キョウリョク</t>
    </rPh>
    <phoneticPr fontId="2"/>
  </si>
  <si>
    <t>ビル共用部
における協力</t>
    <rPh sb="2" eb="4">
      <t>キョウヨウ</t>
    </rPh>
    <rPh sb="4" eb="5">
      <t>ブ</t>
    </rPh>
    <rPh sb="10" eb="12">
      <t>キョウリョク</t>
    </rPh>
    <phoneticPr fontId="2"/>
  </si>
  <si>
    <t>オーナーからのエネルギー使用量に関する情報について、どの程度の単位（『範囲』及び『時間』）で受けているか
（テナント自身が把握している場合も含む）</t>
    <rPh sb="12" eb="14">
      <t>シヨウ</t>
    </rPh>
    <rPh sb="14" eb="15">
      <t>リョウ</t>
    </rPh>
    <rPh sb="16" eb="17">
      <t>カン</t>
    </rPh>
    <rPh sb="19" eb="21">
      <t>ジョウホウ</t>
    </rPh>
    <rPh sb="28" eb="30">
      <t>テイド</t>
    </rPh>
    <rPh sb="31" eb="33">
      <t>タンイ</t>
    </rPh>
    <rPh sb="35" eb="37">
      <t>ハンイ</t>
    </rPh>
    <rPh sb="38" eb="39">
      <t>オヨ</t>
    </rPh>
    <rPh sb="41" eb="43">
      <t>ジカン</t>
    </rPh>
    <rPh sb="46" eb="47">
      <t>ウ</t>
    </rPh>
    <rPh sb="58" eb="60">
      <t>ジシン</t>
    </rPh>
    <rPh sb="61" eb="63">
      <t>ハアク</t>
    </rPh>
    <rPh sb="67" eb="69">
      <t>バアイ</t>
    </rPh>
    <rPh sb="70" eb="71">
      <t>フク</t>
    </rPh>
    <phoneticPr fontId="2"/>
  </si>
  <si>
    <t>４：用途(空調・照明・ｺﾝｾﾝﾄ等)や区画ごとの範囲を、日又は時間単位で把握
３：用途や区画ごとの範囲を、月単位で把握
２：範囲はなく、総使用量を、日又は時間単位で把握
１：範囲はなく、総使用量を、月単位で把握
０：受けていない（把握していない）</t>
    <rPh sb="2" eb="4">
      <t>ヨウト</t>
    </rPh>
    <rPh sb="5" eb="7">
      <t>クウチョウ</t>
    </rPh>
    <rPh sb="8" eb="10">
      <t>ショウメイ</t>
    </rPh>
    <rPh sb="16" eb="17">
      <t>トウ</t>
    </rPh>
    <rPh sb="19" eb="21">
      <t>クカク</t>
    </rPh>
    <rPh sb="24" eb="26">
      <t>ハンイ</t>
    </rPh>
    <rPh sb="28" eb="29">
      <t>ニチ</t>
    </rPh>
    <rPh sb="29" eb="30">
      <t>マタ</t>
    </rPh>
    <rPh sb="31" eb="33">
      <t>ジカン</t>
    </rPh>
    <rPh sb="33" eb="35">
      <t>タンイ</t>
    </rPh>
    <rPh sb="36" eb="38">
      <t>ハアク</t>
    </rPh>
    <rPh sb="41" eb="43">
      <t>ヨウト</t>
    </rPh>
    <rPh sb="44" eb="46">
      <t>クカク</t>
    </rPh>
    <rPh sb="49" eb="51">
      <t>ハンイ</t>
    </rPh>
    <rPh sb="53" eb="56">
      <t>ツキタンイ</t>
    </rPh>
    <rPh sb="57" eb="59">
      <t>ハアク</t>
    </rPh>
    <rPh sb="62" eb="64">
      <t>ハンイ</t>
    </rPh>
    <rPh sb="68" eb="69">
      <t>ソウ</t>
    </rPh>
    <rPh sb="69" eb="72">
      <t>シヨウリョウ</t>
    </rPh>
    <rPh sb="74" eb="75">
      <t>ニチ</t>
    </rPh>
    <rPh sb="75" eb="76">
      <t>マタ</t>
    </rPh>
    <rPh sb="77" eb="79">
      <t>ジカン</t>
    </rPh>
    <rPh sb="79" eb="81">
      <t>タンイ</t>
    </rPh>
    <rPh sb="82" eb="84">
      <t>ハアク</t>
    </rPh>
    <rPh sb="87" eb="89">
      <t>ハンイ</t>
    </rPh>
    <rPh sb="93" eb="94">
      <t>ソウ</t>
    </rPh>
    <rPh sb="94" eb="97">
      <t>シヨウリョウ</t>
    </rPh>
    <rPh sb="99" eb="102">
      <t>ツキタンイ</t>
    </rPh>
    <rPh sb="103" eb="105">
      <t>ハアク</t>
    </rPh>
    <rPh sb="108" eb="109">
      <t>ウ</t>
    </rPh>
    <rPh sb="115" eb="117">
      <t>ハアク</t>
    </rPh>
    <phoneticPr fontId="2"/>
  </si>
  <si>
    <t>エネルギー使用量について、どのように社員に周知しているか</t>
    <rPh sb="5" eb="7">
      <t>シヨウ</t>
    </rPh>
    <rPh sb="7" eb="8">
      <t>リョウ</t>
    </rPh>
    <rPh sb="18" eb="20">
      <t>シャイン</t>
    </rPh>
    <rPh sb="21" eb="23">
      <t>シュウチ</t>
    </rPh>
    <phoneticPr fontId="2"/>
  </si>
  <si>
    <t>３：グラフ化等、傾向分析が分かるよう加工して、全社員に周知
２：グラフ化等、傾向分析が分かるよう加工して、一部の社員のみに周知
１：加工はしていないが、社員に周知
０：周知していない</t>
    <rPh sb="5" eb="6">
      <t>カ</t>
    </rPh>
    <rPh sb="6" eb="7">
      <t>トウ</t>
    </rPh>
    <rPh sb="8" eb="10">
      <t>ケイコウ</t>
    </rPh>
    <rPh sb="10" eb="12">
      <t>ブンセキ</t>
    </rPh>
    <rPh sb="13" eb="14">
      <t>ワ</t>
    </rPh>
    <rPh sb="18" eb="20">
      <t>カコウ</t>
    </rPh>
    <rPh sb="23" eb="26">
      <t>ゼンシャイン</t>
    </rPh>
    <rPh sb="27" eb="29">
      <t>シュウチ</t>
    </rPh>
    <rPh sb="35" eb="36">
      <t>カ</t>
    </rPh>
    <rPh sb="36" eb="37">
      <t>トウ</t>
    </rPh>
    <rPh sb="38" eb="40">
      <t>ケイコウ</t>
    </rPh>
    <rPh sb="40" eb="42">
      <t>ブンセキ</t>
    </rPh>
    <rPh sb="43" eb="44">
      <t>ワ</t>
    </rPh>
    <rPh sb="48" eb="50">
      <t>カコウ</t>
    </rPh>
    <rPh sb="53" eb="55">
      <t>イチブ</t>
    </rPh>
    <rPh sb="56" eb="58">
      <t>シャイン</t>
    </rPh>
    <rPh sb="61" eb="63">
      <t>シュウチ</t>
    </rPh>
    <rPh sb="66" eb="68">
      <t>カコウ</t>
    </rPh>
    <rPh sb="76" eb="78">
      <t>シャイン</t>
    </rPh>
    <rPh sb="79" eb="81">
      <t>シュウチ</t>
    </rPh>
    <rPh sb="84" eb="86">
      <t>シュウチ</t>
    </rPh>
    <phoneticPr fontId="2"/>
  </si>
  <si>
    <t>照明や空調の運転時間や利用区画の適正化等、オフィス内の省エネ対策に関する啓発活動を実施しているか</t>
    <rPh sb="0" eb="2">
      <t>ショウメイ</t>
    </rPh>
    <rPh sb="3" eb="5">
      <t>クウチョウ</t>
    </rPh>
    <rPh sb="6" eb="8">
      <t>ウンテン</t>
    </rPh>
    <rPh sb="8" eb="10">
      <t>ジカン</t>
    </rPh>
    <rPh sb="11" eb="13">
      <t>リヨウ</t>
    </rPh>
    <rPh sb="13" eb="15">
      <t>クカク</t>
    </rPh>
    <rPh sb="16" eb="19">
      <t>テキセイカ</t>
    </rPh>
    <rPh sb="19" eb="20">
      <t>トウ</t>
    </rPh>
    <rPh sb="25" eb="26">
      <t>ナイ</t>
    </rPh>
    <rPh sb="27" eb="28">
      <t>ショウ</t>
    </rPh>
    <rPh sb="30" eb="32">
      <t>タイサク</t>
    </rPh>
    <rPh sb="33" eb="34">
      <t>カン</t>
    </rPh>
    <rPh sb="36" eb="38">
      <t>ケイハツ</t>
    </rPh>
    <rPh sb="38" eb="40">
      <t>カツドウ</t>
    </rPh>
    <rPh sb="41" eb="43">
      <t>ジッシ</t>
    </rPh>
    <phoneticPr fontId="2"/>
  </si>
  <si>
    <t>２：１に加えて、社内アンケート調査等を行い、実施状況を把握
１：実施
０：実施無し</t>
    <rPh sb="4" eb="5">
      <t>クワ</t>
    </rPh>
    <rPh sb="8" eb="10">
      <t>シャナイ</t>
    </rPh>
    <rPh sb="15" eb="17">
      <t>チョウサ</t>
    </rPh>
    <rPh sb="17" eb="18">
      <t>トウ</t>
    </rPh>
    <rPh sb="19" eb="20">
      <t>オコナ</t>
    </rPh>
    <rPh sb="22" eb="24">
      <t>ジッシ</t>
    </rPh>
    <rPh sb="24" eb="26">
      <t>ジョウキョウ</t>
    </rPh>
    <rPh sb="27" eb="29">
      <t>ハアク</t>
    </rPh>
    <rPh sb="32" eb="34">
      <t>ジッシ</t>
    </rPh>
    <rPh sb="37" eb="39">
      <t>ジッシ</t>
    </rPh>
    <rPh sb="39" eb="40">
      <t>ナ</t>
    </rPh>
    <phoneticPr fontId="2"/>
  </si>
  <si>
    <t>点灯エリアのゾーニング</t>
    <rPh sb="0" eb="2">
      <t>テントウ</t>
    </rPh>
    <phoneticPr fontId="2"/>
  </si>
  <si>
    <t>居室内の必要な場所のみ点灯スイッチを入れられるように、点灯エリアがマッピング等により明示されているか</t>
    <rPh sb="0" eb="2">
      <t>キョシツ</t>
    </rPh>
    <rPh sb="2" eb="3">
      <t>ナイ</t>
    </rPh>
    <rPh sb="4" eb="6">
      <t>ヒツヨウ</t>
    </rPh>
    <rPh sb="7" eb="9">
      <t>バショ</t>
    </rPh>
    <rPh sb="11" eb="13">
      <t>テントウ</t>
    </rPh>
    <rPh sb="18" eb="19">
      <t>イ</t>
    </rPh>
    <rPh sb="27" eb="29">
      <t>テントウ</t>
    </rPh>
    <rPh sb="38" eb="39">
      <t>トウ</t>
    </rPh>
    <rPh sb="42" eb="44">
      <t>メイジ</t>
    </rPh>
    <phoneticPr fontId="2"/>
  </si>
  <si>
    <t>照明・空調
共通</t>
    <rPh sb="0" eb="2">
      <t>ショウメイ</t>
    </rPh>
    <rPh sb="3" eb="5">
      <t>クウチョウ</t>
    </rPh>
    <rPh sb="6" eb="8">
      <t>キョウツウ</t>
    </rPh>
    <phoneticPr fontId="2"/>
  </si>
  <si>
    <t>ブラインド類の運用</t>
    <rPh sb="5" eb="6">
      <t>ルイ</t>
    </rPh>
    <rPh sb="7" eb="9">
      <t>ウンヨウ</t>
    </rPh>
    <phoneticPr fontId="2"/>
  </si>
  <si>
    <t>季節状況等を踏まえ、日射遮蔽による空調負荷低減や、昼光利用による照明負荷低減を勘案し、ブラインド類の効率的な運用を実施しているか</t>
    <rPh sb="0" eb="2">
      <t>キセツ</t>
    </rPh>
    <rPh sb="2" eb="4">
      <t>ジョウキョウ</t>
    </rPh>
    <rPh sb="4" eb="5">
      <t>トウ</t>
    </rPh>
    <rPh sb="6" eb="7">
      <t>フ</t>
    </rPh>
    <rPh sb="10" eb="12">
      <t>ニッシャ</t>
    </rPh>
    <rPh sb="12" eb="14">
      <t>シャヘイ</t>
    </rPh>
    <rPh sb="17" eb="19">
      <t>クウチョウ</t>
    </rPh>
    <rPh sb="19" eb="21">
      <t>フカ</t>
    </rPh>
    <rPh sb="21" eb="23">
      <t>テイゲン</t>
    </rPh>
    <rPh sb="25" eb="26">
      <t>ヒル</t>
    </rPh>
    <rPh sb="26" eb="27">
      <t>コウ</t>
    </rPh>
    <rPh sb="27" eb="29">
      <t>リヨウ</t>
    </rPh>
    <rPh sb="32" eb="34">
      <t>ショウメイ</t>
    </rPh>
    <rPh sb="34" eb="36">
      <t>フカ</t>
    </rPh>
    <rPh sb="36" eb="38">
      <t>テイゲン</t>
    </rPh>
    <rPh sb="39" eb="41">
      <t>カンアン</t>
    </rPh>
    <phoneticPr fontId="2"/>
  </si>
  <si>
    <t>該当無</t>
  </si>
  <si>
    <t>該当無</t>
    <phoneticPr fontId="2"/>
  </si>
  <si>
    <t>換気の管理
（全熱交換器の活用）</t>
    <rPh sb="0" eb="2">
      <t>カンキ</t>
    </rPh>
    <rPh sb="3" eb="5">
      <t>カンリ</t>
    </rPh>
    <rPh sb="7" eb="8">
      <t>ゼン</t>
    </rPh>
    <rPh sb="8" eb="9">
      <t>ネツ</t>
    </rPh>
    <rPh sb="9" eb="11">
      <t>コウカン</t>
    </rPh>
    <rPh sb="11" eb="12">
      <t>ウツワ</t>
    </rPh>
    <rPh sb="13" eb="15">
      <t>カツヨウ</t>
    </rPh>
    <phoneticPr fontId="2"/>
  </si>
  <si>
    <t>執務室のフリーアドレス化</t>
    <rPh sb="0" eb="2">
      <t>シツム</t>
    </rPh>
    <rPh sb="2" eb="3">
      <t>シツ</t>
    </rPh>
    <rPh sb="11" eb="12">
      <t>カ</t>
    </rPh>
    <phoneticPr fontId="2"/>
  </si>
  <si>
    <t>オフィス内に従業員の専用席を設けず、IP電話や携帯電話、ノートパソコン、無線LANの活用により、デスクの共用を実施しているか</t>
    <rPh sb="4" eb="5">
      <t>ナイ</t>
    </rPh>
    <rPh sb="6" eb="9">
      <t>ジュウギョウイン</t>
    </rPh>
    <rPh sb="10" eb="12">
      <t>センヨウ</t>
    </rPh>
    <rPh sb="12" eb="13">
      <t>セキ</t>
    </rPh>
    <rPh sb="14" eb="15">
      <t>モウ</t>
    </rPh>
    <rPh sb="20" eb="22">
      <t>デンワ</t>
    </rPh>
    <rPh sb="23" eb="25">
      <t>ケイタイ</t>
    </rPh>
    <rPh sb="25" eb="27">
      <t>デンワ</t>
    </rPh>
    <rPh sb="36" eb="38">
      <t>ムセン</t>
    </rPh>
    <rPh sb="42" eb="44">
      <t>カツヨウ</t>
    </rPh>
    <rPh sb="52" eb="54">
      <t>キョウヨウ</t>
    </rPh>
    <rPh sb="55" eb="57">
      <t>ジッシ</t>
    </rPh>
    <phoneticPr fontId="2"/>
  </si>
  <si>
    <t>事務機器の購入・リース</t>
    <rPh sb="0" eb="2">
      <t>ジム</t>
    </rPh>
    <rPh sb="2" eb="4">
      <t>キキ</t>
    </rPh>
    <rPh sb="5" eb="7">
      <t>コウニュウ</t>
    </rPh>
    <phoneticPr fontId="2"/>
  </si>
  <si>
    <t>PC</t>
    <phoneticPr fontId="2"/>
  </si>
  <si>
    <t>印刷機器</t>
    <rPh sb="0" eb="2">
      <t>インサツ</t>
    </rPh>
    <rPh sb="2" eb="4">
      <t>キキ</t>
    </rPh>
    <phoneticPr fontId="2"/>
  </si>
  <si>
    <t>運用・導入対策①</t>
    <rPh sb="0" eb="2">
      <t>ウンヨウ</t>
    </rPh>
    <rPh sb="3" eb="5">
      <t>ドウニュウ</t>
    </rPh>
    <rPh sb="5" eb="7">
      <t>タイサク</t>
    </rPh>
    <phoneticPr fontId="2"/>
  </si>
  <si>
    <t>サーバに関して
自社内及びデータセンターに設置 →「３」を選択し、No.28からお答えください
自社内のみに設置　　　　　 　　→「２」を選択し、No.28のみお答えください
データセンターのみに設置　 　　→「１」を選択し、No.29からお答えください
サーバの所有無し　　　　　　 　→「０」を選択し、以下回答不要です</t>
    <rPh sb="4" eb="5">
      <t>カン</t>
    </rPh>
    <rPh sb="8" eb="10">
      <t>ジシャ</t>
    </rPh>
    <rPh sb="10" eb="11">
      <t>ナイ</t>
    </rPh>
    <rPh sb="11" eb="12">
      <t>オヨ</t>
    </rPh>
    <rPh sb="21" eb="23">
      <t>セッチ</t>
    </rPh>
    <rPh sb="109" eb="111">
      <t>センタク</t>
    </rPh>
    <rPh sb="134" eb="135">
      <t>ナ</t>
    </rPh>
    <rPh sb="149" eb="151">
      <t>センタク</t>
    </rPh>
    <rPh sb="153" eb="155">
      <t>イカ</t>
    </rPh>
    <rPh sb="155" eb="157">
      <t>カイトウ</t>
    </rPh>
    <rPh sb="157" eb="159">
      <t>フヨウ</t>
    </rPh>
    <phoneticPr fontId="2"/>
  </si>
  <si>
    <t>データセンター
設置</t>
    <rPh sb="8" eb="10">
      <t>セッチ</t>
    </rPh>
    <phoneticPr fontId="2"/>
  </si>
  <si>
    <t>合計</t>
  </si>
  <si>
    <t>対象項目</t>
  </si>
  <si>
    <t>実施済</t>
  </si>
  <si>
    <t>実施無</t>
  </si>
  <si>
    <t>実施予定</t>
  </si>
  <si>
    <t>今年度</t>
  </si>
  <si>
    <t>来年度</t>
  </si>
  <si>
    <t>再来年度</t>
    <phoneticPr fontId="2"/>
  </si>
  <si>
    <t>未定</t>
  </si>
  <si>
    <t>運用・導入対策②</t>
    <rPh sb="0" eb="2">
      <t>ウンヨウ</t>
    </rPh>
    <rPh sb="3" eb="5">
      <t>ドウニュウ</t>
    </rPh>
    <rPh sb="5" eb="7">
      <t>タイサク</t>
    </rPh>
    <phoneticPr fontId="2"/>
  </si>
  <si>
    <t>再来年度</t>
  </si>
  <si>
    <t>届出者</t>
    <rPh sb="0" eb="2">
      <t>トドケデ</t>
    </rPh>
    <rPh sb="2" eb="3">
      <t>シャ</t>
    </rPh>
    <phoneticPr fontId="23"/>
  </si>
  <si>
    <t>代理人</t>
    <rPh sb="0" eb="3">
      <t>ダイリニン</t>
    </rPh>
    <phoneticPr fontId="23"/>
  </si>
  <si>
    <t xml:space="preserve"> (2)　特定テナント等事業者が使用している指定（特定）地球温暖化対策事業所の概要</t>
    <rPh sb="5" eb="7">
      <t>トクテイ</t>
    </rPh>
    <rPh sb="11" eb="12">
      <t>トウ</t>
    </rPh>
    <rPh sb="12" eb="15">
      <t>ジギョウシャ</t>
    </rPh>
    <rPh sb="16" eb="18">
      <t>シヨウ</t>
    </rPh>
    <rPh sb="22" eb="24">
      <t>シテイ</t>
    </rPh>
    <rPh sb="25" eb="27">
      <t>トクテイ</t>
    </rPh>
    <rPh sb="28" eb="30">
      <t>チキュウ</t>
    </rPh>
    <rPh sb="30" eb="33">
      <t>オンダンカ</t>
    </rPh>
    <rPh sb="33" eb="35">
      <t>タイサク</t>
    </rPh>
    <rPh sb="35" eb="38">
      <t>ジギョウショ</t>
    </rPh>
    <rPh sb="39" eb="41">
      <t>ガイヨウ</t>
    </rPh>
    <phoneticPr fontId="2"/>
  </si>
  <si>
    <t>以上</t>
    <rPh sb="0" eb="2">
      <t>イジョウ</t>
    </rPh>
    <phoneticPr fontId="2"/>
  </si>
  <si>
    <t xml:space="preserve"> 第７号様式の２　その１</t>
    <phoneticPr fontId="2"/>
  </si>
  <si>
    <t>指定（特定）地球温暖化
対策事業所の所在地</t>
    <phoneticPr fontId="2"/>
  </si>
  <si>
    <t xml:space="preserve">化学工業 </t>
    <phoneticPr fontId="2"/>
  </si>
  <si>
    <t xml:space="preserve">ゴム製品製造業 </t>
    <phoneticPr fontId="2"/>
  </si>
  <si>
    <t xml:space="preserve">各種商品卸売業 </t>
    <phoneticPr fontId="2"/>
  </si>
  <si>
    <t xml:space="preserve">広告業 </t>
    <phoneticPr fontId="2"/>
  </si>
  <si>
    <t xml:space="preserve">技術サービス業（他に分類されないもの） </t>
    <phoneticPr fontId="2"/>
  </si>
  <si>
    <t xml:space="preserve">宿泊業 </t>
    <phoneticPr fontId="2"/>
  </si>
  <si>
    <t xml:space="preserve">外国公務 </t>
    <phoneticPr fontId="2"/>
  </si>
  <si>
    <t>１０　特定テナント等事業所の要件に関する状況</t>
    <rPh sb="3" eb="5">
      <t>トクテイ</t>
    </rPh>
    <rPh sb="9" eb="10">
      <t>トウ</t>
    </rPh>
    <rPh sb="10" eb="13">
      <t>ジギョウショ</t>
    </rPh>
    <rPh sb="14" eb="16">
      <t>ヨウケン</t>
    </rPh>
    <rPh sb="17" eb="18">
      <t>カン</t>
    </rPh>
    <rPh sb="20" eb="22">
      <t>ジョウキョウ</t>
    </rPh>
    <phoneticPr fontId="2"/>
  </si>
  <si>
    <t>１１　推進責任者の氏名等</t>
    <rPh sb="3" eb="5">
      <t>スイシン</t>
    </rPh>
    <rPh sb="5" eb="8">
      <t>セキニンシャ</t>
    </rPh>
    <rPh sb="9" eb="11">
      <t>シメイ</t>
    </rPh>
    <rPh sb="11" eb="12">
      <t>ナド</t>
    </rPh>
    <phoneticPr fontId="2"/>
  </si>
  <si>
    <t>１２　添付する書類</t>
    <rPh sb="3" eb="5">
      <t>テンプ</t>
    </rPh>
    <rPh sb="7" eb="9">
      <t>ショルイ</t>
    </rPh>
    <phoneticPr fontId="2"/>
  </si>
  <si>
    <t>その６</t>
    <phoneticPr fontId="2"/>
  </si>
  <si>
    <t>水道及び工業用水道</t>
    <phoneticPr fontId="2"/>
  </si>
  <si>
    <t>公共下水道</t>
    <phoneticPr fontId="2"/>
  </si>
  <si>
    <t>氏名</t>
    <phoneticPr fontId="2"/>
  </si>
  <si>
    <t>部署名</t>
    <phoneticPr fontId="2"/>
  </si>
  <si>
    <t>連絡先</t>
    <phoneticPr fontId="2"/>
  </si>
  <si>
    <t>電話番号</t>
    <phoneticPr fontId="2"/>
  </si>
  <si>
    <t>ﾌｧｸｼﾐﾘ番号</t>
    <phoneticPr fontId="2"/>
  </si>
  <si>
    <t>電子ﾒｰﾙｱﾄﾞﾚｽ</t>
    <phoneticPr fontId="2"/>
  </si>
  <si>
    <t xml:space="preserve"> (1)　燃料等使用量及び特定温室効果ガス排出量</t>
    <phoneticPr fontId="2"/>
  </si>
  <si>
    <t>計画
期間</t>
    <phoneticPr fontId="2"/>
  </si>
  <si>
    <t>対象項目</t>
    <rPh sb="0" eb="2">
      <t>タイショウ</t>
    </rPh>
    <rPh sb="2" eb="4">
      <t>コウモク</t>
    </rPh>
    <phoneticPr fontId="2"/>
  </si>
  <si>
    <t>実施済</t>
    <rPh sb="0" eb="2">
      <t>ジッシ</t>
    </rPh>
    <rPh sb="2" eb="3">
      <t>ズ</t>
    </rPh>
    <phoneticPr fontId="2"/>
  </si>
  <si>
    <t>実施予定</t>
    <rPh sb="0" eb="2">
      <t>ジッシ</t>
    </rPh>
    <rPh sb="2" eb="4">
      <t>ヨテイ</t>
    </rPh>
    <phoneticPr fontId="2"/>
  </si>
  <si>
    <t>未定</t>
    <rPh sb="0" eb="2">
      <t>ミテイ</t>
    </rPh>
    <phoneticPr fontId="2"/>
  </si>
  <si>
    <t>該当無</t>
    <rPh sb="0" eb="2">
      <t>ガイトウ</t>
    </rPh>
    <rPh sb="2" eb="3">
      <t>ナ</t>
    </rPh>
    <phoneticPr fontId="2"/>
  </si>
  <si>
    <t>備考</t>
    <rPh sb="0" eb="2">
      <t>ビコウ</t>
    </rPh>
    <phoneticPr fontId="2"/>
  </si>
  <si>
    <t>小計</t>
    <rPh sb="0" eb="1">
      <t>ショウ</t>
    </rPh>
    <rPh sb="1" eb="2">
      <t>ケイ</t>
    </rPh>
    <phoneticPr fontId="2"/>
  </si>
  <si>
    <t>加点項目</t>
    <rPh sb="0" eb="2">
      <t>カテン</t>
    </rPh>
    <rPh sb="2" eb="4">
      <t>コウモク</t>
    </rPh>
    <phoneticPr fontId="2"/>
  </si>
  <si>
    <t>その３</t>
    <phoneticPr fontId="2"/>
  </si>
  <si>
    <t>テナント点検表【事務所版】</t>
    <rPh sb="4" eb="6">
      <t>テンケン</t>
    </rPh>
    <rPh sb="6" eb="7">
      <t>ヒョウ</t>
    </rPh>
    <rPh sb="8" eb="10">
      <t>ジム</t>
    </rPh>
    <rPh sb="10" eb="11">
      <t>ショ</t>
    </rPh>
    <rPh sb="11" eb="12">
      <t>バン</t>
    </rPh>
    <phoneticPr fontId="2"/>
  </si>
  <si>
    <t>黄色</t>
    <rPh sb="0" eb="2">
      <t>キイロ</t>
    </rPh>
    <phoneticPr fontId="2"/>
  </si>
  <si>
    <t>のセルを入力してください</t>
    <rPh sb="4" eb="6">
      <t>ニュウリョク</t>
    </rPh>
    <phoneticPr fontId="2"/>
  </si>
  <si>
    <t>提出年月日</t>
    <rPh sb="0" eb="2">
      <t>テイシュツ</t>
    </rPh>
    <rPh sb="2" eb="5">
      <t>ネンガッピ</t>
    </rPh>
    <phoneticPr fontId="2"/>
  </si>
  <si>
    <t>月</t>
    <rPh sb="0" eb="1">
      <t>ガツ</t>
    </rPh>
    <phoneticPr fontId="2"/>
  </si>
  <si>
    <t>日</t>
    <rPh sb="0" eb="1">
      <t>ニチ</t>
    </rPh>
    <phoneticPr fontId="2"/>
  </si>
  <si>
    <t>得点算出方法</t>
    <rPh sb="0" eb="2">
      <t>トクテン</t>
    </rPh>
    <rPh sb="2" eb="4">
      <t>サンシュツ</t>
    </rPh>
    <rPh sb="4" eb="6">
      <t>ホウホウ</t>
    </rPh>
    <phoneticPr fontId="2"/>
  </si>
  <si>
    <t>特定テナント等事業者の氏名（法人にあっては名称）</t>
    <rPh sb="0" eb="2">
      <t>トクテイ</t>
    </rPh>
    <rPh sb="6" eb="7">
      <t>トウ</t>
    </rPh>
    <rPh sb="7" eb="10">
      <t>ジギョウシャ</t>
    </rPh>
    <rPh sb="11" eb="13">
      <t>シメイ</t>
    </rPh>
    <rPh sb="14" eb="16">
      <t>ホウジン</t>
    </rPh>
    <rPh sb="21" eb="23">
      <t>メイショウ</t>
    </rPh>
    <phoneticPr fontId="2"/>
  </si>
  <si>
    <t>指定地球温暖化対策事業所の指定番号及び名称</t>
    <rPh sb="0" eb="2">
      <t>シテイ</t>
    </rPh>
    <rPh sb="2" eb="4">
      <t>チキュウ</t>
    </rPh>
    <rPh sb="4" eb="7">
      <t>オンダンカ</t>
    </rPh>
    <rPh sb="7" eb="9">
      <t>タイサク</t>
    </rPh>
    <rPh sb="9" eb="12">
      <t>ジギョウショ</t>
    </rPh>
    <rPh sb="13" eb="15">
      <t>シテイ</t>
    </rPh>
    <rPh sb="15" eb="17">
      <t>バンゴウ</t>
    </rPh>
    <rPh sb="17" eb="18">
      <t>オヨ</t>
    </rPh>
    <rPh sb="19" eb="21">
      <t>メイショウ</t>
    </rPh>
    <phoneticPr fontId="2"/>
  </si>
  <si>
    <t>指定地球温暖化対策事業所の所在地</t>
    <rPh sb="0" eb="2">
      <t>シテイ</t>
    </rPh>
    <rPh sb="2" eb="4">
      <t>チキュウ</t>
    </rPh>
    <rPh sb="4" eb="7">
      <t>オンダンカ</t>
    </rPh>
    <rPh sb="7" eb="9">
      <t>タイサク</t>
    </rPh>
    <rPh sb="9" eb="12">
      <t>ジギョウショ</t>
    </rPh>
    <rPh sb="13" eb="16">
      <t>ショザイチ</t>
    </rPh>
    <phoneticPr fontId="2"/>
  </si>
  <si>
    <t>総得点</t>
    <rPh sb="0" eb="3">
      <t>ソウトクテン</t>
    </rPh>
    <phoneticPr fontId="2"/>
  </si>
  <si>
    <t>総点数</t>
    <rPh sb="0" eb="3">
      <t>ソウテンスウ</t>
    </rPh>
    <phoneticPr fontId="2"/>
  </si>
  <si>
    <t>対策項目</t>
    <rPh sb="0" eb="2">
      <t>タイサク</t>
    </rPh>
    <rPh sb="2" eb="4">
      <t>コウモク</t>
    </rPh>
    <phoneticPr fontId="2"/>
  </si>
  <si>
    <t>選択肢</t>
    <rPh sb="0" eb="3">
      <t>センタクシ</t>
    </rPh>
    <phoneticPr fontId="2"/>
  </si>
  <si>
    <t>回答</t>
    <rPh sb="0" eb="2">
      <t>カイトウ</t>
    </rPh>
    <phoneticPr fontId="2"/>
  </si>
  <si>
    <t>実施計画
（実施予定）</t>
    <rPh sb="0" eb="2">
      <t>ジッシ</t>
    </rPh>
    <rPh sb="2" eb="4">
      <t>ケイカク</t>
    </rPh>
    <rPh sb="6" eb="8">
      <t>ジッシ</t>
    </rPh>
    <rPh sb="8" eb="10">
      <t>ヨテイ</t>
    </rPh>
    <phoneticPr fontId="2"/>
  </si>
  <si>
    <t>備考欄</t>
    <rPh sb="0" eb="2">
      <t>ビコウ</t>
    </rPh>
    <rPh sb="2" eb="3">
      <t>ラン</t>
    </rPh>
    <phoneticPr fontId="2"/>
  </si>
  <si>
    <t>得点</t>
    <rPh sb="0" eb="2">
      <t>トクテン</t>
    </rPh>
    <phoneticPr fontId="2"/>
  </si>
  <si>
    <t>選択肢数</t>
    <rPh sb="0" eb="3">
      <t>センタクシ</t>
    </rPh>
    <rPh sb="3" eb="4">
      <t>スウ</t>
    </rPh>
    <phoneticPr fontId="2"/>
  </si>
  <si>
    <t>得点重み</t>
    <rPh sb="0" eb="2">
      <t>トクテン</t>
    </rPh>
    <rPh sb="2" eb="3">
      <t>オモ</t>
    </rPh>
    <phoneticPr fontId="2"/>
  </si>
  <si>
    <t>減点</t>
    <rPh sb="0" eb="2">
      <t>ゲンテン</t>
    </rPh>
    <phoneticPr fontId="2"/>
  </si>
  <si>
    <t>最高点</t>
    <rPh sb="0" eb="3">
      <t>サイコウテン</t>
    </rPh>
    <phoneticPr fontId="2"/>
  </si>
  <si>
    <t>総得点
重み配点</t>
    <rPh sb="0" eb="3">
      <t>ソウトクテン</t>
    </rPh>
    <rPh sb="4" eb="5">
      <t>オモ</t>
    </rPh>
    <rPh sb="6" eb="8">
      <t>ハイテン</t>
    </rPh>
    <phoneticPr fontId="2"/>
  </si>
  <si>
    <t>分類別配点</t>
    <rPh sb="0" eb="2">
      <t>ブンルイ</t>
    </rPh>
    <rPh sb="2" eb="3">
      <t>ベツ</t>
    </rPh>
    <rPh sb="3" eb="5">
      <t>ハイテン</t>
    </rPh>
    <phoneticPr fontId="2"/>
  </si>
  <si>
    <t>細目得点</t>
    <rPh sb="0" eb="2">
      <t>サイモク</t>
    </rPh>
    <rPh sb="2" eb="4">
      <t>トクテン</t>
    </rPh>
    <phoneticPr fontId="2"/>
  </si>
  <si>
    <t>分類別得点</t>
    <rPh sb="0" eb="2">
      <t>ブンルイ</t>
    </rPh>
    <rPh sb="2" eb="3">
      <t>ベツ</t>
    </rPh>
    <rPh sb="3" eb="5">
      <t>トクテン</t>
    </rPh>
    <phoneticPr fontId="2"/>
  </si>
  <si>
    <t>組織体制の整備</t>
    <rPh sb="0" eb="2">
      <t>ソシキ</t>
    </rPh>
    <rPh sb="2" eb="4">
      <t>タイセイ</t>
    </rPh>
    <rPh sb="5" eb="7">
      <t>セイビ</t>
    </rPh>
    <phoneticPr fontId="2"/>
  </si>
  <si>
    <t>１：整備している
０：整備していない</t>
    <rPh sb="2" eb="4">
      <t>セイビ</t>
    </rPh>
    <rPh sb="11" eb="13">
      <t>セイビ</t>
    </rPh>
    <phoneticPr fontId="2"/>
  </si>
  <si>
    <t>PDCA管理サイクル（計画・実施・確認・処置）の実施体制をどの程度整備しているか
（計画・実施・確認・処置のそれぞれに対する実施体制及び実施内容が、書類等で確認できる場合は、「全て整備」を選択）</t>
    <rPh sb="4" eb="6">
      <t>カンリ</t>
    </rPh>
    <rPh sb="11" eb="13">
      <t>ケイカク</t>
    </rPh>
    <rPh sb="14" eb="16">
      <t>ジッシ</t>
    </rPh>
    <rPh sb="17" eb="19">
      <t>カクニン</t>
    </rPh>
    <rPh sb="20" eb="22">
      <t>ショチ</t>
    </rPh>
    <rPh sb="24" eb="26">
      <t>ジッシ</t>
    </rPh>
    <rPh sb="26" eb="28">
      <t>タイセイ</t>
    </rPh>
    <rPh sb="31" eb="33">
      <t>テイド</t>
    </rPh>
    <rPh sb="33" eb="35">
      <t>セイビ</t>
    </rPh>
    <phoneticPr fontId="2"/>
  </si>
  <si>
    <t>４：全て整備
３：計画・実施・確認のみ
２：計画・実施のみ
１：計画のみ
０：整備していない</t>
    <rPh sb="2" eb="3">
      <t>スベ</t>
    </rPh>
    <rPh sb="4" eb="6">
      <t>セイビ</t>
    </rPh>
    <rPh sb="9" eb="11">
      <t>ケイカク</t>
    </rPh>
    <rPh sb="12" eb="14">
      <t>ジッシ</t>
    </rPh>
    <rPh sb="15" eb="17">
      <t>カクニン</t>
    </rPh>
    <rPh sb="22" eb="24">
      <t>ケイカク</t>
    </rPh>
    <rPh sb="25" eb="27">
      <t>ジッシ</t>
    </rPh>
    <rPh sb="32" eb="34">
      <t>ケイカク</t>
    </rPh>
    <rPh sb="39" eb="41">
      <t>セイビ</t>
    </rPh>
    <phoneticPr fontId="2"/>
  </si>
  <si>
    <t>オーナーの協力
推進体制への参画</t>
    <rPh sb="5" eb="7">
      <t>キョウリョク</t>
    </rPh>
    <rPh sb="8" eb="10">
      <t>スイシン</t>
    </rPh>
    <rPh sb="10" eb="12">
      <t>タイセイ</t>
    </rPh>
    <rPh sb="14" eb="16">
      <t>サンカク</t>
    </rPh>
    <phoneticPr fontId="2"/>
  </si>
  <si>
    <t>業種
（事務所）
対策分類</t>
    <rPh sb="0" eb="2">
      <t>ギョウシュ</t>
    </rPh>
    <rPh sb="4" eb="6">
      <t>ジム</t>
    </rPh>
    <rPh sb="6" eb="7">
      <t>ショ</t>
    </rPh>
    <rPh sb="10" eb="12">
      <t>タイサク</t>
    </rPh>
    <rPh sb="12" eb="14">
      <t>ブンルイ</t>
    </rPh>
    <phoneticPr fontId="2"/>
  </si>
  <si>
    <t>オーナーが整備する協力推進体制にどの程度の頻度で参画しているか
（協力推進体制とは、オーナーが整備するテナント等事業者と協力して地球温暖化の対策を推進するための体制のこと）</t>
    <rPh sb="5" eb="7">
      <t>セイビ</t>
    </rPh>
    <rPh sb="9" eb="11">
      <t>キョウリョク</t>
    </rPh>
    <rPh sb="11" eb="13">
      <t>スイシン</t>
    </rPh>
    <rPh sb="13" eb="15">
      <t>タイセイ</t>
    </rPh>
    <rPh sb="18" eb="20">
      <t>テイド</t>
    </rPh>
    <rPh sb="21" eb="23">
      <t>ヒンド</t>
    </rPh>
    <rPh sb="24" eb="26">
      <t>サンカク</t>
    </rPh>
    <rPh sb="33" eb="35">
      <t>キョウリョク</t>
    </rPh>
    <rPh sb="35" eb="37">
      <t>スイシン</t>
    </rPh>
    <rPh sb="37" eb="39">
      <t>タイセイ</t>
    </rPh>
    <rPh sb="55" eb="56">
      <t>トウ</t>
    </rPh>
    <rPh sb="56" eb="59">
      <t>ジギョウシャ</t>
    </rPh>
    <rPh sb="60" eb="62">
      <t>キョウリョク</t>
    </rPh>
    <rPh sb="64" eb="66">
      <t>チキュウ</t>
    </rPh>
    <rPh sb="66" eb="69">
      <t>オンダンカ</t>
    </rPh>
    <rPh sb="70" eb="72">
      <t>タイサク</t>
    </rPh>
    <rPh sb="73" eb="75">
      <t>スイシン</t>
    </rPh>
    <rPh sb="80" eb="82">
      <t>タイセイ</t>
    </rPh>
    <phoneticPr fontId="2"/>
  </si>
  <si>
    <t>エネルギー使用量</t>
    <rPh sb="5" eb="7">
      <t>シヨウ</t>
    </rPh>
    <rPh sb="7" eb="8">
      <t>リョウ</t>
    </rPh>
    <phoneticPr fontId="2"/>
  </si>
  <si>
    <t>該当無</t>
    <rPh sb="0" eb="2">
      <t>ガイトウ</t>
    </rPh>
    <rPh sb="2" eb="3">
      <t>ナシ</t>
    </rPh>
    <phoneticPr fontId="2"/>
  </si>
  <si>
    <t>エネルギー使用量の把握</t>
    <rPh sb="5" eb="7">
      <t>シヨウ</t>
    </rPh>
    <rPh sb="7" eb="8">
      <t>リョウ</t>
    </rPh>
    <rPh sb="9" eb="11">
      <t>ハアク</t>
    </rPh>
    <phoneticPr fontId="2"/>
  </si>
  <si>
    <t>エネルギー使用量の周知</t>
    <rPh sb="5" eb="7">
      <t>シヨウ</t>
    </rPh>
    <rPh sb="7" eb="8">
      <t>リョウ</t>
    </rPh>
    <rPh sb="9" eb="11">
      <t>シュウチ</t>
    </rPh>
    <phoneticPr fontId="2"/>
  </si>
  <si>
    <t>オーナー・テナント間の協力</t>
    <rPh sb="9" eb="10">
      <t>カン</t>
    </rPh>
    <rPh sb="11" eb="13">
      <t>キョウリョク</t>
    </rPh>
    <phoneticPr fontId="2"/>
  </si>
  <si>
    <t>効果検証</t>
    <rPh sb="0" eb="2">
      <t>コウカ</t>
    </rPh>
    <rPh sb="2" eb="4">
      <t>ケンショウ</t>
    </rPh>
    <phoneticPr fontId="2"/>
  </si>
  <si>
    <t>１：行っている
０：行っていない</t>
    <rPh sb="2" eb="3">
      <t>オコナ</t>
    </rPh>
    <rPh sb="10" eb="11">
      <t>オコナ</t>
    </rPh>
    <phoneticPr fontId="2"/>
  </si>
  <si>
    <t>取組の活性化</t>
    <rPh sb="0" eb="2">
      <t>トリクミ</t>
    </rPh>
    <rPh sb="3" eb="6">
      <t>カッセイカ</t>
    </rPh>
    <phoneticPr fontId="2"/>
  </si>
  <si>
    <t>合計</t>
    <rPh sb="0" eb="2">
      <t>ゴウケイ</t>
    </rPh>
    <phoneticPr fontId="2"/>
  </si>
  <si>
    <t>対象項目</t>
    <rPh sb="0" eb="2">
      <t>タイショウ</t>
    </rPh>
    <rPh sb="2" eb="4">
      <t>コウモク</t>
    </rPh>
    <phoneticPr fontId="2"/>
  </si>
  <si>
    <t>実施無</t>
    <rPh sb="0" eb="2">
      <t>ジッシ</t>
    </rPh>
    <rPh sb="2" eb="3">
      <t>ナ</t>
    </rPh>
    <phoneticPr fontId="2"/>
  </si>
  <si>
    <t>今年度</t>
    <rPh sb="0" eb="3">
      <t>コンネンド</t>
    </rPh>
    <phoneticPr fontId="2"/>
  </si>
  <si>
    <t>来年度</t>
    <rPh sb="0" eb="3">
      <t>ライネンド</t>
    </rPh>
    <phoneticPr fontId="2"/>
  </si>
  <si>
    <t>再来年度</t>
    <rPh sb="0" eb="3">
      <t>サライネン</t>
    </rPh>
    <rPh sb="3" eb="4">
      <t>ド</t>
    </rPh>
    <phoneticPr fontId="2"/>
  </si>
  <si>
    <t>推進体制の整備</t>
    <rPh sb="0" eb="2">
      <t>スイシン</t>
    </rPh>
    <rPh sb="2" eb="4">
      <t>タイセイ</t>
    </rPh>
    <rPh sb="5" eb="7">
      <t>セイビ</t>
    </rPh>
    <phoneticPr fontId="2"/>
  </si>
  <si>
    <t>照度</t>
    <rPh sb="0" eb="2">
      <t>ショウド</t>
    </rPh>
    <phoneticPr fontId="2"/>
  </si>
  <si>
    <t>主な居室において、適正な照度を実現しているか</t>
    <rPh sb="0" eb="1">
      <t>オモ</t>
    </rPh>
    <rPh sb="2" eb="4">
      <t>キョシツ</t>
    </rPh>
    <phoneticPr fontId="2"/>
  </si>
  <si>
    <t>１：500lx以下
０：750lx程度
-１：1000lx以上又は把握していない</t>
    <rPh sb="17" eb="19">
      <t>テイド</t>
    </rPh>
    <rPh sb="31" eb="32">
      <t>マタ</t>
    </rPh>
    <rPh sb="33" eb="35">
      <t>ハアク</t>
    </rPh>
    <phoneticPr fontId="2"/>
  </si>
  <si>
    <t>高効率照明器具の導入</t>
    <rPh sb="0" eb="3">
      <t>コウコウリツ</t>
    </rPh>
    <rPh sb="3" eb="5">
      <t>ショウメイ</t>
    </rPh>
    <rPh sb="5" eb="7">
      <t>キグ</t>
    </rPh>
    <rPh sb="8" eb="10">
      <t>ドウニュウ</t>
    </rPh>
    <phoneticPr fontId="2"/>
  </si>
  <si>
    <t>ベース照明について、高効率化しているか
（テナント資産の場合で高効率化していない場合は「０」を選択）</t>
    <rPh sb="25" eb="27">
      <t>シサン</t>
    </rPh>
    <rPh sb="28" eb="30">
      <t>バアイ</t>
    </rPh>
    <rPh sb="31" eb="35">
      <t>コウコウリツカ</t>
    </rPh>
    <rPh sb="40" eb="42">
      <t>バアイ</t>
    </rPh>
    <rPh sb="47" eb="49">
      <t>センタク</t>
    </rPh>
    <phoneticPr fontId="2"/>
  </si>
  <si>
    <t>タイムスケジュール制御の導入</t>
    <rPh sb="9" eb="11">
      <t>セイギョ</t>
    </rPh>
    <rPh sb="12" eb="14">
      <t>ドウニュウ</t>
    </rPh>
    <phoneticPr fontId="2"/>
  </si>
  <si>
    <t>３：専有部及び共用部で導入
２：専有部又は共用部で導入
１：導入していないが、オーナーに提案
０：導入していない又は把握していない</t>
    <rPh sb="2" eb="4">
      <t>センユウ</t>
    </rPh>
    <rPh sb="4" eb="5">
      <t>ブ</t>
    </rPh>
    <rPh sb="5" eb="6">
      <t>オヨ</t>
    </rPh>
    <rPh sb="7" eb="9">
      <t>キョウヨウ</t>
    </rPh>
    <rPh sb="9" eb="10">
      <t>ブ</t>
    </rPh>
    <rPh sb="11" eb="13">
      <t>ドウニュウ</t>
    </rPh>
    <rPh sb="19" eb="20">
      <t>マタ</t>
    </rPh>
    <rPh sb="56" eb="57">
      <t>マタ</t>
    </rPh>
    <rPh sb="58" eb="60">
      <t>ハアク</t>
    </rPh>
    <phoneticPr fontId="2"/>
  </si>
  <si>
    <t>居室の室内温度の適正化</t>
    <rPh sb="0" eb="2">
      <t>キョシツ</t>
    </rPh>
    <rPh sb="3" eb="5">
      <t>シツナイ</t>
    </rPh>
    <rPh sb="5" eb="7">
      <t>オンド</t>
    </rPh>
    <rPh sb="8" eb="11">
      <t>テキセイカ</t>
    </rPh>
    <phoneticPr fontId="2"/>
  </si>
  <si>
    <t>主な居室において、夏季の「実際の室内温度」を何度にしているか</t>
    <rPh sb="0" eb="1">
      <t>オモ</t>
    </rPh>
    <phoneticPr fontId="2"/>
  </si>
  <si>
    <t>３：27度（以上含む）
２：26度
１：26度未満
０：把握していない</t>
    <rPh sb="6" eb="8">
      <t>イジョウ</t>
    </rPh>
    <rPh sb="8" eb="9">
      <t>フク</t>
    </rPh>
    <rPh sb="22" eb="23">
      <t>ド</t>
    </rPh>
    <rPh sb="23" eb="25">
      <t>ミマン</t>
    </rPh>
    <rPh sb="28" eb="30">
      <t>ハアク</t>
    </rPh>
    <phoneticPr fontId="2"/>
  </si>
  <si>
    <t>空調運転時間の適正化</t>
    <rPh sb="0" eb="2">
      <t>クウチョウ</t>
    </rPh>
    <rPh sb="2" eb="4">
      <t>ウンテン</t>
    </rPh>
    <rPh sb="4" eb="6">
      <t>ジカン</t>
    </rPh>
    <rPh sb="7" eb="10">
      <t>テキセイカ</t>
    </rPh>
    <phoneticPr fontId="2"/>
  </si>
  <si>
    <t>冬季におけるペリメータ設定温度の適正化</t>
    <rPh sb="0" eb="2">
      <t>トウキ</t>
    </rPh>
    <rPh sb="11" eb="13">
      <t>セッテイ</t>
    </rPh>
    <rPh sb="13" eb="15">
      <t>オンド</t>
    </rPh>
    <rPh sb="16" eb="19">
      <t>テキセイカ</t>
    </rPh>
    <phoneticPr fontId="2"/>
  </si>
  <si>
    <t>インテリアとペリメータの空調が分かれており、ペリメータで暖房、インテリアで冷房をしている場合に、冬季のペリメータ設定温度をインテリアより低くする運用を、居室の使用面積に対して、どの程度の割合で実施しているか</t>
    <rPh sb="12" eb="14">
      <t>クウチョウ</t>
    </rPh>
    <rPh sb="15" eb="16">
      <t>ワ</t>
    </rPh>
    <rPh sb="28" eb="30">
      <t>ダンボウ</t>
    </rPh>
    <rPh sb="37" eb="39">
      <t>レイボウ</t>
    </rPh>
    <rPh sb="44" eb="46">
      <t>バアイ</t>
    </rPh>
    <rPh sb="76" eb="78">
      <t>キョシツ</t>
    </rPh>
    <rPh sb="79" eb="81">
      <t>シヨウ</t>
    </rPh>
    <phoneticPr fontId="2"/>
  </si>
  <si>
    <t>離席時に、パソコンを省エネモード（スタンバイモードなど）やスリープモードなどに設定することについて、徹底しているか</t>
  </si>
  <si>
    <t>３：集中管理により常時徹底
２：１に加えて、社内アンケート調査等を行い、実施状況を把握
１：啓発活動により周知
０：実施無し</t>
    <rPh sb="18" eb="19">
      <t>クワ</t>
    </rPh>
    <rPh sb="31" eb="32">
      <t>トウ</t>
    </rPh>
    <rPh sb="33" eb="34">
      <t>オコナ</t>
    </rPh>
    <rPh sb="46" eb="48">
      <t>ケイハツ</t>
    </rPh>
    <rPh sb="48" eb="50">
      <t>カツドウ</t>
    </rPh>
    <rPh sb="53" eb="55">
      <t>シュウチ</t>
    </rPh>
    <rPh sb="60" eb="61">
      <t>ナ</t>
    </rPh>
    <phoneticPr fontId="2"/>
  </si>
  <si>
    <t>退社時にパソコンのコンセントを抜いているか
（スイッチ付きテーブルタップ等による電源OFFを含む）</t>
    <rPh sb="27" eb="28">
      <t>ツ</t>
    </rPh>
    <rPh sb="36" eb="37">
      <t>トウ</t>
    </rPh>
    <rPh sb="40" eb="42">
      <t>デンゲン</t>
    </rPh>
    <rPh sb="46" eb="47">
      <t>フク</t>
    </rPh>
    <phoneticPr fontId="2"/>
  </si>
  <si>
    <t>複合機を導入し、プリンタやFAXの集約を行っているか
（複合機を導入した後も、既存のプリンタやFAXを使用している場合は「０」を選択）</t>
    <rPh sb="28" eb="31">
      <t>フクゴウキ</t>
    </rPh>
    <rPh sb="32" eb="34">
      <t>ドウニュウ</t>
    </rPh>
    <rPh sb="36" eb="37">
      <t>アト</t>
    </rPh>
    <rPh sb="39" eb="41">
      <t>キゾン</t>
    </rPh>
    <rPh sb="51" eb="53">
      <t>シヨウ</t>
    </rPh>
    <rPh sb="57" eb="59">
      <t>バアイ</t>
    </rPh>
    <rPh sb="64" eb="66">
      <t>センタク</t>
    </rPh>
    <phoneticPr fontId="2"/>
  </si>
  <si>
    <t>自社内設置</t>
    <rPh sb="0" eb="2">
      <t>ジシャ</t>
    </rPh>
    <rPh sb="2" eb="3">
      <t>ナイ</t>
    </rPh>
    <rPh sb="3" eb="5">
      <t>セッチ</t>
    </rPh>
    <phoneticPr fontId="2"/>
  </si>
  <si>
    <t>該当無</t>
    <phoneticPr fontId="2"/>
  </si>
  <si>
    <t>指定番号</t>
    <rPh sb="0" eb="2">
      <t>シテイ</t>
    </rPh>
    <rPh sb="2" eb="4">
      <t>バンゴウ</t>
    </rPh>
    <phoneticPr fontId="2"/>
  </si>
  <si>
    <t>推計</t>
    <rPh sb="0" eb="2">
      <t>スイケイ</t>
    </rPh>
    <phoneticPr fontId="2"/>
  </si>
  <si>
    <t>実施予定</t>
    <rPh sb="0" eb="2">
      <t>ジッシ</t>
    </rPh>
    <rPh sb="2" eb="4">
      <t>ヨテイ</t>
    </rPh>
    <phoneticPr fontId="2"/>
  </si>
  <si>
    <t>未定</t>
    <rPh sb="0" eb="2">
      <t>ミテイ</t>
    </rPh>
    <phoneticPr fontId="2"/>
  </si>
  <si>
    <t>合計</t>
    <rPh sb="0" eb="2">
      <t>ゴウケイ</t>
    </rPh>
    <phoneticPr fontId="2"/>
  </si>
  <si>
    <t>単位：点検表の対策項目数</t>
    <rPh sb="0" eb="2">
      <t>タンイ</t>
    </rPh>
    <rPh sb="3" eb="5">
      <t>テンケン</t>
    </rPh>
    <rPh sb="5" eb="6">
      <t>ヒョウ</t>
    </rPh>
    <rPh sb="7" eb="9">
      <t>タイサク</t>
    </rPh>
    <rPh sb="9" eb="12">
      <t>コウモクスウ</t>
    </rPh>
    <phoneticPr fontId="2"/>
  </si>
  <si>
    <t>△別紙（</t>
    <rPh sb="1" eb="3">
      <t>ベッシ</t>
    </rPh>
    <phoneticPr fontId="2"/>
  </si>
  <si>
    <t>）のとおり</t>
    <phoneticPr fontId="2"/>
  </si>
  <si>
    <t>備考　△印の欄には、計画書に添付する各別紙に一連番号を付けた上、該当する別紙の番号を記入すること。</t>
    <rPh sb="0" eb="2">
      <t>ビコウ</t>
    </rPh>
    <rPh sb="4" eb="5">
      <t>シルシ</t>
    </rPh>
    <rPh sb="6" eb="7">
      <t>ラン</t>
    </rPh>
    <rPh sb="10" eb="13">
      <t>ケイカクショ</t>
    </rPh>
    <rPh sb="14" eb="16">
      <t>テンプ</t>
    </rPh>
    <rPh sb="18" eb="19">
      <t>カク</t>
    </rPh>
    <rPh sb="19" eb="21">
      <t>ベッシ</t>
    </rPh>
    <rPh sb="22" eb="24">
      <t>イチレン</t>
    </rPh>
    <rPh sb="24" eb="26">
      <t>バンゴウ</t>
    </rPh>
    <rPh sb="27" eb="28">
      <t>ツ</t>
    </rPh>
    <rPh sb="30" eb="31">
      <t>ウエ</t>
    </rPh>
    <rPh sb="32" eb="34">
      <t>ガイトウ</t>
    </rPh>
    <rPh sb="36" eb="38">
      <t>ベッシ</t>
    </rPh>
    <rPh sb="39" eb="41">
      <t>バンゴウ</t>
    </rPh>
    <rPh sb="42" eb="44">
      <t>キニュウ</t>
    </rPh>
    <phoneticPr fontId="2"/>
  </si>
  <si>
    <t>GJ</t>
  </si>
  <si>
    <t>千kWh</t>
  </si>
  <si>
    <t>kL</t>
  </si>
  <si>
    <t>使 用 量 等</t>
    <rPh sb="0" eb="1">
      <t>ツカ</t>
    </rPh>
    <rPh sb="2" eb="3">
      <t>ヨウ</t>
    </rPh>
    <rPh sb="4" eb="5">
      <t>リョウ</t>
    </rPh>
    <rPh sb="6" eb="7">
      <t>トウ</t>
    </rPh>
    <phoneticPr fontId="2"/>
  </si>
  <si>
    <t>熱量
（GJ）</t>
    <rPh sb="0" eb="2">
      <t>ネツリョウ</t>
    </rPh>
    <phoneticPr fontId="2"/>
  </si>
  <si>
    <t>特定温室効果ガス排出量</t>
    <rPh sb="0" eb="2">
      <t>トクテイ</t>
    </rPh>
    <rPh sb="2" eb="4">
      <t>オンシツ</t>
    </rPh>
    <rPh sb="4" eb="6">
      <t>コウカ</t>
    </rPh>
    <rPh sb="8" eb="10">
      <t>ハイシュツ</t>
    </rPh>
    <rPh sb="10" eb="11">
      <t>リョウ</t>
    </rPh>
    <phoneticPr fontId="2"/>
  </si>
  <si>
    <t>単 位</t>
    <phoneticPr fontId="2"/>
  </si>
  <si>
    <r>
      <t xml:space="preserve">排出係数
</t>
    </r>
    <r>
      <rPr>
        <sz val="8"/>
        <rFont val="ＭＳ 明朝"/>
        <family val="1"/>
        <charset val="128"/>
      </rPr>
      <t>（t/GJ, 千kWh)</t>
    </r>
    <rPh sb="0" eb="2">
      <t>ハイシュツ</t>
    </rPh>
    <rPh sb="2" eb="4">
      <t>ケイスウ</t>
    </rPh>
    <rPh sb="12" eb="13">
      <t>セン</t>
    </rPh>
    <phoneticPr fontId="2"/>
  </si>
  <si>
    <r>
      <t xml:space="preserve">排出量
</t>
    </r>
    <r>
      <rPr>
        <sz val="8"/>
        <rFont val="ＭＳ 明朝"/>
        <family val="1"/>
        <charset val="128"/>
      </rPr>
      <t>（ｔ）</t>
    </r>
    <rPh sb="0" eb="2">
      <t>ハイシュツ</t>
    </rPh>
    <rPh sb="2" eb="3">
      <t>リョウ</t>
    </rPh>
    <phoneticPr fontId="2"/>
  </si>
  <si>
    <t>燃料及び熱</t>
    <rPh sb="0" eb="2">
      <t>ネンリョウ</t>
    </rPh>
    <rPh sb="2" eb="3">
      <t>オヨ</t>
    </rPh>
    <rPh sb="4" eb="5">
      <t>ネツ</t>
    </rPh>
    <phoneticPr fontId="2"/>
  </si>
  <si>
    <t>原油</t>
    <rPh sb="0" eb="2">
      <t>ゲンユ</t>
    </rPh>
    <phoneticPr fontId="2"/>
  </si>
  <si>
    <t>kL</t>
    <phoneticPr fontId="2"/>
  </si>
  <si>
    <t>原油のうちコンデンセート（NGL）</t>
    <rPh sb="0" eb="2">
      <t>ゲンユ</t>
    </rPh>
    <phoneticPr fontId="2"/>
  </si>
  <si>
    <t>揮発油（ガソリン）</t>
    <rPh sb="0" eb="3">
      <t>キハツユ</t>
    </rPh>
    <phoneticPr fontId="2"/>
  </si>
  <si>
    <t>ナフサ</t>
    <phoneticPr fontId="2"/>
  </si>
  <si>
    <t>灯油</t>
    <rPh sb="0" eb="2">
      <t>トウユ</t>
    </rPh>
    <phoneticPr fontId="2"/>
  </si>
  <si>
    <t>軽油</t>
    <rPh sb="0" eb="2">
      <t>ケイユ</t>
    </rPh>
    <phoneticPr fontId="2"/>
  </si>
  <si>
    <t>Ａ重油</t>
    <rPh sb="1" eb="3">
      <t>ジュウユ</t>
    </rPh>
    <phoneticPr fontId="2"/>
  </si>
  <si>
    <t>kL</t>
    <phoneticPr fontId="2"/>
  </si>
  <si>
    <t>Ｂ・Ｃ重油</t>
    <phoneticPr fontId="2"/>
  </si>
  <si>
    <t>石油アスファルト</t>
    <rPh sb="0" eb="2">
      <t>セキユ</t>
    </rPh>
    <phoneticPr fontId="2"/>
  </si>
  <si>
    <t>ｔ</t>
    <phoneticPr fontId="2"/>
  </si>
  <si>
    <t>石油コークス</t>
    <rPh sb="0" eb="2">
      <t>セキユ</t>
    </rPh>
    <phoneticPr fontId="2"/>
  </si>
  <si>
    <t>石油ガス</t>
    <rPh sb="0" eb="2">
      <t>セキユ</t>
    </rPh>
    <phoneticPr fontId="2"/>
  </si>
  <si>
    <t>液化石油ガス（LPG)</t>
    <rPh sb="0" eb="2">
      <t>エキカ</t>
    </rPh>
    <rPh sb="2" eb="4">
      <t>セキユ</t>
    </rPh>
    <phoneticPr fontId="2"/>
  </si>
  <si>
    <t>ｔ</t>
    <phoneticPr fontId="2"/>
  </si>
  <si>
    <t>石油系炭化水素ガス</t>
    <rPh sb="0" eb="3">
      <t>セキユケイ</t>
    </rPh>
    <rPh sb="3" eb="5">
      <t>タンカ</t>
    </rPh>
    <rPh sb="5" eb="7">
      <t>スイソ</t>
    </rPh>
    <phoneticPr fontId="2"/>
  </si>
  <si>
    <r>
      <t>千N</t>
    </r>
    <r>
      <rPr>
        <sz val="12"/>
        <rFont val="ＭＳ 明朝"/>
        <family val="1"/>
        <charset val="128"/>
      </rPr>
      <t>m</t>
    </r>
    <r>
      <rPr>
        <vertAlign val="superscript"/>
        <sz val="12"/>
        <rFont val="ＭＳ 明朝"/>
        <family val="1"/>
        <charset val="128"/>
      </rPr>
      <t>3</t>
    </r>
    <rPh sb="0" eb="1">
      <t>セン</t>
    </rPh>
    <phoneticPr fontId="2"/>
  </si>
  <si>
    <t>可燃性天然ガス</t>
    <rPh sb="0" eb="3">
      <t>カネンセイ</t>
    </rPh>
    <rPh sb="3" eb="5">
      <t>テンネン</t>
    </rPh>
    <phoneticPr fontId="2"/>
  </si>
  <si>
    <t>液化天然ガス（LNG)</t>
    <rPh sb="0" eb="2">
      <t>エキカ</t>
    </rPh>
    <rPh sb="2" eb="4">
      <t>テンネン</t>
    </rPh>
    <phoneticPr fontId="2"/>
  </si>
  <si>
    <t>ｔ</t>
    <phoneticPr fontId="2"/>
  </si>
  <si>
    <t>その他可燃性天然ガス</t>
    <rPh sb="2" eb="3">
      <t>タ</t>
    </rPh>
    <rPh sb="3" eb="6">
      <t>カネンセイ</t>
    </rPh>
    <rPh sb="6" eb="8">
      <t>テンネン</t>
    </rPh>
    <phoneticPr fontId="2"/>
  </si>
  <si>
    <t>石炭</t>
    <rPh sb="0" eb="2">
      <t>セキタン</t>
    </rPh>
    <phoneticPr fontId="2"/>
  </si>
  <si>
    <t>原料炭</t>
    <rPh sb="0" eb="2">
      <t>ゲンリョウ</t>
    </rPh>
    <rPh sb="2" eb="3">
      <t>スミ</t>
    </rPh>
    <phoneticPr fontId="2"/>
  </si>
  <si>
    <t>ｔ</t>
    <phoneticPr fontId="2"/>
  </si>
  <si>
    <t>一般炭</t>
    <rPh sb="0" eb="2">
      <t>イッパン</t>
    </rPh>
    <rPh sb="2" eb="3">
      <t>スミ</t>
    </rPh>
    <phoneticPr fontId="2"/>
  </si>
  <si>
    <t>無煙炭</t>
    <rPh sb="0" eb="2">
      <t>ムエン</t>
    </rPh>
    <rPh sb="2" eb="3">
      <t>スミ</t>
    </rPh>
    <phoneticPr fontId="2"/>
  </si>
  <si>
    <t>石炭コークス</t>
    <rPh sb="0" eb="2">
      <t>セキタン</t>
    </rPh>
    <phoneticPr fontId="2"/>
  </si>
  <si>
    <t>コールタール</t>
    <phoneticPr fontId="2"/>
  </si>
  <si>
    <t>コークス炉ガス</t>
    <rPh sb="4" eb="5">
      <t>ロ</t>
    </rPh>
    <phoneticPr fontId="2"/>
  </si>
  <si>
    <t>高炉ガス</t>
    <rPh sb="0" eb="2">
      <t>コウロ</t>
    </rPh>
    <phoneticPr fontId="2"/>
  </si>
  <si>
    <t>転炉ガス</t>
    <rPh sb="0" eb="2">
      <t>テンロ</t>
    </rPh>
    <phoneticPr fontId="2"/>
  </si>
  <si>
    <t>その他の燃料</t>
    <rPh sb="2" eb="3">
      <t>タ</t>
    </rPh>
    <rPh sb="4" eb="6">
      <t>ネンリョウ</t>
    </rPh>
    <phoneticPr fontId="2"/>
  </si>
  <si>
    <t>都市ガス（13A）</t>
    <rPh sb="0" eb="2">
      <t>トシ</t>
    </rPh>
    <phoneticPr fontId="2"/>
  </si>
  <si>
    <t>産業用蒸気</t>
    <phoneticPr fontId="2"/>
  </si>
  <si>
    <t>GJ</t>
    <phoneticPr fontId="2"/>
  </si>
  <si>
    <t>産業用以外の蒸気</t>
    <phoneticPr fontId="2"/>
  </si>
  <si>
    <t>温水</t>
    <phoneticPr fontId="2"/>
  </si>
  <si>
    <t>冷水</t>
    <phoneticPr fontId="2"/>
  </si>
  <si>
    <t>小　　計</t>
    <rPh sb="0" eb="1">
      <t>ショウ</t>
    </rPh>
    <rPh sb="3" eb="4">
      <t>ケイ</t>
    </rPh>
    <phoneticPr fontId="2"/>
  </si>
  <si>
    <t>電気</t>
    <rPh sb="0" eb="2">
      <t>デンキ</t>
    </rPh>
    <phoneticPr fontId="2"/>
  </si>
  <si>
    <t>昼間（8時～22時）</t>
    <phoneticPr fontId="2"/>
  </si>
  <si>
    <r>
      <t>千</t>
    </r>
    <r>
      <rPr>
        <sz val="12"/>
        <rFont val="ＭＳ 明朝"/>
        <family val="1"/>
        <charset val="128"/>
      </rPr>
      <t>kWh</t>
    </r>
    <rPh sb="0" eb="1">
      <t>セン</t>
    </rPh>
    <phoneticPr fontId="2"/>
  </si>
  <si>
    <t>夜間（22時～翌日8時）</t>
    <phoneticPr fontId="2"/>
  </si>
  <si>
    <t>千kWh</t>
    <phoneticPr fontId="2"/>
  </si>
  <si>
    <t>千kWh</t>
    <rPh sb="0" eb="1">
      <t>セン</t>
    </rPh>
    <phoneticPr fontId="2"/>
  </si>
  <si>
    <t>外部供給</t>
    <rPh sb="0" eb="2">
      <t>ガイブ</t>
    </rPh>
    <rPh sb="2" eb="4">
      <t>キョウキュウ</t>
    </rPh>
    <phoneticPr fontId="2"/>
  </si>
  <si>
    <t>自ら生成した熱の供給</t>
    <rPh sb="0" eb="1">
      <t>ミズカ</t>
    </rPh>
    <rPh sb="2" eb="4">
      <t>セイセイ</t>
    </rPh>
    <rPh sb="6" eb="7">
      <t>ネツ</t>
    </rPh>
    <rPh sb="8" eb="10">
      <t>キョウキュウ</t>
    </rPh>
    <phoneticPr fontId="2"/>
  </si>
  <si>
    <t>自ら生成した電力の供給</t>
    <rPh sb="0" eb="1">
      <t>ミズカ</t>
    </rPh>
    <rPh sb="2" eb="4">
      <t>セイセイ</t>
    </rPh>
    <rPh sb="6" eb="8">
      <t>デンリョク</t>
    </rPh>
    <rPh sb="9" eb="11">
      <t>キョウキュウ</t>
    </rPh>
    <phoneticPr fontId="2"/>
  </si>
  <si>
    <t>合　　計</t>
    <phoneticPr fontId="2"/>
  </si>
  <si>
    <t>GJ</t>
    <phoneticPr fontId="2"/>
  </si>
  <si>
    <t>原油換算</t>
    <phoneticPr fontId="2"/>
  </si>
  <si>
    <t>推計方法</t>
    <rPh sb="0" eb="2">
      <t>スイケイ</t>
    </rPh>
    <rPh sb="2" eb="4">
      <t>ホウホウ</t>
    </rPh>
    <phoneticPr fontId="2"/>
  </si>
  <si>
    <t>９　特定温室効果ガスの排出量の増減があった場合に考えられる要因</t>
    <rPh sb="2" eb="4">
      <t>トクテイ</t>
    </rPh>
    <rPh sb="4" eb="6">
      <t>オンシツ</t>
    </rPh>
    <rPh sb="6" eb="8">
      <t>コウカ</t>
    </rPh>
    <rPh sb="11" eb="14">
      <t>ハイシュツリョウ</t>
    </rPh>
    <rPh sb="15" eb="17">
      <t>ゾウゲン</t>
    </rPh>
    <rPh sb="21" eb="23">
      <t>バアイ</t>
    </rPh>
    <rPh sb="24" eb="25">
      <t>カンガ</t>
    </rPh>
    <rPh sb="29" eb="31">
      <t>ヨウイン</t>
    </rPh>
    <phoneticPr fontId="2"/>
  </si>
  <si>
    <t>年度</t>
    <rPh sb="0" eb="2">
      <t>ネンド</t>
    </rPh>
    <phoneticPr fontId="2"/>
  </si>
  <si>
    <t>指定地球温暖化対策事業者</t>
    <rPh sb="0" eb="2">
      <t>シテイ</t>
    </rPh>
    <rPh sb="2" eb="4">
      <t>チキュウ</t>
    </rPh>
    <rPh sb="4" eb="6">
      <t>オンダン</t>
    </rPh>
    <rPh sb="6" eb="7">
      <t>カ</t>
    </rPh>
    <rPh sb="7" eb="9">
      <t>タイサク</t>
    </rPh>
    <rPh sb="9" eb="12">
      <t>ジギョウシャ</t>
    </rPh>
    <phoneticPr fontId="2"/>
  </si>
  <si>
    <t>１　特定テナント等事業者の概要</t>
    <rPh sb="2" eb="4">
      <t>トクテイ</t>
    </rPh>
    <rPh sb="8" eb="9">
      <t>トウ</t>
    </rPh>
    <rPh sb="9" eb="12">
      <t>ジギョウシャ</t>
    </rPh>
    <rPh sb="13" eb="15">
      <t>ガイヨウ</t>
    </rPh>
    <phoneticPr fontId="2"/>
  </si>
  <si>
    <t>特定テナント等事業者</t>
    <rPh sb="0" eb="2">
      <t>トクテイ</t>
    </rPh>
    <rPh sb="6" eb="7">
      <t>トウ</t>
    </rPh>
    <rPh sb="7" eb="9">
      <t>ジギョウ</t>
    </rPh>
    <rPh sb="9" eb="10">
      <t>シャ</t>
    </rPh>
    <phoneticPr fontId="2"/>
  </si>
  <si>
    <t xml:space="preserve"> (1)　特定テナント等事業者の氏名（法人にあっては名称）</t>
    <rPh sb="5" eb="7">
      <t>トクテイ</t>
    </rPh>
    <rPh sb="11" eb="12">
      <t>トウ</t>
    </rPh>
    <rPh sb="12" eb="15">
      <t>ジギョウシャ</t>
    </rPh>
    <rPh sb="16" eb="18">
      <t>シメイ</t>
    </rPh>
    <phoneticPr fontId="2"/>
  </si>
  <si>
    <t>A_農業_林業</t>
    <rPh sb="2" eb="4">
      <t>ノウギョウ</t>
    </rPh>
    <rPh sb="5" eb="7">
      <t>リンギョウ</t>
    </rPh>
    <phoneticPr fontId="2"/>
  </si>
  <si>
    <t>A</t>
  </si>
  <si>
    <t>農業</t>
  </si>
  <si>
    <t>B_漁業</t>
  </si>
  <si>
    <t>B</t>
  </si>
  <si>
    <t>林業</t>
  </si>
  <si>
    <t>C_鉱業_採石業_砂利採取業</t>
  </si>
  <si>
    <t>C</t>
  </si>
  <si>
    <t>漁業</t>
  </si>
  <si>
    <t>D_建設業</t>
  </si>
  <si>
    <t>D</t>
  </si>
  <si>
    <t>水産養殖業</t>
  </si>
  <si>
    <t>E_製造業</t>
  </si>
  <si>
    <t>E</t>
  </si>
  <si>
    <t>鉱業，採石業，砂利採取業</t>
  </si>
  <si>
    <t>F_電気_ガス_熱供給_水道業</t>
  </si>
  <si>
    <t>F</t>
  </si>
  <si>
    <t>総合工事業</t>
  </si>
  <si>
    <t>G_情報通信業</t>
  </si>
  <si>
    <t>G</t>
  </si>
  <si>
    <t xml:space="preserve">職別工事業(設備工事業を除く) </t>
  </si>
  <si>
    <t>H_運輸業_郵便業</t>
  </si>
  <si>
    <t>H</t>
  </si>
  <si>
    <t>設備工事業</t>
  </si>
  <si>
    <t>特定テナント等事業所の名称</t>
    <rPh sb="0" eb="2">
      <t>トクテイ</t>
    </rPh>
    <rPh sb="6" eb="7">
      <t>トウ</t>
    </rPh>
    <phoneticPr fontId="2"/>
  </si>
  <si>
    <t>I_卸売業_小売業</t>
  </si>
  <si>
    <t>I</t>
  </si>
  <si>
    <t>食料品製造業</t>
  </si>
  <si>
    <t>業種等</t>
    <rPh sb="0" eb="2">
      <t>ギョウシュ</t>
    </rPh>
    <rPh sb="2" eb="3">
      <t>トウ</t>
    </rPh>
    <phoneticPr fontId="2"/>
  </si>
  <si>
    <t>事業の
業　種</t>
    <rPh sb="0" eb="2">
      <t>ジギョウ</t>
    </rPh>
    <rPh sb="4" eb="5">
      <t>ギョウ</t>
    </rPh>
    <rPh sb="6" eb="7">
      <t>タネ</t>
    </rPh>
    <phoneticPr fontId="2"/>
  </si>
  <si>
    <t>J_金融業_保険業</t>
  </si>
  <si>
    <t>J</t>
  </si>
  <si>
    <t>飲料・たばこ・飼料製造業</t>
  </si>
  <si>
    <t>K_不動産業_物品賃貸業</t>
  </si>
  <si>
    <t>K</t>
  </si>
  <si>
    <t>繊維工業</t>
  </si>
  <si>
    <t>事業所
の種類</t>
    <rPh sb="0" eb="3">
      <t>ジギョウショ</t>
    </rPh>
    <rPh sb="5" eb="7">
      <t>シュルイ</t>
    </rPh>
    <phoneticPr fontId="2"/>
  </si>
  <si>
    <t>L_学術研究_専門_技術サービス業</t>
  </si>
  <si>
    <t>L</t>
  </si>
  <si>
    <t>木材・木製品製造業（家具を除く）</t>
  </si>
  <si>
    <t>前年度末</t>
    <rPh sb="0" eb="3">
      <t>ゼンネンド</t>
    </rPh>
    <rPh sb="3" eb="4">
      <t>マツ</t>
    </rPh>
    <phoneticPr fontId="2"/>
  </si>
  <si>
    <t>M_宿泊業_飲食サービス業</t>
  </si>
  <si>
    <t>M</t>
  </si>
  <si>
    <t>家具・装備品製造業</t>
  </si>
  <si>
    <t>用途別内訳</t>
    <rPh sb="0" eb="2">
      <t>ヨウト</t>
    </rPh>
    <rPh sb="2" eb="3">
      <t>ベツ</t>
    </rPh>
    <rPh sb="3" eb="5">
      <t>ウチワケ</t>
    </rPh>
    <phoneticPr fontId="2"/>
  </si>
  <si>
    <t>N_生活関連サービス業_娯楽業</t>
  </si>
  <si>
    <t>N</t>
  </si>
  <si>
    <t>パルプ・紙・紙加工品製造業</t>
  </si>
  <si>
    <t>O_教育_学習支援業</t>
  </si>
  <si>
    <t>O</t>
  </si>
  <si>
    <t>印刷・同関連業</t>
  </si>
  <si>
    <t>P_医療_福祉</t>
  </si>
  <si>
    <t>P</t>
  </si>
  <si>
    <t>Q_複合サービス事業</t>
  </si>
  <si>
    <t>Q</t>
  </si>
  <si>
    <t>石油製品・石炭製品製造業</t>
  </si>
  <si>
    <t>R_サービス業...他に分類されないもの</t>
  </si>
  <si>
    <t>R</t>
  </si>
  <si>
    <t>プラスチック製品製造業（別掲を除く）</t>
  </si>
  <si>
    <t>S_公務...他に分類されるものを除く</t>
  </si>
  <si>
    <t>S</t>
  </si>
  <si>
    <t>T_分類不能の産業</t>
  </si>
  <si>
    <t>T</t>
  </si>
  <si>
    <t>なめし革・同製品・毛皮製造業</t>
  </si>
  <si>
    <t>窯業・土石製品製造業</t>
  </si>
  <si>
    <t>鉄鋼業</t>
  </si>
  <si>
    <t>非鉄金属製造業</t>
  </si>
  <si>
    <t>金属製品製造業</t>
  </si>
  <si>
    <t xml:space="preserve">はん用機械器具製造業 </t>
  </si>
  <si>
    <t>生産用機械器具製造業</t>
  </si>
  <si>
    <t>使用床面積</t>
    <rPh sb="0" eb="2">
      <t>シヨウ</t>
    </rPh>
    <rPh sb="2" eb="5">
      <t>ユカメンセキ</t>
    </rPh>
    <phoneticPr fontId="2"/>
  </si>
  <si>
    <t>電気使用量</t>
    <rPh sb="0" eb="2">
      <t>デンキ</t>
    </rPh>
    <rPh sb="2" eb="5">
      <t>シヨウリョウ</t>
    </rPh>
    <phoneticPr fontId="2"/>
  </si>
  <si>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</si>
  <si>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</si>
  <si>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</si>
  <si>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</si>
  <si>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</si>
  <si>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</si>
  <si>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</si>
  <si>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</si>
  <si>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</si>
  <si>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</si>
  <si>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</si>
  <si>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</si>
  <si>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</si>
  <si>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</si>
  <si>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</si>
  <si>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</si>
  <si>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</si>
  <si>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</si>
  <si>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</si>
  <si>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</si>
  <si>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繊維・衣服等卸売業</t>
  </si>
  <si>
    <t xml:space="preserve">飲食料品卸売業 </t>
  </si>
  <si>
    <t>建築材料，鉱物・金属材料等卸売業</t>
  </si>
  <si>
    <t>機械器具卸売業</t>
  </si>
  <si>
    <t>その他の卸売業</t>
  </si>
  <si>
    <t>各種商品小売業</t>
  </si>
  <si>
    <t>織物・衣服・身の回り品小売業</t>
  </si>
  <si>
    <t>飲食料品小売業</t>
  </si>
  <si>
    <t>機械器具小売業</t>
  </si>
  <si>
    <t xml:space="preserve">その他の小売業 </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</si>
  <si>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</si>
  <si>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</si>
  <si>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</si>
  <si>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</si>
  <si>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</si>
  <si>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</si>
  <si>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</si>
  <si>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</si>
  <si>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</si>
  <si>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</si>
  <si>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</si>
  <si>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</si>
  <si>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飲食店</t>
  </si>
  <si>
    <t>持ち帰り・配達飲食サービス業</t>
  </si>
  <si>
    <t>洗濯・理容・美容・浴場業</t>
  </si>
  <si>
    <t>その他の生活関連サービス業</t>
  </si>
  <si>
    <t>娯楽業</t>
  </si>
  <si>
    <t>学校教育</t>
  </si>
  <si>
    <t>その他の教育，学習支援業</t>
  </si>
  <si>
    <t>医療業</t>
  </si>
  <si>
    <t>保健衛生</t>
  </si>
  <si>
    <t xml:space="preserve">社会保険・社会福祉・介護事業 </t>
  </si>
  <si>
    <t>郵便局</t>
  </si>
  <si>
    <t xml:space="preserve">協同組合（他に分類されないもの） </t>
  </si>
  <si>
    <t>廃棄物処理業</t>
  </si>
  <si>
    <t>自動車整備業</t>
  </si>
  <si>
    <t xml:space="preserve">機械等修理業（別掲を除く） </t>
  </si>
  <si>
    <t xml:space="preserve">職業紹介・労働者派遣業 </t>
  </si>
  <si>
    <t>その他の事業サービス業</t>
  </si>
  <si>
    <t>政治・経済・文化団体</t>
  </si>
  <si>
    <t>宗教</t>
  </si>
  <si>
    <t>その他のサービス業</t>
  </si>
  <si>
    <t xml:space="preserve">国家公務 </t>
  </si>
  <si>
    <t>地方公務</t>
  </si>
  <si>
    <t>分類不能の産業</t>
  </si>
  <si>
    <t>指定（特定）地球温暖化
対策事業所の名称</t>
    <phoneticPr fontId="2"/>
  </si>
  <si>
    <t>分類番号</t>
    <phoneticPr fontId="2"/>
  </si>
  <si>
    <t>主たる用途</t>
    <phoneticPr fontId="2"/>
  </si>
  <si>
    <t>㎡</t>
    <phoneticPr fontId="2"/>
  </si>
  <si>
    <t>事務所</t>
    <phoneticPr fontId="2"/>
  </si>
  <si>
    <t>情報通信</t>
    <phoneticPr fontId="2"/>
  </si>
  <si>
    <t>放送局</t>
    <phoneticPr fontId="2"/>
  </si>
  <si>
    <t>商業</t>
    <phoneticPr fontId="2"/>
  </si>
  <si>
    <t>宿泊</t>
    <phoneticPr fontId="2"/>
  </si>
  <si>
    <t>教育</t>
    <phoneticPr fontId="2"/>
  </si>
  <si>
    <t>医療</t>
    <phoneticPr fontId="2"/>
  </si>
  <si>
    <t>文化</t>
    <phoneticPr fontId="2"/>
  </si>
  <si>
    <t>物流</t>
    <phoneticPr fontId="2"/>
  </si>
  <si>
    <t>駐車場</t>
    <phoneticPr fontId="2"/>
  </si>
  <si>
    <t>事業の概要</t>
    <phoneticPr fontId="2"/>
  </si>
  <si>
    <t>その５</t>
    <phoneticPr fontId="3"/>
  </si>
  <si>
    <t>使用量</t>
    <rPh sb="0" eb="2">
      <t>シヨウ</t>
    </rPh>
    <rPh sb="2" eb="3">
      <t>リョウ</t>
    </rPh>
    <phoneticPr fontId="2"/>
  </si>
  <si>
    <t>産業分類名</t>
    <phoneticPr fontId="2"/>
  </si>
  <si>
    <t>年</t>
    <rPh sb="0" eb="1">
      <t>ネン</t>
    </rPh>
    <phoneticPr fontId="2"/>
  </si>
  <si>
    <t>月</t>
    <rPh sb="0" eb="1">
      <t>ツキ</t>
    </rPh>
    <phoneticPr fontId="2"/>
  </si>
  <si>
    <t>その２</t>
    <phoneticPr fontId="2"/>
  </si>
  <si>
    <t>事業所の
使用開始年月</t>
    <phoneticPr fontId="2"/>
  </si>
  <si>
    <t>名称</t>
    <phoneticPr fontId="2"/>
  </si>
  <si>
    <t>ﾌｧｸｼﾐﾘ番号</t>
    <phoneticPr fontId="2"/>
  </si>
  <si>
    <t>電子ﾒｰﾙｱﾄﾞﾚｽ</t>
    <phoneticPr fontId="2"/>
  </si>
  <si>
    <t>２　地球温暖化の対策の推進体制</t>
    <rPh sb="2" eb="4">
      <t>チキュウ</t>
    </rPh>
    <rPh sb="4" eb="7">
      <t>オンダンカ</t>
    </rPh>
    <rPh sb="8" eb="10">
      <t>タイサク</t>
    </rPh>
    <rPh sb="11" eb="13">
      <t>スイシン</t>
    </rPh>
    <rPh sb="13" eb="15">
      <t>タイセイ</t>
    </rPh>
    <phoneticPr fontId="2"/>
  </si>
  <si>
    <t>３　指定（特定）地球温暖化対策事業者との協力に関する措置</t>
    <phoneticPr fontId="2"/>
  </si>
  <si>
    <t>４　地球温暖化の対策の推進に係る目標</t>
    <rPh sb="2" eb="4">
      <t>チキュウ</t>
    </rPh>
    <rPh sb="4" eb="6">
      <t>オンダン</t>
    </rPh>
    <rPh sb="6" eb="7">
      <t>カ</t>
    </rPh>
    <rPh sb="8" eb="10">
      <t>タイサク</t>
    </rPh>
    <rPh sb="11" eb="13">
      <t>スイシン</t>
    </rPh>
    <rPh sb="14" eb="15">
      <t>カカ</t>
    </rPh>
    <rPh sb="16" eb="18">
      <t>モクヒョウ</t>
    </rPh>
    <phoneticPr fontId="2"/>
  </si>
  <si>
    <t>年度から</t>
    <rPh sb="0" eb="2">
      <t>ネンド</t>
    </rPh>
    <phoneticPr fontId="2"/>
  </si>
  <si>
    <t>年度まで</t>
    <rPh sb="0" eb="2">
      <t>ネンド</t>
    </rPh>
    <phoneticPr fontId="2"/>
  </si>
  <si>
    <t>目標</t>
    <rPh sb="0" eb="2">
      <t>モクヒョウ</t>
    </rPh>
    <phoneticPr fontId="2"/>
  </si>
  <si>
    <t>５　目標を達成するための措置の計画及び実施状況</t>
    <rPh sb="2" eb="4">
      <t>モクヒョウ</t>
    </rPh>
    <rPh sb="5" eb="7">
      <t>タッセイ</t>
    </rPh>
    <rPh sb="12" eb="14">
      <t>ソチ</t>
    </rPh>
    <rPh sb="15" eb="17">
      <t>ケイカク</t>
    </rPh>
    <rPh sb="17" eb="18">
      <t>オヨ</t>
    </rPh>
    <rPh sb="19" eb="21">
      <t>ジッシ</t>
    </rPh>
    <rPh sb="21" eb="23">
      <t>ジョウキョウ</t>
    </rPh>
    <phoneticPr fontId="2"/>
  </si>
  <si>
    <t>実施済</t>
    <rPh sb="0" eb="2">
      <t>ジッシ</t>
    </rPh>
    <rPh sb="2" eb="3">
      <t>ズ</t>
    </rPh>
    <phoneticPr fontId="2"/>
  </si>
  <si>
    <t>６　その他の取組（任意）</t>
    <rPh sb="4" eb="5">
      <t>タ</t>
    </rPh>
    <rPh sb="6" eb="8">
      <t>トリクミ</t>
    </rPh>
    <rPh sb="9" eb="11">
      <t>ニンイ</t>
    </rPh>
    <phoneticPr fontId="2"/>
  </si>
  <si>
    <t>単位：ｔ（二酸化炭素換算）</t>
    <phoneticPr fontId="2"/>
  </si>
  <si>
    <r>
      <t>特定温室効果ガス</t>
    </r>
    <r>
      <rPr>
        <sz val="8"/>
        <rFont val="ＭＳ 明朝"/>
        <family val="1"/>
        <charset val="128"/>
      </rPr>
      <t xml:space="preserve">
（エネルギー起源CO</t>
    </r>
    <r>
      <rPr>
        <vertAlign val="subscript"/>
        <sz val="8"/>
        <rFont val="ＭＳ 明朝"/>
        <family val="1"/>
        <charset val="128"/>
      </rPr>
      <t>2</t>
    </r>
    <r>
      <rPr>
        <sz val="8"/>
        <rFont val="ＭＳ 明朝"/>
        <family val="1"/>
        <charset val="128"/>
      </rPr>
      <t>）</t>
    </r>
    <phoneticPr fontId="2"/>
  </si>
  <si>
    <t>その他ガス</t>
    <rPh sb="2" eb="3">
      <t>タ</t>
    </rPh>
    <phoneticPr fontId="2"/>
  </si>
  <si>
    <r>
      <t>非エネルギー起源
二酸化炭素（CO</t>
    </r>
    <r>
      <rPr>
        <vertAlign val="subscript"/>
        <sz val="10"/>
        <rFont val="ＭＳ 明朝"/>
        <family val="1"/>
        <charset val="128"/>
      </rPr>
      <t>2</t>
    </r>
    <r>
      <rPr>
        <sz val="10"/>
        <rFont val="ＭＳ 明朝"/>
        <family val="1"/>
        <charset val="128"/>
      </rPr>
      <t>）</t>
    </r>
    <rPh sb="9" eb="12">
      <t>ニサンカ</t>
    </rPh>
    <rPh sb="12" eb="14">
      <t>タンソ</t>
    </rPh>
    <phoneticPr fontId="2"/>
  </si>
  <si>
    <r>
      <t>メタン
（CH</t>
    </r>
    <r>
      <rPr>
        <vertAlign val="subscript"/>
        <sz val="10"/>
        <rFont val="ＭＳ 明朝"/>
        <family val="1"/>
        <charset val="128"/>
      </rPr>
      <t>4</t>
    </r>
    <r>
      <rPr>
        <sz val="10"/>
        <rFont val="ＭＳ 明朝"/>
        <family val="1"/>
        <charset val="128"/>
      </rPr>
      <t>）</t>
    </r>
    <phoneticPr fontId="2"/>
  </si>
  <si>
    <r>
      <t>一酸化二窒素
（N</t>
    </r>
    <r>
      <rPr>
        <vertAlign val="subscript"/>
        <sz val="10"/>
        <rFont val="ＭＳ 明朝"/>
        <family val="1"/>
        <charset val="128"/>
      </rPr>
      <t>2</t>
    </r>
    <r>
      <rPr>
        <sz val="10"/>
        <rFont val="ＭＳ 明朝"/>
        <family val="1"/>
        <charset val="128"/>
      </rPr>
      <t>O）</t>
    </r>
    <rPh sb="0" eb="3">
      <t>イッサンカ</t>
    </rPh>
    <rPh sb="3" eb="4">
      <t>ニ</t>
    </rPh>
    <rPh sb="4" eb="6">
      <t>チッソ</t>
    </rPh>
    <phoneticPr fontId="2"/>
  </si>
  <si>
    <t>ﾊｲﾄﾞﾛﾌﾙｵﾛｶｰﾎﾞﾝ
（HFC）</t>
    <phoneticPr fontId="2"/>
  </si>
  <si>
    <t>ﾊﾟｰﾌﾙｵﾛｶｰﾎﾞﾝ
（PFC）</t>
    <phoneticPr fontId="2"/>
  </si>
  <si>
    <r>
      <t>六ふっ化いおう
（SF</t>
    </r>
    <r>
      <rPr>
        <vertAlign val="subscript"/>
        <sz val="10"/>
        <rFont val="ＭＳ 明朝"/>
        <family val="1"/>
        <charset val="128"/>
      </rPr>
      <t>6</t>
    </r>
    <r>
      <rPr>
        <sz val="10"/>
        <rFont val="ＭＳ 明朝"/>
        <family val="1"/>
        <charset val="128"/>
      </rPr>
      <t>）</t>
    </r>
    <rPh sb="0" eb="1">
      <t>ロク</t>
    </rPh>
    <rPh sb="3" eb="4">
      <t>カ</t>
    </rPh>
    <phoneticPr fontId="2"/>
  </si>
  <si>
    <t>上水・下水</t>
    <phoneticPr fontId="2"/>
  </si>
  <si>
    <t>合計</t>
    <phoneticPr fontId="2"/>
  </si>
  <si>
    <t xml:space="preserve"> (2)　特定テナント等事業所の延べ面積当たりの特定温室効果ガス年度排出量の状況</t>
    <rPh sb="5" eb="7">
      <t>トクテイ</t>
    </rPh>
    <rPh sb="11" eb="12">
      <t>トウ</t>
    </rPh>
    <rPh sb="12" eb="14">
      <t>ジギョウ</t>
    </rPh>
    <rPh sb="14" eb="15">
      <t>ショ</t>
    </rPh>
    <rPh sb="16" eb="17">
      <t>ノ</t>
    </rPh>
    <rPh sb="18" eb="20">
      <t>メンセキ</t>
    </rPh>
    <rPh sb="20" eb="21">
      <t>ア</t>
    </rPh>
    <rPh sb="24" eb="26">
      <t>トクテイ</t>
    </rPh>
    <rPh sb="26" eb="28">
      <t>オンシツ</t>
    </rPh>
    <rPh sb="28" eb="30">
      <t>コウカ</t>
    </rPh>
    <rPh sb="32" eb="34">
      <t>ネンド</t>
    </rPh>
    <rPh sb="34" eb="37">
      <t>ハイシュツリョウ</t>
    </rPh>
    <rPh sb="38" eb="40">
      <t>ジョウキョウ</t>
    </rPh>
    <phoneticPr fontId="2"/>
  </si>
  <si>
    <t>延べ面積当たり
特定温室効果ガス
年度排出量</t>
    <rPh sb="4" eb="5">
      <t>トウ</t>
    </rPh>
    <phoneticPr fontId="2"/>
  </si>
  <si>
    <t>事業活動の種別</t>
    <rPh sb="0" eb="2">
      <t>ジギョウ</t>
    </rPh>
    <rPh sb="2" eb="4">
      <t>カツドウ</t>
    </rPh>
    <rPh sb="5" eb="7">
      <t>シュベツ</t>
    </rPh>
    <phoneticPr fontId="2"/>
  </si>
  <si>
    <t xml:space="preserve"> (2)　事業活動の量及びその他ガス排出量の算定</t>
    <rPh sb="5" eb="7">
      <t>ジギョウ</t>
    </rPh>
    <rPh sb="7" eb="9">
      <t>カツドウ</t>
    </rPh>
    <rPh sb="15" eb="16">
      <t>タ</t>
    </rPh>
    <rPh sb="22" eb="24">
      <t>サンテイ</t>
    </rPh>
    <phoneticPr fontId="2"/>
  </si>
  <si>
    <t>合　　計</t>
    <rPh sb="0" eb="1">
      <t>ゴウ</t>
    </rPh>
    <rPh sb="3" eb="4">
      <t>ケイ</t>
    </rPh>
    <phoneticPr fontId="2"/>
  </si>
  <si>
    <t>燃料等の種類</t>
    <rPh sb="0" eb="2">
      <t>ネンリョウ</t>
    </rPh>
    <rPh sb="2" eb="3">
      <t>トウ</t>
    </rPh>
    <rPh sb="4" eb="6">
      <t>シュルイ</t>
    </rPh>
    <phoneticPr fontId="2"/>
  </si>
  <si>
    <t>特定テナント等地球温暖化対策計画書</t>
    <rPh sb="0" eb="2">
      <t>トクテイ</t>
    </rPh>
    <rPh sb="6" eb="7">
      <t>トウ</t>
    </rPh>
    <rPh sb="7" eb="9">
      <t>チキュウ</t>
    </rPh>
    <rPh sb="9" eb="12">
      <t>オンダンカ</t>
    </rPh>
    <rPh sb="12" eb="14">
      <t>タイサク</t>
    </rPh>
    <rPh sb="14" eb="17">
      <t>ケイカクショ</t>
    </rPh>
    <phoneticPr fontId="2"/>
  </si>
  <si>
    <t>排出係数</t>
    <rPh sb="0" eb="2">
      <t>ハイシュツ</t>
    </rPh>
    <rPh sb="2" eb="4">
      <t>ケイスウ</t>
    </rPh>
    <phoneticPr fontId="2"/>
  </si>
  <si>
    <t>活動量</t>
    <rPh sb="0" eb="2">
      <t>カツドウ</t>
    </rPh>
    <rPh sb="2" eb="3">
      <t>リョウ</t>
    </rPh>
    <phoneticPr fontId="2"/>
  </si>
  <si>
    <t>単位</t>
    <rPh sb="0" eb="2">
      <t>タンイ</t>
    </rPh>
    <phoneticPr fontId="2"/>
  </si>
  <si>
    <t>千㎥</t>
    <rPh sb="0" eb="1">
      <t>セン</t>
    </rPh>
    <phoneticPr fontId="2"/>
  </si>
  <si>
    <t>推計</t>
    <rPh sb="0" eb="2">
      <t>スイケイ</t>
    </rPh>
    <phoneticPr fontId="2"/>
  </si>
  <si>
    <t>そ　の　他　（　　　　　　　　　　）</t>
    <rPh sb="4" eb="5">
      <t>タ</t>
    </rPh>
    <phoneticPr fontId="2"/>
  </si>
  <si>
    <t>排出量(t)</t>
    <rPh sb="0" eb="2">
      <t>ハイシュツ</t>
    </rPh>
    <rPh sb="2" eb="3">
      <t>リョウ</t>
    </rPh>
    <phoneticPr fontId="2"/>
  </si>
  <si>
    <t>その他ガス排出量
（二酸化炭素換算）</t>
    <rPh sb="2" eb="3">
      <t>タ</t>
    </rPh>
    <rPh sb="5" eb="7">
      <t>ハイシュツ</t>
    </rPh>
    <rPh sb="7" eb="8">
      <t>リョウ</t>
    </rPh>
    <rPh sb="10" eb="13">
      <t>ニサンカ</t>
    </rPh>
    <rPh sb="13" eb="15">
      <t>タンソ</t>
    </rPh>
    <rPh sb="15" eb="17">
      <t>カンザン</t>
    </rPh>
    <phoneticPr fontId="2"/>
  </si>
  <si>
    <t>その４</t>
    <phoneticPr fontId="2"/>
  </si>
  <si>
    <t>単位：kg（二酸化炭素換算）/㎡・年</t>
    <phoneticPr fontId="2"/>
  </si>
  <si>
    <t>備考</t>
    <rPh sb="0" eb="2">
      <t>ビコウ</t>
    </rPh>
    <phoneticPr fontId="2"/>
  </si>
  <si>
    <t>その他の買電（昼夜間不明の場合を含む。）</t>
    <rPh sb="2" eb="3">
      <t>タ</t>
    </rPh>
    <rPh sb="7" eb="9">
      <t>チュウヤ</t>
    </rPh>
    <rPh sb="9" eb="10">
      <t>アイダ</t>
    </rPh>
    <rPh sb="10" eb="12">
      <t>フメイ</t>
    </rPh>
    <rPh sb="13" eb="15">
      <t>バアイ</t>
    </rPh>
    <rPh sb="16" eb="17">
      <t>フク</t>
    </rPh>
    <phoneticPr fontId="2"/>
  </si>
  <si>
    <t>年度</t>
    <phoneticPr fontId="2"/>
  </si>
  <si>
    <t>年度</t>
    <rPh sb="0" eb="2">
      <t>ネンド</t>
    </rPh>
    <phoneticPr fontId="2"/>
  </si>
  <si>
    <t>特定テナント等事業所の延べ面積</t>
    <rPh sb="0" eb="2">
      <t>トクテイ</t>
    </rPh>
    <rPh sb="6" eb="7">
      <t>トウ</t>
    </rPh>
    <rPh sb="7" eb="10">
      <t>ジギョウショ</t>
    </rPh>
    <rPh sb="11" eb="12">
      <t>ノ</t>
    </rPh>
    <rPh sb="13" eb="15">
      <t>メンセキ</t>
    </rPh>
    <phoneticPr fontId="2"/>
  </si>
  <si>
    <t>対策分類</t>
    <rPh sb="0" eb="2">
      <t>タイサク</t>
    </rPh>
    <rPh sb="2" eb="4">
      <t>ブンルイ</t>
    </rPh>
    <phoneticPr fontId="2"/>
  </si>
  <si>
    <t>照明</t>
    <rPh sb="0" eb="2">
      <t>ショウメイ</t>
    </rPh>
    <phoneticPr fontId="2"/>
  </si>
  <si>
    <t>空調</t>
    <rPh sb="0" eb="2">
      <t>クウチョウ</t>
    </rPh>
    <phoneticPr fontId="2"/>
  </si>
  <si>
    <t>コンセント機器</t>
    <rPh sb="5" eb="7">
      <t>キキ</t>
    </rPh>
    <phoneticPr fontId="2"/>
  </si>
  <si>
    <t>その他</t>
    <rPh sb="2" eb="3">
      <t>タ</t>
    </rPh>
    <phoneticPr fontId="2"/>
  </si>
  <si>
    <t>第１号様式の２０（第４条の２６関係）</t>
    <rPh sb="0" eb="1">
      <t>ダイ</t>
    </rPh>
    <rPh sb="2" eb="3">
      <t>ゴウ</t>
    </rPh>
    <rPh sb="3" eb="5">
      <t>ヨウシキ</t>
    </rPh>
    <rPh sb="9" eb="10">
      <t>ダイ</t>
    </rPh>
    <rPh sb="11" eb="12">
      <t>ジョウ</t>
    </rPh>
    <rPh sb="15" eb="17">
      <t>カンケイ</t>
    </rPh>
    <phoneticPr fontId="23"/>
  </si>
  <si>
    <t>年</t>
    <rPh sb="0" eb="1">
      <t>ネン</t>
    </rPh>
    <phoneticPr fontId="23"/>
  </si>
  <si>
    <t>月</t>
    <rPh sb="0" eb="1">
      <t>ツキ</t>
    </rPh>
    <phoneticPr fontId="23"/>
  </si>
  <si>
    <t>日</t>
    <rPh sb="0" eb="1">
      <t>ヒ</t>
    </rPh>
    <phoneticPr fontId="23"/>
  </si>
  <si>
    <t>東 京 都 知 事　殿</t>
    <rPh sb="0" eb="1">
      <t>ヒガシ</t>
    </rPh>
    <rPh sb="2" eb="3">
      <t>キョウ</t>
    </rPh>
    <rPh sb="4" eb="5">
      <t>ミヤコ</t>
    </rPh>
    <rPh sb="6" eb="7">
      <t>チ</t>
    </rPh>
    <rPh sb="8" eb="9">
      <t>コト</t>
    </rPh>
    <rPh sb="10" eb="11">
      <t>ドノ</t>
    </rPh>
    <phoneticPr fontId="23"/>
  </si>
  <si>
    <t>住所</t>
    <rPh sb="0" eb="2">
      <t>ジュウショ</t>
    </rPh>
    <phoneticPr fontId="23"/>
  </si>
  <si>
    <t>氏名</t>
    <rPh sb="0" eb="2">
      <t>シメイ</t>
    </rPh>
    <phoneticPr fontId="23"/>
  </si>
  <si>
    <t>㊞</t>
    <phoneticPr fontId="23"/>
  </si>
  <si>
    <t>法人にあっては名称、代表者の氏名
及び主たる事務所の所在地</t>
    <phoneticPr fontId="23"/>
  </si>
  <si>
    <t>特定テナント等地球温暖化対策計画書提出書</t>
    <rPh sb="0" eb="2">
      <t>トクテイ</t>
    </rPh>
    <rPh sb="6" eb="7">
      <t>トウ</t>
    </rPh>
    <rPh sb="7" eb="9">
      <t>チキュウ</t>
    </rPh>
    <rPh sb="9" eb="12">
      <t>オンダンカ</t>
    </rPh>
    <rPh sb="12" eb="14">
      <t>タイサク</t>
    </rPh>
    <rPh sb="14" eb="17">
      <t>ケイカクショ</t>
    </rPh>
    <rPh sb="17" eb="19">
      <t>テイシュツ</t>
    </rPh>
    <rPh sb="19" eb="20">
      <t>ショ</t>
    </rPh>
    <phoneticPr fontId="23"/>
  </si>
  <si>
    <t>　都民の健康と安全を確保する環境に関する条例第７条第５項の規定により特定テナント等地球温暖化対策計画書を次のとおり提出します。</t>
    <rPh sb="25" eb="26">
      <t>ダイ</t>
    </rPh>
    <rPh sb="27" eb="28">
      <t>コウ</t>
    </rPh>
    <rPh sb="34" eb="36">
      <t>トクテイ</t>
    </rPh>
    <rPh sb="40" eb="41">
      <t>トウ</t>
    </rPh>
    <rPh sb="41" eb="43">
      <t>チキュウ</t>
    </rPh>
    <rPh sb="43" eb="45">
      <t>オンダン</t>
    </rPh>
    <rPh sb="45" eb="46">
      <t>カ</t>
    </rPh>
    <rPh sb="46" eb="48">
      <t>タイサク</t>
    </rPh>
    <rPh sb="48" eb="51">
      <t>ケイカクショ</t>
    </rPh>
    <rPh sb="52" eb="53">
      <t>ツギ</t>
    </rPh>
    <rPh sb="57" eb="59">
      <t>テイシュツ</t>
    </rPh>
    <phoneticPr fontId="23"/>
  </si>
  <si>
    <t>指定（特定）地球温暖化対策事業所の名称</t>
    <rPh sb="0" eb="2">
      <t>シテイ</t>
    </rPh>
    <rPh sb="3" eb="5">
      <t>トクテイ</t>
    </rPh>
    <rPh sb="6" eb="8">
      <t>チキュウ</t>
    </rPh>
    <rPh sb="8" eb="10">
      <t>オンダン</t>
    </rPh>
    <rPh sb="10" eb="11">
      <t>カ</t>
    </rPh>
    <rPh sb="11" eb="13">
      <t>タイサク</t>
    </rPh>
    <rPh sb="13" eb="16">
      <t>ジギョウショ</t>
    </rPh>
    <rPh sb="17" eb="19">
      <t>メイショウ</t>
    </rPh>
    <phoneticPr fontId="23"/>
  </si>
  <si>
    <t>指定（特定）地球温暖化対策事業所の所在地</t>
    <rPh sb="0" eb="2">
      <t>シテイ</t>
    </rPh>
    <rPh sb="3" eb="5">
      <t>トクテイ</t>
    </rPh>
    <rPh sb="6" eb="8">
      <t>チキュウ</t>
    </rPh>
    <rPh sb="8" eb="10">
      <t>オンダン</t>
    </rPh>
    <rPh sb="10" eb="11">
      <t>カ</t>
    </rPh>
    <rPh sb="11" eb="13">
      <t>タイサク</t>
    </rPh>
    <rPh sb="13" eb="16">
      <t>ジギョウショ</t>
    </rPh>
    <rPh sb="17" eb="20">
      <t>ショザイチ</t>
    </rPh>
    <phoneticPr fontId="23"/>
  </si>
  <si>
    <t>指定（特定）地球温暖化対策事業所の指定番号</t>
    <rPh sb="0" eb="2">
      <t>シテイ</t>
    </rPh>
    <rPh sb="3" eb="5">
      <t>トクテイ</t>
    </rPh>
    <rPh sb="6" eb="8">
      <t>チキュウ</t>
    </rPh>
    <rPh sb="8" eb="10">
      <t>オンダン</t>
    </rPh>
    <rPh sb="10" eb="11">
      <t>カ</t>
    </rPh>
    <rPh sb="11" eb="13">
      <t>タイサク</t>
    </rPh>
    <rPh sb="13" eb="16">
      <t>ジギョウショ</t>
    </rPh>
    <rPh sb="17" eb="19">
      <t>シテイ</t>
    </rPh>
    <rPh sb="19" eb="21">
      <t>バンゴウ</t>
    </rPh>
    <phoneticPr fontId="23"/>
  </si>
  <si>
    <t>特定テナント等　　　　　　　地球温暖化対策計画書</t>
    <rPh sb="0" eb="2">
      <t>トクテイ</t>
    </rPh>
    <rPh sb="6" eb="7">
      <t>トウ</t>
    </rPh>
    <rPh sb="14" eb="16">
      <t>チキュウ</t>
    </rPh>
    <rPh sb="16" eb="18">
      <t>オンダン</t>
    </rPh>
    <rPh sb="18" eb="19">
      <t>カ</t>
    </rPh>
    <rPh sb="19" eb="21">
      <t>タイサク</t>
    </rPh>
    <rPh sb="21" eb="23">
      <t>ケイカク</t>
    </rPh>
    <rPh sb="23" eb="24">
      <t>ショ</t>
    </rPh>
    <phoneticPr fontId="23"/>
  </si>
  <si>
    <t>　別添のとおり</t>
    <rPh sb="1" eb="3">
      <t>ベッテン</t>
    </rPh>
    <phoneticPr fontId="23"/>
  </si>
  <si>
    <t>連絡先</t>
    <rPh sb="0" eb="3">
      <t>レンラクサキ</t>
    </rPh>
    <phoneticPr fontId="23"/>
  </si>
  <si>
    <t>会社名</t>
    <rPh sb="0" eb="2">
      <t>カイシャ</t>
    </rPh>
    <rPh sb="2" eb="3">
      <t>メイ</t>
    </rPh>
    <phoneticPr fontId="23"/>
  </si>
  <si>
    <t>郵便番号</t>
    <rPh sb="0" eb="4">
      <t>ユウビンバンゴウ</t>
    </rPh>
    <phoneticPr fontId="23"/>
  </si>
  <si>
    <t>所属名</t>
    <rPh sb="0" eb="3">
      <t>ショゾクメイ</t>
    </rPh>
    <phoneticPr fontId="23"/>
  </si>
  <si>
    <t>担当者名</t>
    <rPh sb="0" eb="3">
      <t>タントウシャ</t>
    </rPh>
    <rPh sb="3" eb="4">
      <t>メイ</t>
    </rPh>
    <phoneticPr fontId="23"/>
  </si>
  <si>
    <t>電話番号</t>
    <rPh sb="0" eb="2">
      <t>デンワ</t>
    </rPh>
    <rPh sb="2" eb="4">
      <t>バンゴウ</t>
    </rPh>
    <phoneticPr fontId="23"/>
  </si>
  <si>
    <t>FAX番号</t>
    <rPh sb="3" eb="5">
      <t>バンゴウ</t>
    </rPh>
    <phoneticPr fontId="23"/>
  </si>
  <si>
    <t>ﾒｰﾙｱﾄﾞﾚｽ</t>
    <phoneticPr fontId="23"/>
  </si>
  <si>
    <t>備考</t>
    <rPh sb="0" eb="2">
      <t>ビコウ</t>
    </rPh>
    <phoneticPr fontId="23"/>
  </si>
  <si>
    <t>※受付欄</t>
    <phoneticPr fontId="23"/>
  </si>
  <si>
    <t>特定テナント等事業所の名称</t>
    <rPh sb="0" eb="2">
      <t>トクテイ</t>
    </rPh>
    <rPh sb="6" eb="7">
      <t>トウ</t>
    </rPh>
    <rPh sb="7" eb="10">
      <t>ジギョウショ</t>
    </rPh>
    <rPh sb="11" eb="13">
      <t>メイショウ</t>
    </rPh>
    <phoneticPr fontId="2"/>
  </si>
  <si>
    <t>特定テナント等事業所の業種</t>
    <rPh sb="0" eb="2">
      <t>トクテイ</t>
    </rPh>
    <rPh sb="6" eb="7">
      <t>トウ</t>
    </rPh>
    <rPh sb="7" eb="10">
      <t>ジギョウショ</t>
    </rPh>
    <rPh sb="11" eb="13">
      <t>ギョウシュ</t>
    </rPh>
    <phoneticPr fontId="2"/>
  </si>
  <si>
    <t>該当無</t>
    <rPh sb="0" eb="2">
      <t>ガイトウ</t>
    </rPh>
    <rPh sb="2" eb="3">
      <t>ナ</t>
    </rPh>
    <phoneticPr fontId="2"/>
  </si>
  <si>
    <t>点検表（事務所版）</t>
    <rPh sb="0" eb="2">
      <t>テンケン</t>
    </rPh>
    <rPh sb="2" eb="3">
      <t>ヒョウ</t>
    </rPh>
    <rPh sb="4" eb="6">
      <t>ジム</t>
    </rPh>
    <rPh sb="6" eb="7">
      <t>ショ</t>
    </rPh>
    <rPh sb="7" eb="8">
      <t>バン</t>
    </rPh>
    <phoneticPr fontId="2"/>
  </si>
  <si>
    <t>連絡先（電話番号等）</t>
    <rPh sb="0" eb="3">
      <t>レンラクサキ</t>
    </rPh>
    <rPh sb="4" eb="6">
      <t>デンワ</t>
    </rPh>
    <rPh sb="6" eb="8">
      <t>バンゴウ</t>
    </rPh>
    <rPh sb="8" eb="9">
      <t>トウ</t>
    </rPh>
    <phoneticPr fontId="2"/>
  </si>
  <si>
    <t>f=b*d    h1=f*50/g1    i=(a/b')*h1 減点の場合はi=a*e ただしa=-1
f=b*d    h2=f*50/g2    i=(a/b')*h2 減点の場合はi=a*e ただしa=-1
a：選択セル（回答欄）
該当無の場合、c=0で総点数から除外</t>
    <rPh sb="35" eb="37">
      <t>ゲンテン</t>
    </rPh>
    <rPh sb="38" eb="40">
      <t>バアイ</t>
    </rPh>
    <rPh sb="113" eb="115">
      <t>センタク</t>
    </rPh>
    <rPh sb="118" eb="120">
      <t>カイトウ</t>
    </rPh>
    <rPh sb="120" eb="121">
      <t>ラン</t>
    </rPh>
    <rPh sb="127" eb="129">
      <t>バアイ</t>
    </rPh>
    <rPh sb="134" eb="135">
      <t>ソウ</t>
    </rPh>
    <rPh sb="135" eb="137">
      <t>テンスウ</t>
    </rPh>
    <rPh sb="139" eb="141">
      <t>ジョガイ</t>
    </rPh>
    <phoneticPr fontId="2"/>
  </si>
  <si>
    <t>g1：</t>
    <phoneticPr fontId="2"/>
  </si>
  <si>
    <t>g2：</t>
    <phoneticPr fontId="2"/>
  </si>
  <si>
    <t>/70</t>
    <phoneticPr fontId="2"/>
  </si>
  <si>
    <t>PC、印刷機器（FAX・コピー機・プリンタ・複合機など）等の事務機器の購入及びリースにおいて、エネルギースター製品等、省エネ性能に配慮して導入しているか</t>
    <rPh sb="28" eb="29">
      <t>トウ</t>
    </rPh>
    <rPh sb="30" eb="32">
      <t>ジム</t>
    </rPh>
    <rPh sb="32" eb="34">
      <t>キキ</t>
    </rPh>
    <rPh sb="35" eb="37">
      <t>コウニュウ</t>
    </rPh>
    <rPh sb="37" eb="38">
      <t>オヨ</t>
    </rPh>
    <rPh sb="57" eb="58">
      <t>トウ</t>
    </rPh>
    <rPh sb="59" eb="60">
      <t>ショウ</t>
    </rPh>
    <rPh sb="62" eb="64">
      <t>セイノウ</t>
    </rPh>
    <rPh sb="65" eb="67">
      <t>ハイリョ</t>
    </rPh>
    <rPh sb="69" eb="71">
      <t>ドウニュウ</t>
    </rPh>
    <phoneticPr fontId="2"/>
  </si>
  <si>
    <t>２：１に加え、預ける際に情報収集してる
１：預けた後の意見交換を行っている
０：行っていない</t>
    <rPh sb="4" eb="5">
      <t>クワ</t>
    </rPh>
    <rPh sb="7" eb="8">
      <t>アズ</t>
    </rPh>
    <rPh sb="10" eb="11">
      <t>サイ</t>
    </rPh>
    <rPh sb="12" eb="14">
      <t>ジョウホウ</t>
    </rPh>
    <rPh sb="14" eb="16">
      <t>シュウシュウ</t>
    </rPh>
    <rPh sb="22" eb="23">
      <t>アズ</t>
    </rPh>
    <rPh sb="25" eb="26">
      <t>アト</t>
    </rPh>
    <rPh sb="27" eb="29">
      <t>イケン</t>
    </rPh>
    <rPh sb="29" eb="31">
      <t>コウカン</t>
    </rPh>
    <phoneticPr fontId="2"/>
  </si>
  <si>
    <t>１：明示されている
０：明示されていない
該当無：操作権限が管理者等、一部の者に限定されている</t>
    <rPh sb="2" eb="4">
      <t>メイジ</t>
    </rPh>
    <rPh sb="12" eb="14">
      <t>メイジ</t>
    </rPh>
    <rPh sb="21" eb="23">
      <t>ガイトウ</t>
    </rPh>
    <rPh sb="23" eb="24">
      <t>ナ</t>
    </rPh>
    <rPh sb="25" eb="27">
      <t>ソウサ</t>
    </rPh>
    <rPh sb="27" eb="29">
      <t>ケンゲン</t>
    </rPh>
    <rPh sb="30" eb="34">
      <t>カンリシャトウ</t>
    </rPh>
    <rPh sb="35" eb="37">
      <t>イチブ</t>
    </rPh>
    <rPh sb="38" eb="39">
      <t>モノ</t>
    </rPh>
    <rPh sb="40" eb="42">
      <t>ゲンテイ</t>
    </rPh>
    <phoneticPr fontId="2"/>
  </si>
  <si>
    <t>）のとおり</t>
    <phoneticPr fontId="2"/>
  </si>
  <si>
    <t>評価１年目</t>
    <rPh sb="0" eb="2">
      <t>ヒョウカ</t>
    </rPh>
    <rPh sb="3" eb="5">
      <t>ネンメ</t>
    </rPh>
    <phoneticPr fontId="2"/>
  </si>
  <si>
    <t>評価２年目以降</t>
    <rPh sb="0" eb="2">
      <t>ヒョウカ</t>
    </rPh>
    <rPh sb="3" eb="5">
      <t>ネンメ</t>
    </rPh>
    <rPh sb="5" eb="7">
      <t>イコウ</t>
    </rPh>
    <phoneticPr fontId="2"/>
  </si>
  <si>
    <t>当該年度</t>
    <rPh sb="0" eb="2">
      <t>トウガイ</t>
    </rPh>
    <rPh sb="2" eb="4">
      <t>ネンド</t>
    </rPh>
    <phoneticPr fontId="2"/>
  </si>
  <si>
    <t>20以上</t>
    <rPh sb="2" eb="4">
      <t>イジョウ</t>
    </rPh>
    <phoneticPr fontId="2"/>
  </si>
  <si>
    <t>10未満</t>
    <rPh sb="2" eb="4">
      <t>ミマン</t>
    </rPh>
    <phoneticPr fontId="2"/>
  </si>
  <si>
    <t>ー10未満</t>
    <rPh sb="3" eb="5">
      <t>ミマン</t>
    </rPh>
    <phoneticPr fontId="2"/>
  </si>
  <si>
    <t>ー20以上</t>
    <rPh sb="3" eb="5">
      <t>イジョウ</t>
    </rPh>
    <phoneticPr fontId="2"/>
  </si>
  <si>
    <t>①　評価対象となるテナント事業所の判定</t>
    <rPh sb="2" eb="4">
      <t>ヒョウカ</t>
    </rPh>
    <rPh sb="4" eb="6">
      <t>タイショウ</t>
    </rPh>
    <rPh sb="13" eb="16">
      <t>ジギョウショ</t>
    </rPh>
    <rPh sb="17" eb="19">
      <t>ハンテイ</t>
    </rPh>
    <phoneticPr fontId="2"/>
  </si>
  <si>
    <t>●特定テナント等事業所の使用開始時期</t>
    <rPh sb="1" eb="3">
      <t>トクテイ</t>
    </rPh>
    <rPh sb="7" eb="8">
      <t>トウ</t>
    </rPh>
    <rPh sb="8" eb="10">
      <t>ジギョウ</t>
    </rPh>
    <rPh sb="10" eb="11">
      <t>ショ</t>
    </rPh>
    <rPh sb="12" eb="14">
      <t>シヨウ</t>
    </rPh>
    <rPh sb="14" eb="16">
      <t>カイシ</t>
    </rPh>
    <rPh sb="16" eb="18">
      <t>ジキ</t>
    </rPh>
    <phoneticPr fontId="2"/>
  </si>
  <si>
    <r>
      <t>●</t>
    </r>
    <r>
      <rPr>
        <sz val="10"/>
        <color indexed="8"/>
        <rFont val="Meiryo UI"/>
        <family val="3"/>
        <charset val="128"/>
      </rPr>
      <t>事業所の使用開始年月日</t>
    </r>
    <rPh sb="1" eb="3">
      <t>ジギョウ</t>
    </rPh>
    <rPh sb="3" eb="4">
      <t>ショ</t>
    </rPh>
    <rPh sb="5" eb="7">
      <t>シヨウ</t>
    </rPh>
    <rPh sb="7" eb="9">
      <t>カイシ</t>
    </rPh>
    <rPh sb="9" eb="12">
      <t>ネンガッピ</t>
    </rPh>
    <phoneticPr fontId="2"/>
  </si>
  <si>
    <t>⇒</t>
    <phoneticPr fontId="2"/>
  </si>
  <si>
    <t>判定</t>
    <rPh sb="0" eb="2">
      <t>ハンテイ</t>
    </rPh>
    <phoneticPr fontId="2"/>
  </si>
  <si>
    <t>【解説：評価対象の有無】</t>
    <rPh sb="1" eb="3">
      <t>カイセツ</t>
    </rPh>
    <rPh sb="4" eb="6">
      <t>ヒョウカ</t>
    </rPh>
    <rPh sb="6" eb="8">
      <t>タイショウ</t>
    </rPh>
    <rPh sb="9" eb="11">
      <t>ウム</t>
    </rPh>
    <phoneticPr fontId="2"/>
  </si>
  <si>
    <t>②　特定温室効果ガス排出実績による評価</t>
    <rPh sb="2" eb="4">
      <t>トクテイ</t>
    </rPh>
    <rPh sb="4" eb="6">
      <t>オンシツ</t>
    </rPh>
    <rPh sb="6" eb="8">
      <t>コウカ</t>
    </rPh>
    <rPh sb="10" eb="12">
      <t>ハイシュツ</t>
    </rPh>
    <rPh sb="12" eb="14">
      <t>ジッセキ</t>
    </rPh>
    <rPh sb="17" eb="19">
      <t>ヒョウカ</t>
    </rPh>
    <phoneticPr fontId="2"/>
  </si>
  <si>
    <t>排出実績</t>
    <rPh sb="0" eb="2">
      <t>ハイシュツジセキ</t>
    </rPh>
    <rPh sb="2" eb="4">
      <t>ジッセキ</t>
    </rPh>
    <phoneticPr fontId="2"/>
  </si>
  <si>
    <t>増加</t>
    <rPh sb="0" eb="2">
      <t>ゾウカ</t>
    </rPh>
    <phoneticPr fontId="2"/>
  </si>
  <si>
    <t>無</t>
    <rPh sb="0" eb="1">
      <t>ム</t>
    </rPh>
    <phoneticPr fontId="2"/>
  </si>
  <si>
    <t>評価結果</t>
    <rPh sb="0" eb="2">
      <t>ヒョウカ</t>
    </rPh>
    <rPh sb="2" eb="4">
      <t>ケッカ</t>
    </rPh>
    <phoneticPr fontId="2"/>
  </si>
  <si>
    <t>体制・取組が進んでいるテナント</t>
    <rPh sb="0" eb="2">
      <t>タイセイ</t>
    </rPh>
    <rPh sb="3" eb="5">
      <t>トリクミ</t>
    </rPh>
    <rPh sb="6" eb="7">
      <t>スス</t>
    </rPh>
    <phoneticPr fontId="2"/>
  </si>
  <si>
    <t>体制・取組が不十分なテナント</t>
    <rPh sb="0" eb="2">
      <t>タイセイ</t>
    </rPh>
    <rPh sb="3" eb="5">
      <t>トリクミ</t>
    </rPh>
    <rPh sb="6" eb="9">
      <t>フジュウブン</t>
    </rPh>
    <phoneticPr fontId="2"/>
  </si>
  <si>
    <t>kg/㎡・年</t>
    <rPh sb="5" eb="6">
      <t>ネン</t>
    </rPh>
    <phoneticPr fontId="2"/>
  </si>
  <si>
    <t>ｔ</t>
    <phoneticPr fontId="2"/>
  </si>
  <si>
    <t>排出実績_削減率</t>
    <rPh sb="0" eb="2">
      <t>ハイシュツジセキ</t>
    </rPh>
    <rPh sb="2" eb="4">
      <t>ジッセキ</t>
    </rPh>
    <rPh sb="5" eb="7">
      <t>サクゲン</t>
    </rPh>
    <rPh sb="7" eb="8">
      <t>リツ</t>
    </rPh>
    <phoneticPr fontId="2"/>
  </si>
  <si>
    <t>●あなたの事業所の削減状況</t>
    <rPh sb="5" eb="7">
      <t>ジギョウ</t>
    </rPh>
    <rPh sb="7" eb="8">
      <t>ショ</t>
    </rPh>
    <rPh sb="9" eb="11">
      <t>サクゲン</t>
    </rPh>
    <rPh sb="11" eb="13">
      <t>ジョウキョウ</t>
    </rPh>
    <phoneticPr fontId="2"/>
  </si>
  <si>
    <t>●排出実績による評価</t>
    <rPh sb="1" eb="3">
      <t>ハイシュツ</t>
    </rPh>
    <rPh sb="3" eb="5">
      <t>ジッセキ</t>
    </rPh>
    <rPh sb="8" eb="10">
      <t>ヒョウカ</t>
    </rPh>
    <phoneticPr fontId="2"/>
  </si>
  <si>
    <t>排出実績
評価点</t>
    <rPh sb="0" eb="2">
      <t>ハイシュツ</t>
    </rPh>
    <rPh sb="2" eb="4">
      <t>ジッセキ</t>
    </rPh>
    <rPh sb="5" eb="7">
      <t>ヒョウカ</t>
    </rPh>
    <rPh sb="7" eb="8">
      <t>テン</t>
    </rPh>
    <phoneticPr fontId="2"/>
  </si>
  <si>
    <t>点</t>
    <rPh sb="0" eb="1">
      <t>テン</t>
    </rPh>
    <phoneticPr fontId="2"/>
  </si>
  <si>
    <t>原単位による
配点補正</t>
    <rPh sb="0" eb="3">
      <t>ゲンタンイ</t>
    </rPh>
    <rPh sb="7" eb="9">
      <t>ハイテン</t>
    </rPh>
    <rPh sb="9" eb="11">
      <t>ホセイ</t>
    </rPh>
    <phoneticPr fontId="2"/>
  </si>
  <si>
    <t>補正前</t>
    <rPh sb="0" eb="2">
      <t>ホセイ</t>
    </rPh>
    <rPh sb="2" eb="3">
      <t>マエ</t>
    </rPh>
    <phoneticPr fontId="2"/>
  </si>
  <si>
    <t>補正の有無</t>
    <rPh sb="0" eb="2">
      <t>ホセイ</t>
    </rPh>
    <rPh sb="3" eb="5">
      <t>ウム</t>
    </rPh>
    <phoneticPr fontId="2"/>
  </si>
  <si>
    <t>補正後</t>
    <rPh sb="0" eb="2">
      <t>ホセイ</t>
    </rPh>
    <rPh sb="2" eb="3">
      <t>ゴ</t>
    </rPh>
    <phoneticPr fontId="2"/>
  </si>
  <si>
    <t>【解説：排出実績の評価点】</t>
    <rPh sb="1" eb="3">
      <t>カイセツ</t>
    </rPh>
    <rPh sb="4" eb="6">
      <t>ハイシュツ</t>
    </rPh>
    <rPh sb="6" eb="8">
      <t>ジッセキ</t>
    </rPh>
    <rPh sb="9" eb="11">
      <t>ヒョウカ</t>
    </rPh>
    <rPh sb="11" eb="12">
      <t>テン</t>
    </rPh>
    <phoneticPr fontId="2"/>
  </si>
  <si>
    <t>削減率〔%〕</t>
    <rPh sb="0" eb="2">
      <t>サクゲン</t>
    </rPh>
    <rPh sb="2" eb="3">
      <t>リツ</t>
    </rPh>
    <phoneticPr fontId="2"/>
  </si>
  <si>
    <t>10以上
～20未満</t>
    <rPh sb="2" eb="4">
      <t>イジョウ</t>
    </rPh>
    <rPh sb="8" eb="10">
      <t>ミマン</t>
    </rPh>
    <phoneticPr fontId="2"/>
  </si>
  <si>
    <t>ー10以上
～－20未満</t>
    <rPh sb="3" eb="5">
      <t>イジョウ</t>
    </rPh>
    <rPh sb="10" eb="12">
      <t>ミマン</t>
    </rPh>
    <phoneticPr fontId="2"/>
  </si>
  <si>
    <t>【解説：原単位による配点補正の有無】</t>
    <rPh sb="1" eb="3">
      <t>カイセツ</t>
    </rPh>
    <rPh sb="4" eb="7">
      <t>ゲンタンイ</t>
    </rPh>
    <rPh sb="10" eb="12">
      <t>ハイテン</t>
    </rPh>
    <rPh sb="12" eb="14">
      <t>ホセイ</t>
    </rPh>
    <rPh sb="15" eb="17">
      <t>ウム</t>
    </rPh>
    <phoneticPr fontId="2"/>
  </si>
  <si>
    <t>原単位</t>
    <rPh sb="0" eb="3">
      <t>ゲンタンイ</t>
    </rPh>
    <phoneticPr fontId="2"/>
  </si>
  <si>
    <t>原単位_削減率</t>
    <rPh sb="0" eb="3">
      <t>ゲンタンイ</t>
    </rPh>
    <rPh sb="4" eb="6">
      <t>サクゲン</t>
    </rPh>
    <rPh sb="6" eb="7">
      <t>リツ</t>
    </rPh>
    <phoneticPr fontId="2"/>
  </si>
  <si>
    <t>※ 排出実績：「特定温室効果ガス」</t>
    <rPh sb="2" eb="3">
      <t>ハイ</t>
    </rPh>
    <rPh sb="3" eb="4">
      <t>デ</t>
    </rPh>
    <rPh sb="4" eb="5">
      <t>ジツ</t>
    </rPh>
    <rPh sb="5" eb="6">
      <t>ツムギ</t>
    </rPh>
    <rPh sb="8" eb="10">
      <t>トクテイ</t>
    </rPh>
    <rPh sb="10" eb="12">
      <t>オンシツ</t>
    </rPh>
    <rPh sb="12" eb="14">
      <t>コウカ</t>
    </rPh>
    <phoneticPr fontId="2"/>
  </si>
  <si>
    <t>※ 原 単 位 ：「延べ面積当たり特定温室効果ガス年度排出量」</t>
    <rPh sb="2" eb="3">
      <t>ハラ</t>
    </rPh>
    <rPh sb="4" eb="5">
      <t>タン</t>
    </rPh>
    <rPh sb="6" eb="7">
      <t>クライ</t>
    </rPh>
    <rPh sb="10" eb="11">
      <t>ノ</t>
    </rPh>
    <rPh sb="12" eb="14">
      <t>メンセキ</t>
    </rPh>
    <rPh sb="14" eb="15">
      <t>ア</t>
    </rPh>
    <rPh sb="17" eb="19">
      <t>トクテイ</t>
    </rPh>
    <rPh sb="19" eb="21">
      <t>オンシツ</t>
    </rPh>
    <rPh sb="21" eb="23">
      <t>コウカ</t>
    </rPh>
    <rPh sb="25" eb="27">
      <t>ネンド</t>
    </rPh>
    <rPh sb="27" eb="29">
      <t>ハイシュツ</t>
    </rPh>
    <rPh sb="29" eb="30">
      <t>リョウ</t>
    </rPh>
    <phoneticPr fontId="2"/>
  </si>
  <si>
    <t>排出実績</t>
    <rPh sb="0" eb="2">
      <t>ハイシュツ</t>
    </rPh>
    <rPh sb="2" eb="4">
      <t>ジッセキ</t>
    </rPh>
    <phoneticPr fontId="2"/>
  </si>
  <si>
    <t>増減問わず</t>
    <rPh sb="0" eb="2">
      <t>ゾウゲン</t>
    </rPh>
    <rPh sb="2" eb="3">
      <t>ト</t>
    </rPh>
    <phoneticPr fontId="2"/>
  </si>
  <si>
    <r>
      <t xml:space="preserve">同等 or </t>
    </r>
    <r>
      <rPr>
        <sz val="10"/>
        <color indexed="12"/>
        <rFont val="Meiryo UI"/>
        <family val="3"/>
        <charset val="128"/>
      </rPr>
      <t>減少</t>
    </r>
    <rPh sb="0" eb="2">
      <t>ドウトウ</t>
    </rPh>
    <rPh sb="6" eb="8">
      <t>ゲンショウ</t>
    </rPh>
    <phoneticPr fontId="2"/>
  </si>
  <si>
    <r>
      <t>有</t>
    </r>
    <r>
      <rPr>
        <b/>
        <sz val="7"/>
        <color indexed="8"/>
        <rFont val="Meiryo UI"/>
        <family val="3"/>
        <charset val="128"/>
      </rPr>
      <t>（削減率0%と見做す）</t>
    </r>
    <rPh sb="0" eb="1">
      <t>アリ</t>
    </rPh>
    <rPh sb="2" eb="4">
      <t>サクゲン</t>
    </rPh>
    <rPh sb="4" eb="5">
      <t>リツ</t>
    </rPh>
    <rPh sb="8" eb="10">
      <t>ミナ</t>
    </rPh>
    <phoneticPr fontId="2"/>
  </si>
  <si>
    <t>点検表
評価点</t>
    <rPh sb="0" eb="2">
      <t>テンケン</t>
    </rPh>
    <rPh sb="2" eb="3">
      <t>ヒョウ</t>
    </rPh>
    <rPh sb="4" eb="6">
      <t>ヒョウカ</t>
    </rPh>
    <rPh sb="6" eb="7">
      <t>テン</t>
    </rPh>
    <phoneticPr fontId="2"/>
  </si>
  <si>
    <t>　総合評価</t>
    <rPh sb="1" eb="3">
      <t>ソウゴウ</t>
    </rPh>
    <rPh sb="3" eb="5">
      <t>ヒョウカ</t>
    </rPh>
    <phoneticPr fontId="2"/>
  </si>
  <si>
    <t>総合
評価点</t>
    <rPh sb="0" eb="2">
      <t>ソウゴウ</t>
    </rPh>
    <rPh sb="3" eb="5">
      <t>ヒョウカ</t>
    </rPh>
    <rPh sb="5" eb="6">
      <t>テン</t>
    </rPh>
    <phoneticPr fontId="2"/>
  </si>
  <si>
    <t>●排出実績評価点　＋　点検表評価点</t>
    <rPh sb="1" eb="3">
      <t>ハイシュツ</t>
    </rPh>
    <rPh sb="3" eb="5">
      <t>ジッセキ</t>
    </rPh>
    <rPh sb="5" eb="7">
      <t>ヒョウカ</t>
    </rPh>
    <rPh sb="7" eb="8">
      <t>テン</t>
    </rPh>
    <rPh sb="11" eb="13">
      <t>テンケン</t>
    </rPh>
    <rPh sb="13" eb="14">
      <t>ヒョウ</t>
    </rPh>
    <rPh sb="14" eb="16">
      <t>ヒョウカ</t>
    </rPh>
    <rPh sb="16" eb="17">
      <t>テン</t>
    </rPh>
    <phoneticPr fontId="2"/>
  </si>
  <si>
    <t>●評価区分</t>
    <rPh sb="1" eb="3">
      <t>ヒョウカ</t>
    </rPh>
    <rPh sb="3" eb="5">
      <t>クブン</t>
    </rPh>
    <phoneticPr fontId="2"/>
  </si>
  <si>
    <t>【解説：評価区分】</t>
    <rPh sb="1" eb="3">
      <t>カイセツ</t>
    </rPh>
    <rPh sb="4" eb="6">
      <t>ヒョウカ</t>
    </rPh>
    <rPh sb="6" eb="8">
      <t>クブン</t>
    </rPh>
    <phoneticPr fontId="2"/>
  </si>
  <si>
    <t>AA</t>
    <phoneticPr fontId="2"/>
  </si>
  <si>
    <t>体制・取組が今一歩なテナント</t>
    <rPh sb="0" eb="2">
      <t>タイセイ</t>
    </rPh>
    <rPh sb="3" eb="5">
      <t>トリクミ</t>
    </rPh>
    <rPh sb="6" eb="7">
      <t>イマ</t>
    </rPh>
    <rPh sb="7" eb="9">
      <t>イッポ</t>
    </rPh>
    <phoneticPr fontId="2"/>
  </si>
  <si>
    <r>
      <t>総合評価点：</t>
    </r>
    <r>
      <rPr>
        <b/>
        <sz val="10"/>
        <color indexed="8"/>
        <rFont val="Meiryo UI"/>
        <family val="3"/>
        <charset val="128"/>
      </rPr>
      <t>９０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</si>
  <si>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８０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</si>
  <si>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７０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</si>
  <si>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６０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</si>
  <si>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点以上</t>
    </r>
    <rPh sb="0" eb="2">
      <t>ソウゴウ</t>
    </rPh>
    <rPh sb="2" eb="4">
      <t>ヒョウカ</t>
    </rPh>
    <rPh sb="4" eb="5">
      <t>テン</t>
    </rPh>
    <rPh sb="8" eb="9">
      <t>テン</t>
    </rPh>
    <rPh sb="9" eb="11">
      <t>イジョウ</t>
    </rPh>
    <phoneticPr fontId="2"/>
  </si>
  <si>
    <r>
      <t>総合評価点：</t>
    </r>
    <r>
      <rPr>
        <b/>
        <sz val="10"/>
        <color indexed="8"/>
        <rFont val="Meiryo UI"/>
        <family val="3"/>
        <charset val="128"/>
      </rPr>
      <t>４０</t>
    </r>
    <r>
      <rPr>
        <sz val="10"/>
        <color indexed="8"/>
        <rFont val="Meiryo UI"/>
        <family val="3"/>
        <charset val="128"/>
      </rPr>
      <t>点未満</t>
    </r>
    <rPh sb="0" eb="2">
      <t>ソウゴウ</t>
    </rPh>
    <rPh sb="2" eb="4">
      <t>ヒョウカ</t>
    </rPh>
    <rPh sb="4" eb="5">
      <t>テン</t>
    </rPh>
    <rPh sb="8" eb="9">
      <t>テン</t>
    </rPh>
    <rPh sb="9" eb="11">
      <t>ミマン</t>
    </rPh>
    <phoneticPr fontId="2"/>
  </si>
  <si>
    <t>AAA</t>
    <phoneticPr fontId="2"/>
  </si>
  <si>
    <t>C</t>
    <phoneticPr fontId="2"/>
  </si>
  <si>
    <t>AAA</t>
    <phoneticPr fontId="2"/>
  </si>
  <si>
    <t>AA</t>
    <phoneticPr fontId="2"/>
  </si>
  <si>
    <t>A</t>
    <phoneticPr fontId="2"/>
  </si>
  <si>
    <t>B</t>
    <phoneticPr fontId="2"/>
  </si>
  <si>
    <t>C</t>
    <phoneticPr fontId="2"/>
  </si>
  <si>
    <t>S</t>
    <phoneticPr fontId="2"/>
  </si>
  <si>
    <t>S</t>
    <phoneticPr fontId="2"/>
  </si>
  <si>
    <t>A</t>
    <phoneticPr fontId="2"/>
  </si>
  <si>
    <t>B</t>
    <phoneticPr fontId="2"/>
  </si>
  <si>
    <t>評価シート</t>
    <rPh sb="0" eb="2">
      <t>ヒョウカ</t>
    </rPh>
    <phoneticPr fontId="2"/>
  </si>
  <si>
    <t>特定テナント等事業者の氏名：</t>
    <rPh sb="0" eb="2">
      <t>トクテイ</t>
    </rPh>
    <rPh sb="6" eb="7">
      <t>トウ</t>
    </rPh>
    <rPh sb="7" eb="10">
      <t>ジギョウシャ</t>
    </rPh>
    <rPh sb="11" eb="13">
      <t>シメイ</t>
    </rPh>
    <phoneticPr fontId="2"/>
  </si>
  <si>
    <t>■ 特定テナント評価シート</t>
    <rPh sb="2" eb="4">
      <t>トクテイ</t>
    </rPh>
    <rPh sb="8" eb="10">
      <t>ヒョウカ</t>
    </rPh>
    <phoneticPr fontId="2"/>
  </si>
  <si>
    <t xml:space="preserve"> (2)　特定テナント等事業所の概要</t>
    <rPh sb="5" eb="7">
      <t>トクテイ</t>
    </rPh>
    <rPh sb="11" eb="12">
      <t>トウ</t>
    </rPh>
    <rPh sb="12" eb="15">
      <t>ジギョウショ</t>
    </rPh>
    <rPh sb="16" eb="18">
      <t>ガイヨウ</t>
    </rPh>
    <phoneticPr fontId="2"/>
  </si>
  <si>
    <t xml:space="preserve"> (3)　特定テナント等事業所の要件</t>
    <rPh sb="5" eb="7">
      <t>トクテイ</t>
    </rPh>
    <rPh sb="11" eb="12">
      <t>トウ</t>
    </rPh>
    <rPh sb="12" eb="15">
      <t>ジギョウショ</t>
    </rPh>
    <rPh sb="16" eb="18">
      <t>ヨウケン</t>
    </rPh>
    <phoneticPr fontId="2"/>
  </si>
  <si>
    <t xml:space="preserve"> (4)　特定テナント等事業所の使用開始時期</t>
    <rPh sb="5" eb="7">
      <t>トクテイ</t>
    </rPh>
    <rPh sb="11" eb="12">
      <t>トウ</t>
    </rPh>
    <rPh sb="12" eb="15">
      <t>ジギョウショ</t>
    </rPh>
    <rPh sb="16" eb="18">
      <t>シヨウ</t>
    </rPh>
    <rPh sb="18" eb="20">
      <t>カイシ</t>
    </rPh>
    <rPh sb="20" eb="22">
      <t>ジキ</t>
    </rPh>
    <phoneticPr fontId="2"/>
  </si>
  <si>
    <t xml:space="preserve"> (5)　計画書作成の担当部署</t>
    <rPh sb="5" eb="7">
      <t>ケイカク</t>
    </rPh>
    <rPh sb="7" eb="8">
      <t>ショ</t>
    </rPh>
    <rPh sb="8" eb="10">
      <t>サクセイ</t>
    </rPh>
    <rPh sb="11" eb="13">
      <t>タントウ</t>
    </rPh>
    <rPh sb="13" eb="15">
      <t>ブショ</t>
    </rPh>
    <phoneticPr fontId="2"/>
  </si>
  <si>
    <t>サーバ</t>
    <phoneticPr fontId="2"/>
  </si>
  <si>
    <t>２：四半期に１回以上
１：年１回以上
０：実施無し</t>
    <rPh sb="2" eb="3">
      <t>シ</t>
    </rPh>
    <rPh sb="3" eb="5">
      <t>ハンキ</t>
    </rPh>
    <rPh sb="7" eb="8">
      <t>カイ</t>
    </rPh>
    <rPh sb="8" eb="10">
      <t>イジョウ</t>
    </rPh>
    <rPh sb="13" eb="14">
      <t>ネン</t>
    </rPh>
    <rPh sb="15" eb="16">
      <t>カイ</t>
    </rPh>
    <rPh sb="16" eb="18">
      <t>イジョウ</t>
    </rPh>
    <rPh sb="21" eb="23">
      <t>ジッシ</t>
    </rPh>
    <rPh sb="23" eb="24">
      <t>ナ</t>
    </rPh>
    <phoneticPr fontId="2"/>
  </si>
  <si>
    <t>３：毎日抜いている
２：１に加えて、土日などの休日前は抜いている
１：年末年始や夏季休暇など長期休暇前は抜いている
０：実施無し
該当無：業務の性質上全てのPCで対応できない</t>
    <rPh sb="2" eb="4">
      <t>マイニチ</t>
    </rPh>
    <rPh sb="4" eb="5">
      <t>ヌ</t>
    </rPh>
    <rPh sb="14" eb="15">
      <t>クワ</t>
    </rPh>
    <rPh sb="18" eb="20">
      <t>ドニチ</t>
    </rPh>
    <rPh sb="23" eb="25">
      <t>キュウジツ</t>
    </rPh>
    <rPh sb="25" eb="26">
      <t>マエ</t>
    </rPh>
    <rPh sb="27" eb="28">
      <t>ヌ</t>
    </rPh>
    <rPh sb="35" eb="37">
      <t>ネンマツ</t>
    </rPh>
    <rPh sb="37" eb="39">
      <t>ネンシ</t>
    </rPh>
    <rPh sb="40" eb="42">
      <t>カキ</t>
    </rPh>
    <rPh sb="42" eb="44">
      <t>キュウカ</t>
    </rPh>
    <rPh sb="46" eb="48">
      <t>チョウキ</t>
    </rPh>
    <rPh sb="48" eb="50">
      <t>キュウカ</t>
    </rPh>
    <rPh sb="50" eb="51">
      <t>マエ</t>
    </rPh>
    <rPh sb="52" eb="53">
      <t>ヌ</t>
    </rPh>
    <rPh sb="62" eb="63">
      <t>ナ</t>
    </rPh>
    <rPh sb="65" eb="67">
      <t>ガイトウ</t>
    </rPh>
    <rPh sb="67" eb="68">
      <t>ナ</t>
    </rPh>
    <rPh sb="69" eb="71">
      <t>ギョウム</t>
    </rPh>
    <rPh sb="72" eb="75">
      <t>セイシツジョウ</t>
    </rPh>
    <rPh sb="75" eb="76">
      <t>スベ</t>
    </rPh>
    <rPh sb="81" eb="83">
      <t>タイオウ</t>
    </rPh>
    <phoneticPr fontId="2"/>
  </si>
  <si>
    <t>２：概ね100％把握し、対策を行っている
１：一部把握し、対策を行っている
０：対策していない又は把握していない</t>
    <rPh sb="2" eb="3">
      <t>オオム</t>
    </rPh>
    <rPh sb="12" eb="14">
      <t>タイサク</t>
    </rPh>
    <rPh sb="15" eb="16">
      <t>オコナ</t>
    </rPh>
    <rPh sb="29" eb="31">
      <t>タイサク</t>
    </rPh>
    <rPh sb="32" eb="33">
      <t>オコナ</t>
    </rPh>
    <rPh sb="40" eb="42">
      <t>タイサク</t>
    </rPh>
    <rPh sb="47" eb="48">
      <t>マタ</t>
    </rPh>
    <rPh sb="49" eb="51">
      <t>ハアク</t>
    </rPh>
    <phoneticPr fontId="2"/>
  </si>
  <si>
    <t>２：全て把握し、実施
１：一部把握し、実施
０：対策していない又は把握していない</t>
    <rPh sb="24" eb="26">
      <t>タイサク</t>
    </rPh>
    <rPh sb="31" eb="32">
      <t>マタ</t>
    </rPh>
    <rPh sb="33" eb="35">
      <t>ハアク</t>
    </rPh>
    <phoneticPr fontId="2"/>
  </si>
  <si>
    <t>●基準年度（＝比較対象年度）の設定</t>
    <rPh sb="1" eb="3">
      <t>キジュン</t>
    </rPh>
    <rPh sb="3" eb="5">
      <t>ネンド</t>
    </rPh>
    <rPh sb="7" eb="9">
      <t>ヒカク</t>
    </rPh>
    <rPh sb="9" eb="11">
      <t>タイショウ</t>
    </rPh>
    <rPh sb="11" eb="13">
      <t>ネンド</t>
    </rPh>
    <rPh sb="15" eb="17">
      <t>セッテイ</t>
    </rPh>
    <phoneticPr fontId="2"/>
  </si>
  <si>
    <t>基準年度</t>
    <rPh sb="0" eb="2">
      <t>キジュン</t>
    </rPh>
    <rPh sb="2" eb="4">
      <t>ネンド</t>
    </rPh>
    <phoneticPr fontId="2"/>
  </si>
  <si>
    <t>当該年度／基準年度</t>
    <rPh sb="0" eb="2">
      <t>トウガイ</t>
    </rPh>
    <rPh sb="2" eb="4">
      <t>ネンド</t>
    </rPh>
    <rPh sb="5" eb="7">
      <t>キジュン</t>
    </rPh>
    <rPh sb="7" eb="9">
      <t>ネンド</t>
    </rPh>
    <phoneticPr fontId="2"/>
  </si>
  <si>
    <t>・当該年度／基準年度での排出実績の削減率より次のように配点</t>
    <rPh sb="1" eb="3">
      <t>トウガイ</t>
    </rPh>
    <rPh sb="3" eb="5">
      <t>ネンド</t>
    </rPh>
    <rPh sb="6" eb="8">
      <t>キジュン</t>
    </rPh>
    <rPh sb="8" eb="10">
      <t>ネンド</t>
    </rPh>
    <rPh sb="12" eb="14">
      <t>ハイシュツ</t>
    </rPh>
    <rPh sb="14" eb="16">
      <t>ジッセキ</t>
    </rPh>
    <rPh sb="17" eb="19">
      <t>サクゲン</t>
    </rPh>
    <rPh sb="19" eb="20">
      <t>リツ</t>
    </rPh>
    <rPh sb="22" eb="23">
      <t>ツギ</t>
    </rPh>
    <rPh sb="27" eb="29">
      <t>ハイテン</t>
    </rPh>
    <phoneticPr fontId="2"/>
  </si>
  <si>
    <t>・当該年度／基準年度での排出実績と原単位の削減率より次のように補正</t>
    <rPh sb="1" eb="3">
      <t>トウガイ</t>
    </rPh>
    <rPh sb="3" eb="5">
      <t>ネンド</t>
    </rPh>
    <rPh sb="6" eb="8">
      <t>キジュン</t>
    </rPh>
    <rPh sb="8" eb="10">
      <t>ネンド</t>
    </rPh>
    <rPh sb="12" eb="14">
      <t>ハイシュツ</t>
    </rPh>
    <rPh sb="14" eb="16">
      <t>ジッセキ</t>
    </rPh>
    <rPh sb="17" eb="20">
      <t>ゲンタンイ</t>
    </rPh>
    <rPh sb="21" eb="23">
      <t>サクゲン</t>
    </rPh>
    <rPh sb="23" eb="24">
      <t>リツ</t>
    </rPh>
    <rPh sb="26" eb="27">
      <t>ツギ</t>
    </rPh>
    <rPh sb="31" eb="33">
      <t>ホセイ</t>
    </rPh>
    <phoneticPr fontId="2"/>
  </si>
  <si>
    <t>体制・取組が極めて優れたテナント</t>
    <rPh sb="0" eb="2">
      <t>タイセイ</t>
    </rPh>
    <rPh sb="3" eb="5">
      <t>トリクミ</t>
    </rPh>
    <rPh sb="6" eb="7">
      <t>キワ</t>
    </rPh>
    <rPh sb="9" eb="10">
      <t>スグ</t>
    </rPh>
    <phoneticPr fontId="2"/>
  </si>
  <si>
    <t>体制・取組が良好なテナント</t>
    <rPh sb="0" eb="2">
      <t>タイセイ</t>
    </rPh>
    <rPh sb="3" eb="5">
      <t>トリクミ</t>
    </rPh>
    <rPh sb="6" eb="8">
      <t>リョウコウ</t>
    </rPh>
    <phoneticPr fontId="2"/>
  </si>
  <si>
    <t>体制・取組が優れたテナント</t>
    <rPh sb="0" eb="2">
      <t>タイセイ</t>
    </rPh>
    <rPh sb="3" eb="5">
      <t>トリクミ</t>
    </rPh>
    <rPh sb="6" eb="7">
      <t>スグ</t>
    </rPh>
    <phoneticPr fontId="2"/>
  </si>
  <si>
    <t>③　省エネ対策の評価</t>
    <rPh sb="2" eb="3">
      <t>ショウ</t>
    </rPh>
    <rPh sb="5" eb="7">
      <t>タイサク</t>
    </rPh>
    <rPh sb="8" eb="10">
      <t>ヒョウカ</t>
    </rPh>
    <phoneticPr fontId="2"/>
  </si>
  <si>
    <t>●点検表による評価</t>
    <rPh sb="1" eb="3">
      <t>テンケン</t>
    </rPh>
    <rPh sb="3" eb="4">
      <t>ヒョウ</t>
    </rPh>
    <rPh sb="7" eb="9">
      <t>ヒョウカ</t>
    </rPh>
    <phoneticPr fontId="2"/>
  </si>
  <si>
    <t>就業時間に合わせた季節ごとの空調起動時間の適正化と、居住者の快適性やビル管法に定められた規定を損なわない範囲で、室使用終了時間前の空調停止をどの程度の割合で実施しているか
（空調起動時間の適正化：空調機の場合は、目標温度に達した時間と室の使用時刻までの時間差が15分以内、外調機の場合は、室の使用時刻から運転開始）</t>
    <rPh sb="0" eb="2">
      <t>シュウギョウ</t>
    </rPh>
    <rPh sb="2" eb="4">
      <t>ジカン</t>
    </rPh>
    <rPh sb="5" eb="6">
      <t>ア</t>
    </rPh>
    <rPh sb="9" eb="11">
      <t>キセツ</t>
    </rPh>
    <rPh sb="14" eb="16">
      <t>クウチョウ</t>
    </rPh>
    <rPh sb="16" eb="18">
      <t>キドウ</t>
    </rPh>
    <rPh sb="18" eb="20">
      <t>ジカン</t>
    </rPh>
    <rPh sb="21" eb="24">
      <t>テキセイカ</t>
    </rPh>
    <rPh sb="56" eb="57">
      <t>シツ</t>
    </rPh>
    <rPh sb="72" eb="74">
      <t>テイド</t>
    </rPh>
    <rPh sb="75" eb="77">
      <t>ワリアイ</t>
    </rPh>
    <rPh sb="78" eb="80">
      <t>ジッシ</t>
    </rPh>
    <rPh sb="87" eb="89">
      <t>クウチョウ</t>
    </rPh>
    <rPh sb="89" eb="91">
      <t>キドウ</t>
    </rPh>
    <rPh sb="91" eb="93">
      <t>ジカン</t>
    </rPh>
    <rPh sb="94" eb="97">
      <t>テキセイカ</t>
    </rPh>
    <rPh sb="98" eb="101">
      <t>クウチョウキ</t>
    </rPh>
    <rPh sb="102" eb="104">
      <t>バアイ</t>
    </rPh>
    <rPh sb="106" eb="108">
      <t>モクヒョウ</t>
    </rPh>
    <rPh sb="108" eb="110">
      <t>オンド</t>
    </rPh>
    <rPh sb="111" eb="112">
      <t>タッ</t>
    </rPh>
    <rPh sb="114" eb="116">
      <t>ジカン</t>
    </rPh>
    <rPh sb="117" eb="118">
      <t>シツ</t>
    </rPh>
    <rPh sb="119" eb="121">
      <t>シヨウ</t>
    </rPh>
    <rPh sb="121" eb="123">
      <t>ジコク</t>
    </rPh>
    <rPh sb="126" eb="129">
      <t>ジカンサ</t>
    </rPh>
    <rPh sb="132" eb="133">
      <t>フン</t>
    </rPh>
    <rPh sb="133" eb="135">
      <t>イナイ</t>
    </rPh>
    <rPh sb="136" eb="137">
      <t>ガイ</t>
    </rPh>
    <rPh sb="137" eb="138">
      <t>チョウ</t>
    </rPh>
    <rPh sb="138" eb="139">
      <t>キ</t>
    </rPh>
    <rPh sb="140" eb="142">
      <t>バアイ</t>
    </rPh>
    <rPh sb="144" eb="145">
      <t>シツ</t>
    </rPh>
    <rPh sb="146" eb="148">
      <t>シヨウ</t>
    </rPh>
    <rPh sb="148" eb="150">
      <t>ジコク</t>
    </rPh>
    <rPh sb="152" eb="154">
      <t>ウンテン</t>
    </rPh>
    <rPh sb="154" eb="156">
      <t>カイシ</t>
    </rPh>
    <phoneticPr fontId="2"/>
  </si>
  <si>
    <t>就業時間や季節状況に応じた全熱交換器の運転・停止の適正化を実施しているか
（全熱交換器の適正化：夏季・冬季の冷暖房時に熱交換運転をし、中間期には普通換気運転にするなど、外気温度に応じて、運転を切替える）</t>
    <rPh sb="7" eb="9">
      <t>ジョウキョウ</t>
    </rPh>
    <rPh sb="10" eb="11">
      <t>オウ</t>
    </rPh>
    <rPh sb="13" eb="14">
      <t>ゼン</t>
    </rPh>
    <rPh sb="14" eb="15">
      <t>ネツ</t>
    </rPh>
    <rPh sb="15" eb="18">
      <t>コウカンキ</t>
    </rPh>
    <rPh sb="19" eb="21">
      <t>ウンテン</t>
    </rPh>
    <rPh sb="22" eb="24">
      <t>テイシ</t>
    </rPh>
    <rPh sb="29" eb="31">
      <t>ジッシ</t>
    </rPh>
    <rPh sb="38" eb="39">
      <t>ゼン</t>
    </rPh>
    <rPh sb="39" eb="40">
      <t>ネツ</t>
    </rPh>
    <rPh sb="40" eb="43">
      <t>コウカンキ</t>
    </rPh>
    <rPh sb="44" eb="47">
      <t>テキセイカ</t>
    </rPh>
    <rPh sb="48" eb="50">
      <t>カキ</t>
    </rPh>
    <rPh sb="51" eb="53">
      <t>トウキ</t>
    </rPh>
    <rPh sb="54" eb="57">
      <t>レイダンボウ</t>
    </rPh>
    <rPh sb="57" eb="58">
      <t>ジ</t>
    </rPh>
    <rPh sb="59" eb="60">
      <t>ネツ</t>
    </rPh>
    <rPh sb="60" eb="62">
      <t>コウカン</t>
    </rPh>
    <rPh sb="62" eb="64">
      <t>ウンテン</t>
    </rPh>
    <rPh sb="67" eb="70">
      <t>チュウカンキ</t>
    </rPh>
    <rPh sb="72" eb="74">
      <t>フツウ</t>
    </rPh>
    <rPh sb="74" eb="76">
      <t>カンキ</t>
    </rPh>
    <rPh sb="76" eb="78">
      <t>ウンテン</t>
    </rPh>
    <rPh sb="84" eb="86">
      <t>ガイキ</t>
    </rPh>
    <rPh sb="86" eb="88">
      <t>オンド</t>
    </rPh>
    <rPh sb="89" eb="90">
      <t>オウ</t>
    </rPh>
    <rPh sb="93" eb="95">
      <t>ウンテン</t>
    </rPh>
    <rPh sb="96" eb="98">
      <t>キリカ</t>
    </rPh>
    <phoneticPr fontId="2"/>
  </si>
  <si>
    <t>１：実施
０：実施無し又は把握していない
該当無：テナント側に操作権限がない又は全熱交換器を設置していない</t>
    <rPh sb="7" eb="9">
      <t>ジッシ</t>
    </rPh>
    <rPh sb="9" eb="10">
      <t>ナ</t>
    </rPh>
    <rPh sb="11" eb="12">
      <t>マタ</t>
    </rPh>
    <rPh sb="13" eb="15">
      <t>ハアク</t>
    </rPh>
    <rPh sb="21" eb="23">
      <t>ガイトウ</t>
    </rPh>
    <rPh sb="23" eb="24">
      <t>ナ</t>
    </rPh>
    <rPh sb="29" eb="30">
      <t>ガワ</t>
    </rPh>
    <rPh sb="31" eb="33">
      <t>ソウサ</t>
    </rPh>
    <rPh sb="33" eb="35">
      <t>ケンゲン</t>
    </rPh>
    <rPh sb="38" eb="39">
      <t>マタ</t>
    </rPh>
    <rPh sb="40" eb="41">
      <t>ゼン</t>
    </rPh>
    <rPh sb="41" eb="42">
      <t>ネツ</t>
    </rPh>
    <rPh sb="42" eb="45">
      <t>コウカンキ</t>
    </rPh>
    <rPh sb="46" eb="48">
      <t>セッチ</t>
    </rPh>
    <phoneticPr fontId="2"/>
  </si>
  <si>
    <t>１：実施している（一部実施も含む）
０：実施なし
該当無：業務形態上、在席率が高い</t>
    <rPh sb="2" eb="4">
      <t>ジッシ</t>
    </rPh>
    <rPh sb="9" eb="11">
      <t>イチブ</t>
    </rPh>
    <rPh sb="11" eb="13">
      <t>ジッシ</t>
    </rPh>
    <rPh sb="14" eb="15">
      <t>フク</t>
    </rPh>
    <rPh sb="20" eb="22">
      <t>ジッシ</t>
    </rPh>
    <rPh sb="25" eb="27">
      <t>ガイトウ</t>
    </rPh>
    <rPh sb="27" eb="28">
      <t>ム</t>
    </rPh>
    <rPh sb="29" eb="31">
      <t>ギョウム</t>
    </rPh>
    <rPh sb="31" eb="33">
      <t>ケイタイ</t>
    </rPh>
    <rPh sb="33" eb="34">
      <t>ジョウ</t>
    </rPh>
    <rPh sb="35" eb="37">
      <t>ザイセキ</t>
    </rPh>
    <rPh sb="37" eb="38">
      <t>リツ</t>
    </rPh>
    <rPh sb="39" eb="40">
      <t>タカ</t>
    </rPh>
    <phoneticPr fontId="2"/>
  </si>
  <si>
    <t>前年度末日時点</t>
    <rPh sb="0" eb="1">
      <t>ゼン</t>
    </rPh>
    <rPh sb="3" eb="5">
      <t>マツジツ</t>
    </rPh>
    <rPh sb="5" eb="7">
      <t>ジテン</t>
    </rPh>
    <phoneticPr fontId="2"/>
  </si>
  <si>
    <t>照明のタイムスケジュール制御（人感センサー制御を含む）をどの程度導入しているか
（専有部は使用床面積の50％以上、共用部は使用床面積の80％以上の場合に導入を選択）</t>
    <rPh sb="15" eb="17">
      <t>ジンカン</t>
    </rPh>
    <rPh sb="21" eb="23">
      <t>セイギョ</t>
    </rPh>
    <rPh sb="24" eb="25">
      <t>フク</t>
    </rPh>
    <rPh sb="41" eb="43">
      <t>センユウ</t>
    </rPh>
    <rPh sb="43" eb="44">
      <t>ブ</t>
    </rPh>
    <rPh sb="45" eb="47">
      <t>シヨウ</t>
    </rPh>
    <rPh sb="47" eb="50">
      <t>ユカメンセキ</t>
    </rPh>
    <rPh sb="54" eb="56">
      <t>イジョウ</t>
    </rPh>
    <rPh sb="57" eb="59">
      <t>キョウヨウ</t>
    </rPh>
    <rPh sb="59" eb="60">
      <t>ブ</t>
    </rPh>
    <rPh sb="61" eb="63">
      <t>シヨウ</t>
    </rPh>
    <rPh sb="63" eb="66">
      <t>ユカメンセキ</t>
    </rPh>
    <rPh sb="70" eb="72">
      <t>イジョウ</t>
    </rPh>
    <rPh sb="73" eb="75">
      <t>バアイ</t>
    </rPh>
    <rPh sb="76" eb="78">
      <t>ドウニュウ</t>
    </rPh>
    <rPh sb="79" eb="81">
      <t>センタク</t>
    </rPh>
    <phoneticPr fontId="2"/>
  </si>
  <si>
    <t xml:space="preserve"> (1)　特定温室効果ガス排出量の推移</t>
    <rPh sb="5" eb="7">
      <t>トクテイ</t>
    </rPh>
    <rPh sb="7" eb="9">
      <t>オンシツ</t>
    </rPh>
    <rPh sb="9" eb="11">
      <t>コウカ</t>
    </rPh>
    <rPh sb="13" eb="15">
      <t>ハイシュツ</t>
    </rPh>
    <rPh sb="15" eb="16">
      <t>リョウ</t>
    </rPh>
    <rPh sb="17" eb="19">
      <t>スイイ</t>
    </rPh>
    <phoneticPr fontId="2"/>
  </si>
  <si>
    <t>８　特定温室効果ガス排出量の算定</t>
    <rPh sb="2" eb="4">
      <t>トクテイ</t>
    </rPh>
    <rPh sb="4" eb="6">
      <t>オンシツ</t>
    </rPh>
    <rPh sb="6" eb="8">
      <t>コウカ</t>
    </rPh>
    <rPh sb="10" eb="12">
      <t>ハイシュツ</t>
    </rPh>
    <rPh sb="12" eb="13">
      <t>リョウ</t>
    </rPh>
    <rPh sb="14" eb="16">
      <t>サンテイ</t>
    </rPh>
    <phoneticPr fontId="3"/>
  </si>
  <si>
    <t xml:space="preserve"> (2)　特定温室効果ガスの排出量の推計方法</t>
    <rPh sb="5" eb="7">
      <t>トクテイ</t>
    </rPh>
    <rPh sb="7" eb="9">
      <t>オンシツ</t>
    </rPh>
    <rPh sb="9" eb="11">
      <t>コウカ</t>
    </rPh>
    <rPh sb="14" eb="17">
      <t>ハイシュツリョウ</t>
    </rPh>
    <rPh sb="18" eb="20">
      <t>スイケイ</t>
    </rPh>
    <rPh sb="20" eb="22">
      <t>ホウホウ</t>
    </rPh>
    <phoneticPr fontId="2"/>
  </si>
  <si>
    <t>７　特定温室効果ガス排出量</t>
    <rPh sb="2" eb="4">
      <t>トクテイ</t>
    </rPh>
    <rPh sb="4" eb="6">
      <t>オンシツ</t>
    </rPh>
    <rPh sb="6" eb="8">
      <t>コウカ</t>
    </rPh>
    <rPh sb="10" eb="12">
      <t>ハイシュツ</t>
    </rPh>
    <rPh sb="12" eb="13">
      <t>リョウ</t>
    </rPh>
    <phoneticPr fontId="2"/>
  </si>
  <si>
    <t>前年度一年間</t>
    <rPh sb="0" eb="3">
      <t>ゼンネンド</t>
    </rPh>
    <rPh sb="3" eb="6">
      <t>イチネンカン</t>
    </rPh>
    <phoneticPr fontId="2"/>
  </si>
  <si>
    <t>業務用機械器具製造業</t>
  </si>
  <si>
    <t>電子部品・デバイス・電子回路製造業</t>
  </si>
  <si>
    <t>電気機械器具製造業</t>
  </si>
  <si>
    <r>
      <t>推進体制の整備について、</t>
    </r>
    <r>
      <rPr>
        <b/>
        <u/>
        <sz val="11"/>
        <color indexed="10"/>
        <rFont val="HG丸ｺﾞｼｯｸM-PRO"/>
        <family val="3"/>
        <charset val="128"/>
      </rPr>
      <t>昨年度</t>
    </r>
    <r>
      <rPr>
        <sz val="11"/>
        <color indexed="8"/>
        <rFont val="HG丸ｺﾞｼｯｸM-PRO"/>
        <family val="3"/>
        <charset val="128"/>
      </rPr>
      <t>の状況をお答えください</t>
    </r>
    <rPh sb="0" eb="2">
      <t>スイシン</t>
    </rPh>
    <rPh sb="2" eb="4">
      <t>タイセイ</t>
    </rPh>
    <rPh sb="5" eb="7">
      <t>セイビ</t>
    </rPh>
    <rPh sb="12" eb="15">
      <t>サクネンド</t>
    </rPh>
    <rPh sb="16" eb="18">
      <t>ジョウキョウ</t>
    </rPh>
    <rPh sb="20" eb="21">
      <t>コタ</t>
    </rPh>
    <phoneticPr fontId="2"/>
  </si>
  <si>
    <r>
      <t>運用・導入対策について、</t>
    </r>
    <r>
      <rPr>
        <b/>
        <u/>
        <sz val="11"/>
        <color indexed="10"/>
        <rFont val="HG丸ｺﾞｼｯｸM-PRO"/>
        <family val="3"/>
        <charset val="128"/>
      </rPr>
      <t>昨年度</t>
    </r>
    <r>
      <rPr>
        <sz val="11"/>
        <color indexed="8"/>
        <rFont val="HG丸ｺﾞｼｯｸM-PRO"/>
        <family val="3"/>
        <charset val="128"/>
      </rPr>
      <t>の状況をお答えください</t>
    </r>
    <rPh sb="0" eb="2">
      <t>ウンヨウ</t>
    </rPh>
    <rPh sb="3" eb="5">
      <t>ドウニュウ</t>
    </rPh>
    <rPh sb="5" eb="7">
      <t>タイサク</t>
    </rPh>
    <rPh sb="12" eb="15">
      <t>サクネンド</t>
    </rPh>
    <rPh sb="16" eb="18">
      <t>ジョウキョウ</t>
    </rPh>
    <rPh sb="20" eb="21">
      <t>コタ</t>
    </rPh>
    <phoneticPr fontId="2"/>
  </si>
  <si>
    <t>一般送配電事業者の電線路を介して供給された電気</t>
    <rPh sb="0" eb="2">
      <t>イッパン</t>
    </rPh>
    <rPh sb="2" eb="3">
      <t>ソウ</t>
    </rPh>
    <rPh sb="3" eb="5">
      <t>ハイデン</t>
    </rPh>
    <rPh sb="5" eb="8">
      <t>ジギョウシャ</t>
    </rPh>
    <rPh sb="9" eb="11">
      <t>デンセン</t>
    </rPh>
    <rPh sb="11" eb="12">
      <t>ロ</t>
    </rPh>
    <rPh sb="13" eb="14">
      <t>カイ</t>
    </rPh>
    <rPh sb="16" eb="18">
      <t>キョウキュウ</t>
    </rPh>
    <rPh sb="21" eb="23">
      <t>デンキ</t>
    </rPh>
    <phoneticPr fontId="2"/>
  </si>
  <si>
    <t>工場その他上記以外</t>
    <phoneticPr fontId="2"/>
  </si>
  <si>
    <t>※算定対象年度の排出量・原単位を、正しく入力してください。</t>
    <phoneticPr fontId="2"/>
  </si>
  <si>
    <t>選択してください</t>
    <rPh sb="0" eb="1">
      <t>センタク</t>
    </rPh>
    <phoneticPr fontId="2"/>
  </si>
  <si>
    <t>↓プルダウン用選択項目</t>
    <rPh sb="6" eb="7">
      <t>ヨウ</t>
    </rPh>
    <rPh sb="7" eb="9">
      <t>センタク</t>
    </rPh>
    <rPh sb="9" eb="11">
      <t>コウモク</t>
    </rPh>
    <phoneticPr fontId="2"/>
  </si>
  <si>
    <t>年度の「特定温室効果ガス」・「延べ面積当たり特定温室効果ガス年度排出量」を入力してください。</t>
  </si>
  <si>
    <t>↓注意事項一覧</t>
    <rPh sb="1" eb="3">
      <t>チュウイ</t>
    </rPh>
    <rPh sb="3" eb="5">
      <t>ジコウ</t>
    </rPh>
    <rPh sb="5" eb="7">
      <t>イチラン</t>
    </rPh>
    <phoneticPr fontId="2"/>
  </si>
  <si>
    <t>★その４シート　</t>
    <phoneticPr fontId="2"/>
  </si>
  <si>
    <t>★前回提出時までに設定した、基準年度の「排出実績」等の数字を入力してください。</t>
    <rPh sb="1" eb="3">
      <t>ゼンカイ</t>
    </rPh>
    <rPh sb="3" eb="5">
      <t>テイシュツ</t>
    </rPh>
    <rPh sb="5" eb="6">
      <t>ジ</t>
    </rPh>
    <rPh sb="9" eb="11">
      <t>セッテイ</t>
    </rPh>
    <rPh sb="14" eb="16">
      <t>キジュン</t>
    </rPh>
    <rPh sb="16" eb="18">
      <t>ネンド</t>
    </rPh>
    <rPh sb="20" eb="22">
      <t>ハイシュツ</t>
    </rPh>
    <rPh sb="22" eb="24">
      <t>ジッセキ</t>
    </rPh>
    <rPh sb="25" eb="26">
      <t>トウ</t>
    </rPh>
    <rPh sb="27" eb="29">
      <t>スウジ</t>
    </rPh>
    <rPh sb="30" eb="32">
      <t>ニュウリョク</t>
    </rPh>
    <phoneticPr fontId="2"/>
  </si>
  <si>
    <t>★以下の項目は入力不要です。</t>
    <rPh sb="1" eb="3">
      <t>イカ</t>
    </rPh>
    <rPh sb="4" eb="6">
      <t>コウモク</t>
    </rPh>
    <rPh sb="7" eb="9">
      <t>ニュウリョク</t>
    </rPh>
    <rPh sb="9" eb="11">
      <t>フヨウ</t>
    </rPh>
    <phoneticPr fontId="2"/>
  </si>
  <si>
    <t>（日本産業規格Ａ列４番）</t>
    <rPh sb="3" eb="5">
      <t>サンギョウ</t>
    </rPh>
    <phoneticPr fontId="23"/>
  </si>
  <si>
    <t>(日本産業規格Ａ列４番)</t>
    <rPh sb="3" eb="5">
      <t>サンギョウ</t>
    </rPh>
    <phoneticPr fontId="2"/>
  </si>
  <si>
    <t>(日本産業規格Ａ列４番)</t>
    <rPh sb="1" eb="3">
      <t>ニホン</t>
    </rPh>
    <rPh sb="3" eb="5">
      <t>サンギョウ</t>
    </rPh>
    <rPh sb="5" eb="7">
      <t>キカク</t>
    </rPh>
    <rPh sb="8" eb="9">
      <t>レツ</t>
    </rPh>
    <rPh sb="10" eb="11">
      <t>バン</t>
    </rPh>
    <phoneticPr fontId="2"/>
  </si>
  <si>
    <t>(日本産業規格Ａ列４番)</t>
    <rPh sb="3" eb="5">
      <t>サンギョウ</t>
    </rPh>
    <phoneticPr fontId="2"/>
  </si>
  <si>
    <t>様式ID</t>
    <rPh sb="0" eb="2">
      <t>ヨウシキ</t>
    </rPh>
    <phoneticPr fontId="2"/>
  </si>
  <si>
    <t>様式バージョン</t>
    <rPh sb="0" eb="2">
      <t>ヨウシキ</t>
    </rPh>
    <phoneticPr fontId="2"/>
  </si>
  <si>
    <t>YSK10010</t>
    <phoneticPr fontId="2"/>
  </si>
  <si>
    <t>質問内容</t>
    <rPh sb="0" eb="4">
      <t>シツモンナイヨウ</t>
    </rPh>
    <phoneticPr fontId="2"/>
  </si>
  <si>
    <t>分類</t>
    <rPh sb="0" eb="2">
      <t>ブンルイ</t>
    </rPh>
    <phoneticPr fontId="2"/>
  </si>
  <si>
    <t>再エネ利用</t>
    <rPh sb="0" eb="1">
      <t>サイ</t>
    </rPh>
    <rPh sb="3" eb="5">
      <t>リヨウ</t>
    </rPh>
    <phoneticPr fontId="2"/>
  </si>
  <si>
    <t>電力契約</t>
    <rPh sb="0" eb="4">
      <t>デンリョクケイヤク</t>
    </rPh>
    <phoneticPr fontId="2"/>
  </si>
  <si>
    <t>オンサイトの利用</t>
    <rPh sb="6" eb="8">
      <t>リヨウ</t>
    </rPh>
    <phoneticPr fontId="2"/>
  </si>
  <si>
    <t>オフサイトの利用</t>
    <rPh sb="6" eb="8">
      <t>リヨウ</t>
    </rPh>
    <phoneticPr fontId="2"/>
  </si>
  <si>
    <t>証書、クレジットの利用</t>
    <rPh sb="0" eb="2">
      <t>ショウショ</t>
    </rPh>
    <rPh sb="9" eb="11">
      <t>リヨウ</t>
    </rPh>
    <phoneticPr fontId="2"/>
  </si>
  <si>
    <t>□</t>
  </si>
  <si>
    <t>運用・導入対策</t>
    <phoneticPr fontId="2"/>
  </si>
  <si>
    <t>特定テナント等事業者としての排出実績が２年分ある事業所が評価対象となります。</t>
    <phoneticPr fontId="2"/>
  </si>
  <si>
    <t>ア</t>
    <phoneticPr fontId="2"/>
  </si>
  <si>
    <t>イ</t>
    <phoneticPr fontId="2"/>
  </si>
  <si>
    <t>ウ</t>
    <phoneticPr fontId="2"/>
  </si>
  <si>
    <t>リスト用</t>
    <rPh sb="3" eb="4">
      <t>ヨウ</t>
    </rPh>
    <phoneticPr fontId="2"/>
  </si>
  <si>
    <t>エ</t>
    <phoneticPr fontId="2"/>
  </si>
  <si>
    <t>オ</t>
    <phoneticPr fontId="2"/>
  </si>
  <si>
    <t>ア：FIT非化石証書</t>
    <phoneticPr fontId="2"/>
  </si>
  <si>
    <t>イ：非FIT非化石証書（再エネ指定）</t>
    <phoneticPr fontId="2"/>
  </si>
  <si>
    <t>２：提案した、または提案を受け対応している(対応中含む)
１：提案した、または提案を受けたが、実現に至っていない
０：双方、提案したことはない</t>
    <rPh sb="10" eb="12">
      <t>テイアン</t>
    </rPh>
    <rPh sb="13" eb="14">
      <t>ウ</t>
    </rPh>
    <rPh sb="39" eb="41">
      <t>テイアン</t>
    </rPh>
    <rPh sb="42" eb="43">
      <t>ウ</t>
    </rPh>
    <rPh sb="59" eb="61">
      <t>ソウホウ</t>
    </rPh>
    <phoneticPr fontId="2"/>
  </si>
  <si>
    <t>３：自動制御により、日射遮蔽と昼光利用を両立させた運用を実施
２：手動により、日射遮蔽と昼光利用を両立させた運用を実施
１：日射遮蔽または昼光利用一方のみの運用を実施
０：実施無し又は把握していない
　　（自動制御であっても機能を使用していない場合も含む）
該当無：ブラインド類又は窓がない</t>
    <rPh sb="2" eb="4">
      <t>ジドウ</t>
    </rPh>
    <rPh sb="4" eb="6">
      <t>セイギョ</t>
    </rPh>
    <rPh sb="10" eb="12">
      <t>ニッシャ</t>
    </rPh>
    <rPh sb="12" eb="14">
      <t>シャヘイ</t>
    </rPh>
    <rPh sb="15" eb="16">
      <t>ヒル</t>
    </rPh>
    <rPh sb="16" eb="17">
      <t>ヒカリ</t>
    </rPh>
    <rPh sb="17" eb="19">
      <t>リヨウ</t>
    </rPh>
    <rPh sb="20" eb="22">
      <t>リョウリツ</t>
    </rPh>
    <rPh sb="25" eb="27">
      <t>ウンヨウ</t>
    </rPh>
    <rPh sb="28" eb="30">
      <t>ジッシ</t>
    </rPh>
    <rPh sb="33" eb="35">
      <t>シュドウ</t>
    </rPh>
    <rPh sb="39" eb="41">
      <t>ニッシャ</t>
    </rPh>
    <rPh sb="41" eb="43">
      <t>シャヘイ</t>
    </rPh>
    <rPh sb="44" eb="45">
      <t>ヒル</t>
    </rPh>
    <rPh sb="45" eb="46">
      <t>コウ</t>
    </rPh>
    <rPh sb="46" eb="48">
      <t>リヨウ</t>
    </rPh>
    <rPh sb="49" eb="51">
      <t>リョウリツ</t>
    </rPh>
    <rPh sb="54" eb="56">
      <t>ウンヨウ</t>
    </rPh>
    <rPh sb="57" eb="59">
      <t>ジッシ</t>
    </rPh>
    <rPh sb="62" eb="64">
      <t>ニッシャ</t>
    </rPh>
    <rPh sb="64" eb="66">
      <t>シャヘイ</t>
    </rPh>
    <rPh sb="69" eb="70">
      <t>ヒル</t>
    </rPh>
    <rPh sb="70" eb="71">
      <t>ヒカリ</t>
    </rPh>
    <rPh sb="71" eb="73">
      <t>リヨウ</t>
    </rPh>
    <rPh sb="73" eb="75">
      <t>イッポウ</t>
    </rPh>
    <rPh sb="78" eb="80">
      <t>ウンヨウ</t>
    </rPh>
    <rPh sb="81" eb="83">
      <t>ジッシ</t>
    </rPh>
    <rPh sb="86" eb="88">
      <t>ジッシ</t>
    </rPh>
    <rPh sb="88" eb="89">
      <t>ナ</t>
    </rPh>
    <rPh sb="90" eb="91">
      <t>マタ</t>
    </rPh>
    <rPh sb="92" eb="94">
      <t>ハアク</t>
    </rPh>
    <rPh sb="103" eb="105">
      <t>ジドウ</t>
    </rPh>
    <rPh sb="105" eb="107">
      <t>セイギョ</t>
    </rPh>
    <rPh sb="112" eb="114">
      <t>キノウ</t>
    </rPh>
    <rPh sb="115" eb="117">
      <t>シヨウ</t>
    </rPh>
    <rPh sb="122" eb="124">
      <t>バアイ</t>
    </rPh>
    <rPh sb="125" eb="126">
      <t>フク</t>
    </rPh>
    <rPh sb="129" eb="131">
      <t>ガイトウ</t>
    </rPh>
    <rPh sb="131" eb="132">
      <t>ナ</t>
    </rPh>
    <rPh sb="138" eb="139">
      <t>ルイ</t>
    </rPh>
    <rPh sb="139" eb="140">
      <t>マタ</t>
    </rPh>
    <rPh sb="141" eb="142">
      <t>マド</t>
    </rPh>
    <phoneticPr fontId="2"/>
  </si>
  <si>
    <t>これまで、オーナーとのやり取りの中で、テナント専有部における再エネ利用の提案をした、または提案を受けたことはありますか。</t>
    <rPh sb="30" eb="31">
      <t>サイ</t>
    </rPh>
    <rPh sb="33" eb="35">
      <t>リヨウ</t>
    </rPh>
    <phoneticPr fontId="2"/>
  </si>
  <si>
    <t>区</t>
  </si>
  <si>
    <t>燃料・熱の種類</t>
    <phoneticPr fontId="2"/>
  </si>
  <si>
    <t>ア：提案した、または提案を受け対応している(対応中含む)
イ：提案したが実現に至っていない
ウ：双方、提案したことはない。または提案を受けたが、実現に至っていない</t>
    <phoneticPr fontId="2"/>
  </si>
  <si>
    <t>ア：参画している
イ：参画していない</t>
    <phoneticPr fontId="2"/>
  </si>
  <si>
    <t>カ</t>
    <phoneticPr fontId="2"/>
  </si>
  <si>
    <t>ウ：グリーン電力証書</t>
    <phoneticPr fontId="2"/>
  </si>
  <si>
    <t>エ：グリーン熱証書</t>
    <phoneticPr fontId="2"/>
  </si>
  <si>
    <t>オ：Jークレジット（再エネ由来）</t>
    <phoneticPr fontId="2"/>
  </si>
  <si>
    <t>カ：証書、クレジットを使用しているが、再エネ由来ではない、または不明</t>
    <phoneticPr fontId="2"/>
  </si>
  <si>
    <t>キ：使用している証書、クレジットはない</t>
    <rPh sb="2" eb="4">
      <t>シヨウ</t>
    </rPh>
    <rPh sb="8" eb="10">
      <t>ショウショ</t>
    </rPh>
    <phoneticPr fontId="2"/>
  </si>
  <si>
    <t>RE100等の国際・国内イニシアティブへの参画</t>
    <rPh sb="5" eb="6">
      <t>トウ</t>
    </rPh>
    <rPh sb="7" eb="9">
      <t>コクサイ</t>
    </rPh>
    <rPh sb="10" eb="12">
      <t>コクナイ</t>
    </rPh>
    <rPh sb="21" eb="23">
      <t>サンカク</t>
    </rPh>
    <phoneticPr fontId="2"/>
  </si>
  <si>
    <t>企業として、RE100、再エネ100宣言 RE Action等の再エネに係るイニシアチブへ参画していますか。</t>
    <rPh sb="0" eb="2">
      <t>キギョウ</t>
    </rPh>
    <rPh sb="12" eb="13">
      <t>サイ</t>
    </rPh>
    <rPh sb="18" eb="20">
      <t>センゲン</t>
    </rPh>
    <rPh sb="30" eb="31">
      <t>ナド</t>
    </rPh>
    <rPh sb="32" eb="33">
      <t>サイ</t>
    </rPh>
    <rPh sb="36" eb="37">
      <t>カカワ</t>
    </rPh>
    <rPh sb="45" eb="47">
      <t>サンカク</t>
    </rPh>
    <phoneticPr fontId="2"/>
  </si>
  <si>
    <r>
      <t>自らの事業所内に省エネ対策の推進体制（CO</t>
    </r>
    <r>
      <rPr>
        <vertAlign val="subscript"/>
        <sz val="11"/>
        <color indexed="8"/>
        <rFont val="HG丸ｺﾞｼｯｸM-PRO"/>
        <family val="3"/>
        <charset val="128"/>
      </rPr>
      <t>2</t>
    </r>
    <r>
      <rPr>
        <sz val="11"/>
        <color indexed="8"/>
        <rFont val="HG丸ｺﾞｼｯｸM-PRO"/>
        <family val="3"/>
        <charset val="128"/>
      </rPr>
      <t>削減推進会議）を整備しているか
（CO</t>
    </r>
    <r>
      <rPr>
        <vertAlign val="subscript"/>
        <sz val="11"/>
        <color indexed="8"/>
        <rFont val="HG丸ｺﾞｼｯｸM-PRO"/>
        <family val="3"/>
        <charset val="128"/>
      </rPr>
      <t>2</t>
    </r>
    <r>
      <rPr>
        <sz val="11"/>
        <color indexed="8"/>
        <rFont val="HG丸ｺﾞｼｯｸM-PRO"/>
        <family val="3"/>
        <charset val="128"/>
      </rPr>
      <t>削減推進会議とは、具体的なCO</t>
    </r>
    <r>
      <rPr>
        <vertAlign val="subscript"/>
        <sz val="11"/>
        <color indexed="8"/>
        <rFont val="HG丸ｺﾞｼｯｸM-PRO"/>
        <family val="3"/>
        <charset val="128"/>
      </rPr>
      <t>2</t>
    </r>
    <r>
      <rPr>
        <sz val="11"/>
        <color indexed="8"/>
        <rFont val="HG丸ｺﾞｼｯｸM-PRO"/>
        <family val="3"/>
        <charset val="128"/>
      </rPr>
      <t>削減量の目標や実施計画を検討し、その対策の実施を決定する会議体であり、取組の進捗状況、進捗予定、CO</t>
    </r>
    <r>
      <rPr>
        <vertAlign val="subscript"/>
        <sz val="11"/>
        <color indexed="8"/>
        <rFont val="HG丸ｺﾞｼｯｸM-PRO"/>
        <family val="3"/>
        <charset val="128"/>
      </rPr>
      <t>2</t>
    </r>
    <r>
      <rPr>
        <sz val="11"/>
        <color indexed="8"/>
        <rFont val="HG丸ｺﾞｼｯｸM-PRO"/>
        <family val="3"/>
        <charset val="128"/>
      </rPr>
      <t>削減に関する情報等が議題としている会議体とする）</t>
    </r>
    <rPh sb="0" eb="1">
      <t>ミズカ</t>
    </rPh>
    <rPh sb="3" eb="6">
      <t>ジギョウショ</t>
    </rPh>
    <rPh sb="6" eb="7">
      <t>ナイ</t>
    </rPh>
    <rPh sb="8" eb="9">
      <t>ショウ</t>
    </rPh>
    <rPh sb="11" eb="13">
      <t>タイサク</t>
    </rPh>
    <rPh sb="14" eb="16">
      <t>スイシン</t>
    </rPh>
    <rPh sb="16" eb="18">
      <t>タイセイ</t>
    </rPh>
    <rPh sb="22" eb="24">
      <t>サクゲン</t>
    </rPh>
    <rPh sb="24" eb="26">
      <t>スイシン</t>
    </rPh>
    <rPh sb="26" eb="28">
      <t>カイギ</t>
    </rPh>
    <rPh sb="30" eb="32">
      <t>セイビ</t>
    </rPh>
    <phoneticPr fontId="2"/>
  </si>
  <si>
    <r>
      <t>役員クラスが推進体制（CO</t>
    </r>
    <r>
      <rPr>
        <vertAlign val="subscript"/>
        <sz val="11"/>
        <color indexed="8"/>
        <rFont val="HG丸ｺﾞｼｯｸM-PRO"/>
        <family val="3"/>
        <charset val="128"/>
      </rPr>
      <t>2</t>
    </r>
    <r>
      <rPr>
        <sz val="11"/>
        <color indexed="8"/>
        <rFont val="HG丸ｺﾞｼｯｸM-PRO"/>
        <family val="3"/>
        <charset val="128"/>
      </rPr>
      <t>削減推進会議）の責任者になっているか
（役員クラスとは、当該事業所のCO</t>
    </r>
    <r>
      <rPr>
        <vertAlign val="subscript"/>
        <sz val="11"/>
        <color indexed="8"/>
        <rFont val="HG丸ｺﾞｼｯｸM-PRO"/>
        <family val="3"/>
        <charset val="128"/>
      </rPr>
      <t>2</t>
    </r>
    <r>
      <rPr>
        <sz val="11"/>
        <color indexed="8"/>
        <rFont val="HG丸ｺﾞｼｯｸM-PRO"/>
        <family val="3"/>
        <charset val="128"/>
      </rPr>
      <t>削減対策に関する権限を有する所長等を含む）</t>
    </r>
    <rPh sb="0" eb="2">
      <t>ヤクイン</t>
    </rPh>
    <rPh sb="6" eb="8">
      <t>スイシン</t>
    </rPh>
    <rPh sb="8" eb="10">
      <t>タイセイ</t>
    </rPh>
    <rPh sb="22" eb="25">
      <t>セキニンシャ</t>
    </rPh>
    <rPh sb="34" eb="36">
      <t>ヤクイン</t>
    </rPh>
    <rPh sb="42" eb="44">
      <t>トウガイ</t>
    </rPh>
    <rPh sb="44" eb="46">
      <t>ジギョウ</t>
    </rPh>
    <rPh sb="46" eb="47">
      <t>ショ</t>
    </rPh>
    <rPh sb="51" eb="53">
      <t>サクゲン</t>
    </rPh>
    <rPh sb="53" eb="55">
      <t>タイサク</t>
    </rPh>
    <rPh sb="56" eb="57">
      <t>カン</t>
    </rPh>
    <rPh sb="59" eb="61">
      <t>ケンゲン</t>
    </rPh>
    <rPh sb="62" eb="63">
      <t>ユウ</t>
    </rPh>
    <rPh sb="65" eb="67">
      <t>ショチョウ</t>
    </rPh>
    <rPh sb="67" eb="68">
      <t>トウ</t>
    </rPh>
    <rPh sb="69" eb="70">
      <t>フク</t>
    </rPh>
    <phoneticPr fontId="2"/>
  </si>
  <si>
    <t>１：なっている
０：なっていない</t>
  </si>
  <si>
    <r>
      <t>自らの事業所内の推進体制（CO</t>
    </r>
    <r>
      <rPr>
        <vertAlign val="subscript"/>
        <sz val="11"/>
        <rFont val="HG丸ｺﾞｼｯｸM-PRO"/>
        <family val="3"/>
        <charset val="128"/>
      </rPr>
      <t>2</t>
    </r>
    <r>
      <rPr>
        <sz val="11"/>
        <rFont val="HG丸ｺﾞｼｯｸM-PRO"/>
        <family val="3"/>
        <charset val="128"/>
      </rPr>
      <t>削減推進会議）をどの程度の頻度で実施しているか</t>
    </r>
    <rPh sb="0" eb="1">
      <t>ミズカ</t>
    </rPh>
    <rPh sb="3" eb="6">
      <t>ジギョウショ</t>
    </rPh>
    <rPh sb="6" eb="7">
      <t>ナイ</t>
    </rPh>
    <rPh sb="8" eb="10">
      <t>スイシン</t>
    </rPh>
    <rPh sb="10" eb="12">
      <t>タイセイ</t>
    </rPh>
    <rPh sb="26" eb="28">
      <t>テイド</t>
    </rPh>
    <rPh sb="29" eb="31">
      <t>ヒンド</t>
    </rPh>
    <rPh sb="32" eb="34">
      <t>ジッシ</t>
    </rPh>
    <phoneticPr fontId="2"/>
  </si>
  <si>
    <r>
      <t>省エネ対策を実施した後、その効果の検証をどの程度実施しているか
（改善策に関するCO</t>
    </r>
    <r>
      <rPr>
        <vertAlign val="subscript"/>
        <sz val="11"/>
        <rFont val="HG丸ｺﾞｼｯｸM-PRO"/>
        <family val="3"/>
        <charset val="128"/>
      </rPr>
      <t>2</t>
    </r>
    <r>
      <rPr>
        <sz val="11"/>
        <rFont val="HG丸ｺﾞｼｯｸM-PRO"/>
        <family val="3"/>
        <charset val="128"/>
      </rPr>
      <t>削減効果の検証が、改善策の項目数に対してどの程度の割合で実施しているか）</t>
    </r>
    <rPh sb="0" eb="1">
      <t>ショウ</t>
    </rPh>
    <rPh sb="3" eb="5">
      <t>タイサク</t>
    </rPh>
    <rPh sb="6" eb="8">
      <t>ジッシ</t>
    </rPh>
    <rPh sb="10" eb="11">
      <t>アト</t>
    </rPh>
    <rPh sb="14" eb="16">
      <t>コウカ</t>
    </rPh>
    <rPh sb="17" eb="19">
      <t>ケンショウ</t>
    </rPh>
    <rPh sb="22" eb="24">
      <t>テイド</t>
    </rPh>
    <rPh sb="24" eb="26">
      <t>ジッシ</t>
    </rPh>
    <rPh sb="65" eb="67">
      <t>テイド</t>
    </rPh>
    <rPh sb="68" eb="70">
      <t>ワリアイ</t>
    </rPh>
    <rPh sb="71" eb="73">
      <t>ジッシ</t>
    </rPh>
    <phoneticPr fontId="2"/>
  </si>
  <si>
    <t>４：100%
３：80％以上～100％未満
２：50％以上～80％未満
１：50%未満
０：実施無し</t>
    <rPh sb="12" eb="14">
      <t>イジョウ</t>
    </rPh>
    <rPh sb="19" eb="21">
      <t>ミマン</t>
    </rPh>
    <rPh sb="27" eb="29">
      <t>イジョウ</t>
    </rPh>
    <rPh sb="33" eb="35">
      <t>ミマン</t>
    </rPh>
    <rPh sb="41" eb="43">
      <t>ミマン</t>
    </rPh>
    <rPh sb="46" eb="48">
      <t>ジッシ</t>
    </rPh>
    <rPh sb="48" eb="49">
      <t>ナ</t>
    </rPh>
    <phoneticPr fontId="2"/>
  </si>
  <si>
    <t>４：80％以上でLED化
３：50％以上～80％未満でLED化
２：80％以上でHf化
１：高効率化していないが、オーナーに提案
０：高効率化していない又は把握していない</t>
    <rPh sb="5" eb="7">
      <t>イジョウ</t>
    </rPh>
    <rPh sb="11" eb="12">
      <t>カ</t>
    </rPh>
    <rPh sb="18" eb="20">
      <t>イジョウ</t>
    </rPh>
    <rPh sb="24" eb="26">
      <t>ミマン</t>
    </rPh>
    <rPh sb="30" eb="31">
      <t>カ</t>
    </rPh>
    <rPh sb="37" eb="39">
      <t>イジョウ</t>
    </rPh>
    <rPh sb="42" eb="43">
      <t>カ</t>
    </rPh>
    <rPh sb="46" eb="50">
      <t>コウコウリツカ</t>
    </rPh>
    <rPh sb="62" eb="64">
      <t>テイアン</t>
    </rPh>
    <rPh sb="67" eb="71">
      <t>コウコウリツカ</t>
    </rPh>
    <rPh sb="76" eb="77">
      <t>マタ</t>
    </rPh>
    <rPh sb="78" eb="80">
      <t>ハアク</t>
    </rPh>
    <phoneticPr fontId="2"/>
  </si>
  <si>
    <t>４：起動時間及び停止時間について80%以上
３：起動時間又は停止時間について80％以上
２：起動時間又は停止時間について50％以上～80％未満
１：起動時間又は停止時間について50%未満
０：把握していない
該当無：全て24時間空調</t>
    <rPh sb="2" eb="4">
      <t>キドウ</t>
    </rPh>
    <rPh sb="4" eb="6">
      <t>ジカン</t>
    </rPh>
    <rPh sb="6" eb="7">
      <t>オヨ</t>
    </rPh>
    <rPh sb="8" eb="10">
      <t>テイシ</t>
    </rPh>
    <rPh sb="10" eb="12">
      <t>ジカン</t>
    </rPh>
    <rPh sb="19" eb="21">
      <t>イジョウ</t>
    </rPh>
    <rPh sb="24" eb="26">
      <t>キドウ</t>
    </rPh>
    <rPh sb="26" eb="28">
      <t>ジカン</t>
    </rPh>
    <rPh sb="28" eb="29">
      <t>マタ</t>
    </rPh>
    <rPh sb="30" eb="32">
      <t>テイシ</t>
    </rPh>
    <rPh sb="32" eb="34">
      <t>ジカン</t>
    </rPh>
    <rPh sb="46" eb="48">
      <t>キドウ</t>
    </rPh>
    <rPh sb="48" eb="50">
      <t>ジカン</t>
    </rPh>
    <rPh sb="50" eb="51">
      <t>マタ</t>
    </rPh>
    <rPh sb="52" eb="54">
      <t>テイシ</t>
    </rPh>
    <rPh sb="54" eb="56">
      <t>ジカン</t>
    </rPh>
    <rPh sb="69" eb="71">
      <t>ミマン</t>
    </rPh>
    <rPh sb="74" eb="76">
      <t>キドウ</t>
    </rPh>
    <rPh sb="76" eb="78">
      <t>ジカン</t>
    </rPh>
    <rPh sb="78" eb="79">
      <t>マタ</t>
    </rPh>
    <rPh sb="80" eb="82">
      <t>テイシ</t>
    </rPh>
    <rPh sb="82" eb="84">
      <t>ジカン</t>
    </rPh>
    <rPh sb="91" eb="93">
      <t>ミマン</t>
    </rPh>
    <rPh sb="96" eb="98">
      <t>ハアク</t>
    </rPh>
    <rPh sb="104" eb="106">
      <t>ガイトウ</t>
    </rPh>
    <rPh sb="106" eb="107">
      <t>ナシ</t>
    </rPh>
    <rPh sb="108" eb="109">
      <t>スベ</t>
    </rPh>
    <rPh sb="112" eb="114">
      <t>ジカン</t>
    </rPh>
    <rPh sb="114" eb="116">
      <t>クウチョウ</t>
    </rPh>
    <phoneticPr fontId="2"/>
  </si>
  <si>
    <t>２：80％以上
１：50％以上～80％未満
０：50％未満又は把握していない
該当無：インテリアと区別無し</t>
    <rPh sb="5" eb="7">
      <t>イジョウ</t>
    </rPh>
    <rPh sb="19" eb="21">
      <t>ミマン</t>
    </rPh>
    <rPh sb="27" eb="29">
      <t>ミマン</t>
    </rPh>
    <rPh sb="29" eb="30">
      <t>マタ</t>
    </rPh>
    <rPh sb="31" eb="33">
      <t>ハアク</t>
    </rPh>
    <rPh sb="39" eb="41">
      <t>ガイトウ</t>
    </rPh>
    <rPh sb="41" eb="42">
      <t>ナシ</t>
    </rPh>
    <phoneticPr fontId="2"/>
  </si>
  <si>
    <r>
      <t>４：</t>
    </r>
    <r>
      <rPr>
        <sz val="11"/>
        <rFont val="HG丸ｺﾞｼｯｸM-PRO"/>
        <family val="3"/>
        <charset val="128"/>
      </rPr>
      <t>100％
３：80％以上～100％未満
２：50％以上～80％未満
１：50％未満
０：把握していない</t>
    </r>
    <rPh sb="19" eb="21">
      <t>ミマン</t>
    </rPh>
    <rPh sb="33" eb="35">
      <t>ミマン</t>
    </rPh>
    <phoneticPr fontId="2"/>
  </si>
  <si>
    <t>デスクトップからノートタイプへの変更を進めているか</t>
  </si>
  <si>
    <r>
      <t>３：</t>
    </r>
    <r>
      <rPr>
        <sz val="11"/>
        <rFont val="HG丸ｺﾞｼｯｸM-PRO"/>
        <family val="3"/>
        <charset val="128"/>
      </rPr>
      <t>100％
２：80％以上～100％未満
１：50％以上～80％未満
０：50％未満又は把握していない
該当無：業務の性質上全てのPCで変更できない</t>
    </r>
    <rPh sb="19" eb="21">
      <t>ミマン</t>
    </rPh>
    <rPh sb="33" eb="35">
      <t>ミマン</t>
    </rPh>
    <rPh sb="57" eb="59">
      <t>ギョウム</t>
    </rPh>
    <rPh sb="60" eb="63">
      <t>セイシツジョウ</t>
    </rPh>
    <rPh sb="63" eb="64">
      <t>スベ</t>
    </rPh>
    <rPh sb="69" eb="71">
      <t>ヘンコウ</t>
    </rPh>
    <phoneticPr fontId="2"/>
  </si>
  <si>
    <r>
      <t>３：</t>
    </r>
    <r>
      <rPr>
        <sz val="11"/>
        <color indexed="8"/>
        <rFont val="HG丸ｺﾞｼｯｸM-PRO"/>
        <family val="3"/>
        <charset val="128"/>
      </rPr>
      <t>100％
２：80％以上～100％未満
１：50％以上～80％未満
０：50％未満又は把握していない</t>
    </r>
    <rPh sb="19" eb="21">
      <t>ミマン</t>
    </rPh>
    <rPh sb="33" eb="35">
      <t>ミマン</t>
    </rPh>
    <phoneticPr fontId="2"/>
  </si>
  <si>
    <t>オ</t>
    <phoneticPr fontId="81"/>
  </si>
  <si>
    <r>
      <t>これまで、オーナーとのやり取りの中で、テナント専有部における省エネ対策の提案をした、または提案を受けたことがあるか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3" eb="25">
      <t>センユウ</t>
    </rPh>
    <rPh sb="25" eb="26">
      <t>ブ</t>
    </rPh>
    <rPh sb="30" eb="31">
      <t>ショウ</t>
    </rPh>
    <rPh sb="33" eb="35">
      <t>タイサク</t>
    </rPh>
    <rPh sb="36" eb="38">
      <t>テイアン</t>
    </rPh>
    <rPh sb="45" eb="47">
      <t>テイアン</t>
    </rPh>
    <rPh sb="48" eb="49">
      <t>ウ</t>
    </rPh>
    <rPh sb="62" eb="63">
      <t>マタ</t>
    </rPh>
    <rPh sb="68" eb="70">
      <t>センタク</t>
    </rPh>
    <rPh sb="72" eb="74">
      <t>バアイ</t>
    </rPh>
    <rPh sb="75" eb="77">
      <t>ビコウ</t>
    </rPh>
    <rPh sb="77" eb="78">
      <t>ラン</t>
    </rPh>
    <rPh sb="79" eb="82">
      <t>グタイテキ</t>
    </rPh>
    <rPh sb="83" eb="85">
      <t>テイアン</t>
    </rPh>
    <rPh sb="85" eb="87">
      <t>ナイヨウ</t>
    </rPh>
    <rPh sb="88" eb="90">
      <t>キサイ</t>
    </rPh>
    <phoneticPr fontId="2"/>
  </si>
  <si>
    <r>
      <t>これまで、オーナーとのやり取りの中で、ビル共用部における省エネ対策の提案をした、または提案を受けたことがあるか
（「１」又は「２」を選択した場合、</t>
    </r>
    <r>
      <rPr>
        <u/>
        <sz val="11"/>
        <color rgb="FFFF0000"/>
        <rFont val="HG丸ｺﾞｼｯｸM-PRO"/>
        <family val="3"/>
        <charset val="128"/>
      </rPr>
      <t>備考欄</t>
    </r>
    <r>
      <rPr>
        <sz val="11"/>
        <rFont val="HG丸ｺﾞｼｯｸM-PRO"/>
        <family val="3"/>
        <charset val="128"/>
      </rPr>
      <t>に具体的な提案内容を記載）</t>
    </r>
    <rPh sb="13" eb="14">
      <t>ト</t>
    </rPh>
    <rPh sb="16" eb="17">
      <t>ナカ</t>
    </rPh>
    <rPh sb="21" eb="23">
      <t>キョウヨウ</t>
    </rPh>
    <rPh sb="23" eb="24">
      <t>ブ</t>
    </rPh>
    <rPh sb="28" eb="29">
      <t>ショウ</t>
    </rPh>
    <rPh sb="31" eb="33">
      <t>タイサク</t>
    </rPh>
    <rPh sb="34" eb="36">
      <t>テイアン</t>
    </rPh>
    <rPh sb="43" eb="45">
      <t>テイアン</t>
    </rPh>
    <rPh sb="46" eb="47">
      <t>ウ</t>
    </rPh>
    <rPh sb="60" eb="61">
      <t>マタ</t>
    </rPh>
    <phoneticPr fontId="2"/>
  </si>
  <si>
    <r>
      <t>データセンターに移設したサーバについて、次の取組例のような状況を把握し、省エネ対策を行っているか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20" eb="21">
      <t>ツギ</t>
    </rPh>
    <rPh sb="22" eb="24">
      <t>トリクミ</t>
    </rPh>
    <rPh sb="24" eb="25">
      <t>レイ</t>
    </rPh>
    <rPh sb="98" eb="100">
      <t>トリクミ</t>
    </rPh>
    <rPh sb="100" eb="101">
      <t>レイ</t>
    </rPh>
    <phoneticPr fontId="2"/>
  </si>
  <si>
    <r>
      <t>自社サーバを預けるデータセンターを選定する際、環境性能に関する資料を取得し、内容を把握しているか
又、預けた後も事業者と省エネに関する意見交換を行っているか
（「１」又は「２」を選択した場合は、</t>
    </r>
    <r>
      <rPr>
        <u/>
        <sz val="11"/>
        <color indexed="10"/>
        <rFont val="HG丸ｺﾞｼｯｸM-PRO"/>
        <family val="3"/>
        <charset val="128"/>
      </rPr>
      <t>備考欄</t>
    </r>
    <r>
      <rPr>
        <sz val="11"/>
        <rFont val="HG丸ｺﾞｼｯｸM-PRO"/>
        <family val="3"/>
        <charset val="128"/>
      </rPr>
      <t>に具体的な意見交換の内容を記載）
[意見交換例]
・DC全体のCO</t>
    </r>
    <r>
      <rPr>
        <vertAlign val="subscript"/>
        <sz val="11"/>
        <rFont val="HG丸ｺﾞｼｯｸM-PRO"/>
        <family val="3"/>
        <charset val="128"/>
      </rPr>
      <t>2</t>
    </r>
    <r>
      <rPr>
        <sz val="11"/>
        <rFont val="HG丸ｺﾞｼｯｸM-PRO"/>
        <family val="3"/>
        <charset val="128"/>
      </rPr>
      <t>削減状況の確認や省エネ性能（PUEなど）の確認
・データセンター事業者からの省エネ対策の提案に協力</t>
    </r>
    <rPh sb="0" eb="2">
      <t>ジシャ</t>
    </rPh>
    <rPh sb="6" eb="7">
      <t>アズ</t>
    </rPh>
    <rPh sb="17" eb="19">
      <t>センテイ</t>
    </rPh>
    <rPh sb="21" eb="22">
      <t>サイ</t>
    </rPh>
    <rPh sb="23" eb="25">
      <t>カンキョウ</t>
    </rPh>
    <rPh sb="25" eb="27">
      <t>セイノウ</t>
    </rPh>
    <rPh sb="28" eb="29">
      <t>カン</t>
    </rPh>
    <rPh sb="31" eb="33">
      <t>シリョウ</t>
    </rPh>
    <rPh sb="34" eb="36">
      <t>シュトク</t>
    </rPh>
    <rPh sb="38" eb="40">
      <t>ナイヨウ</t>
    </rPh>
    <rPh sb="41" eb="43">
      <t>ハアク</t>
    </rPh>
    <rPh sb="49" eb="50">
      <t>マタ</t>
    </rPh>
    <rPh sb="51" eb="52">
      <t>アズ</t>
    </rPh>
    <rPh sb="54" eb="55">
      <t>アト</t>
    </rPh>
    <rPh sb="83" eb="84">
      <t>マタ</t>
    </rPh>
    <rPh sb="89" eb="91">
      <t>センタク</t>
    </rPh>
    <rPh sb="93" eb="95">
      <t>バアイ</t>
    </rPh>
    <rPh sb="97" eb="99">
      <t>ビコウ</t>
    </rPh>
    <rPh sb="99" eb="100">
      <t>ラン</t>
    </rPh>
    <rPh sb="101" eb="104">
      <t>グタイテキ</t>
    </rPh>
    <rPh sb="105" eb="107">
      <t>イケン</t>
    </rPh>
    <rPh sb="107" eb="109">
      <t>コウカン</t>
    </rPh>
    <rPh sb="110" eb="112">
      <t>ナイヨウ</t>
    </rPh>
    <rPh sb="113" eb="115">
      <t>キサイ</t>
    </rPh>
    <rPh sb="118" eb="120">
      <t>イケン</t>
    </rPh>
    <rPh sb="120" eb="122">
      <t>コウカン</t>
    </rPh>
    <rPh sb="122" eb="123">
      <t>レイ</t>
    </rPh>
    <rPh sb="139" eb="141">
      <t>カクニン</t>
    </rPh>
    <rPh sb="155" eb="157">
      <t>カクニン</t>
    </rPh>
    <rPh sb="166" eb="169">
      <t>ジギョウシャ</t>
    </rPh>
    <rPh sb="172" eb="173">
      <t>ショウ</t>
    </rPh>
    <rPh sb="175" eb="177">
      <t>タイサク</t>
    </rPh>
    <rPh sb="178" eb="180">
      <t>テイアン</t>
    </rPh>
    <rPh sb="181" eb="183">
      <t>キョウリョク</t>
    </rPh>
    <phoneticPr fontId="2"/>
  </si>
  <si>
    <t>PDCA管理サイクルの実施体制の整備</t>
    <rPh sb="4" eb="6">
      <t>カンリ</t>
    </rPh>
    <rPh sb="11" eb="13">
      <t>ジッシ</t>
    </rPh>
    <rPh sb="13" eb="15">
      <t>タイセイ</t>
    </rPh>
    <rPh sb="16" eb="18">
      <t>セイビ</t>
    </rPh>
    <phoneticPr fontId="2"/>
  </si>
  <si>
    <t>省エネ対策に
おける啓発活動</t>
    <rPh sb="0" eb="1">
      <t>ショウ</t>
    </rPh>
    <rPh sb="3" eb="5">
      <t>タイサク</t>
    </rPh>
    <rPh sb="10" eb="12">
      <t>ケイハツ</t>
    </rPh>
    <rPh sb="12" eb="14">
      <t>カツドウ</t>
    </rPh>
    <phoneticPr fontId="2"/>
  </si>
  <si>
    <r>
      <t>自社サーバについて、次のような状況を把握し、省エネ対策を行っているか
（取組例と同等と考えられる取組も含めて選択できる。その場合は、具体的な取組内容を</t>
    </r>
    <r>
      <rPr>
        <u/>
        <sz val="11"/>
        <color indexed="10"/>
        <rFont val="HG丸ｺﾞｼｯｸM-PRO"/>
        <family val="3"/>
        <charset val="128"/>
      </rPr>
      <t>備考欄</t>
    </r>
    <r>
      <rPr>
        <sz val="11"/>
        <rFont val="HG丸ｺﾞｼｯｸM-PRO"/>
        <family val="3"/>
        <charset val="128"/>
      </rPr>
      <t>に記載）
[取組例]
・機器の配置の適正化（吸気口と排気口の向きをそろえる）
・電源ケーブル等の長さの適正化（冷気の支障とならないよう束ねる）
・サーバラック内の定期的な清掃</t>
    </r>
    <rPh sb="0" eb="2">
      <t>ジシャ</t>
    </rPh>
    <rPh sb="10" eb="11">
      <t>ツギ</t>
    </rPh>
    <rPh sb="15" eb="17">
      <t>ジョウキョウ</t>
    </rPh>
    <rPh sb="18" eb="20">
      <t>ハアク</t>
    </rPh>
    <rPh sb="22" eb="23">
      <t>ショウ</t>
    </rPh>
    <rPh sb="25" eb="27">
      <t>タイサク</t>
    </rPh>
    <rPh sb="28" eb="29">
      <t>オコナ</t>
    </rPh>
    <rPh sb="84" eb="86">
      <t>トリクミ</t>
    </rPh>
    <rPh sb="86" eb="87">
      <t>レイ</t>
    </rPh>
    <phoneticPr fontId="2"/>
  </si>
  <si>
    <r>
      <t>省エネ対策に関する各部署の取組が活性化されるような工夫を行っているか
（「１」を選択した場合は、具体的な取組を</t>
    </r>
    <r>
      <rPr>
        <u/>
        <sz val="11"/>
        <color indexed="10"/>
        <rFont val="HG丸ｺﾞｼｯｸM-PRO"/>
        <family val="3"/>
        <charset val="128"/>
      </rPr>
      <t>備考欄</t>
    </r>
    <r>
      <rPr>
        <sz val="11"/>
        <rFont val="HG丸ｺﾞｼｯｸM-PRO"/>
        <family val="3"/>
        <charset val="128"/>
      </rPr>
      <t>に記載）
[取組例]
・PCの待機電力がどの程度か目に見える形にして社員に電気の大切さを体験してもらうイベントを開催した
・部署毎のエネルギー使用量を見える化し、取組の優れた部署を表彰した</t>
    </r>
    <rPh sb="0" eb="1">
      <t>ショウ</t>
    </rPh>
    <rPh sb="3" eb="5">
      <t>タイサク</t>
    </rPh>
    <rPh sb="6" eb="7">
      <t>カン</t>
    </rPh>
    <rPh sb="9" eb="10">
      <t>カク</t>
    </rPh>
    <rPh sb="10" eb="12">
      <t>ブショ</t>
    </rPh>
    <rPh sb="13" eb="15">
      <t>トリクミ</t>
    </rPh>
    <rPh sb="16" eb="19">
      <t>カッセイカ</t>
    </rPh>
    <rPh sb="25" eb="27">
      <t>クフウ</t>
    </rPh>
    <rPh sb="28" eb="29">
      <t>オコナ</t>
    </rPh>
    <rPh sb="40" eb="42">
      <t>センタク</t>
    </rPh>
    <rPh sb="44" eb="46">
      <t>バアイ</t>
    </rPh>
    <rPh sb="48" eb="51">
      <t>グタイテキ</t>
    </rPh>
    <rPh sb="52" eb="54">
      <t>トリク</t>
    </rPh>
    <rPh sb="55" eb="57">
      <t>ビコウ</t>
    </rPh>
    <rPh sb="57" eb="58">
      <t>ラン</t>
    </rPh>
    <rPh sb="59" eb="61">
      <t>キサイ</t>
    </rPh>
    <rPh sb="64" eb="66">
      <t>トリクミ</t>
    </rPh>
    <rPh sb="66" eb="67">
      <t>レイ</t>
    </rPh>
    <rPh sb="75" eb="77">
      <t>デンリョク</t>
    </rPh>
    <rPh sb="80" eb="82">
      <t>テイド</t>
    </rPh>
    <rPh sb="83" eb="84">
      <t>メ</t>
    </rPh>
    <rPh sb="85" eb="86">
      <t>ミ</t>
    </rPh>
    <rPh sb="88" eb="89">
      <t>カタチ</t>
    </rPh>
    <rPh sb="92" eb="94">
      <t>シャイン</t>
    </rPh>
    <rPh sb="95" eb="97">
      <t>デンキ</t>
    </rPh>
    <rPh sb="98" eb="100">
      <t>タイセツ</t>
    </rPh>
    <rPh sb="102" eb="104">
      <t>タイケン</t>
    </rPh>
    <rPh sb="114" eb="116">
      <t>カイサイ</t>
    </rPh>
    <rPh sb="120" eb="122">
      <t>ブショ</t>
    </rPh>
    <rPh sb="122" eb="123">
      <t>ゴト</t>
    </rPh>
    <rPh sb="129" eb="131">
      <t>シヨウ</t>
    </rPh>
    <rPh sb="131" eb="132">
      <t>リョウ</t>
    </rPh>
    <rPh sb="133" eb="134">
      <t>ミ</t>
    </rPh>
    <rPh sb="136" eb="137">
      <t>カ</t>
    </rPh>
    <rPh sb="139" eb="141">
      <t>トリクミ</t>
    </rPh>
    <rPh sb="142" eb="143">
      <t>スグ</t>
    </rPh>
    <rPh sb="145" eb="147">
      <t>ブショ</t>
    </rPh>
    <rPh sb="148" eb="150">
      <t>ヒョウショウ</t>
    </rPh>
    <phoneticPr fontId="2"/>
  </si>
  <si>
    <r>
      <t>　大規模事業所を対象とした温室効果ガス排出総量削減義務と排出量取引制度（キャップ＆トレード制度）では、第四計画期間に向けて、再エネの利用拡大、小売電気事業者等別のCO</t>
    </r>
    <r>
      <rPr>
        <vertAlign val="subscript"/>
        <sz val="14"/>
        <rFont val="HG丸ｺﾞｼｯｸM-PRO"/>
        <family val="3"/>
        <charset val="128"/>
      </rPr>
      <t>2</t>
    </r>
    <r>
      <rPr>
        <sz val="14"/>
        <rFont val="HG丸ｺﾞｼｯｸM-PRO"/>
        <family val="3"/>
        <charset val="128"/>
      </rPr>
      <t>排出係数</t>
    </r>
    <r>
      <rPr>
        <vertAlign val="superscript"/>
        <sz val="14"/>
        <rFont val="HG丸ｺﾞｼｯｸM-PRO"/>
        <family val="3"/>
        <charset val="128"/>
      </rPr>
      <t>※</t>
    </r>
    <r>
      <rPr>
        <sz val="14"/>
        <rFont val="HG丸ｺﾞｼｯｸM-PRO"/>
        <family val="3"/>
        <charset val="128"/>
      </rPr>
      <t>の使用、公表内容の拡充等の見直しを検討しています。そのなかで、特定テナント等事業者の制度においても、同様の見直しを検討しています。
　事業者様の排出削減に向けた取組を適切に評価に反映させるため、再エネの利用状況等についてもテナント点検表の項目に盛り込むことを検討しており、つきましては、現状の特定テナント等事業者の皆様の再エネの利用状況に関する以下の質問に御回答いただきますようお願いいたします。
　</t>
    </r>
    <r>
      <rPr>
        <u/>
        <sz val="14"/>
        <color rgb="FFFF0000"/>
        <rFont val="HG丸ｺﾞｼｯｸM-PRO"/>
        <family val="3"/>
        <charset val="128"/>
      </rPr>
      <t>●御回答いただいた内容によって、今年度の評価の結果が変わることはございません。</t>
    </r>
    <r>
      <rPr>
        <sz val="14"/>
        <rFont val="HG丸ｺﾞｼｯｸM-PRO"/>
        <family val="3"/>
        <charset val="128"/>
      </rPr>
      <t xml:space="preserve">
　※単位当たりのCO</t>
    </r>
    <r>
      <rPr>
        <vertAlign val="subscript"/>
        <sz val="14"/>
        <rFont val="HG丸ｺﾞｼｯｸM-PRO"/>
        <family val="3"/>
        <charset val="128"/>
      </rPr>
      <t>2</t>
    </r>
    <r>
      <rPr>
        <sz val="14"/>
        <rFont val="HG丸ｺﾞｼｯｸM-PRO"/>
        <family val="3"/>
        <charset val="128"/>
      </rPr>
      <t>排出量。電気の場合は、１キロワット時当たりに排出されるCO</t>
    </r>
    <r>
      <rPr>
        <vertAlign val="subscript"/>
        <sz val="14"/>
        <rFont val="HG丸ｺﾞｼｯｸM-PRO"/>
        <family val="3"/>
        <charset val="128"/>
      </rPr>
      <t>2</t>
    </r>
    <r>
      <rPr>
        <sz val="14"/>
        <rFont val="HG丸ｺﾞｼｯｸM-PRO"/>
        <family val="3"/>
        <charset val="128"/>
      </rPr>
      <t>排出量</t>
    </r>
    <phoneticPr fontId="2"/>
  </si>
  <si>
    <t>ア：１００％
イ：７５％以上～１００％未満
ウ：５０％以上～７５％未満
エ：２５％以上～５０％未満
オ：２５％未満</t>
    <rPh sb="12" eb="14">
      <t>イジョウ</t>
    </rPh>
    <rPh sb="19" eb="21">
      <t>ミマン</t>
    </rPh>
    <rPh sb="27" eb="29">
      <t>イジョウ</t>
    </rPh>
    <rPh sb="33" eb="35">
      <t>ミマン</t>
    </rPh>
    <rPh sb="41" eb="43">
      <t>イジョウ</t>
    </rPh>
    <rPh sb="47" eb="49">
      <t>ミマン</t>
    </rPh>
    <rPh sb="55" eb="57">
      <t>ミマン</t>
    </rPh>
    <phoneticPr fontId="2"/>
  </si>
  <si>
    <r>
      <t xml:space="preserve">【No.５でアからオを回答された方のみ御回答ください】
証書又はクレジットを利用している場合、全排出量に対してどの程度の割合を充当されていますか。
</t>
    </r>
    <r>
      <rPr>
        <sz val="11"/>
        <rFont val="HG丸ｺﾞｼｯｸM-PRO"/>
        <family val="3"/>
        <charset val="128"/>
      </rPr>
      <t>※割合の算定方法は備考欄参照</t>
    </r>
    <rPh sb="76" eb="78">
      <t>ワリアイ</t>
    </rPh>
    <rPh sb="79" eb="81">
      <t>サンテイ</t>
    </rPh>
    <rPh sb="81" eb="83">
      <t>ホウホウ</t>
    </rPh>
    <rPh sb="84" eb="87">
      <t>ビコウラン</t>
    </rPh>
    <rPh sb="87" eb="89">
      <t>サンショウ</t>
    </rPh>
    <phoneticPr fontId="2"/>
  </si>
  <si>
    <t>★再生可能エネルギー（再エネ）の利用状況について</t>
    <rPh sb="16" eb="20">
      <t>リヨウジョウキョウ</t>
    </rPh>
    <phoneticPr fontId="2"/>
  </si>
  <si>
    <r>
      <t>ア：0 t-CO</t>
    </r>
    <r>
      <rPr>
        <vertAlign val="subscript"/>
        <sz val="11"/>
        <color indexed="8"/>
        <rFont val="HG丸ｺﾞｼｯｸM-PRO"/>
        <family val="3"/>
        <charset val="128"/>
      </rPr>
      <t>2</t>
    </r>
    <r>
      <rPr>
        <sz val="11"/>
        <color indexed="8"/>
        <rFont val="HG丸ｺﾞｼｯｸM-PRO"/>
        <family val="3"/>
        <charset val="128"/>
      </rPr>
      <t>/千kWh
イ：0 t-CO</t>
    </r>
    <r>
      <rPr>
        <vertAlign val="subscript"/>
        <sz val="11"/>
        <color indexed="8"/>
        <rFont val="HG丸ｺﾞｼｯｸM-PRO"/>
        <family val="3"/>
        <charset val="128"/>
      </rPr>
      <t>2</t>
    </r>
    <r>
      <rPr>
        <sz val="11"/>
        <color indexed="8"/>
        <rFont val="HG丸ｺﾞｼｯｸM-PRO"/>
        <family val="3"/>
        <charset val="128"/>
      </rPr>
      <t>/千kWh超～0 .1 t-CO</t>
    </r>
    <r>
      <rPr>
        <vertAlign val="subscript"/>
        <sz val="11"/>
        <color indexed="8"/>
        <rFont val="HG丸ｺﾞｼｯｸM-PRO"/>
        <family val="3"/>
        <charset val="128"/>
      </rPr>
      <t>2</t>
    </r>
    <r>
      <rPr>
        <sz val="11"/>
        <color indexed="8"/>
        <rFont val="HG丸ｺﾞｼｯｸM-PRO"/>
        <family val="3"/>
        <charset val="128"/>
      </rPr>
      <t>/千kWh 未満
ウ：0 .1 t-CO</t>
    </r>
    <r>
      <rPr>
        <vertAlign val="subscript"/>
        <sz val="11"/>
        <color indexed="8"/>
        <rFont val="HG丸ｺﾞｼｯｸM-PRO"/>
        <family val="3"/>
        <charset val="128"/>
      </rPr>
      <t>2</t>
    </r>
    <r>
      <rPr>
        <sz val="11"/>
        <color indexed="8"/>
        <rFont val="HG丸ｺﾞｼｯｸM-PRO"/>
        <family val="3"/>
        <charset val="128"/>
      </rPr>
      <t>/千kWh 以上～0 .2 t-CO</t>
    </r>
    <r>
      <rPr>
        <vertAlign val="subscript"/>
        <sz val="11"/>
        <color indexed="8"/>
        <rFont val="HG丸ｺﾞｼｯｸM-PRO"/>
        <family val="3"/>
        <charset val="128"/>
      </rPr>
      <t>2</t>
    </r>
    <r>
      <rPr>
        <sz val="11"/>
        <color indexed="8"/>
        <rFont val="HG丸ｺﾞｼｯｸM-PRO"/>
        <family val="3"/>
        <charset val="128"/>
      </rPr>
      <t>/千kWh 未満
エ：0 .2 t-CO</t>
    </r>
    <r>
      <rPr>
        <vertAlign val="subscript"/>
        <sz val="11"/>
        <color indexed="8"/>
        <rFont val="HG丸ｺﾞｼｯｸM-PRO"/>
        <family val="3"/>
        <charset val="128"/>
      </rPr>
      <t>2</t>
    </r>
    <r>
      <rPr>
        <sz val="11"/>
        <color indexed="8"/>
        <rFont val="HG丸ｺﾞｼｯｸM-PRO"/>
        <family val="3"/>
        <charset val="128"/>
      </rPr>
      <t>/千kWh 以上～0 .3 t-CO</t>
    </r>
    <r>
      <rPr>
        <vertAlign val="subscript"/>
        <sz val="11"/>
        <color indexed="8"/>
        <rFont val="HG丸ｺﾞｼｯｸM-PRO"/>
        <family val="3"/>
        <charset val="128"/>
      </rPr>
      <t>2</t>
    </r>
    <r>
      <rPr>
        <sz val="11"/>
        <color indexed="8"/>
        <rFont val="HG丸ｺﾞｼｯｸM-PRO"/>
        <family val="3"/>
        <charset val="128"/>
      </rPr>
      <t>/千kWh 未満
オ：0 .3 t-CO</t>
    </r>
    <r>
      <rPr>
        <vertAlign val="subscript"/>
        <sz val="11"/>
        <color indexed="8"/>
        <rFont val="HG丸ｺﾞｼｯｸM-PRO"/>
        <family val="3"/>
        <charset val="128"/>
      </rPr>
      <t>2</t>
    </r>
    <r>
      <rPr>
        <sz val="11"/>
        <color indexed="8"/>
        <rFont val="HG丸ｺﾞｼｯｸM-PRO"/>
        <family val="3"/>
        <charset val="128"/>
      </rPr>
      <t>/千kWh 以上～0 .37 t-CO</t>
    </r>
    <r>
      <rPr>
        <vertAlign val="subscript"/>
        <sz val="11"/>
        <color indexed="8"/>
        <rFont val="HG丸ｺﾞｼｯｸM-PRO"/>
        <family val="3"/>
        <charset val="128"/>
      </rPr>
      <t>2</t>
    </r>
    <r>
      <rPr>
        <sz val="11"/>
        <color indexed="8"/>
        <rFont val="HG丸ｺﾞｼｯｸM-PRO"/>
        <family val="3"/>
        <charset val="128"/>
      </rPr>
      <t>/千kWh 未満
カ：0 .37 t-CO</t>
    </r>
    <r>
      <rPr>
        <vertAlign val="subscript"/>
        <sz val="11"/>
        <color indexed="8"/>
        <rFont val="HG丸ｺﾞｼｯｸM-PRO"/>
        <family val="3"/>
        <charset val="128"/>
      </rPr>
      <t>2</t>
    </r>
    <r>
      <rPr>
        <sz val="11"/>
        <color indexed="8"/>
        <rFont val="HG丸ｺﾞｼｯｸM-PRO"/>
        <family val="3"/>
        <charset val="128"/>
      </rPr>
      <t>/千kWh 以上</t>
    </r>
    <rPh sb="29" eb="30">
      <t>コ</t>
    </rPh>
    <phoneticPr fontId="2"/>
  </si>
  <si>
    <r>
      <t>割合＝証書等による充当量÷全排出量（その5シートのP46セル参照）
証書等による充当量は以下の合計
　No.5ア～ウの場合：証書の電力量（千kWh）×0.489（t-CO</t>
    </r>
    <r>
      <rPr>
        <vertAlign val="subscript"/>
        <sz val="7.5"/>
        <rFont val="HG丸ｺﾞｼｯｸM-PRO"/>
        <family val="3"/>
        <charset val="128"/>
      </rPr>
      <t>2</t>
    </r>
    <r>
      <rPr>
        <sz val="7.5"/>
        <rFont val="HG丸ｺﾞｼｯｸM-PRO"/>
        <family val="3"/>
        <charset val="128"/>
      </rPr>
      <t>/千kWh）
　No.5エの場合　　：証書の熱量（GJ）×0.060（t-CO</t>
    </r>
    <r>
      <rPr>
        <vertAlign val="subscript"/>
        <sz val="7.5"/>
        <rFont val="HG丸ｺﾞｼｯｸM-PRO"/>
        <family val="3"/>
        <charset val="128"/>
      </rPr>
      <t>2</t>
    </r>
    <r>
      <rPr>
        <sz val="7.5"/>
        <rFont val="HG丸ｺﾞｼｯｸM-PRO"/>
        <family val="3"/>
        <charset val="128"/>
      </rPr>
      <t>/GJ）
　No.5オの場合　　：記載のクレジット（t-CO</t>
    </r>
    <r>
      <rPr>
        <vertAlign val="subscript"/>
        <sz val="7.5"/>
        <rFont val="HG丸ｺﾞｼｯｸM-PRO"/>
        <family val="3"/>
        <charset val="128"/>
      </rPr>
      <t>2</t>
    </r>
    <r>
      <rPr>
        <sz val="7.5"/>
        <rFont val="HG丸ｺﾞｼｯｸM-PRO"/>
        <family val="3"/>
        <charset val="128"/>
      </rPr>
      <t>）</t>
    </r>
    <rPh sb="3" eb="5">
      <t>ショウショ</t>
    </rPh>
    <rPh sb="5" eb="6">
      <t>トウ</t>
    </rPh>
    <rPh sb="9" eb="12">
      <t>ジュウトウリョウ</t>
    </rPh>
    <rPh sb="13" eb="17">
      <t>ゼンハイシュツリョウ</t>
    </rPh>
    <rPh sb="30" eb="32">
      <t>サンショウ</t>
    </rPh>
    <rPh sb="44" eb="46">
      <t>イカ</t>
    </rPh>
    <rPh sb="47" eb="49">
      <t>ゴウケイ</t>
    </rPh>
    <rPh sb="59" eb="61">
      <t>バアイ</t>
    </rPh>
    <rPh sb="62" eb="64">
      <t>ショウショ</t>
    </rPh>
    <rPh sb="65" eb="68">
      <t>デンリョクリョウ</t>
    </rPh>
    <rPh sb="69" eb="70">
      <t>セン</t>
    </rPh>
    <rPh sb="100" eb="102">
      <t>バアイ</t>
    </rPh>
    <rPh sb="105" eb="107">
      <t>ショウショ</t>
    </rPh>
    <rPh sb="108" eb="109">
      <t>ネツ</t>
    </rPh>
    <rPh sb="138" eb="140">
      <t>バアイ</t>
    </rPh>
    <rPh sb="143" eb="145">
      <t>キサイ</t>
    </rPh>
    <phoneticPr fontId="2"/>
  </si>
  <si>
    <t>テナント事業者の
推進体制の整備</t>
    <rPh sb="4" eb="7">
      <t>ジギョウシャ</t>
    </rPh>
    <rPh sb="9" eb="11">
      <t>スイシン</t>
    </rPh>
    <rPh sb="11" eb="13">
      <t>タイセイ</t>
    </rPh>
    <rPh sb="14" eb="16">
      <t>セイビ</t>
    </rPh>
    <phoneticPr fontId="2"/>
  </si>
  <si>
    <t>テナント専有部で使用するエネルギーを再エネ化するために、利用している証書、クレジットがありましたら教えてください。
※テナント自ら非化石証書・クレジット等を調達している場合にご回答ください。
（No.4の電力契約において、非化石証書・クレジット等が充当された電気を使用している場合、その電気に充当されている非化石証書・クレジット等はこの項目では回答対象から除きます。）
※複数選択可</t>
    <rPh sb="4" eb="7">
      <t>センユウブ</t>
    </rPh>
    <rPh sb="8" eb="10">
      <t>シヨウ</t>
    </rPh>
    <rPh sb="18" eb="19">
      <t>サイ</t>
    </rPh>
    <rPh sb="21" eb="22">
      <t>カ</t>
    </rPh>
    <rPh sb="28" eb="30">
      <t>リヨウ</t>
    </rPh>
    <rPh sb="34" eb="36">
      <t>ショウショ</t>
    </rPh>
    <rPh sb="49" eb="50">
      <t>オシ</t>
    </rPh>
    <phoneticPr fontId="2"/>
  </si>
  <si>
    <t>オーナーに対する働きかけ及び協働によって設置している再エネ設備（オフサイト）はありますか。
または、入居しているスペース等に自ら設置している同設備はありますか。</t>
    <phoneticPr fontId="2"/>
  </si>
  <si>
    <t>ア：設置している
イ：依頼・要請を行ったが設置には至っていない
ウ：設置していない</t>
    <phoneticPr fontId="2"/>
  </si>
  <si>
    <t>オーナーに対する働きかけ及び協働によって再エネ設備（オフサイト）からの再エネ電気を受け入れていますか。
または、テナントとして独自にエネルギー供給会社と契約して同再エネ設備からの再エネ電気の受入れを行っていますか。</t>
    <phoneticPr fontId="2"/>
  </si>
  <si>
    <t>ア：受け入れている
イ：依頼・要請を行ったが受入れには至っていない
ウ：受け入れていない</t>
    <phoneticPr fontId="2"/>
  </si>
  <si>
    <r>
      <t>テナント専有部で使用している電気のCO</t>
    </r>
    <r>
      <rPr>
        <vertAlign val="subscript"/>
        <sz val="11"/>
        <rFont val="HG丸ｺﾞｼｯｸM-PRO"/>
        <family val="3"/>
        <charset val="128"/>
      </rPr>
      <t>2</t>
    </r>
    <r>
      <rPr>
        <sz val="11"/>
        <rFont val="HG丸ｺﾞｼｯｸM-PRO"/>
        <family val="3"/>
        <charset val="128"/>
      </rPr>
      <t>排出係数の2023年度実績値を教えてください。
※受け入れている電気のCO</t>
    </r>
    <r>
      <rPr>
        <vertAlign val="subscript"/>
        <sz val="11"/>
        <rFont val="HG丸ｺﾞｼｯｸM-PRO"/>
        <family val="3"/>
        <charset val="128"/>
      </rPr>
      <t>2</t>
    </r>
    <r>
      <rPr>
        <sz val="11"/>
        <rFont val="HG丸ｺﾞｼｯｸM-PRO"/>
        <family val="3"/>
        <charset val="128"/>
      </rPr>
      <t>排出係数が不明な場合、オーナーへ確認して御回答ください。</t>
    </r>
    <rPh sb="79" eb="80">
      <t>ゴ</t>
    </rPh>
    <rPh sb="80" eb="82">
      <t>カイトウ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</si>
</sst>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76" formatCode="#,##0_ "/>
    <numFmt numFmtId="177" formatCode="#,##0.0000;[Red]\-#,##0.0000"/>
    <numFmt numFmtId="178" formatCode="#,##0_);[Red]\(#,##0\)"/>
    <numFmt numFmtId="179" formatCode="0.000_ "/>
    <numFmt numFmtId="180" formatCode="0_ "/>
    <numFmt numFmtId="181" formatCode="0.00_ "/>
    <numFmt numFmtId="182" formatCode="#,##0.000;[Red]\-#,##0.000"/>
    <numFmt numFmtId="183" formatCode="#,##0.000_);[Red]\(#,##0.000\)"/>
    <numFmt numFmtId="184" formatCode="0.0000_);[Red]\(0.0000\)"/>
    <numFmt numFmtId="185" formatCode="##&quot;年度&quot;"/>
    <numFmt numFmtId="186" formatCode="#,##0;\-#,##0;#"/>
    <numFmt numFmtId="187" formatCode="0.000_);[Red]\(0.000\)"/>
    <numFmt numFmtId="188" formatCode="0000"/>
    <numFmt numFmtId="189" formatCode="0.00_);[Red]\(0.00\)"/>
    <numFmt numFmtId="190" formatCode="0.0%"/>
    <numFmt numFmtId="191" formatCode="General\ &quot;点&quot;"/>
    <numFmt numFmtId="192" formatCode="0_ ;[Red]\-0\ "/>
    <numFmt numFmtId="193" formatCode="#,##0.0;[Red]\-#,##0.0"/>
  </numFmts>
  <fonts count="94">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0"/>
      <name val="ＭＳ 明朝"/>
      <family val="1"/>
      <charset val="128"/>
    </font>
    <font>
      <sz val="12"/>
      <name val="ＭＳ 明朝"/>
      <family val="1"/>
      <charset val="128"/>
    </font>
    <font>
      <sz val="20"/>
      <name val="ＭＳ 明朝"/>
      <family val="1"/>
      <charset val="128"/>
    </font>
    <font>
      <sz val="9"/>
      <name val="ＭＳ 明朝"/>
      <family val="1"/>
      <charset val="128"/>
    </font>
    <font>
      <sz val="11"/>
      <name val="ＭＳ 明朝"/>
      <family val="1"/>
      <charset val="128"/>
    </font>
    <font>
      <sz val="10"/>
      <name val="ＭＳ Ｐ明朝"/>
      <family val="1"/>
      <charset val="128"/>
    </font>
    <font>
      <vertAlign val="subscript"/>
      <sz val="10"/>
      <name val="ＭＳ 明朝"/>
      <family val="1"/>
      <charset val="128"/>
    </font>
    <font>
      <sz val="8"/>
      <name val="ＭＳ 明朝"/>
      <family val="1"/>
      <charset val="128"/>
    </font>
    <font>
      <vertAlign val="subscript"/>
      <sz val="8"/>
      <name val="ＭＳ 明朝"/>
      <family val="1"/>
      <charset val="128"/>
    </font>
    <font>
      <sz val="10"/>
      <color indexed="8"/>
      <name val="ＭＳ Ｐゴシック"/>
      <family val="3"/>
      <charset val="128"/>
    </font>
    <font>
      <sz val="11"/>
      <color indexed="8"/>
      <name val="ＭＳ Ｐゴシック"/>
      <family val="3"/>
      <charset val="128"/>
    </font>
    <font>
      <b/>
      <sz val="10"/>
      <name val="ＭＳ 明朝"/>
      <family val="1"/>
      <charset val="128"/>
    </font>
    <font>
      <u/>
      <sz val="11"/>
      <color indexed="12"/>
      <name val="ＭＳ Ｐゴシック"/>
      <family val="3"/>
      <charset val="128"/>
    </font>
    <font>
      <vertAlign val="superscript"/>
      <sz val="12"/>
      <name val="ＭＳ 明朝"/>
      <family val="1"/>
      <charset val="128"/>
    </font>
    <font>
      <sz val="10"/>
      <color indexed="8"/>
      <name val="ＭＳ 明朝"/>
      <family val="1"/>
      <charset val="128"/>
    </font>
    <font>
      <sz val="10"/>
      <name val="ＭＳ ゴシック"/>
      <family val="3"/>
      <charset val="128"/>
    </font>
    <font>
      <sz val="6"/>
      <name val="ＭＳ 明朝"/>
      <family val="1"/>
      <charset val="128"/>
    </font>
    <font>
      <sz val="16"/>
      <name val="ＭＳ 明朝"/>
      <family val="1"/>
      <charset val="128"/>
    </font>
    <font>
      <sz val="9"/>
      <color indexed="81"/>
      <name val="ＭＳ Ｐゴシック"/>
      <family val="3"/>
      <charset val="128"/>
    </font>
    <font>
      <sz val="9.5"/>
      <name val="ＭＳ 明朝"/>
      <family val="1"/>
      <charset val="128"/>
    </font>
    <font>
      <sz val="8"/>
      <color indexed="8"/>
      <name val="HG丸ｺﾞｼｯｸM-PRO"/>
      <family val="3"/>
      <charset val="128"/>
    </font>
    <font>
      <sz val="10"/>
      <color indexed="8"/>
      <name val="HG丸ｺﾞｼｯｸM-PRO"/>
      <family val="3"/>
      <charset val="128"/>
    </font>
    <font>
      <sz val="11"/>
      <color indexed="8"/>
      <name val="HG丸ｺﾞｼｯｸM-PRO"/>
      <family val="3"/>
      <charset val="128"/>
    </font>
    <font>
      <sz val="11"/>
      <name val="HG丸ｺﾞｼｯｸM-PRO"/>
      <family val="3"/>
      <charset val="128"/>
    </font>
    <font>
      <sz val="8"/>
      <name val="HG丸ｺﾞｼｯｸM-PRO"/>
      <family val="3"/>
      <charset val="128"/>
    </font>
    <font>
      <sz val="8"/>
      <color indexed="10"/>
      <name val="HG丸ｺﾞｼｯｸM-PRO"/>
      <family val="3"/>
      <charset val="128"/>
    </font>
    <font>
      <sz val="8"/>
      <color indexed="12"/>
      <name val="HG丸ｺﾞｼｯｸM-PRO"/>
      <family val="3"/>
      <charset val="128"/>
    </font>
    <font>
      <b/>
      <sz val="8"/>
      <color indexed="12"/>
      <name val="HG丸ｺﾞｼｯｸM-PRO"/>
      <family val="3"/>
      <charset val="128"/>
    </font>
    <font>
      <b/>
      <sz val="14"/>
      <color indexed="12"/>
      <name val="Meiryo UI"/>
      <family val="3"/>
      <charset val="128"/>
    </font>
    <font>
      <b/>
      <sz val="14"/>
      <color indexed="10"/>
      <name val="Meiryo UI"/>
      <family val="3"/>
      <charset val="128"/>
    </font>
    <font>
      <sz val="10"/>
      <color indexed="8"/>
      <name val="Meiryo UI"/>
      <family val="3"/>
      <charset val="128"/>
    </font>
    <font>
      <b/>
      <sz val="20"/>
      <color indexed="8"/>
      <name val="Meiryo UI"/>
      <family val="3"/>
      <charset val="128"/>
    </font>
    <font>
      <b/>
      <sz val="12"/>
      <color indexed="9"/>
      <name val="Meiryo UI"/>
      <family val="3"/>
      <charset val="128"/>
    </font>
    <font>
      <sz val="10"/>
      <color indexed="9"/>
      <name val="Meiryo UI"/>
      <family val="3"/>
      <charset val="128"/>
    </font>
    <font>
      <b/>
      <sz val="24"/>
      <color indexed="8"/>
      <name val="Meiryo UI"/>
      <family val="3"/>
      <charset val="128"/>
    </font>
    <font>
      <b/>
      <sz val="16"/>
      <color indexed="8"/>
      <name val="Meiryo UI"/>
      <family val="3"/>
      <charset val="128"/>
    </font>
    <font>
      <b/>
      <sz val="10"/>
      <color indexed="8"/>
      <name val="Meiryo UI"/>
      <family val="3"/>
      <charset val="128"/>
    </font>
    <font>
      <sz val="14"/>
      <color indexed="8"/>
      <name val="Meiryo UI"/>
      <family val="3"/>
      <charset val="128"/>
    </font>
    <font>
      <sz val="9"/>
      <color indexed="8"/>
      <name val="Meiryo UI"/>
      <family val="3"/>
      <charset val="128"/>
    </font>
    <font>
      <b/>
      <sz val="12"/>
      <color indexed="8"/>
      <name val="Meiryo UI"/>
      <family val="3"/>
      <charset val="128"/>
    </font>
    <font>
      <b/>
      <sz val="24"/>
      <color indexed="8"/>
      <name val="Arial Black"/>
      <family val="2"/>
    </font>
    <font>
      <sz val="16"/>
      <color indexed="12"/>
      <name val="Arial Black"/>
      <family val="2"/>
    </font>
    <font>
      <b/>
      <sz val="12"/>
      <color indexed="12"/>
      <name val="Meiryo UI"/>
      <family val="3"/>
      <charset val="128"/>
    </font>
    <font>
      <sz val="10"/>
      <color indexed="10"/>
      <name val="Meiryo UI"/>
      <family val="3"/>
      <charset val="128"/>
    </font>
    <font>
      <sz val="10"/>
      <color indexed="12"/>
      <name val="Meiryo UI"/>
      <family val="3"/>
      <charset val="128"/>
    </font>
    <font>
      <b/>
      <sz val="7"/>
      <color indexed="8"/>
      <name val="Meiryo UI"/>
      <family val="3"/>
      <charset val="128"/>
    </font>
    <font>
      <b/>
      <sz val="20"/>
      <name val="Meiryo UI"/>
      <family val="3"/>
      <charset val="128"/>
    </font>
    <font>
      <sz val="24"/>
      <color indexed="8"/>
      <name val="Arial Black"/>
      <family val="2"/>
    </font>
    <font>
      <b/>
      <sz val="10"/>
      <color indexed="11"/>
      <name val="Meiryo UI"/>
      <family val="3"/>
      <charset val="128"/>
    </font>
    <font>
      <b/>
      <sz val="10"/>
      <color indexed="48"/>
      <name val="Meiryo UI"/>
      <family val="3"/>
      <charset val="128"/>
    </font>
    <font>
      <b/>
      <sz val="10"/>
      <color indexed="63"/>
      <name val="Meiryo UI"/>
      <family val="3"/>
      <charset val="128"/>
    </font>
    <font>
      <sz val="24"/>
      <name val="Arial Black"/>
      <family val="2"/>
    </font>
    <font>
      <sz val="36"/>
      <name val="Arial Black"/>
      <family val="2"/>
    </font>
    <font>
      <sz val="10"/>
      <name val="Meiryo UI"/>
      <family val="3"/>
      <charset val="128"/>
    </font>
    <font>
      <sz val="9"/>
      <name val="Meiryo UI"/>
      <family val="3"/>
      <charset val="128"/>
    </font>
    <font>
      <b/>
      <sz val="16"/>
      <color indexed="13"/>
      <name val="Meiryo UI"/>
      <family val="3"/>
      <charset val="128"/>
    </font>
    <font>
      <b/>
      <sz val="16"/>
      <color indexed="10"/>
      <name val="Meiryo UI"/>
      <family val="3"/>
      <charset val="128"/>
    </font>
    <font>
      <b/>
      <sz val="14"/>
      <color indexed="81"/>
      <name val="Meiryo UI"/>
      <family val="3"/>
      <charset val="128"/>
    </font>
    <font>
      <sz val="8"/>
      <color indexed="8"/>
      <name val="Meiryo UI"/>
      <family val="3"/>
      <charset val="128"/>
    </font>
    <font>
      <sz val="11"/>
      <color theme="1"/>
      <name val="ＭＳ Ｐゴシック"/>
      <family val="3"/>
      <charset val="128"/>
      <scheme val="minor"/>
    </font>
    <font>
      <b/>
      <sz val="10"/>
      <color rgb="FFFF0000"/>
      <name val="Meiryo UI"/>
      <family val="3"/>
      <charset val="128"/>
    </font>
    <font>
      <sz val="14"/>
      <color indexed="8"/>
      <name val="HG丸ｺﾞｼｯｸM-PRO"/>
      <family val="3"/>
      <charset val="128"/>
    </font>
    <font>
      <sz val="11"/>
      <color theme="1"/>
      <name val="HG丸ｺﾞｼｯｸM-PRO"/>
      <family val="3"/>
      <charset val="128"/>
    </font>
    <font>
      <b/>
      <sz val="14"/>
      <color indexed="8"/>
      <name val="HG丸ｺﾞｼｯｸM-PRO"/>
      <family val="3"/>
      <charset val="128"/>
    </font>
    <font>
      <b/>
      <u/>
      <sz val="11"/>
      <color indexed="10"/>
      <name val="HG丸ｺﾞｼｯｸM-PRO"/>
      <family val="3"/>
      <charset val="128"/>
    </font>
    <font>
      <u/>
      <sz val="11"/>
      <color indexed="10"/>
      <name val="HG丸ｺﾞｼｯｸM-PRO"/>
      <family val="3"/>
      <charset val="128"/>
    </font>
    <font>
      <b/>
      <sz val="11"/>
      <color indexed="10"/>
      <name val="HG丸ｺﾞｼｯｸM-PRO"/>
      <family val="3"/>
      <charset val="128"/>
    </font>
    <font>
      <b/>
      <sz val="11"/>
      <name val="HG丸ｺﾞｼｯｸM-PRO"/>
      <family val="3"/>
      <charset val="128"/>
    </font>
    <font>
      <b/>
      <sz val="45"/>
      <color indexed="8"/>
      <name val="Arial Black"/>
      <family val="2"/>
    </font>
    <font>
      <sz val="7"/>
      <name val="ＭＳ 明朝"/>
      <family val="1"/>
      <charset val="128"/>
    </font>
    <font>
      <sz val="11"/>
      <color rgb="FF000000"/>
      <name val="ＭＳ Ｐゴシック"/>
      <family val="3"/>
      <charset val="128"/>
    </font>
    <font>
      <b/>
      <sz val="9"/>
      <color indexed="81"/>
      <name val="ＭＳ Ｐゴシック"/>
      <family val="3"/>
      <charset val="128"/>
    </font>
    <font>
      <sz val="10"/>
      <color rgb="FFFF0000"/>
      <name val="ＭＳ 明朝"/>
      <family val="1"/>
      <charset val="128"/>
    </font>
    <font>
      <b/>
      <sz val="10"/>
      <name val="Meiryo UI"/>
      <family val="3"/>
      <charset val="128"/>
    </font>
    <font>
      <sz val="6"/>
      <name val="ＭＳ Ｐゴシック"/>
      <family val="3"/>
      <charset val="128"/>
      <scheme val="minor"/>
    </font>
    <font>
      <sz val="20"/>
      <color indexed="8"/>
      <name val="HG丸ｺﾞｼｯｸM-PRO"/>
      <family val="3"/>
      <charset val="128"/>
    </font>
    <font>
      <u/>
      <sz val="14"/>
      <color rgb="FFFF0000"/>
      <name val="HG丸ｺﾞｼｯｸM-PRO"/>
      <family val="3"/>
      <charset val="128"/>
    </font>
    <font>
      <sz val="16"/>
      <color indexed="8"/>
      <name val="HG丸ｺﾞｼｯｸM-PRO"/>
      <family val="3"/>
      <charset val="128"/>
    </font>
    <font>
      <sz val="14"/>
      <name val="HG丸ｺﾞｼｯｸM-PRO"/>
      <family val="3"/>
      <charset val="128"/>
    </font>
    <font>
      <vertAlign val="superscript"/>
      <sz val="14"/>
      <name val="HG丸ｺﾞｼｯｸM-PRO"/>
      <family val="3"/>
      <charset val="128"/>
    </font>
    <font>
      <vertAlign val="subscript"/>
      <sz val="11"/>
      <color indexed="8"/>
      <name val="HG丸ｺﾞｼｯｸM-PRO"/>
      <family val="3"/>
      <charset val="128"/>
    </font>
    <font>
      <vertAlign val="subscript"/>
      <sz val="11"/>
      <name val="HG丸ｺﾞｼｯｸM-PRO"/>
      <family val="3"/>
      <charset val="128"/>
    </font>
    <font>
      <vertAlign val="subscript"/>
      <sz val="14"/>
      <name val="HG丸ｺﾞｼｯｸM-PRO"/>
      <family val="3"/>
      <charset val="128"/>
    </font>
    <font>
      <u/>
      <sz val="11"/>
      <color rgb="FFFF0000"/>
      <name val="HG丸ｺﾞｼｯｸM-PRO"/>
      <family val="3"/>
      <charset val="128"/>
    </font>
    <font>
      <sz val="7.5"/>
      <name val="HG丸ｺﾞｼｯｸM-PRO"/>
      <family val="3"/>
      <charset val="128"/>
    </font>
    <font>
      <vertAlign val="subscript"/>
      <sz val="7.5"/>
      <name val="HG丸ｺﾞｼｯｸM-PRO"/>
      <family val="3"/>
      <charset val="128"/>
    </font>
    <font>
      <sz val="9"/>
      <color indexed="81"/>
      <name val="MS P ゴシック"/>
      <family val="3"/>
      <charset val="128"/>
    </font>
  </fonts>
  <fills count="15">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22"/>
        <bgColor indexed="64"/>
      </patternFill>
    </fill>
    <fill>
      <patternFill patternType="solid">
        <fgColor indexed="29"/>
        <bgColor indexed="6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8"/>
        <bgColor indexed="64"/>
      </patternFill>
    </fill>
    <fill>
      <patternFill patternType="solid">
        <fgColor indexed="31"/>
        <bgColor indexed="64"/>
      </patternFill>
    </fill>
    <fill>
      <patternFill patternType="solid">
        <fgColor indexed="42"/>
        <bgColor indexed="64"/>
      </patternFill>
    </fill>
    <fill>
      <patternFill patternType="solid">
        <fgColor rgb="FFFFFF00"/>
        <bgColor indexed="64"/>
      </patternFill>
    </fill>
    <fill>
      <patternFill patternType="solid">
        <fgColor rgb="FFFFFF99"/>
        <bgColor indexed="64"/>
      </patternFill>
    </fill>
    <fill>
      <patternFill patternType="solid">
        <fgColor theme="0" tint="-0.249977111117893"/>
        <bgColor indexed="64"/>
      </patternFill>
    </fill>
  </fills>
  <borders count="20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diagonalUp="1">
      <left style="double">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double">
        <color indexed="64"/>
      </right>
      <top style="thin">
        <color indexed="64"/>
      </top>
      <bottom style="thin">
        <color indexed="64"/>
      </bottom>
      <diagonal style="thin">
        <color indexed="64"/>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style="thin">
        <color indexed="64"/>
      </left>
      <right style="double">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diagonalUp="1">
      <left style="thin">
        <color indexed="64"/>
      </left>
      <right style="double">
        <color indexed="64"/>
      </right>
      <top style="thin">
        <color indexed="64"/>
      </top>
      <bottom style="double">
        <color indexed="64"/>
      </bottom>
      <diagonal style="thin">
        <color indexed="64"/>
      </diagonal>
    </border>
    <border diagonalUp="1">
      <left style="double">
        <color indexed="64"/>
      </left>
      <right style="thin">
        <color indexed="64"/>
      </right>
      <top/>
      <bottom style="double">
        <color indexed="64"/>
      </bottom>
      <diagonal style="thin">
        <color indexed="64"/>
      </diagonal>
    </border>
    <border>
      <left style="medium">
        <color indexed="64"/>
      </left>
      <right/>
      <top style="double">
        <color indexed="64"/>
      </top>
      <bottom style="thin">
        <color indexed="64"/>
      </bottom>
      <diagonal/>
    </border>
    <border diagonalUp="1">
      <left style="thin">
        <color indexed="64"/>
      </left>
      <right style="thin">
        <color indexed="64"/>
      </right>
      <top/>
      <bottom/>
      <diagonal style="thin">
        <color indexed="64"/>
      </diagonal>
    </border>
    <border diagonalUp="1">
      <left style="double">
        <color indexed="64"/>
      </left>
      <right style="thin">
        <color indexed="64"/>
      </right>
      <top/>
      <bottom style="medium">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double">
        <color indexed="64"/>
      </top>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top style="double">
        <color indexed="64"/>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bottom/>
      <diagonal/>
    </border>
    <border>
      <left/>
      <right style="medium">
        <color indexed="64"/>
      </right>
      <top/>
      <bottom style="thin">
        <color indexed="64"/>
      </bottom>
      <diagonal/>
    </border>
    <border diagonalUp="1">
      <left style="thin">
        <color indexed="64"/>
      </left>
      <right style="thin">
        <color indexed="64"/>
      </right>
      <top/>
      <bottom style="medium">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double">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hair">
        <color indexed="64"/>
      </bottom>
      <diagonal/>
    </border>
    <border>
      <left/>
      <right style="hair">
        <color indexed="64"/>
      </right>
      <top/>
      <bottom style="thin">
        <color indexed="64"/>
      </bottom>
      <diagonal/>
    </border>
    <border>
      <left/>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top style="hair">
        <color indexed="64"/>
      </top>
      <bottom style="hair">
        <color indexed="64"/>
      </bottom>
      <diagonal/>
    </border>
  </borders>
  <cellStyleXfs count="19">
    <xf numFmtId="0" fontId="0" fillId="0" borderId="0">
      <alignment vertical="center"/>
    </xf>
    <xf numFmtId="9" fontId="17" fillId="0" borderId="0" applyFont="0" applyFill="0" applyBorder="0" applyAlignment="0" applyProtection="0">
      <alignment vertical="center"/>
    </xf>
    <xf numFmtId="9" fontId="4"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5" fillId="0" borderId="0" applyFont="0" applyFill="0" applyBorder="0" applyAlignment="0" applyProtection="0"/>
    <xf numFmtId="38" fontId="4" fillId="0" borderId="0" applyFont="0" applyFill="0" applyBorder="0" applyAlignment="0" applyProtection="0">
      <alignment vertical="center"/>
    </xf>
    <xf numFmtId="38" fontId="1" fillId="0" borderId="0" applyFont="0" applyFill="0" applyBorder="0" applyAlignment="0" applyProtection="0">
      <alignment vertical="center"/>
    </xf>
    <xf numFmtId="0" fontId="5" fillId="0" borderId="0">
      <alignment vertical="center"/>
    </xf>
    <xf numFmtId="0" fontId="66" fillId="0" borderId="0">
      <alignment vertical="center"/>
    </xf>
    <xf numFmtId="0" fontId="5" fillId="0" borderId="0"/>
    <xf numFmtId="0" fontId="1" fillId="0" borderId="0">
      <alignment vertical="center"/>
    </xf>
    <xf numFmtId="0" fontId="5" fillId="0" borderId="0"/>
    <xf numFmtId="0" fontId="5" fillId="0" borderId="0"/>
    <xf numFmtId="0" fontId="8" fillId="0" borderId="0">
      <alignment vertical="center"/>
    </xf>
    <xf numFmtId="0" fontId="5"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1587">
    <xf numFmtId="0" fontId="0" fillId="0" borderId="0" xfId="0">
      <alignment vertical="center"/>
    </xf>
    <xf numFmtId="0" fontId="7" fillId="0" borderId="0" xfId="10" applyFont="1" applyAlignment="1">
      <alignment vertical="center"/>
    </xf>
    <xf numFmtId="0" fontId="7" fillId="0" borderId="1" xfId="10" applyFont="1" applyBorder="1" applyAlignment="1">
      <alignment vertical="center"/>
    </xf>
    <xf numFmtId="0" fontId="11" fillId="0" borderId="0" xfId="12" applyFont="1"/>
    <xf numFmtId="177" fontId="11" fillId="0" borderId="0" xfId="5" applyNumberFormat="1" applyFont="1" applyFill="1" applyProtection="1"/>
    <xf numFmtId="0" fontId="7" fillId="0" borderId="2" xfId="12" applyFont="1" applyBorder="1"/>
    <xf numFmtId="0" fontId="7" fillId="0" borderId="3" xfId="12" applyFont="1" applyBorder="1"/>
    <xf numFmtId="0" fontId="11" fillId="0" borderId="3" xfId="12" applyFont="1" applyBorder="1"/>
    <xf numFmtId="0" fontId="11" fillId="0" borderId="4" xfId="12" applyFont="1" applyBorder="1"/>
    <xf numFmtId="0" fontId="11" fillId="0" borderId="5" xfId="12" applyFont="1" applyBorder="1"/>
    <xf numFmtId="0" fontId="7" fillId="0" borderId="0" xfId="12" applyFont="1" applyAlignment="1">
      <alignment vertical="center"/>
    </xf>
    <xf numFmtId="0" fontId="7" fillId="0" borderId="1" xfId="12" applyFont="1" applyBorder="1" applyAlignment="1">
      <alignment vertical="center"/>
    </xf>
    <xf numFmtId="0" fontId="7" fillId="0" borderId="6" xfId="12" applyFont="1" applyBorder="1" applyAlignment="1">
      <alignment vertical="center"/>
    </xf>
    <xf numFmtId="0" fontId="7" fillId="0" borderId="7" xfId="12" applyFont="1" applyBorder="1" applyAlignment="1">
      <alignment vertical="center"/>
    </xf>
    <xf numFmtId="0" fontId="7" fillId="0" borderId="7" xfId="12" applyFont="1" applyBorder="1" applyAlignment="1">
      <alignment horizontal="left" vertical="center"/>
    </xf>
    <xf numFmtId="0" fontId="10" fillId="0" borderId="7" xfId="12" applyFont="1" applyBorder="1" applyAlignment="1">
      <alignment horizontal="right" vertical="center"/>
    </xf>
    <xf numFmtId="176" fontId="10" fillId="0" borderId="7" xfId="12" applyNumberFormat="1" applyFont="1" applyBorder="1" applyAlignment="1">
      <alignment horizontal="left" vertical="center"/>
    </xf>
    <xf numFmtId="176" fontId="10" fillId="0" borderId="7" xfId="12" applyNumberFormat="1" applyFont="1" applyBorder="1" applyAlignment="1">
      <alignment vertical="center"/>
    </xf>
    <xf numFmtId="0" fontId="7" fillId="0" borderId="8" xfId="12" applyFont="1" applyBorder="1" applyAlignment="1">
      <alignment vertical="center"/>
    </xf>
    <xf numFmtId="0" fontId="7" fillId="0" borderId="0" xfId="12" applyFont="1" applyAlignment="1">
      <alignment horizontal="left" vertical="center"/>
    </xf>
    <xf numFmtId="0" fontId="10" fillId="0" borderId="0" xfId="12" applyFont="1" applyAlignment="1">
      <alignment horizontal="right" vertical="center"/>
    </xf>
    <xf numFmtId="178" fontId="10" fillId="0" borderId="0" xfId="12" applyNumberFormat="1" applyFont="1" applyAlignment="1">
      <alignment vertical="center"/>
    </xf>
    <xf numFmtId="0" fontId="7" fillId="0" borderId="0" xfId="12" applyFont="1" applyAlignment="1">
      <alignment horizontal="right" vertical="center"/>
    </xf>
    <xf numFmtId="177" fontId="7" fillId="0" borderId="0" xfId="5" applyNumberFormat="1" applyFont="1" applyFill="1" applyAlignment="1" applyProtection="1">
      <alignment vertical="center"/>
    </xf>
    <xf numFmtId="0" fontId="7" fillId="0" borderId="0" xfId="10" applyFont="1" applyAlignment="1">
      <alignment horizontal="right" vertical="center"/>
    </xf>
    <xf numFmtId="3" fontId="11" fillId="0" borderId="0" xfId="12" applyNumberFormat="1" applyFont="1"/>
    <xf numFmtId="177" fontId="11" fillId="0" borderId="0" xfId="4" applyNumberFormat="1" applyFont="1" applyFill="1" applyAlignment="1" applyProtection="1"/>
    <xf numFmtId="3" fontId="11" fillId="0" borderId="3" xfId="12" applyNumberFormat="1" applyFont="1" applyBorder="1"/>
    <xf numFmtId="0" fontId="11" fillId="0" borderId="0" xfId="12" applyFont="1" applyAlignment="1">
      <alignment horizontal="center" wrapText="1"/>
    </xf>
    <xf numFmtId="0" fontId="7" fillId="0" borderId="12" xfId="12" applyFont="1" applyBorder="1" applyAlignment="1">
      <alignment horizontal="center" vertical="center"/>
    </xf>
    <xf numFmtId="185" fontId="7" fillId="0" borderId="12" xfId="12" applyNumberFormat="1" applyFont="1" applyBorder="1" applyAlignment="1">
      <alignment horizontal="center" vertical="center"/>
    </xf>
    <xf numFmtId="0" fontId="7" fillId="0" borderId="13" xfId="12" applyFont="1" applyBorder="1" applyAlignment="1">
      <alignment horizontal="center" vertical="center" wrapText="1"/>
    </xf>
    <xf numFmtId="3" fontId="7" fillId="0" borderId="14" xfId="12" applyNumberFormat="1" applyFont="1" applyBorder="1" applyAlignment="1">
      <alignment horizontal="center" vertical="center" wrapText="1"/>
    </xf>
    <xf numFmtId="0" fontId="11" fillId="0" borderId="0" xfId="12" applyFont="1" applyAlignment="1">
      <alignment wrapText="1"/>
    </xf>
    <xf numFmtId="177" fontId="11" fillId="0" borderId="0" xfId="4" applyNumberFormat="1" applyFont="1" applyFill="1" applyAlignment="1" applyProtection="1">
      <alignment wrapText="1"/>
    </xf>
    <xf numFmtId="0" fontId="7" fillId="0" borderId="15"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16" xfId="12" applyFont="1" applyBorder="1" applyAlignment="1">
      <alignment vertical="center"/>
    </xf>
    <xf numFmtId="0" fontId="8" fillId="0" borderId="12" xfId="12" applyFont="1" applyBorder="1" applyAlignment="1">
      <alignment horizontal="center" vertical="center"/>
    </xf>
    <xf numFmtId="0" fontId="7" fillId="0" borderId="16" xfId="12" applyFont="1" applyBorder="1" applyAlignment="1">
      <alignment horizontal="left" vertical="center"/>
    </xf>
    <xf numFmtId="0" fontId="7" fillId="0" borderId="2" xfId="12" applyFont="1" applyBorder="1" applyAlignment="1">
      <alignment horizontal="center" vertical="center" textRotation="255"/>
    </xf>
    <xf numFmtId="0" fontId="7" fillId="0" borderId="4" xfId="12" applyFont="1" applyBorder="1" applyAlignment="1">
      <alignment vertical="center"/>
    </xf>
    <xf numFmtId="0" fontId="7" fillId="0" borderId="15" xfId="12" applyFont="1" applyBorder="1" applyAlignment="1">
      <alignment vertical="center"/>
    </xf>
    <xf numFmtId="0" fontId="14" fillId="0" borderId="13" xfId="12" applyFont="1" applyBorder="1" applyAlignment="1">
      <alignment horizontal="distributed" vertical="center"/>
    </xf>
    <xf numFmtId="0" fontId="7" fillId="0" borderId="4" xfId="12" applyFont="1" applyBorder="1" applyAlignment="1">
      <alignment vertical="center" wrapText="1"/>
    </xf>
    <xf numFmtId="0" fontId="7" fillId="0" borderId="15" xfId="12" applyFont="1" applyBorder="1" applyAlignment="1">
      <alignment vertical="center" wrapText="1"/>
    </xf>
    <xf numFmtId="0" fontId="7" fillId="0" borderId="8" xfId="12" applyFont="1" applyBorder="1" applyAlignment="1">
      <alignment vertical="center" wrapText="1"/>
    </xf>
    <xf numFmtId="0" fontId="7" fillId="0" borderId="15" xfId="12" applyFont="1" applyBorder="1" applyAlignment="1">
      <alignment horizontal="center" vertical="center" wrapText="1"/>
    </xf>
    <xf numFmtId="0" fontId="7" fillId="0" borderId="7" xfId="12" applyFont="1" applyBorder="1" applyAlignment="1">
      <alignment horizontal="distributed" vertical="center" wrapText="1"/>
    </xf>
    <xf numFmtId="0" fontId="7" fillId="0" borderId="8" xfId="12" applyFont="1" applyBorder="1" applyAlignment="1">
      <alignment horizontal="center" vertical="center" wrapText="1"/>
    </xf>
    <xf numFmtId="0" fontId="7" fillId="0" borderId="17" xfId="12" applyFont="1" applyBorder="1" applyAlignment="1">
      <alignment horizontal="center" vertical="center" textRotation="255"/>
    </xf>
    <xf numFmtId="0" fontId="7" fillId="0" borderId="18" xfId="12" applyFont="1" applyBorder="1" applyAlignment="1">
      <alignment horizontal="center" vertical="center" wrapText="1"/>
    </xf>
    <xf numFmtId="0" fontId="8" fillId="0" borderId="19" xfId="12" applyFont="1" applyBorder="1" applyAlignment="1">
      <alignment horizontal="center" vertical="center"/>
    </xf>
    <xf numFmtId="3" fontId="7" fillId="0" borderId="20" xfId="12" applyNumberFormat="1" applyFont="1" applyBorder="1" applyAlignment="1">
      <alignment horizontal="center" vertical="center"/>
    </xf>
    <xf numFmtId="186" fontId="7" fillId="0" borderId="21" xfId="12" applyNumberFormat="1" applyFont="1" applyBorder="1" applyAlignment="1">
      <alignment vertical="center"/>
    </xf>
    <xf numFmtId="178" fontId="7" fillId="0" borderId="22" xfId="12" applyNumberFormat="1" applyFont="1" applyBorder="1" applyAlignment="1">
      <alignment vertical="center"/>
    </xf>
    <xf numFmtId="186" fontId="7" fillId="0" borderId="23" xfId="12" applyNumberFormat="1" applyFont="1" applyBorder="1" applyAlignment="1">
      <alignment vertical="center"/>
    </xf>
    <xf numFmtId="3" fontId="7" fillId="0" borderId="0" xfId="12" applyNumberFormat="1" applyFont="1" applyAlignment="1">
      <alignment vertical="center"/>
    </xf>
    <xf numFmtId="0" fontId="7" fillId="0" borderId="5" xfId="12" applyFont="1" applyBorder="1" applyAlignment="1">
      <alignment vertical="center"/>
    </xf>
    <xf numFmtId="0" fontId="11" fillId="0" borderId="24" xfId="12" applyFont="1" applyBorder="1" applyAlignment="1">
      <alignment horizontal="center" vertical="center"/>
    </xf>
    <xf numFmtId="182" fontId="7" fillId="0" borderId="0" xfId="4" applyNumberFormat="1" applyFont="1" applyFill="1" applyAlignment="1" applyProtection="1">
      <alignment vertical="center"/>
    </xf>
    <xf numFmtId="0" fontId="11" fillId="0" borderId="25" xfId="12" applyFont="1" applyBorder="1" applyAlignment="1">
      <alignment horizontal="center" vertical="center"/>
    </xf>
    <xf numFmtId="0" fontId="18" fillId="0" borderId="15" xfId="12" applyFont="1" applyBorder="1" applyAlignment="1">
      <alignment horizontal="center" vertical="center" textRotation="255"/>
    </xf>
    <xf numFmtId="0" fontId="7" fillId="0" borderId="16" xfId="12" applyFont="1" applyBorder="1" applyAlignment="1">
      <alignment vertical="center" shrinkToFit="1"/>
    </xf>
    <xf numFmtId="0" fontId="11" fillId="0" borderId="12" xfId="12" applyFont="1" applyBorder="1" applyAlignment="1">
      <alignment horizontal="center" vertical="center"/>
    </xf>
    <xf numFmtId="0" fontId="11" fillId="0" borderId="26" xfId="12" applyFont="1" applyBorder="1" applyAlignment="1">
      <alignment horizontal="center" vertical="center"/>
    </xf>
    <xf numFmtId="186" fontId="7" fillId="0" borderId="27" xfId="12" applyNumberFormat="1" applyFont="1" applyBorder="1" applyAlignment="1">
      <alignment vertical="center"/>
    </xf>
    <xf numFmtId="0" fontId="18" fillId="0" borderId="21" xfId="12" applyFont="1" applyBorder="1" applyAlignment="1">
      <alignment horizontal="center" vertical="center" textRotation="255"/>
    </xf>
    <xf numFmtId="0" fontId="7" fillId="0" borderId="28" xfId="12" applyFont="1" applyBorder="1" applyAlignment="1">
      <alignment horizontal="center" vertical="center"/>
    </xf>
    <xf numFmtId="0" fontId="11" fillId="0" borderId="19" xfId="12" applyFont="1" applyBorder="1" applyAlignment="1">
      <alignment horizontal="center" vertical="center"/>
    </xf>
    <xf numFmtId="186" fontId="7" fillId="0" borderId="19" xfId="12" applyNumberFormat="1" applyFont="1" applyBorder="1" applyAlignment="1">
      <alignment vertical="center"/>
    </xf>
    <xf numFmtId="186" fontId="7" fillId="0" borderId="29" xfId="12" applyNumberFormat="1" applyFont="1" applyBorder="1" applyAlignment="1">
      <alignment vertical="center"/>
    </xf>
    <xf numFmtId="178" fontId="7" fillId="0" borderId="22" xfId="12" applyNumberFormat="1" applyFont="1" applyBorder="1" applyAlignment="1">
      <alignment horizontal="center" vertical="center"/>
    </xf>
    <xf numFmtId="0" fontId="18" fillId="0" borderId="30" xfId="12" applyFont="1" applyBorder="1" applyAlignment="1">
      <alignment horizontal="center" vertical="center" textRotation="255" wrapText="1"/>
    </xf>
    <xf numFmtId="0" fontId="7" fillId="0" borderId="31" xfId="12" applyFont="1" applyBorder="1" applyAlignment="1">
      <alignment vertical="center"/>
    </xf>
    <xf numFmtId="0" fontId="11" fillId="0" borderId="32" xfId="12" applyFont="1" applyBorder="1" applyAlignment="1">
      <alignment horizontal="center" vertical="center"/>
    </xf>
    <xf numFmtId="186" fontId="7" fillId="0" borderId="33" xfId="12" applyNumberFormat="1" applyFont="1" applyBorder="1" applyAlignment="1">
      <alignment vertical="center"/>
    </xf>
    <xf numFmtId="0" fontId="18" fillId="0" borderId="15" xfId="12" applyFont="1" applyBorder="1" applyAlignment="1">
      <alignment horizontal="center" vertical="center" textRotation="255" wrapText="1"/>
    </xf>
    <xf numFmtId="0" fontId="18" fillId="0" borderId="21" xfId="12" applyFont="1" applyBorder="1" applyAlignment="1">
      <alignment horizontal="center" vertical="center" textRotation="255" wrapText="1"/>
    </xf>
    <xf numFmtId="0" fontId="11" fillId="0" borderId="34" xfId="12" applyFont="1" applyBorder="1" applyAlignment="1">
      <alignment horizontal="center" vertical="center"/>
    </xf>
    <xf numFmtId="3" fontId="7" fillId="0" borderId="35" xfId="12" applyNumberFormat="1" applyFont="1" applyBorder="1" applyAlignment="1">
      <alignment vertical="center"/>
    </xf>
    <xf numFmtId="178" fontId="7" fillId="0" borderId="36" xfId="12" applyNumberFormat="1" applyFont="1" applyBorder="1" applyAlignment="1">
      <alignment horizontal="center" vertical="center"/>
    </xf>
    <xf numFmtId="0" fontId="7" fillId="0" borderId="37" xfId="12" applyFont="1" applyBorder="1" applyAlignment="1">
      <alignment vertical="center" wrapText="1"/>
    </xf>
    <xf numFmtId="3" fontId="7" fillId="0" borderId="38" xfId="12" applyNumberFormat="1" applyFont="1" applyBorder="1" applyAlignment="1">
      <alignment vertical="center"/>
    </xf>
    <xf numFmtId="178" fontId="7" fillId="0" borderId="39" xfId="12" applyNumberFormat="1" applyFont="1" applyBorder="1" applyAlignment="1">
      <alignment horizontal="center" vertical="center"/>
    </xf>
    <xf numFmtId="0" fontId="7" fillId="0" borderId="40" xfId="12" applyFont="1" applyBorder="1" applyAlignment="1">
      <alignment vertical="center" wrapText="1"/>
    </xf>
    <xf numFmtId="0" fontId="7" fillId="0" borderId="41" xfId="12" applyFont="1" applyBorder="1" applyAlignment="1">
      <alignment horizontal="center" vertical="center" wrapText="1"/>
    </xf>
    <xf numFmtId="0" fontId="11" fillId="0" borderId="42" xfId="12" applyFont="1" applyBorder="1" applyAlignment="1">
      <alignment horizontal="center" vertical="center"/>
    </xf>
    <xf numFmtId="176" fontId="7" fillId="0" borderId="0" xfId="12" applyNumberFormat="1" applyFont="1" applyAlignment="1">
      <alignment horizontal="center" vertical="center"/>
    </xf>
    <xf numFmtId="3" fontId="7" fillId="0" borderId="0" xfId="12" applyNumberFormat="1" applyFont="1" applyAlignment="1">
      <alignment horizontal="center" vertical="center"/>
    </xf>
    <xf numFmtId="176" fontId="10" fillId="0" borderId="0" xfId="12" applyNumberFormat="1" applyFont="1" applyAlignment="1">
      <alignment horizontal="left" vertical="center"/>
    </xf>
    <xf numFmtId="176" fontId="10" fillId="0" borderId="0" xfId="12" applyNumberFormat="1" applyFont="1" applyAlignment="1">
      <alignment vertical="center"/>
    </xf>
    <xf numFmtId="176" fontId="8" fillId="0" borderId="0" xfId="12" applyNumberFormat="1" applyFont="1" applyAlignment="1">
      <alignment horizontal="center" vertical="center"/>
    </xf>
    <xf numFmtId="3" fontId="8" fillId="0" borderId="0" xfId="12" applyNumberFormat="1" applyFont="1" applyAlignment="1">
      <alignment vertical="center"/>
    </xf>
    <xf numFmtId="3" fontId="7" fillId="0" borderId="0" xfId="12" applyNumberFormat="1" applyFont="1" applyAlignment="1">
      <alignment horizontal="right" vertical="center"/>
    </xf>
    <xf numFmtId="177" fontId="7" fillId="0" borderId="0" xfId="4" applyNumberFormat="1" applyFont="1" applyFill="1" applyAlignment="1" applyProtection="1">
      <alignment vertical="center"/>
    </xf>
    <xf numFmtId="0" fontId="7" fillId="0" borderId="0" xfId="13" applyFont="1" applyAlignment="1">
      <alignment vertical="center"/>
    </xf>
    <xf numFmtId="3" fontId="11" fillId="0" borderId="4" xfId="12" applyNumberFormat="1" applyFont="1" applyBorder="1"/>
    <xf numFmtId="3" fontId="11" fillId="0" borderId="1" xfId="12" applyNumberFormat="1" applyFont="1" applyBorder="1"/>
    <xf numFmtId="0" fontId="7" fillId="0" borderId="1" xfId="12" applyFont="1" applyBorder="1" applyAlignment="1">
      <alignment horizontal="center" vertical="center"/>
    </xf>
    <xf numFmtId="3" fontId="7" fillId="0" borderId="1" xfId="12" applyNumberFormat="1" applyFont="1" applyBorder="1" applyAlignment="1">
      <alignment horizontal="center" vertical="center" wrapText="1"/>
    </xf>
    <xf numFmtId="186" fontId="7" fillId="0" borderId="1" xfId="12" applyNumberFormat="1" applyFont="1" applyBorder="1" applyAlignment="1">
      <alignment vertical="center"/>
    </xf>
    <xf numFmtId="3" fontId="7" fillId="0" borderId="1" xfId="12" applyNumberFormat="1" applyFont="1" applyBorder="1" applyAlignment="1">
      <alignment vertical="center"/>
    </xf>
    <xf numFmtId="3" fontId="7" fillId="0" borderId="1" xfId="12" applyNumberFormat="1" applyFont="1" applyBorder="1" applyAlignment="1">
      <alignment horizontal="center" vertical="center"/>
    </xf>
    <xf numFmtId="0" fontId="7" fillId="0" borderId="7" xfId="12" applyFont="1" applyBorder="1" applyAlignment="1">
      <alignment horizontal="center" vertical="center" wrapText="1"/>
    </xf>
    <xf numFmtId="0" fontId="7" fillId="0" borderId="7" xfId="12" applyFont="1" applyBorder="1" applyAlignment="1">
      <alignment vertical="center" shrinkToFit="1"/>
    </xf>
    <xf numFmtId="0" fontId="7" fillId="0" borderId="7" xfId="12" applyFont="1" applyBorder="1" applyAlignment="1">
      <alignment horizontal="center" vertical="center" shrinkToFit="1"/>
    </xf>
    <xf numFmtId="0" fontId="11" fillId="0" borderId="7" xfId="12" applyFont="1" applyBorder="1" applyAlignment="1">
      <alignment horizontal="center" vertical="center"/>
    </xf>
    <xf numFmtId="186" fontId="7" fillId="0" borderId="7" xfId="12" applyNumberFormat="1" applyFont="1" applyBorder="1" applyAlignment="1">
      <alignment vertical="center"/>
    </xf>
    <xf numFmtId="183" fontId="7" fillId="0" borderId="7" xfId="12" applyNumberFormat="1" applyFont="1" applyBorder="1" applyAlignment="1">
      <alignment horizontal="center" vertical="center"/>
    </xf>
    <xf numFmtId="3" fontId="7" fillId="0" borderId="7" xfId="12" applyNumberFormat="1" applyFont="1" applyBorder="1" applyAlignment="1">
      <alignment vertical="center"/>
    </xf>
    <xf numFmtId="3" fontId="7" fillId="0" borderId="8" xfId="12" applyNumberFormat="1" applyFont="1" applyBorder="1" applyAlignment="1">
      <alignment vertical="center"/>
    </xf>
    <xf numFmtId="0" fontId="7" fillId="0" borderId="18" xfId="12" applyFont="1" applyBorder="1" applyAlignment="1">
      <alignment horizontal="center" vertical="center"/>
    </xf>
    <xf numFmtId="0" fontId="7" fillId="0" borderId="43" xfId="12" applyFont="1" applyBorder="1" applyAlignment="1">
      <alignment horizontal="center" vertical="center" wrapText="1"/>
    </xf>
    <xf numFmtId="0" fontId="7" fillId="0" borderId="7" xfId="12" applyFont="1" applyBorder="1"/>
    <xf numFmtId="0" fontId="11" fillId="0" borderId="7" xfId="12" applyFont="1" applyBorder="1"/>
    <xf numFmtId="3" fontId="11" fillId="0" borderId="7" xfId="12" applyNumberFormat="1" applyFont="1" applyBorder="1"/>
    <xf numFmtId="0" fontId="7" fillId="0" borderId="16" xfId="12" applyFont="1" applyBorder="1" applyAlignment="1">
      <alignment horizontal="center" vertical="center"/>
    </xf>
    <xf numFmtId="0" fontId="7" fillId="0" borderId="5" xfId="12" applyFont="1" applyBorder="1"/>
    <xf numFmtId="0" fontId="7" fillId="0" borderId="44" xfId="12" applyFont="1" applyBorder="1" applyAlignment="1">
      <alignment vertical="center"/>
    </xf>
    <xf numFmtId="0" fontId="7" fillId="0" borderId="0" xfId="12" applyFont="1"/>
    <xf numFmtId="184" fontId="7" fillId="2" borderId="45" xfId="4" applyNumberFormat="1" applyFont="1" applyFill="1" applyBorder="1" applyAlignment="1" applyProtection="1">
      <alignment vertical="center"/>
      <protection locked="0"/>
    </xf>
    <xf numFmtId="184" fontId="7" fillId="2" borderId="46" xfId="4" applyNumberFormat="1" applyFont="1" applyFill="1" applyBorder="1" applyAlignment="1" applyProtection="1">
      <alignment vertical="center"/>
      <protection locked="0"/>
    </xf>
    <xf numFmtId="0" fontId="11" fillId="0" borderId="8"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lignment vertical="center"/>
    </xf>
    <xf numFmtId="0" fontId="11" fillId="0" borderId="2" xfId="14" applyFont="1" applyBorder="1">
      <alignment vertical="center"/>
    </xf>
    <xf numFmtId="0" fontId="11" fillId="0" borderId="3" xfId="14" applyFont="1" applyBorder="1">
      <alignment vertical="center"/>
    </xf>
    <xf numFmtId="0" fontId="11" fillId="0" borderId="4" xfId="14" applyFont="1" applyBorder="1">
      <alignment vertical="center"/>
    </xf>
    <xf numFmtId="0" fontId="11" fillId="0" borderId="5" xfId="14" applyFont="1" applyBorder="1">
      <alignment vertical="center"/>
    </xf>
    <xf numFmtId="0" fontId="11" fillId="0" borderId="0" xfId="14" applyFont="1" applyAlignment="1">
      <alignment horizontal="left" vertical="top"/>
    </xf>
    <xf numFmtId="0" fontId="11" fillId="0" borderId="1" xfId="14" applyFont="1" applyBorder="1">
      <alignment vertical="center"/>
    </xf>
    <xf numFmtId="0" fontId="8" fillId="0" borderId="0" xfId="14">
      <alignment vertical="center"/>
    </xf>
    <xf numFmtId="0" fontId="11" fillId="0" borderId="0" xfId="14" applyFont="1" applyAlignment="1">
      <alignment horizontal="distributed" vertical="center"/>
    </xf>
    <xf numFmtId="0" fontId="11" fillId="0" borderId="0" xfId="14" applyFont="1" applyAlignment="1">
      <alignment vertical="center" shrinkToFit="1"/>
    </xf>
    <xf numFmtId="0" fontId="11" fillId="0" borderId="6" xfId="14" applyFont="1" applyBorder="1">
      <alignment vertical="center"/>
    </xf>
    <xf numFmtId="0" fontId="11" fillId="0" borderId="8" xfId="14" applyFont="1" applyBorder="1">
      <alignment vertical="center"/>
    </xf>
    <xf numFmtId="0" fontId="11" fillId="0" borderId="4" xfId="14" applyFont="1" applyBorder="1" applyAlignment="1">
      <alignment horizontal="left" vertical="center"/>
    </xf>
    <xf numFmtId="0" fontId="11" fillId="0" borderId="15" xfId="14" applyFont="1" applyBorder="1" applyAlignment="1">
      <alignment horizontal="left" vertical="center"/>
    </xf>
    <xf numFmtId="0" fontId="11" fillId="0" borderId="1" xfId="14" applyFont="1" applyBorder="1" applyAlignment="1">
      <alignment horizontal="left" vertical="center"/>
    </xf>
    <xf numFmtId="0" fontId="8" fillId="0" borderId="3" xfId="14" applyBorder="1" applyAlignment="1">
      <alignment horizontal="distributed" vertical="center"/>
    </xf>
    <xf numFmtId="0" fontId="11" fillId="0" borderId="3" xfId="14" applyFont="1" applyBorder="1" applyAlignment="1">
      <alignment horizontal="center" vertical="center"/>
    </xf>
    <xf numFmtId="0" fontId="11" fillId="0" borderId="4" xfId="14" applyFont="1" applyBorder="1" applyAlignment="1">
      <alignment horizontal="center" vertical="center"/>
    </xf>
    <xf numFmtId="0" fontId="11" fillId="0" borderId="7" xfId="14" applyFont="1" applyBorder="1">
      <alignment vertical="center"/>
    </xf>
    <xf numFmtId="0" fontId="11" fillId="0" borderId="0" xfId="14" applyFont="1" applyAlignment="1">
      <alignment horizontal="right" vertical="center"/>
    </xf>
    <xf numFmtId="0" fontId="7" fillId="0" borderId="0" xfId="12" applyFont="1" applyAlignment="1">
      <alignment horizontal="center" vertical="center"/>
    </xf>
    <xf numFmtId="0" fontId="7" fillId="0" borderId="0" xfId="0" applyFont="1" applyAlignment="1">
      <alignment horizontal="center" vertical="center"/>
    </xf>
    <xf numFmtId="0" fontId="11" fillId="0" borderId="1" xfId="12" applyFont="1" applyBorder="1"/>
    <xf numFmtId="3" fontId="7" fillId="0" borderId="0" xfId="12" applyNumberFormat="1" applyFont="1" applyAlignment="1">
      <alignment horizontal="center" vertical="center" wrapText="1"/>
    </xf>
    <xf numFmtId="186" fontId="7" fillId="0" borderId="0" xfId="12" applyNumberFormat="1" applyFont="1" applyAlignment="1">
      <alignment vertical="center"/>
    </xf>
    <xf numFmtId="0" fontId="7" fillId="0" borderId="0" xfId="12" applyFont="1" applyAlignment="1">
      <alignment vertical="center" wrapText="1"/>
    </xf>
    <xf numFmtId="0" fontId="10" fillId="0" borderId="0" xfId="12" applyFont="1" applyAlignment="1">
      <alignment horizontal="distributed" vertical="center" wrapText="1"/>
    </xf>
    <xf numFmtId="0" fontId="7" fillId="0" borderId="0" xfId="12" applyFont="1" applyAlignment="1">
      <alignment horizontal="center" vertical="center" wrapText="1"/>
    </xf>
    <xf numFmtId="0" fontId="11" fillId="0" borderId="0" xfId="12" applyFont="1" applyAlignment="1">
      <alignment horizontal="center" vertical="center"/>
    </xf>
    <xf numFmtId="186" fontId="7" fillId="0" borderId="0" xfId="12" applyNumberFormat="1" applyFont="1" applyAlignment="1">
      <alignment horizontal="right" vertical="center"/>
    </xf>
    <xf numFmtId="180" fontId="7" fillId="0" borderId="0" xfId="12" applyNumberFormat="1" applyFont="1" applyAlignment="1">
      <alignment horizontal="center" vertical="center"/>
    </xf>
    <xf numFmtId="181" fontId="7" fillId="0" borderId="0" xfId="12" applyNumberFormat="1" applyFont="1" applyAlignment="1">
      <alignment horizontal="center" vertical="center"/>
    </xf>
    <xf numFmtId="186" fontId="7" fillId="0" borderId="0" xfId="12" applyNumberFormat="1" applyFont="1" applyAlignment="1">
      <alignment horizontal="center" vertical="center"/>
    </xf>
    <xf numFmtId="0" fontId="7" fillId="0" borderId="2" xfId="10" applyFont="1" applyBorder="1" applyAlignment="1">
      <alignment vertical="center"/>
    </xf>
    <xf numFmtId="0" fontId="7" fillId="0" borderId="3" xfId="10" applyFont="1" applyBorder="1" applyAlignment="1">
      <alignment vertical="center"/>
    </xf>
    <xf numFmtId="0" fontId="7" fillId="0" borderId="4" xfId="10" applyFont="1" applyBorder="1" applyAlignment="1">
      <alignment vertical="center"/>
    </xf>
    <xf numFmtId="0" fontId="7" fillId="0" borderId="5" xfId="10" applyFont="1" applyBorder="1" applyAlignment="1">
      <alignment vertical="center"/>
    </xf>
    <xf numFmtId="0" fontId="8" fillId="0" borderId="0" xfId="10" applyFont="1" applyAlignment="1">
      <alignment horizontal="right" vertical="center"/>
    </xf>
    <xf numFmtId="0" fontId="8" fillId="0" borderId="0" xfId="10" applyFont="1" applyAlignment="1">
      <alignment horizontal="left" vertical="center"/>
    </xf>
    <xf numFmtId="0" fontId="9" fillId="0" borderId="0" xfId="10" applyFont="1" applyAlignment="1">
      <alignment horizontal="center" vertical="center"/>
    </xf>
    <xf numFmtId="0" fontId="7" fillId="0" borderId="0" xfId="10" applyFont="1" applyAlignment="1">
      <alignment horizontal="left" vertical="center" wrapText="1"/>
    </xf>
    <xf numFmtId="0" fontId="7" fillId="0" borderId="47" xfId="10" applyFont="1" applyBorder="1" applyAlignment="1">
      <alignment vertical="center"/>
    </xf>
    <xf numFmtId="188" fontId="7" fillId="0" borderId="0" xfId="10" applyNumberFormat="1" applyFont="1" applyAlignment="1">
      <alignment horizontal="center" vertical="center"/>
    </xf>
    <xf numFmtId="0" fontId="7" fillId="0" borderId="48" xfId="10" applyFont="1" applyBorder="1" applyAlignment="1">
      <alignment vertical="center"/>
    </xf>
    <xf numFmtId="0" fontId="7" fillId="0" borderId="49" xfId="10" applyFont="1" applyBorder="1" applyAlignment="1">
      <alignment vertical="center"/>
    </xf>
    <xf numFmtId="0" fontId="7" fillId="0" borderId="0" xfId="10" applyFont="1" applyAlignment="1">
      <alignment horizontal="left" vertical="center"/>
    </xf>
    <xf numFmtId="0" fontId="7" fillId="0" borderId="40" xfId="10" applyFont="1" applyBorder="1" applyAlignment="1">
      <alignment vertical="center" wrapText="1"/>
    </xf>
    <xf numFmtId="0" fontId="7" fillId="0" borderId="41" xfId="10" applyFont="1" applyBorder="1" applyAlignment="1">
      <alignment vertical="center" wrapText="1"/>
    </xf>
    <xf numFmtId="188" fontId="7" fillId="0" borderId="0" xfId="10" applyNumberFormat="1" applyFont="1" applyAlignment="1">
      <alignment horizontal="left" vertical="center"/>
    </xf>
    <xf numFmtId="0" fontId="7" fillId="0" borderId="15" xfId="10" applyFont="1" applyBorder="1" applyAlignment="1">
      <alignment vertical="center"/>
    </xf>
    <xf numFmtId="0" fontId="7" fillId="0" borderId="16" xfId="10" applyFont="1" applyBorder="1" applyAlignment="1">
      <alignment vertical="center"/>
    </xf>
    <xf numFmtId="0" fontId="22" fillId="0" borderId="0" xfId="0" applyFont="1" applyAlignment="1">
      <alignment horizontal="center" vertical="center" shrinkToFit="1"/>
    </xf>
    <xf numFmtId="0" fontId="7" fillId="0" borderId="0" xfId="10" applyFont="1" applyAlignment="1">
      <alignment horizontal="center" vertical="center"/>
    </xf>
    <xf numFmtId="0" fontId="8" fillId="0" borderId="0" xfId="10" applyFont="1" applyAlignment="1">
      <alignment horizontal="center" vertical="center"/>
    </xf>
    <xf numFmtId="0" fontId="7" fillId="0" borderId="15" xfId="10" applyFont="1" applyBorder="1" applyAlignment="1">
      <alignment vertical="center" shrinkToFit="1"/>
    </xf>
    <xf numFmtId="0" fontId="11" fillId="0" borderId="16" xfId="10" applyFont="1" applyBorder="1" applyAlignment="1">
      <alignment vertical="center" shrinkToFit="1"/>
    </xf>
    <xf numFmtId="0" fontId="7" fillId="0" borderId="16" xfId="10" applyFont="1" applyBorder="1" applyAlignment="1">
      <alignment vertical="center" shrinkToFit="1"/>
    </xf>
    <xf numFmtId="0" fontId="7" fillId="0" borderId="6" xfId="10" applyFont="1" applyBorder="1" applyAlignment="1">
      <alignment vertical="center"/>
    </xf>
    <xf numFmtId="0" fontId="7" fillId="0" borderId="7" xfId="10" applyFont="1" applyBorder="1" applyAlignment="1">
      <alignment vertical="center"/>
    </xf>
    <xf numFmtId="0" fontId="7" fillId="0" borderId="8" xfId="10" applyFont="1" applyBorder="1" applyAlignment="1">
      <alignment vertical="center"/>
    </xf>
    <xf numFmtId="0" fontId="7" fillId="0" borderId="40" xfId="10" applyFont="1" applyBorder="1" applyAlignment="1">
      <alignment vertical="center"/>
    </xf>
    <xf numFmtId="0" fontId="7" fillId="0" borderId="41" xfId="10" applyFont="1" applyBorder="1" applyAlignment="1">
      <alignment vertical="center"/>
    </xf>
    <xf numFmtId="0" fontId="10" fillId="0" borderId="0" xfId="10" applyFont="1" applyAlignment="1">
      <alignment horizontal="left" vertical="center" wrapText="1"/>
    </xf>
    <xf numFmtId="0" fontId="7" fillId="0" borderId="9" xfId="10" applyFont="1" applyBorder="1" applyAlignment="1">
      <alignment vertical="center"/>
    </xf>
    <xf numFmtId="0" fontId="7" fillId="0" borderId="50" xfId="10" applyFont="1" applyBorder="1" applyAlignment="1">
      <alignment vertical="center"/>
    </xf>
    <xf numFmtId="0" fontId="7" fillId="0" borderId="51" xfId="10" applyFont="1" applyBorder="1" applyAlignment="1">
      <alignment vertical="center" shrinkToFit="1"/>
    </xf>
    <xf numFmtId="0" fontId="7" fillId="0" borderId="42" xfId="10" applyFont="1" applyBorder="1" applyAlignment="1">
      <alignment vertical="center" shrinkToFit="1"/>
    </xf>
    <xf numFmtId="0" fontId="7" fillId="0" borderId="0" xfId="10" applyFont="1" applyAlignment="1">
      <alignment horizontal="distributed" vertical="center"/>
    </xf>
    <xf numFmtId="0" fontId="7" fillId="0" borderId="0" xfId="10" applyFont="1" applyAlignment="1">
      <alignment vertical="center" shrinkToFit="1"/>
    </xf>
    <xf numFmtId="0" fontId="10" fillId="0" borderId="0" xfId="10" applyFont="1" applyAlignment="1">
      <alignment horizontal="distributed" vertical="center" wrapText="1" shrinkToFit="1"/>
    </xf>
    <xf numFmtId="0" fontId="10" fillId="0" borderId="0" xfId="10" applyFont="1" applyAlignment="1">
      <alignment horizontal="distributed" vertical="center" shrinkToFit="1"/>
    </xf>
    <xf numFmtId="176" fontId="7" fillId="0" borderId="0" xfId="10" applyNumberFormat="1" applyFont="1" applyAlignment="1">
      <alignment horizontal="right" vertical="center" shrinkToFit="1"/>
    </xf>
    <xf numFmtId="0" fontId="12" fillId="0" borderId="0" xfId="10" applyFont="1" applyAlignment="1">
      <alignment horizontal="right" vertical="center"/>
    </xf>
    <xf numFmtId="0" fontId="7" fillId="0" borderId="5" xfId="10" applyFont="1" applyBorder="1"/>
    <xf numFmtId="0" fontId="7" fillId="0" borderId="0" xfId="10" applyFont="1"/>
    <xf numFmtId="0" fontId="7" fillId="0" borderId="1" xfId="10" applyFont="1" applyBorder="1" applyAlignment="1">
      <alignment vertical="center" wrapText="1"/>
    </xf>
    <xf numFmtId="0" fontId="7" fillId="0" borderId="0" xfId="10" applyFont="1" applyAlignment="1">
      <alignment vertical="center" wrapText="1"/>
    </xf>
    <xf numFmtId="0" fontId="7" fillId="0" borderId="52" xfId="10" applyFont="1" applyBorder="1" applyAlignment="1">
      <alignment vertical="center" wrapText="1"/>
    </xf>
    <xf numFmtId="0" fontId="7" fillId="0" borderId="53" xfId="10" applyFont="1" applyBorder="1" applyAlignment="1">
      <alignment vertical="center"/>
    </xf>
    <xf numFmtId="0" fontId="7" fillId="0" borderId="0" xfId="10" applyFont="1" applyAlignment="1">
      <alignment horizontal="center" vertical="center" wrapText="1"/>
    </xf>
    <xf numFmtId="0" fontId="10" fillId="0" borderId="15" xfId="10" applyFont="1" applyBorder="1" applyAlignment="1">
      <alignment vertical="center" wrapText="1"/>
    </xf>
    <xf numFmtId="0" fontId="10" fillId="0" borderId="16" xfId="10" applyFont="1" applyBorder="1" applyAlignment="1">
      <alignment vertical="center" wrapText="1"/>
    </xf>
    <xf numFmtId="0" fontId="10" fillId="0" borderId="42" xfId="10" applyFont="1" applyBorder="1" applyAlignment="1">
      <alignment vertical="center" wrapText="1"/>
    </xf>
    <xf numFmtId="0" fontId="10" fillId="0" borderId="41" xfId="10" applyFont="1" applyBorder="1" applyAlignment="1">
      <alignment vertical="center" wrapText="1"/>
    </xf>
    <xf numFmtId="0" fontId="7" fillId="0" borderId="0" xfId="10" applyFont="1" applyAlignment="1">
      <alignment horizontal="left" vertical="top"/>
    </xf>
    <xf numFmtId="0" fontId="21" fillId="0" borderId="10" xfId="0" applyFont="1" applyBorder="1" applyAlignment="1"/>
    <xf numFmtId="0" fontId="0" fillId="0" borderId="10" xfId="0" applyBorder="1">
      <alignmen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7" fillId="0" borderId="0" xfId="10" applyFont="1" applyAlignment="1">
      <alignment horizontal="left" vertical="center" wrapText="1" indent="1"/>
    </xf>
    <xf numFmtId="0" fontId="7" fillId="0" borderId="3" xfId="10" applyFont="1" applyBorder="1" applyAlignment="1">
      <alignment horizontal="left" vertical="center" wrapText="1" indent="1"/>
    </xf>
    <xf numFmtId="0" fontId="7" fillId="0" borderId="4" xfId="10" applyFont="1" applyBorder="1" applyAlignment="1">
      <alignment horizontal="left" vertical="center" wrapText="1" indent="1"/>
    </xf>
    <xf numFmtId="0" fontId="7" fillId="0" borderId="1" xfId="10" applyFont="1" applyBorder="1" applyAlignment="1">
      <alignment horizontal="left" vertical="center" wrapText="1" indent="1"/>
    </xf>
    <xf numFmtId="0" fontId="7" fillId="0" borderId="1" xfId="10" applyFont="1" applyBorder="1"/>
    <xf numFmtId="0" fontId="7" fillId="0" borderId="48" xfId="10" applyFont="1" applyBorder="1" applyAlignment="1">
      <alignment vertical="center" wrapText="1"/>
    </xf>
    <xf numFmtId="0" fontId="7" fillId="0" borderId="49" xfId="10" applyFont="1" applyBorder="1" applyAlignment="1">
      <alignment vertical="center" wrapText="1"/>
    </xf>
    <xf numFmtId="0" fontId="7" fillId="0" borderId="54" xfId="10" applyFont="1" applyBorder="1" applyAlignment="1">
      <alignment vertical="center" wrapText="1"/>
    </xf>
    <xf numFmtId="0" fontId="7" fillId="0" borderId="55" xfId="10" applyFont="1" applyBorder="1" applyAlignment="1">
      <alignment vertical="center" wrapText="1"/>
    </xf>
    <xf numFmtId="0" fontId="11" fillId="0" borderId="0" xfId="10" applyFont="1" applyAlignment="1">
      <alignment vertical="center"/>
    </xf>
    <xf numFmtId="0" fontId="10" fillId="0" borderId="0" xfId="10" applyFont="1" applyAlignment="1">
      <alignment horizontal="right" vertical="center"/>
    </xf>
    <xf numFmtId="0" fontId="11" fillId="0" borderId="0" xfId="10" applyFont="1" applyAlignment="1">
      <alignment horizontal="center" vertical="center"/>
    </xf>
    <xf numFmtId="9" fontId="11" fillId="0" borderId="0" xfId="10" applyNumberFormat="1" applyFont="1" applyAlignment="1">
      <alignment vertical="center"/>
    </xf>
    <xf numFmtId="9" fontId="11" fillId="0" borderId="0" xfId="10" applyNumberFormat="1" applyFont="1" applyAlignment="1">
      <alignment horizontal="center" vertical="center"/>
    </xf>
    <xf numFmtId="0" fontId="5" fillId="0" borderId="0" xfId="10" applyAlignment="1">
      <alignment horizontal="center" vertical="center"/>
    </xf>
    <xf numFmtId="0" fontId="11" fillId="0" borderId="1" xfId="10" applyFont="1" applyBorder="1" applyAlignment="1">
      <alignment vertical="center"/>
    </xf>
    <xf numFmtId="0" fontId="0" fillId="0" borderId="0" xfId="0" applyAlignment="1">
      <alignment horizontal="center" vertical="center"/>
    </xf>
    <xf numFmtId="0" fontId="16" fillId="0" borderId="0" xfId="0" applyFont="1" applyAlignment="1">
      <alignment horizontal="right" vertical="center"/>
    </xf>
    <xf numFmtId="0" fontId="12" fillId="0" borderId="3" xfId="10" applyFont="1" applyBorder="1" applyAlignment="1">
      <alignment horizontal="right" vertical="center"/>
    </xf>
    <xf numFmtId="0" fontId="7" fillId="0" borderId="0" xfId="10" applyFont="1" applyAlignment="1">
      <alignment horizontal="right"/>
    </xf>
    <xf numFmtId="38" fontId="7" fillId="0" borderId="0" xfId="10" applyNumberFormat="1" applyFont="1" applyAlignment="1">
      <alignment horizontal="center" vertical="center"/>
    </xf>
    <xf numFmtId="0" fontId="14" fillId="0" borderId="0" xfId="10" applyFont="1" applyAlignment="1">
      <alignment horizontal="center" vertical="center" wrapText="1"/>
    </xf>
    <xf numFmtId="0" fontId="10" fillId="0" borderId="0" xfId="10" applyFont="1" applyAlignment="1">
      <alignment horizontal="right"/>
    </xf>
    <xf numFmtId="0" fontId="7" fillId="0" borderId="10" xfId="10" applyFont="1" applyBorder="1" applyAlignment="1">
      <alignment horizontal="center" vertical="center"/>
    </xf>
    <xf numFmtId="186" fontId="7" fillId="2" borderId="12" xfId="12" applyNumberFormat="1" applyFont="1" applyFill="1" applyBorder="1" applyAlignment="1" applyProtection="1">
      <alignment vertical="center"/>
      <protection locked="0"/>
    </xf>
    <xf numFmtId="186" fontId="7" fillId="2" borderId="32" xfId="12" applyNumberFormat="1" applyFont="1" applyFill="1" applyBorder="1" applyAlignment="1" applyProtection="1">
      <alignment vertical="center"/>
      <protection locked="0"/>
    </xf>
    <xf numFmtId="186" fontId="7" fillId="2" borderId="14" xfId="12" applyNumberFormat="1" applyFont="1" applyFill="1" applyBorder="1" applyAlignment="1" applyProtection="1">
      <alignment vertical="center"/>
      <protection locked="0"/>
    </xf>
    <xf numFmtId="187" fontId="7" fillId="2" borderId="56" xfId="12" applyNumberFormat="1" applyFont="1" applyFill="1" applyBorder="1" applyAlignment="1" applyProtection="1">
      <alignment vertical="center"/>
      <protection locked="0"/>
    </xf>
    <xf numFmtId="186" fontId="7" fillId="2" borderId="12" xfId="12" applyNumberFormat="1" applyFont="1" applyFill="1" applyBorder="1" applyAlignment="1" applyProtection="1">
      <alignment horizontal="right" vertical="center"/>
      <protection locked="0"/>
    </xf>
    <xf numFmtId="0" fontId="8" fillId="2" borderId="12" xfId="12" applyFont="1" applyFill="1" applyBorder="1" applyAlignment="1" applyProtection="1">
      <alignment horizontal="center" vertical="center"/>
      <protection locked="0"/>
    </xf>
    <xf numFmtId="0" fontId="7" fillId="2" borderId="13" xfId="12" applyFont="1" applyFill="1" applyBorder="1" applyAlignment="1" applyProtection="1">
      <alignment horizontal="distributed" vertical="center"/>
      <protection locked="0"/>
    </xf>
    <xf numFmtId="186" fontId="7" fillId="2" borderId="25" xfId="12" applyNumberFormat="1" applyFont="1" applyFill="1" applyBorder="1" applyAlignment="1" applyProtection="1">
      <alignment vertical="center"/>
      <protection locked="0"/>
    </xf>
    <xf numFmtId="186" fontId="7" fillId="2" borderId="24" xfId="12" applyNumberFormat="1" applyFont="1" applyFill="1" applyBorder="1" applyAlignment="1" applyProtection="1">
      <alignment vertical="center"/>
      <protection locked="0"/>
    </xf>
    <xf numFmtId="184" fontId="7" fillId="2" borderId="57" xfId="12" applyNumberFormat="1" applyFont="1" applyFill="1" applyBorder="1" applyAlignment="1" applyProtection="1">
      <alignment vertical="center"/>
      <protection locked="0"/>
    </xf>
    <xf numFmtId="0" fontId="7" fillId="2" borderId="12" xfId="12" applyFont="1" applyFill="1" applyBorder="1" applyAlignment="1" applyProtection="1">
      <alignment horizontal="center" vertical="center"/>
      <protection locked="0"/>
    </xf>
    <xf numFmtId="0" fontId="7" fillId="0" borderId="44" xfId="10" applyFont="1" applyBorder="1" applyAlignment="1">
      <alignment vertical="center"/>
    </xf>
    <xf numFmtId="0" fontId="7" fillId="0" borderId="58" xfId="10" applyFont="1" applyBorder="1" applyAlignment="1">
      <alignment vertical="center"/>
    </xf>
    <xf numFmtId="0" fontId="7" fillId="0" borderId="16" xfId="10" applyFont="1" applyBorder="1" applyAlignment="1">
      <alignment vertical="center" wrapText="1"/>
    </xf>
    <xf numFmtId="0" fontId="7" fillId="0" borderId="59" xfId="10" applyFont="1" applyBorder="1" applyAlignment="1">
      <alignment vertical="center"/>
    </xf>
    <xf numFmtId="0" fontId="7" fillId="0" borderId="54" xfId="10" applyFont="1" applyBorder="1" applyAlignment="1">
      <alignment vertical="center"/>
    </xf>
    <xf numFmtId="0" fontId="7" fillId="0" borderId="55" xfId="10" applyFont="1" applyBorder="1" applyAlignment="1">
      <alignment vertical="center"/>
    </xf>
    <xf numFmtId="0" fontId="7" fillId="0" borderId="42" xfId="10" applyFont="1" applyBorder="1" applyAlignment="1">
      <alignment vertical="center"/>
    </xf>
    <xf numFmtId="0" fontId="7" fillId="0" borderId="41" xfId="10" applyFont="1" applyBorder="1" applyAlignment="1">
      <alignment vertical="center" shrinkToFit="1"/>
    </xf>
    <xf numFmtId="49" fontId="18" fillId="0" borderId="0" xfId="10" applyNumberFormat="1" applyFont="1" applyAlignment="1">
      <alignment horizontal="center" vertical="center" wrapText="1"/>
    </xf>
    <xf numFmtId="0" fontId="11" fillId="0" borderId="5" xfId="10" applyFont="1" applyBorder="1"/>
    <xf numFmtId="0" fontId="11" fillId="0" borderId="0" xfId="10" applyFont="1"/>
    <xf numFmtId="0" fontId="7" fillId="0" borderId="0" xfId="10" applyFont="1" applyAlignment="1">
      <alignment vertical="top" wrapText="1"/>
    </xf>
    <xf numFmtId="0" fontId="7" fillId="0" borderId="1" xfId="10" applyFont="1" applyBorder="1" applyAlignment="1">
      <alignment vertical="top" wrapText="1"/>
    </xf>
    <xf numFmtId="0" fontId="7" fillId="0" borderId="3" xfId="10" applyFont="1" applyBorder="1" applyAlignment="1">
      <alignment horizontal="center" vertical="center"/>
    </xf>
    <xf numFmtId="0" fontId="7" fillId="0" borderId="0" xfId="10" applyFont="1" applyAlignment="1">
      <alignment horizontal="left" vertical="top" wrapText="1"/>
    </xf>
    <xf numFmtId="0" fontId="7" fillId="2" borderId="16" xfId="12" applyFont="1" applyFill="1" applyBorder="1" applyAlignment="1" applyProtection="1">
      <alignment horizontal="center" vertical="center"/>
      <protection locked="0"/>
    </xf>
    <xf numFmtId="0" fontId="7" fillId="2" borderId="60" xfId="12" applyFont="1" applyFill="1" applyBorder="1" applyAlignment="1" applyProtection="1">
      <alignment horizontal="center" vertical="center" shrinkToFit="1"/>
      <protection locked="0"/>
    </xf>
    <xf numFmtId="0" fontId="7" fillId="2" borderId="61" xfId="12" applyFont="1" applyFill="1" applyBorder="1" applyAlignment="1" applyProtection="1">
      <alignment horizontal="center" vertical="center" shrinkToFit="1"/>
      <protection locked="0"/>
    </xf>
    <xf numFmtId="0" fontId="7" fillId="2" borderId="16" xfId="12" applyFont="1" applyFill="1" applyBorder="1" applyAlignment="1" applyProtection="1">
      <alignment horizontal="center" vertical="center" shrinkToFit="1"/>
      <protection locked="0"/>
    </xf>
    <xf numFmtId="0" fontId="7" fillId="2" borderId="31" xfId="12" applyFont="1" applyFill="1" applyBorder="1" applyAlignment="1" applyProtection="1">
      <alignment horizontal="center" vertical="center"/>
      <protection locked="0"/>
    </xf>
    <xf numFmtId="186" fontId="7" fillId="0" borderId="12" xfId="12" applyNumberFormat="1" applyFont="1" applyBorder="1" applyAlignment="1">
      <alignment horizontal="right" vertical="center"/>
    </xf>
    <xf numFmtId="184" fontId="7" fillId="0" borderId="57" xfId="12" applyNumberFormat="1" applyFont="1" applyBorder="1" applyAlignment="1">
      <alignment vertical="center"/>
    </xf>
    <xf numFmtId="186" fontId="7" fillId="0" borderId="14" xfId="12" applyNumberFormat="1" applyFont="1" applyBorder="1" applyAlignment="1">
      <alignment vertical="center"/>
    </xf>
    <xf numFmtId="186" fontId="7" fillId="0" borderId="24" xfId="12" applyNumberFormat="1" applyFont="1" applyBorder="1" applyAlignment="1">
      <alignment vertical="center"/>
    </xf>
    <xf numFmtId="183" fontId="7" fillId="0" borderId="62" xfId="12" applyNumberFormat="1" applyFont="1" applyBorder="1" applyAlignment="1">
      <alignment vertical="center"/>
    </xf>
    <xf numFmtId="186" fontId="7" fillId="0" borderId="63" xfId="12" applyNumberFormat="1" applyFont="1" applyBorder="1" applyAlignment="1">
      <alignment vertical="center"/>
    </xf>
    <xf numFmtId="186" fontId="7" fillId="0" borderId="64" xfId="12" applyNumberFormat="1" applyFont="1" applyBorder="1" applyAlignment="1">
      <alignment vertical="center"/>
    </xf>
    <xf numFmtId="183" fontId="7" fillId="0" borderId="65" xfId="12" applyNumberFormat="1" applyFont="1" applyBorder="1" applyAlignment="1">
      <alignment vertical="center"/>
    </xf>
    <xf numFmtId="186" fontId="7" fillId="0" borderId="66" xfId="12" applyNumberFormat="1" applyFont="1" applyBorder="1" applyAlignment="1">
      <alignment vertical="center"/>
    </xf>
    <xf numFmtId="186" fontId="7" fillId="0" borderId="12" xfId="12" applyNumberFormat="1" applyFont="1" applyBorder="1" applyAlignment="1">
      <alignment vertical="center"/>
    </xf>
    <xf numFmtId="183" fontId="7" fillId="0" borderId="57" xfId="12" applyNumberFormat="1" applyFont="1" applyBorder="1" applyAlignment="1">
      <alignment vertical="center"/>
    </xf>
    <xf numFmtId="186" fontId="7" fillId="0" borderId="67" xfId="12" applyNumberFormat="1" applyFont="1" applyBorder="1" applyAlignment="1">
      <alignment vertical="center"/>
    </xf>
    <xf numFmtId="186" fontId="7" fillId="0" borderId="68" xfId="12" applyNumberFormat="1" applyFont="1" applyBorder="1" applyAlignment="1">
      <alignment vertical="center"/>
    </xf>
    <xf numFmtId="186" fontId="7" fillId="0" borderId="69" xfId="12" applyNumberFormat="1" applyFont="1" applyBorder="1" applyAlignment="1">
      <alignment vertical="center"/>
    </xf>
    <xf numFmtId="0" fontId="7" fillId="2" borderId="15" xfId="12" applyFont="1" applyFill="1" applyBorder="1" applyAlignment="1" applyProtection="1">
      <alignment horizontal="center" vertical="center"/>
      <protection locked="0"/>
    </xf>
    <xf numFmtId="0" fontId="7" fillId="2" borderId="21" xfId="12" applyFont="1" applyFill="1" applyBorder="1" applyAlignment="1" applyProtection="1">
      <alignment horizontal="center" vertical="center"/>
      <protection locked="0"/>
    </xf>
    <xf numFmtId="176" fontId="7" fillId="0" borderId="0" xfId="10" applyNumberFormat="1" applyFont="1" applyAlignment="1">
      <alignment horizontal="left" vertical="center"/>
    </xf>
    <xf numFmtId="0" fontId="14" fillId="0" borderId="0" xfId="10" applyFont="1" applyAlignment="1">
      <alignment horizontal="left" vertical="center"/>
    </xf>
    <xf numFmtId="0" fontId="8" fillId="0" borderId="3" xfId="14" applyBorder="1">
      <alignment vertical="center"/>
    </xf>
    <xf numFmtId="0" fontId="26" fillId="0" borderId="0" xfId="10" applyFont="1" applyAlignment="1">
      <alignment vertical="center"/>
    </xf>
    <xf numFmtId="0" fontId="7" fillId="0" borderId="59" xfId="10" applyFont="1" applyBorder="1" applyAlignment="1">
      <alignment horizontal="center" vertical="center"/>
    </xf>
    <xf numFmtId="0" fontId="1" fillId="0" borderId="59" xfId="0" applyFont="1" applyBorder="1" applyAlignment="1">
      <alignment horizontal="center" vertical="center"/>
    </xf>
    <xf numFmtId="0" fontId="5" fillId="0" borderId="59" xfId="10" applyBorder="1" applyAlignment="1">
      <alignment horizontal="center" vertical="center"/>
    </xf>
    <xf numFmtId="0" fontId="27" fillId="0" borderId="0" xfId="0" applyFont="1" applyAlignment="1">
      <alignment horizontal="left" vertical="center"/>
    </xf>
    <xf numFmtId="0" fontId="27" fillId="0" borderId="5"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7" fillId="0" borderId="2" xfId="10" applyFont="1" applyBorder="1" applyAlignment="1">
      <alignment vertical="center" wrapText="1"/>
    </xf>
    <xf numFmtId="0" fontId="11" fillId="0" borderId="4" xfId="10" applyFont="1" applyBorder="1"/>
    <xf numFmtId="0" fontId="10" fillId="0" borderId="59" xfId="10" applyFont="1" applyBorder="1" applyAlignment="1">
      <alignment vertical="center" textRotation="255" wrapText="1"/>
    </xf>
    <xf numFmtId="0" fontId="10" fillId="0" borderId="0" xfId="10" applyFont="1" applyAlignment="1">
      <alignment vertical="center" textRotation="255" wrapText="1"/>
    </xf>
    <xf numFmtId="0" fontId="10" fillId="0" borderId="1" xfId="10" applyFont="1" applyBorder="1" applyAlignment="1">
      <alignment vertical="center" textRotation="255" wrapText="1"/>
    </xf>
    <xf numFmtId="0" fontId="10" fillId="0" borderId="54" xfId="10" applyFont="1" applyBorder="1" applyAlignment="1">
      <alignment vertical="center" textRotation="255" wrapText="1"/>
    </xf>
    <xf numFmtId="0" fontId="10" fillId="0" borderId="47" xfId="10" applyFont="1" applyBorder="1" applyAlignment="1">
      <alignment vertical="center" textRotation="255" wrapText="1"/>
    </xf>
    <xf numFmtId="0" fontId="10" fillId="0" borderId="55" xfId="10" applyFont="1" applyBorder="1" applyAlignment="1">
      <alignment vertical="center" textRotation="255" wrapText="1"/>
    </xf>
    <xf numFmtId="0" fontId="10" fillId="0" borderId="9" xfId="10" applyFont="1" applyBorder="1" applyAlignment="1">
      <alignment vertical="center" wrapText="1"/>
    </xf>
    <xf numFmtId="0" fontId="10" fillId="0" borderId="50" xfId="10" applyFont="1" applyBorder="1" applyAlignment="1">
      <alignment vertical="center" wrapText="1"/>
    </xf>
    <xf numFmtId="0" fontId="10" fillId="0" borderId="40" xfId="10" applyFont="1" applyBorder="1" applyAlignment="1">
      <alignment vertical="center" wrapText="1"/>
    </xf>
    <xf numFmtId="0" fontId="31" fillId="0" borderId="70" xfId="0" applyFont="1" applyBorder="1" applyAlignment="1">
      <alignment horizontal="center" vertical="center"/>
    </xf>
    <xf numFmtId="0" fontId="31" fillId="0" borderId="0" xfId="0" applyFont="1" applyAlignment="1">
      <alignment horizontal="center" vertical="center"/>
    </xf>
    <xf numFmtId="0" fontId="31" fillId="0" borderId="0" xfId="0" applyFont="1">
      <alignment vertical="center"/>
    </xf>
    <xf numFmtId="0" fontId="32" fillId="0" borderId="0" xfId="0" applyFont="1">
      <alignment vertical="center"/>
    </xf>
    <xf numFmtId="0" fontId="32" fillId="0" borderId="0" xfId="0" applyFont="1" applyAlignment="1">
      <alignment horizontal="left" vertical="center"/>
    </xf>
    <xf numFmtId="0" fontId="31" fillId="0" borderId="0" xfId="0" applyFont="1" applyAlignment="1">
      <alignment horizontal="left" vertical="center" shrinkToFit="1"/>
    </xf>
    <xf numFmtId="0" fontId="31" fillId="0" borderId="0" xfId="0" applyFont="1" applyAlignment="1">
      <alignment horizontal="center" vertical="center" shrinkToFit="1"/>
    </xf>
    <xf numFmtId="0" fontId="32" fillId="0" borderId="0" xfId="0" applyFont="1" applyAlignment="1">
      <alignment horizontal="left" vertical="center" shrinkToFit="1"/>
    </xf>
    <xf numFmtId="0" fontId="32" fillId="0" borderId="0" xfId="0" applyFont="1" applyAlignment="1">
      <alignment horizontal="center" vertical="center"/>
    </xf>
    <xf numFmtId="0" fontId="32" fillId="4" borderId="7" xfId="0" applyFont="1" applyFill="1" applyBorder="1">
      <alignment vertical="center"/>
    </xf>
    <xf numFmtId="189" fontId="31" fillId="4" borderId="7" xfId="0" applyNumberFormat="1" applyFont="1" applyFill="1" applyBorder="1">
      <alignment vertical="center"/>
    </xf>
    <xf numFmtId="0" fontId="32" fillId="4" borderId="30" xfId="0" applyFont="1" applyFill="1" applyBorder="1" applyAlignment="1">
      <alignment horizontal="left" vertical="center"/>
    </xf>
    <xf numFmtId="0" fontId="32" fillId="4" borderId="7" xfId="0" applyFont="1" applyFill="1" applyBorder="1" applyAlignment="1">
      <alignment horizontal="left" vertical="center"/>
    </xf>
    <xf numFmtId="0" fontId="32" fillId="4" borderId="31" xfId="0" applyFont="1" applyFill="1" applyBorder="1" applyAlignment="1">
      <alignment horizontal="left" vertical="center"/>
    </xf>
    <xf numFmtId="0" fontId="32" fillId="0" borderId="72" xfId="0" applyFont="1" applyBorder="1" applyAlignment="1">
      <alignment horizontal="left" vertical="center"/>
    </xf>
    <xf numFmtId="0" fontId="33" fillId="0" borderId="70" xfId="0" applyFont="1" applyBorder="1" applyAlignment="1">
      <alignment horizontal="left" vertical="center"/>
    </xf>
    <xf numFmtId="0" fontId="34" fillId="0" borderId="70" xfId="0" applyFont="1" applyBorder="1" applyAlignment="1">
      <alignment horizontal="left" vertical="center"/>
    </xf>
    <xf numFmtId="0" fontId="34" fillId="0" borderId="70" xfId="0" applyFont="1" applyBorder="1" applyAlignment="1">
      <alignment horizontal="center" vertical="center"/>
    </xf>
    <xf numFmtId="0" fontId="32" fillId="4" borderId="15" xfId="0" applyFont="1" applyFill="1" applyBorder="1">
      <alignment vertical="center"/>
    </xf>
    <xf numFmtId="0" fontId="32" fillId="4" borderId="13" xfId="0" applyFont="1" applyFill="1" applyBorder="1">
      <alignment vertical="center"/>
    </xf>
    <xf numFmtId="189" fontId="31" fillId="4" borderId="13" xfId="0" applyNumberFormat="1" applyFont="1" applyFill="1" applyBorder="1">
      <alignment vertical="center"/>
    </xf>
    <xf numFmtId="0" fontId="32" fillId="4" borderId="15" xfId="0" applyFont="1" applyFill="1" applyBorder="1" applyAlignment="1">
      <alignment horizontal="left" vertical="center"/>
    </xf>
    <xf numFmtId="0" fontId="32" fillId="4" borderId="13" xfId="0" applyFont="1" applyFill="1" applyBorder="1" applyAlignment="1">
      <alignment horizontal="left" vertical="center"/>
    </xf>
    <xf numFmtId="0" fontId="32" fillId="4" borderId="16" xfId="0" applyFont="1" applyFill="1" applyBorder="1" applyAlignment="1">
      <alignment horizontal="left" vertical="center"/>
    </xf>
    <xf numFmtId="0" fontId="27" fillId="0" borderId="0" xfId="0" applyFont="1">
      <alignment vertical="center"/>
    </xf>
    <xf numFmtId="0" fontId="37" fillId="0" borderId="0" xfId="0" applyFont="1">
      <alignment vertical="center"/>
    </xf>
    <xf numFmtId="0" fontId="37" fillId="0" borderId="0" xfId="0" applyFont="1" applyAlignment="1">
      <alignment horizontal="center" vertical="center"/>
    </xf>
    <xf numFmtId="0" fontId="37" fillId="0" borderId="0" xfId="0" applyFont="1" applyAlignment="1">
      <alignment horizontal="right" vertical="center"/>
    </xf>
    <xf numFmtId="0" fontId="43" fillId="0" borderId="0" xfId="0" applyFont="1" applyAlignment="1">
      <alignment horizontal="center" vertical="center"/>
    </xf>
    <xf numFmtId="38" fontId="44" fillId="0" borderId="0" xfId="4" applyFont="1" applyBorder="1" applyAlignment="1">
      <alignment horizontal="right" vertical="center"/>
    </xf>
    <xf numFmtId="0" fontId="44" fillId="0" borderId="0" xfId="0" applyFont="1" applyAlignment="1">
      <alignment horizontal="center" vertical="center"/>
    </xf>
    <xf numFmtId="0" fontId="37" fillId="0" borderId="5" xfId="0" applyFont="1" applyBorder="1">
      <alignment vertical="center"/>
    </xf>
    <xf numFmtId="0" fontId="37" fillId="0" borderId="1" xfId="0" applyFont="1" applyBorder="1">
      <alignment vertical="center"/>
    </xf>
    <xf numFmtId="0" fontId="37" fillId="0" borderId="6" xfId="0" applyFont="1" applyBorder="1">
      <alignment vertical="center"/>
    </xf>
    <xf numFmtId="0" fontId="37" fillId="0" borderId="7" xfId="0" applyFont="1" applyBorder="1">
      <alignment vertical="center"/>
    </xf>
    <xf numFmtId="0" fontId="37" fillId="0" borderId="8" xfId="0" applyFont="1" applyBorder="1">
      <alignment vertical="center"/>
    </xf>
    <xf numFmtId="0" fontId="41" fillId="0" borderId="1" xfId="0" applyFont="1" applyBorder="1">
      <alignment vertical="center"/>
    </xf>
    <xf numFmtId="0" fontId="41" fillId="0" borderId="0" xfId="0" applyFont="1">
      <alignment vertical="center"/>
    </xf>
    <xf numFmtId="0" fontId="60" fillId="0" borderId="0" xfId="0" applyFont="1" applyAlignment="1">
      <alignment horizontal="center" vertical="center"/>
    </xf>
    <xf numFmtId="0" fontId="58" fillId="0" borderId="0" xfId="0" applyFont="1" applyAlignment="1">
      <alignment horizontal="center" vertical="center"/>
    </xf>
    <xf numFmtId="0" fontId="61" fillId="0" borderId="0" xfId="0" applyFont="1" applyAlignment="1">
      <alignment horizontal="center"/>
    </xf>
    <xf numFmtId="0" fontId="38" fillId="0" borderId="0" xfId="0" applyFont="1">
      <alignment vertical="center"/>
    </xf>
    <xf numFmtId="0" fontId="37" fillId="0" borderId="2" xfId="0" applyFont="1" applyBorder="1">
      <alignment vertical="center"/>
    </xf>
    <xf numFmtId="0" fontId="37" fillId="0" borderId="3" xfId="0" applyFont="1" applyBorder="1">
      <alignment vertical="center"/>
    </xf>
    <xf numFmtId="0" fontId="37" fillId="0" borderId="4" xfId="0" applyFont="1" applyBorder="1">
      <alignment vertical="center"/>
    </xf>
    <xf numFmtId="0" fontId="40" fillId="0" borderId="0" xfId="0" applyFont="1">
      <alignment vertical="center"/>
    </xf>
    <xf numFmtId="0" fontId="32" fillId="4" borderId="79" xfId="0" applyFont="1" applyFill="1" applyBorder="1" applyAlignment="1">
      <alignment horizontal="left" vertical="center"/>
    </xf>
    <xf numFmtId="0" fontId="32" fillId="4" borderId="70" xfId="0" applyFont="1" applyFill="1" applyBorder="1" applyAlignment="1">
      <alignment horizontal="left" vertical="center"/>
    </xf>
    <xf numFmtId="0" fontId="32" fillId="4" borderId="80" xfId="0" applyFont="1" applyFill="1" applyBorder="1" applyAlignment="1">
      <alignment horizontal="left" vertical="center"/>
    </xf>
    <xf numFmtId="0" fontId="28" fillId="3" borderId="70" xfId="0" applyFont="1" applyFill="1" applyBorder="1" applyAlignment="1">
      <alignment horizontal="center" vertical="center"/>
    </xf>
    <xf numFmtId="0" fontId="28" fillId="0" borderId="0" xfId="0" applyFont="1" applyAlignment="1">
      <alignment horizontal="left" vertical="center"/>
    </xf>
    <xf numFmtId="0" fontId="29" fillId="0" borderId="13" xfId="0" applyFont="1" applyBorder="1" applyAlignment="1">
      <alignment horizontal="left" vertical="center"/>
    </xf>
    <xf numFmtId="0" fontId="29" fillId="0" borderId="16" xfId="0" applyFont="1" applyBorder="1" applyAlignment="1">
      <alignment horizontal="left" vertical="center"/>
    </xf>
    <xf numFmtId="0" fontId="29" fillId="0" borderId="0" xfId="0" applyFont="1" applyAlignment="1">
      <alignment horizontal="left" vertical="center"/>
    </xf>
    <xf numFmtId="0" fontId="68" fillId="0" borderId="0" xfId="0" applyFont="1" applyAlignment="1">
      <alignment horizontal="center" vertical="center"/>
    </xf>
    <xf numFmtId="0" fontId="27" fillId="0" borderId="0" xfId="0" applyFont="1" applyAlignment="1">
      <alignment horizontal="center" vertical="center"/>
    </xf>
    <xf numFmtId="0" fontId="28" fillId="0" borderId="0" xfId="0" applyFont="1">
      <alignment vertical="center"/>
    </xf>
    <xf numFmtId="0" fontId="30" fillId="0" borderId="0" xfId="0" applyFont="1" applyAlignment="1">
      <alignment horizontal="left" vertical="center"/>
    </xf>
    <xf numFmtId="0" fontId="29" fillId="4" borderId="30" xfId="0" applyFont="1" applyFill="1" applyBorder="1" applyAlignment="1">
      <alignment horizontal="left" vertical="center"/>
    </xf>
    <xf numFmtId="0" fontId="69" fillId="4" borderId="71" xfId="0" applyFont="1" applyFill="1" applyBorder="1">
      <alignment vertical="center"/>
    </xf>
    <xf numFmtId="0" fontId="29" fillId="4" borderId="71" xfId="0" applyFont="1" applyFill="1" applyBorder="1" applyAlignment="1">
      <alignment horizontal="left" vertical="center"/>
    </xf>
    <xf numFmtId="0" fontId="29" fillId="4" borderId="8" xfId="0" applyFont="1" applyFill="1" applyBorder="1" applyAlignment="1">
      <alignment horizontal="left" vertical="center"/>
    </xf>
    <xf numFmtId="0" fontId="29" fillId="4" borderId="15" xfId="0" applyFont="1" applyFill="1" applyBorder="1" applyAlignment="1">
      <alignment horizontal="left" vertical="center"/>
    </xf>
    <xf numFmtId="0" fontId="29" fillId="4" borderId="13" xfId="0" applyFont="1" applyFill="1" applyBorder="1">
      <alignment vertical="center"/>
    </xf>
    <xf numFmtId="0" fontId="29" fillId="4" borderId="13" xfId="0" applyFont="1" applyFill="1" applyBorder="1" applyAlignment="1">
      <alignment horizontal="left" vertical="center"/>
    </xf>
    <xf numFmtId="0" fontId="28" fillId="4" borderId="16" xfId="0" applyFont="1" applyFill="1" applyBorder="1" applyAlignment="1">
      <alignment horizontal="left" vertical="center"/>
    </xf>
    <xf numFmtId="0" fontId="73" fillId="4" borderId="15" xfId="0" applyFont="1" applyFill="1" applyBorder="1" applyAlignment="1">
      <alignment vertical="center" wrapText="1"/>
    </xf>
    <xf numFmtId="0" fontId="69" fillId="4" borderId="13" xfId="0" applyFont="1" applyFill="1" applyBorder="1">
      <alignment vertical="center"/>
    </xf>
    <xf numFmtId="0" fontId="29" fillId="3" borderId="12" xfId="0" applyFont="1" applyFill="1" applyBorder="1" applyAlignment="1" applyProtection="1">
      <alignment horizontal="center" vertical="center"/>
      <protection locked="0"/>
    </xf>
    <xf numFmtId="0" fontId="29" fillId="4" borderId="15" xfId="0" applyFont="1" applyFill="1" applyBorder="1" applyAlignment="1">
      <alignment horizontal="center" vertical="center"/>
    </xf>
    <xf numFmtId="0" fontId="28" fillId="4" borderId="12" xfId="0" applyFont="1" applyFill="1" applyBorder="1" applyAlignment="1">
      <alignment horizontal="center" vertical="center"/>
    </xf>
    <xf numFmtId="0" fontId="37" fillId="0" borderId="0" xfId="0" quotePrefix="1" applyFont="1">
      <alignment vertical="center"/>
    </xf>
    <xf numFmtId="0" fontId="79" fillId="0" borderId="0" xfId="10" applyFont="1" applyAlignment="1">
      <alignment horizontal="right" vertical="center"/>
    </xf>
    <xf numFmtId="0" fontId="45" fillId="0" borderId="0" xfId="0" applyFont="1">
      <alignment vertical="center"/>
    </xf>
    <xf numFmtId="0" fontId="60" fillId="0" borderId="0" xfId="0" applyFont="1">
      <alignment vertical="center"/>
    </xf>
    <xf numFmtId="0" fontId="5" fillId="2" borderId="12" xfId="15" applyFill="1" applyBorder="1"/>
    <xf numFmtId="0" fontId="5" fillId="0" borderId="12" xfId="15" applyBorder="1"/>
    <xf numFmtId="0" fontId="5" fillId="0" borderId="0" xfId="15"/>
    <xf numFmtId="0" fontId="19" fillId="0" borderId="0" xfId="3" applyAlignment="1" applyProtection="1">
      <alignment vertical="center"/>
    </xf>
    <xf numFmtId="0" fontId="7" fillId="0" borderId="9" xfId="12" applyFont="1" applyBorder="1" applyAlignment="1">
      <alignment vertical="center"/>
    </xf>
    <xf numFmtId="0" fontId="7" fillId="0" borderId="50" xfId="12" applyFont="1" applyBorder="1" applyAlignment="1">
      <alignment vertical="center"/>
    </xf>
    <xf numFmtId="0" fontId="7" fillId="0" borderId="11" xfId="12" applyFont="1" applyBorder="1" applyAlignment="1">
      <alignment vertical="center"/>
    </xf>
    <xf numFmtId="0" fontId="27" fillId="0" borderId="70" xfId="0" applyFont="1" applyBorder="1" applyAlignment="1">
      <alignment horizontal="center" vertical="center"/>
    </xf>
    <xf numFmtId="0" fontId="27" fillId="0" borderId="70" xfId="0" applyFont="1" applyBorder="1" applyAlignment="1">
      <alignment horizontal="left" vertical="center"/>
    </xf>
    <xf numFmtId="0" fontId="33" fillId="0" borderId="70" xfId="0" applyFont="1" applyBorder="1" applyAlignment="1">
      <alignment horizontal="center" vertical="center"/>
    </xf>
    <xf numFmtId="0" fontId="82" fillId="0" borderId="0" xfId="0" applyFont="1" applyAlignment="1">
      <alignment horizontal="left" vertical="center"/>
    </xf>
    <xf numFmtId="0" fontId="84" fillId="13" borderId="147" xfId="0" applyFont="1" applyFill="1" applyBorder="1" applyAlignment="1" applyProtection="1">
      <alignment horizontal="center" vertical="center"/>
      <protection locked="0"/>
    </xf>
    <xf numFmtId="0" fontId="27" fillId="0" borderId="52" xfId="0" applyFont="1" applyBorder="1" applyAlignment="1">
      <alignment horizontal="left" vertical="center"/>
    </xf>
    <xf numFmtId="0" fontId="27" fillId="0" borderId="84" xfId="0" applyFont="1" applyBorder="1" applyAlignment="1">
      <alignment horizontal="left" vertical="center"/>
    </xf>
    <xf numFmtId="0" fontId="0" fillId="0" borderId="52" xfId="0" applyBorder="1">
      <alignment vertical="center"/>
    </xf>
    <xf numFmtId="0" fontId="0" fillId="0" borderId="84" xfId="0" applyBorder="1">
      <alignment vertical="center"/>
    </xf>
    <xf numFmtId="0" fontId="0" fillId="0" borderId="85" xfId="0" applyBorder="1">
      <alignment vertical="center"/>
    </xf>
    <xf numFmtId="0" fontId="0" fillId="0" borderId="100" xfId="0" applyBorder="1">
      <alignment vertical="center"/>
    </xf>
    <xf numFmtId="0" fontId="27" fillId="0" borderId="100" xfId="0" applyFont="1" applyBorder="1" applyAlignment="1">
      <alignment horizontal="left" vertical="center"/>
    </xf>
    <xf numFmtId="0" fontId="27" fillId="0" borderId="100" xfId="0" applyFont="1" applyBorder="1">
      <alignment vertical="center"/>
    </xf>
    <xf numFmtId="0" fontId="11" fillId="0" borderId="0" xfId="14" applyFont="1" applyAlignment="1">
      <alignment horizontal="justify" vertical="center" wrapText="1"/>
    </xf>
    <xf numFmtId="0" fontId="11" fillId="0" borderId="2" xfId="14" applyFont="1" applyBorder="1" applyAlignment="1" applyProtection="1">
      <alignment horizontal="right" vertical="center" shrinkToFit="1"/>
      <protection locked="0"/>
    </xf>
    <xf numFmtId="0" fontId="8" fillId="0" borderId="3" xfId="14" applyBorder="1" applyAlignment="1" applyProtection="1">
      <alignment horizontal="right" vertical="center" shrinkToFit="1"/>
      <protection locked="0"/>
    </xf>
    <xf numFmtId="0" fontId="8" fillId="0" borderId="6" xfId="14" applyBorder="1" applyAlignment="1" applyProtection="1">
      <alignment horizontal="right" vertical="center" shrinkToFit="1"/>
      <protection locked="0"/>
    </xf>
    <xf numFmtId="0" fontId="8" fillId="0" borderId="7" xfId="14" applyBorder="1" applyAlignment="1" applyProtection="1">
      <alignment horizontal="right" vertical="center" shrinkToFit="1"/>
      <protection locked="0"/>
    </xf>
    <xf numFmtId="0" fontId="11" fillId="0" borderId="12" xfId="14" applyFont="1" applyBorder="1" applyAlignment="1" applyProtection="1">
      <alignment horizontal="left" vertical="center" shrinkToFit="1"/>
      <protection locked="0"/>
    </xf>
    <xf numFmtId="0" fontId="24" fillId="0" borderId="0" xfId="14" applyFont="1" applyAlignment="1">
      <alignment horizontal="center" vertical="center"/>
    </xf>
    <xf numFmtId="0" fontId="11" fillId="0" borderId="3" xfId="14" applyFont="1" applyBorder="1" applyAlignment="1">
      <alignment horizontal="distributed" vertical="center"/>
    </xf>
    <xf numFmtId="0" fontId="11" fillId="0" borderId="7" xfId="14" applyFont="1" applyBorder="1" applyAlignment="1">
      <alignment horizontal="distributed" vertical="center"/>
    </xf>
    <xf numFmtId="0" fontId="11" fillId="0" borderId="3" xfId="14" applyFont="1" applyBorder="1" applyAlignment="1" applyProtection="1">
      <alignment horizontal="center" vertical="center" shrinkToFit="1"/>
      <protection locked="0"/>
    </xf>
    <xf numFmtId="0" fontId="8" fillId="0" borderId="7" xfId="14" applyBorder="1" applyAlignment="1" applyProtection="1">
      <alignment horizontal="center" vertical="center" shrinkToFit="1"/>
      <protection locked="0"/>
    </xf>
    <xf numFmtId="0" fontId="11" fillId="0" borderId="2" xfId="14" applyFont="1" applyBorder="1" applyAlignment="1" applyProtection="1">
      <alignment horizontal="left" vertical="center" shrinkToFit="1"/>
      <protection locked="0"/>
    </xf>
    <xf numFmtId="0" fontId="11" fillId="0" borderId="3" xfId="14" applyFont="1" applyBorder="1" applyAlignment="1" applyProtection="1">
      <alignment horizontal="left" vertical="center" shrinkToFit="1"/>
      <protection locked="0"/>
    </xf>
    <xf numFmtId="0" fontId="11" fillId="0" borderId="4" xfId="14" applyFont="1" applyBorder="1" applyAlignment="1" applyProtection="1">
      <alignment horizontal="left" vertical="center" shrinkToFit="1"/>
      <protection locked="0"/>
    </xf>
    <xf numFmtId="0" fontId="11" fillId="0" borderId="6" xfId="14" applyFont="1" applyBorder="1" applyAlignment="1" applyProtection="1">
      <alignment horizontal="left" vertical="center" shrinkToFit="1"/>
      <protection locked="0"/>
    </xf>
    <xf numFmtId="0" fontId="11" fillId="0" borderId="7" xfId="14" applyFont="1" applyBorder="1" applyAlignment="1" applyProtection="1">
      <alignment horizontal="left" vertical="center" shrinkToFit="1"/>
      <protection locked="0"/>
    </xf>
    <xf numFmtId="0" fontId="11" fillId="0" borderId="8" xfId="14" applyFont="1" applyBorder="1" applyAlignment="1" applyProtection="1">
      <alignment horizontal="left" vertical="center" shrinkToFit="1"/>
      <protection locked="0"/>
    </xf>
    <xf numFmtId="0" fontId="11" fillId="0" borderId="2" xfId="14" applyFont="1" applyBorder="1" applyAlignment="1">
      <alignment vertical="center" wrapText="1"/>
    </xf>
    <xf numFmtId="0" fontId="11" fillId="0" borderId="3" xfId="14" applyFont="1" applyBorder="1" applyAlignment="1">
      <alignment vertical="center" wrapText="1"/>
    </xf>
    <xf numFmtId="0" fontId="11" fillId="0" borderId="4" xfId="14" applyFont="1" applyBorder="1" applyAlignment="1">
      <alignment vertical="center" wrapText="1"/>
    </xf>
    <xf numFmtId="0" fontId="11" fillId="0" borderId="6" xfId="14" applyFont="1" applyBorder="1" applyAlignment="1">
      <alignment vertical="center" wrapText="1"/>
    </xf>
    <xf numFmtId="0" fontId="11" fillId="0" borderId="7" xfId="14" applyFont="1" applyBorder="1" applyAlignment="1">
      <alignment vertical="center" wrapText="1"/>
    </xf>
    <xf numFmtId="0" fontId="11" fillId="0" borderId="8" xfId="14" applyFont="1" applyBorder="1" applyAlignment="1">
      <alignment vertical="center" wrapText="1"/>
    </xf>
    <xf numFmtId="49" fontId="11" fillId="0" borderId="3" xfId="14" applyNumberFormat="1" applyFont="1" applyBorder="1" applyAlignment="1" applyProtection="1">
      <alignment vertical="center" shrinkToFit="1"/>
      <protection locked="0"/>
    </xf>
    <xf numFmtId="49" fontId="8" fillId="0" borderId="3" xfId="14" applyNumberFormat="1" applyBorder="1" applyAlignment="1" applyProtection="1">
      <alignment vertical="center" shrinkToFit="1"/>
      <protection locked="0"/>
    </xf>
    <xf numFmtId="49" fontId="8" fillId="0" borderId="4" xfId="14" applyNumberFormat="1" applyBorder="1" applyAlignment="1" applyProtection="1">
      <alignment vertical="center" shrinkToFit="1"/>
      <protection locked="0"/>
    </xf>
    <xf numFmtId="49" fontId="8" fillId="0" borderId="7" xfId="14" applyNumberFormat="1" applyBorder="1" applyAlignment="1" applyProtection="1">
      <alignment vertical="center" shrinkToFit="1"/>
      <protection locked="0"/>
    </xf>
    <xf numFmtId="49" fontId="8" fillId="0" borderId="8" xfId="14" applyNumberFormat="1" applyBorder="1" applyAlignment="1" applyProtection="1">
      <alignment vertical="center" shrinkToFit="1"/>
      <protection locked="0"/>
    </xf>
    <xf numFmtId="0" fontId="8" fillId="0" borderId="0" xfId="14" applyAlignment="1">
      <alignment horizontal="distributed" vertical="center"/>
    </xf>
    <xf numFmtId="0" fontId="8" fillId="0" borderId="1" xfId="14" applyBorder="1" applyAlignment="1">
      <alignment horizontal="distributed" vertical="center"/>
    </xf>
    <xf numFmtId="0" fontId="8" fillId="0" borderId="7" xfId="14" applyBorder="1" applyAlignment="1">
      <alignment horizontal="distributed" vertical="center"/>
    </xf>
    <xf numFmtId="0" fontId="8" fillId="0" borderId="8" xfId="14" applyBorder="1" applyAlignment="1">
      <alignment horizontal="distributed" vertical="center"/>
    </xf>
    <xf numFmtId="0" fontId="11" fillId="0" borderId="15" xfId="14" applyFont="1" applyBorder="1">
      <alignment vertical="center"/>
    </xf>
    <xf numFmtId="0" fontId="11" fillId="0" borderId="13" xfId="14" applyFont="1" applyBorder="1">
      <alignment vertical="center"/>
    </xf>
    <xf numFmtId="0" fontId="11" fillId="0" borderId="16" xfId="14" applyFont="1" applyBorder="1">
      <alignment vertical="center"/>
    </xf>
    <xf numFmtId="0" fontId="11" fillId="0" borderId="0" xfId="14" applyFont="1" applyAlignment="1">
      <alignment horizontal="distributed" vertical="center"/>
    </xf>
    <xf numFmtId="0" fontId="19" fillId="0" borderId="12" xfId="3" applyBorder="1" applyAlignment="1" applyProtection="1">
      <alignment horizontal="left" vertical="center" shrinkToFit="1"/>
      <protection locked="0"/>
    </xf>
    <xf numFmtId="49" fontId="11" fillId="0" borderId="2" xfId="14" applyNumberFormat="1" applyFont="1" applyBorder="1" applyAlignment="1" applyProtection="1">
      <alignment horizontal="left" vertical="center"/>
      <protection locked="0"/>
    </xf>
    <xf numFmtId="49" fontId="11" fillId="0" borderId="3" xfId="14" applyNumberFormat="1" applyFont="1" applyBorder="1" applyAlignment="1" applyProtection="1">
      <alignment horizontal="left" vertical="center"/>
      <protection locked="0"/>
    </xf>
    <xf numFmtId="49" fontId="11" fillId="0" borderId="4" xfId="14" applyNumberFormat="1" applyFont="1" applyBorder="1" applyAlignment="1" applyProtection="1">
      <alignment horizontal="left" vertical="center"/>
      <protection locked="0"/>
    </xf>
    <xf numFmtId="49" fontId="11" fillId="0" borderId="6" xfId="14" applyNumberFormat="1" applyFont="1" applyBorder="1" applyAlignment="1" applyProtection="1">
      <alignment horizontal="left" vertical="center"/>
      <protection locked="0"/>
    </xf>
    <xf numFmtId="49" fontId="11" fillId="0" borderId="7" xfId="14" applyNumberFormat="1" applyFont="1" applyBorder="1" applyAlignment="1" applyProtection="1">
      <alignment horizontal="left" vertical="center"/>
      <protection locked="0"/>
    </xf>
    <xf numFmtId="49" fontId="11" fillId="0" borderId="8" xfId="14" applyNumberFormat="1" applyFont="1" applyBorder="1" applyAlignment="1" applyProtection="1">
      <alignment horizontal="left" vertical="center"/>
      <protection locked="0"/>
    </xf>
    <xf numFmtId="0" fontId="11" fillId="0" borderId="0" xfId="14" applyFont="1" applyAlignment="1">
      <alignment horizontal="distributed" vertical="center" wrapText="1"/>
    </xf>
    <xf numFmtId="0" fontId="11" fillId="0" borderId="0" xfId="14" applyFont="1" applyAlignment="1" applyProtection="1">
      <alignment vertical="center" wrapText="1"/>
      <protection locked="0"/>
    </xf>
    <xf numFmtId="0" fontId="8" fillId="0" borderId="0" xfId="14">
      <alignment vertical="center"/>
    </xf>
    <xf numFmtId="0" fontId="11" fillId="0" borderId="0" xfId="14" applyFont="1" applyAlignment="1" applyProtection="1">
      <alignment vertical="center" shrinkToFit="1"/>
      <protection locked="0"/>
    </xf>
    <xf numFmtId="0" fontId="8" fillId="0" borderId="0" xfId="14" applyAlignment="1" applyProtection="1">
      <alignment vertical="center" shrinkToFit="1"/>
      <protection locked="0"/>
    </xf>
    <xf numFmtId="0" fontId="11" fillId="0" borderId="0" xfId="14" applyFont="1" applyAlignment="1" applyProtection="1">
      <alignment vertical="top"/>
      <protection locked="0"/>
    </xf>
    <xf numFmtId="0" fontId="8" fillId="0" borderId="16" xfId="10" applyFont="1" applyBorder="1" applyAlignment="1">
      <alignment horizontal="center" vertical="center"/>
    </xf>
    <xf numFmtId="0" fontId="8" fillId="0" borderId="14" xfId="10" applyFont="1" applyBorder="1" applyAlignment="1">
      <alignment horizontal="center" vertical="center"/>
    </xf>
    <xf numFmtId="0" fontId="7" fillId="0" borderId="43" xfId="10" applyFont="1" applyBorder="1" applyAlignment="1">
      <alignment horizontal="distributed" vertical="center" shrinkToFit="1"/>
    </xf>
    <xf numFmtId="0" fontId="10" fillId="2" borderId="42" xfId="10" applyFont="1" applyFill="1" applyBorder="1" applyAlignment="1" applyProtection="1">
      <alignment horizontal="left" vertical="center" wrapText="1"/>
      <protection locked="0"/>
    </xf>
    <xf numFmtId="0" fontId="10" fillId="2" borderId="43" xfId="10" applyFont="1" applyFill="1" applyBorder="1" applyAlignment="1" applyProtection="1">
      <alignment horizontal="left" vertical="center" wrapText="1"/>
      <protection locked="0"/>
    </xf>
    <xf numFmtId="0" fontId="10" fillId="2" borderId="81" xfId="10" applyFont="1" applyFill="1" applyBorder="1" applyAlignment="1" applyProtection="1">
      <alignment horizontal="left" vertical="center" wrapText="1"/>
      <protection locked="0"/>
    </xf>
    <xf numFmtId="0" fontId="7" fillId="0" borderId="12" xfId="10" applyFont="1" applyBorder="1" applyAlignment="1">
      <alignment horizontal="center" vertical="center"/>
    </xf>
    <xf numFmtId="0" fontId="7" fillId="0" borderId="15" xfId="10" applyFont="1" applyBorder="1" applyAlignment="1">
      <alignment horizontal="center" vertical="center"/>
    </xf>
    <xf numFmtId="176" fontId="7" fillId="2" borderId="13" xfId="10" applyNumberFormat="1" applyFont="1" applyFill="1" applyBorder="1" applyAlignment="1" applyProtection="1">
      <alignment horizontal="right" vertical="center"/>
      <protection locked="0"/>
    </xf>
    <xf numFmtId="0" fontId="10" fillId="0" borderId="13" xfId="10" applyFont="1" applyBorder="1" applyAlignment="1">
      <alignment horizontal="distributed" vertical="center" shrinkToFit="1"/>
    </xf>
    <xf numFmtId="176" fontId="7" fillId="2" borderId="3" xfId="10" applyNumberFormat="1" applyFont="1" applyFill="1" applyBorder="1" applyAlignment="1" applyProtection="1">
      <alignment horizontal="right" vertical="center"/>
      <protection locked="0"/>
    </xf>
    <xf numFmtId="0" fontId="7" fillId="0" borderId="12" xfId="10" applyFont="1" applyBorder="1" applyAlignment="1">
      <alignment horizontal="center" vertical="center" textRotation="255"/>
    </xf>
    <xf numFmtId="0" fontId="7" fillId="0" borderId="83" xfId="10" applyFont="1" applyBorder="1" applyAlignment="1">
      <alignment horizontal="distributed" vertical="center" wrapText="1"/>
    </xf>
    <xf numFmtId="0" fontId="0" fillId="0" borderId="83" xfId="0" applyBorder="1">
      <alignment vertical="center"/>
    </xf>
    <xf numFmtId="0" fontId="7" fillId="0" borderId="86" xfId="10" applyFont="1" applyBorder="1" applyAlignment="1">
      <alignment horizontal="left" vertical="center"/>
    </xf>
    <xf numFmtId="0" fontId="7" fillId="0" borderId="87" xfId="10" applyFont="1" applyBorder="1" applyAlignment="1">
      <alignment horizontal="left" vertical="center"/>
    </xf>
    <xf numFmtId="0" fontId="7" fillId="0" borderId="15" xfId="0" applyFont="1" applyBorder="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10" fillId="0" borderId="13" xfId="10" applyFont="1" applyBorder="1" applyAlignment="1">
      <alignment horizontal="distributed" vertical="center"/>
    </xf>
    <xf numFmtId="0" fontId="7" fillId="0" borderId="58" xfId="10" applyFont="1" applyBorder="1" applyAlignment="1">
      <alignment horizontal="center" vertical="center" textRotation="255"/>
    </xf>
    <xf numFmtId="0" fontId="7" fillId="0" borderId="3" xfId="10" applyFont="1" applyBorder="1" applyAlignment="1">
      <alignment horizontal="center" vertical="center" textRotation="255"/>
    </xf>
    <xf numFmtId="0" fontId="7" fillId="0" borderId="4" xfId="10" applyFont="1" applyBorder="1" applyAlignment="1">
      <alignment horizontal="center" vertical="center" textRotation="255"/>
    </xf>
    <xf numFmtId="0" fontId="7" fillId="0" borderId="59" xfId="10" applyFont="1" applyBorder="1" applyAlignment="1">
      <alignment horizontal="center" vertical="center" textRotation="255"/>
    </xf>
    <xf numFmtId="0" fontId="7" fillId="0" borderId="0" xfId="10" applyFont="1" applyAlignment="1">
      <alignment horizontal="center" vertical="center" textRotation="255"/>
    </xf>
    <xf numFmtId="0" fontId="7" fillId="0" borderId="1" xfId="10" applyFont="1" applyBorder="1" applyAlignment="1">
      <alignment horizontal="center" vertical="center" textRotation="255"/>
    </xf>
    <xf numFmtId="0" fontId="7" fillId="0" borderId="11" xfId="10" applyFont="1" applyBorder="1" applyAlignment="1">
      <alignment horizontal="center" vertical="center" textRotation="255"/>
    </xf>
    <xf numFmtId="0" fontId="7" fillId="0" borderId="7" xfId="10" applyFont="1" applyBorder="1" applyAlignment="1">
      <alignment horizontal="center" vertical="center" textRotation="255"/>
    </xf>
    <xf numFmtId="0" fontId="7" fillId="0" borderId="8" xfId="10" applyFont="1" applyBorder="1" applyAlignment="1">
      <alignment horizontal="center" vertical="center" textRotation="255"/>
    </xf>
    <xf numFmtId="0" fontId="7" fillId="0" borderId="12" xfId="10" applyFont="1" applyBorder="1" applyAlignment="1">
      <alignment horizontal="center" vertical="center" wrapText="1"/>
    </xf>
    <xf numFmtId="0" fontId="7" fillId="0" borderId="13" xfId="10" applyFont="1" applyBorder="1" applyAlignment="1">
      <alignment horizontal="distributed" vertical="center"/>
    </xf>
    <xf numFmtId="0" fontId="7" fillId="0" borderId="43" xfId="10" applyFont="1" applyBorder="1" applyAlignment="1">
      <alignment horizontal="distributed" vertical="center" wrapText="1"/>
    </xf>
    <xf numFmtId="0" fontId="7" fillId="0" borderId="42" xfId="10" applyFont="1" applyBorder="1" applyAlignment="1">
      <alignment horizontal="left" vertical="center"/>
    </xf>
    <xf numFmtId="0" fontId="7" fillId="0" borderId="43" xfId="10" applyFont="1" applyBorder="1" applyAlignment="1">
      <alignment horizontal="left" vertical="center"/>
    </xf>
    <xf numFmtId="0" fontId="7" fillId="0" borderId="81" xfId="10" applyFont="1" applyBorder="1" applyAlignment="1">
      <alignment horizontal="left" vertical="center"/>
    </xf>
    <xf numFmtId="0" fontId="22" fillId="2" borderId="15" xfId="0" applyFont="1" applyFill="1" applyBorder="1" applyAlignment="1" applyProtection="1">
      <alignment horizontal="center" vertical="center" shrinkToFit="1"/>
      <protection locked="0"/>
    </xf>
    <xf numFmtId="0" fontId="22" fillId="2" borderId="13" xfId="0" applyFont="1" applyFill="1" applyBorder="1" applyAlignment="1" applyProtection="1">
      <alignment horizontal="center" vertical="center" shrinkToFit="1"/>
      <protection locked="0"/>
    </xf>
    <xf numFmtId="0" fontId="22" fillId="2" borderId="82" xfId="0" applyFont="1" applyFill="1" applyBorder="1" applyAlignment="1" applyProtection="1">
      <alignment horizontal="center" vertical="center" shrinkToFit="1"/>
      <protection locked="0"/>
    </xf>
    <xf numFmtId="188" fontId="7" fillId="0" borderId="47" xfId="10" applyNumberFormat="1" applyFont="1" applyBorder="1" applyAlignment="1">
      <alignment horizontal="left" vertical="center"/>
    </xf>
    <xf numFmtId="0" fontId="10" fillId="0" borderId="83" xfId="10" applyFont="1" applyBorder="1" applyAlignment="1">
      <alignment horizontal="distributed" vertical="center"/>
    </xf>
    <xf numFmtId="0" fontId="7" fillId="0" borderId="47" xfId="10" applyFont="1" applyBorder="1" applyAlignment="1">
      <alignment horizontal="center" vertical="center"/>
    </xf>
    <xf numFmtId="0" fontId="22" fillId="2" borderId="16" xfId="0" applyFont="1" applyFill="1" applyBorder="1" applyAlignment="1" applyProtection="1">
      <alignment horizontal="center" vertical="center" shrinkToFit="1"/>
      <protection locked="0"/>
    </xf>
    <xf numFmtId="0" fontId="7" fillId="2" borderId="51" xfId="10" applyFont="1" applyFill="1" applyBorder="1" applyAlignment="1" applyProtection="1">
      <alignment horizontal="left" vertical="center"/>
      <protection locked="0"/>
    </xf>
    <xf numFmtId="0" fontId="7" fillId="2" borderId="83" xfId="10" applyFont="1" applyFill="1" applyBorder="1" applyAlignment="1" applyProtection="1">
      <alignment horizontal="left" vertical="center"/>
      <protection locked="0"/>
    </xf>
    <xf numFmtId="0" fontId="7" fillId="2" borderId="88" xfId="10" applyFont="1" applyFill="1" applyBorder="1" applyAlignment="1" applyProtection="1">
      <alignment horizontal="left" vertical="center"/>
      <protection locked="0"/>
    </xf>
    <xf numFmtId="0" fontId="7" fillId="12" borderId="15" xfId="10" applyFont="1" applyFill="1" applyBorder="1" applyAlignment="1" applyProtection="1">
      <alignment horizontal="center" vertical="center"/>
      <protection locked="0"/>
    </xf>
    <xf numFmtId="0" fontId="7" fillId="12" borderId="13" xfId="10" applyFont="1" applyFill="1" applyBorder="1" applyAlignment="1" applyProtection="1">
      <alignment horizontal="center" vertical="center"/>
      <protection locked="0"/>
    </xf>
    <xf numFmtId="0" fontId="7" fillId="12" borderId="16" xfId="10" applyFont="1" applyFill="1" applyBorder="1" applyAlignment="1" applyProtection="1">
      <alignment horizontal="center" vertical="center"/>
      <protection locked="0"/>
    </xf>
    <xf numFmtId="0" fontId="9" fillId="0" borderId="0" xfId="10" applyFont="1" applyAlignment="1">
      <alignment horizontal="center" vertical="center"/>
    </xf>
    <xf numFmtId="0" fontId="7" fillId="2" borderId="52" xfId="10" applyFont="1" applyFill="1" applyBorder="1" applyAlignment="1" applyProtection="1">
      <alignment horizontal="left" vertical="center" wrapText="1"/>
      <protection locked="0"/>
    </xf>
    <xf numFmtId="0" fontId="7" fillId="2" borderId="84" xfId="10" applyFont="1" applyFill="1" applyBorder="1" applyAlignment="1" applyProtection="1">
      <alignment horizontal="left" vertical="center" wrapText="1"/>
      <protection locked="0"/>
    </xf>
    <xf numFmtId="0" fontId="7" fillId="2" borderId="85" xfId="10" applyFont="1" applyFill="1" applyBorder="1" applyAlignment="1" applyProtection="1">
      <alignment horizontal="left" vertical="center" wrapText="1"/>
      <protection locked="0"/>
    </xf>
    <xf numFmtId="0" fontId="7" fillId="0" borderId="52" xfId="10" applyFont="1" applyBorder="1" applyAlignment="1">
      <alignment horizontal="center" vertical="center"/>
    </xf>
    <xf numFmtId="0" fontId="7" fillId="0" borderId="84" xfId="10" applyFont="1" applyBorder="1" applyAlignment="1">
      <alignment horizontal="center" vertical="center"/>
    </xf>
    <xf numFmtId="0" fontId="7" fillId="0" borderId="85" xfId="10" applyFont="1" applyBorder="1" applyAlignment="1">
      <alignment horizontal="center" vertical="center"/>
    </xf>
    <xf numFmtId="176" fontId="7" fillId="0" borderId="43" xfId="10" applyNumberFormat="1" applyFont="1" applyBorder="1" applyAlignment="1">
      <alignment horizontal="center" vertical="center" shrinkToFit="1"/>
    </xf>
    <xf numFmtId="176" fontId="7" fillId="0" borderId="41" xfId="10" applyNumberFormat="1" applyFont="1" applyBorder="1" applyAlignment="1">
      <alignment horizontal="center" vertical="center" shrinkToFit="1"/>
    </xf>
    <xf numFmtId="0" fontId="10" fillId="0" borderId="3" xfId="10" applyFont="1" applyBorder="1" applyAlignment="1">
      <alignment horizontal="distributed" vertical="center"/>
    </xf>
    <xf numFmtId="0" fontId="7" fillId="0" borderId="43" xfId="10" applyFont="1" applyBorder="1" applyAlignment="1">
      <alignment horizontal="distributed" vertical="center"/>
    </xf>
    <xf numFmtId="0" fontId="7" fillId="0" borderId="83" xfId="10" applyFont="1" applyBorder="1" applyAlignment="1">
      <alignment horizontal="distributed" vertical="center" shrinkToFit="1"/>
    </xf>
    <xf numFmtId="180" fontId="10" fillId="0" borderId="83" xfId="10" applyNumberFormat="1" applyFont="1" applyBorder="1" applyAlignment="1">
      <alignment horizontal="distributed" vertical="center"/>
    </xf>
    <xf numFmtId="176" fontId="7" fillId="0" borderId="83" xfId="10" applyNumberFormat="1" applyFont="1" applyBorder="1" applyAlignment="1">
      <alignment horizontal="right" vertical="center"/>
    </xf>
    <xf numFmtId="0" fontId="8" fillId="0" borderId="51" xfId="10" applyFont="1" applyBorder="1" applyAlignment="1">
      <alignment horizontal="center" vertical="center"/>
    </xf>
    <xf numFmtId="0" fontId="8" fillId="0" borderId="83" xfId="10" applyFont="1" applyBorder="1" applyAlignment="1">
      <alignment horizontal="center" vertical="center"/>
    </xf>
    <xf numFmtId="0" fontId="8" fillId="0" borderId="88" xfId="10" applyFont="1" applyBorder="1" applyAlignment="1">
      <alignment horizontal="center" vertical="center"/>
    </xf>
    <xf numFmtId="0" fontId="8" fillId="0" borderId="42" xfId="10" applyFont="1" applyBorder="1" applyAlignment="1">
      <alignment horizontal="center" vertical="center"/>
    </xf>
    <xf numFmtId="0" fontId="8" fillId="0" borderId="43" xfId="10" applyFont="1" applyBorder="1" applyAlignment="1">
      <alignment horizontal="center" vertical="center"/>
    </xf>
    <xf numFmtId="0" fontId="8" fillId="0" borderId="81" xfId="10" applyFont="1" applyBorder="1" applyAlignment="1">
      <alignment horizontal="center" vertical="center"/>
    </xf>
    <xf numFmtId="0" fontId="10" fillId="0" borderId="43" xfId="10" applyFont="1" applyBorder="1" applyAlignment="1">
      <alignment horizontal="distributed" vertical="center" wrapText="1" shrinkToFit="1"/>
    </xf>
    <xf numFmtId="176" fontId="7" fillId="0" borderId="43" xfId="10" applyNumberFormat="1" applyFont="1" applyBorder="1" applyAlignment="1">
      <alignment horizontal="right" vertical="center" shrinkToFit="1"/>
    </xf>
    <xf numFmtId="176" fontId="7" fillId="0" borderId="2" xfId="10" applyNumberFormat="1" applyFont="1" applyBorder="1" applyAlignment="1">
      <alignment horizontal="center" vertical="center"/>
    </xf>
    <xf numFmtId="0" fontId="7" fillId="0" borderId="3" xfId="10" applyFont="1" applyBorder="1" applyAlignment="1">
      <alignment horizontal="center" vertical="center"/>
    </xf>
    <xf numFmtId="0" fontId="7" fillId="0" borderId="13" xfId="10" applyFont="1" applyBorder="1" applyAlignment="1">
      <alignment horizontal="center" vertical="center"/>
    </xf>
    <xf numFmtId="0" fontId="7" fillId="0" borderId="82" xfId="10" applyFont="1" applyBorder="1" applyAlignment="1">
      <alignment horizontal="center" vertical="center"/>
    </xf>
    <xf numFmtId="0" fontId="7" fillId="0" borderId="3" xfId="10" applyFont="1" applyBorder="1" applyAlignment="1">
      <alignment horizontal="distributed" vertical="center" wrapText="1"/>
    </xf>
    <xf numFmtId="176" fontId="7" fillId="0" borderId="83" xfId="10" applyNumberFormat="1" applyFont="1" applyBorder="1" applyAlignment="1">
      <alignment horizontal="center" vertical="center"/>
    </xf>
    <xf numFmtId="176" fontId="7" fillId="0" borderId="49" xfId="10" applyNumberFormat="1" applyFont="1" applyBorder="1" applyAlignment="1">
      <alignment horizontal="center" vertical="center"/>
    </xf>
    <xf numFmtId="0" fontId="7" fillId="0" borderId="82" xfId="0" applyFont="1" applyBorder="1" applyAlignment="1">
      <alignment horizontal="center" vertical="center"/>
    </xf>
    <xf numFmtId="176" fontId="7" fillId="0" borderId="13" xfId="10" applyNumberFormat="1" applyFont="1" applyBorder="1" applyAlignment="1">
      <alignment horizontal="right" vertical="center"/>
    </xf>
    <xf numFmtId="0" fontId="7" fillId="0" borderId="0" xfId="10" applyFont="1" applyAlignment="1">
      <alignment horizontal="center" vertical="center"/>
    </xf>
    <xf numFmtId="0" fontId="10" fillId="0" borderId="10" xfId="10" applyFont="1" applyBorder="1" applyAlignment="1">
      <alignment horizontal="distributed" vertical="center" wrapText="1"/>
    </xf>
    <xf numFmtId="0" fontId="7" fillId="2" borderId="89" xfId="10" applyFont="1" applyFill="1" applyBorder="1" applyAlignment="1" applyProtection="1">
      <alignment horizontal="left" vertical="center"/>
      <protection locked="0"/>
    </xf>
    <xf numFmtId="0" fontId="7" fillId="2" borderId="10" xfId="10" applyFont="1" applyFill="1" applyBorder="1" applyAlignment="1" applyProtection="1">
      <alignment horizontal="left" vertical="center"/>
      <protection locked="0"/>
    </xf>
    <xf numFmtId="0" fontId="7" fillId="2" borderId="90" xfId="10" applyFont="1" applyFill="1" applyBorder="1" applyAlignment="1" applyProtection="1">
      <alignment horizontal="left" vertical="center"/>
      <protection locked="0"/>
    </xf>
    <xf numFmtId="0" fontId="7" fillId="2" borderId="42" xfId="10" applyFont="1" applyFill="1" applyBorder="1" applyAlignment="1" applyProtection="1">
      <alignment horizontal="left" vertical="center"/>
      <protection locked="0"/>
    </xf>
    <xf numFmtId="0" fontId="7" fillId="2" borderId="43" xfId="10" applyFont="1" applyFill="1" applyBorder="1" applyAlignment="1" applyProtection="1">
      <alignment horizontal="left" vertical="center"/>
      <protection locked="0"/>
    </xf>
    <xf numFmtId="0" fontId="7" fillId="2" borderId="81" xfId="10" applyFont="1" applyFill="1" applyBorder="1" applyAlignment="1" applyProtection="1">
      <alignment horizontal="left" vertical="center"/>
      <protection locked="0"/>
    </xf>
    <xf numFmtId="0" fontId="10" fillId="0" borderId="13" xfId="10" applyFont="1" applyBorder="1" applyAlignment="1">
      <alignment horizontal="distributed" vertical="center" wrapText="1"/>
    </xf>
    <xf numFmtId="0" fontId="7" fillId="2" borderId="15" xfId="10" applyFont="1" applyFill="1" applyBorder="1" applyAlignment="1" applyProtection="1">
      <alignment horizontal="left" vertical="center"/>
      <protection locked="0"/>
    </xf>
    <xf numFmtId="0" fontId="7" fillId="2" borderId="13" xfId="10" applyFont="1" applyFill="1" applyBorder="1" applyAlignment="1" applyProtection="1">
      <alignment horizontal="left" vertical="center"/>
      <protection locked="0"/>
    </xf>
    <xf numFmtId="0" fontId="7" fillId="2" borderId="82" xfId="10" applyFont="1" applyFill="1" applyBorder="1" applyAlignment="1" applyProtection="1">
      <alignment horizontal="left" vertical="center"/>
      <protection locked="0"/>
    </xf>
    <xf numFmtId="0" fontId="10" fillId="0" borderId="43" xfId="10" applyFont="1" applyBorder="1" applyAlignment="1">
      <alignment horizontal="distributed" vertical="center" wrapText="1"/>
    </xf>
    <xf numFmtId="0" fontId="21" fillId="2" borderId="52" xfId="0" applyFont="1" applyFill="1" applyBorder="1" applyAlignment="1" applyProtection="1">
      <alignment horizontal="left" vertical="center" wrapText="1"/>
      <protection locked="0"/>
    </xf>
    <xf numFmtId="0" fontId="21" fillId="2" borderId="84" xfId="0" applyFont="1" applyFill="1" applyBorder="1" applyAlignment="1" applyProtection="1">
      <alignment horizontal="left" vertical="center"/>
      <protection locked="0"/>
    </xf>
    <xf numFmtId="0" fontId="21" fillId="2" borderId="85" xfId="0" applyFont="1" applyFill="1" applyBorder="1" applyAlignment="1" applyProtection="1">
      <alignment horizontal="left" vertical="center"/>
      <protection locked="0"/>
    </xf>
    <xf numFmtId="0" fontId="7" fillId="2" borderId="9" xfId="10" applyFont="1" applyFill="1" applyBorder="1" applyAlignment="1" applyProtection="1">
      <alignment horizontal="left" vertical="top" wrapText="1"/>
      <protection locked="0"/>
    </xf>
    <xf numFmtId="0" fontId="7" fillId="2" borderId="10" xfId="10" applyFont="1" applyFill="1" applyBorder="1" applyAlignment="1" applyProtection="1">
      <alignment horizontal="left" vertical="top" wrapText="1"/>
      <protection locked="0"/>
    </xf>
    <xf numFmtId="0" fontId="7" fillId="2" borderId="90" xfId="10" applyFont="1" applyFill="1" applyBorder="1" applyAlignment="1" applyProtection="1">
      <alignment horizontal="left" vertical="top" wrapText="1"/>
      <protection locked="0"/>
    </xf>
    <xf numFmtId="0" fontId="7" fillId="2" borderId="59" xfId="10" applyFont="1" applyFill="1" applyBorder="1" applyAlignment="1" applyProtection="1">
      <alignment horizontal="left" vertical="top" wrapText="1"/>
      <protection locked="0"/>
    </xf>
    <xf numFmtId="0" fontId="7" fillId="2" borderId="0" xfId="10" applyFont="1" applyFill="1" applyAlignment="1" applyProtection="1">
      <alignment horizontal="left" vertical="top" wrapText="1"/>
      <protection locked="0"/>
    </xf>
    <xf numFmtId="0" fontId="7" fillId="2" borderId="91" xfId="10" applyFont="1" applyFill="1" applyBorder="1" applyAlignment="1" applyProtection="1">
      <alignment horizontal="left" vertical="top" wrapText="1"/>
      <protection locked="0"/>
    </xf>
    <xf numFmtId="0" fontId="7" fillId="2" borderId="54" xfId="10" applyFont="1" applyFill="1" applyBorder="1" applyAlignment="1" applyProtection="1">
      <alignment horizontal="left" vertical="top" wrapText="1"/>
      <protection locked="0"/>
    </xf>
    <xf numFmtId="0" fontId="7" fillId="2" borderId="47" xfId="10" applyFont="1" applyFill="1" applyBorder="1" applyAlignment="1" applyProtection="1">
      <alignment horizontal="left" vertical="top" wrapText="1"/>
      <protection locked="0"/>
    </xf>
    <xf numFmtId="0" fontId="7" fillId="2" borderId="92" xfId="10" applyFont="1" applyFill="1" applyBorder="1" applyAlignment="1" applyProtection="1">
      <alignment horizontal="left" vertical="top" wrapText="1"/>
      <protection locked="0"/>
    </xf>
    <xf numFmtId="0" fontId="19" fillId="2" borderId="42" xfId="3" applyFill="1" applyBorder="1" applyAlignment="1" applyProtection="1">
      <alignment horizontal="left" vertical="center"/>
      <protection locked="0"/>
    </xf>
    <xf numFmtId="0" fontId="7" fillId="0" borderId="0" xfId="10" applyFont="1" applyAlignment="1">
      <alignment horizontal="left" vertical="center"/>
    </xf>
    <xf numFmtId="0" fontId="7" fillId="0" borderId="84" xfId="10" applyFont="1" applyBorder="1" applyAlignment="1">
      <alignment horizontal="distributed" vertical="center" wrapText="1"/>
    </xf>
    <xf numFmtId="0" fontId="7" fillId="2" borderId="93" xfId="10" applyFont="1" applyFill="1" applyBorder="1" applyAlignment="1" applyProtection="1">
      <alignment horizontal="center" vertical="center"/>
      <protection locked="0"/>
    </xf>
    <xf numFmtId="0" fontId="7" fillId="2" borderId="84" xfId="10" applyFont="1" applyFill="1" applyBorder="1" applyAlignment="1" applyProtection="1">
      <alignment horizontal="center" vertical="center"/>
      <protection locked="0"/>
    </xf>
    <xf numFmtId="0" fontId="7" fillId="0" borderId="84" xfId="10" applyFont="1" applyBorder="1" applyAlignment="1">
      <alignment horizontal="left" vertical="center"/>
    </xf>
    <xf numFmtId="0" fontId="7" fillId="0" borderId="85" xfId="10" applyFont="1" applyBorder="1" applyAlignment="1">
      <alignment horizontal="left" vertical="center"/>
    </xf>
    <xf numFmtId="0" fontId="7" fillId="0" borderId="99" xfId="10" applyFont="1" applyBorder="1" applyAlignment="1">
      <alignment horizontal="center" vertical="center" wrapText="1"/>
    </xf>
    <xf numFmtId="0" fontId="5" fillId="0" borderId="99" xfId="10" applyBorder="1" applyAlignment="1">
      <alignment horizontal="center" vertical="center"/>
    </xf>
    <xf numFmtId="0" fontId="5" fillId="0" borderId="98" xfId="10" applyBorder="1" applyAlignment="1">
      <alignment horizontal="center" vertical="center"/>
    </xf>
    <xf numFmtId="0" fontId="5" fillId="0" borderId="12" xfId="10" applyBorder="1" applyAlignment="1">
      <alignment horizontal="center" vertical="center"/>
    </xf>
    <xf numFmtId="0" fontId="7" fillId="0" borderId="94" xfId="10" applyFont="1" applyBorder="1" applyAlignment="1">
      <alignment horizontal="center" vertical="center" wrapText="1"/>
    </xf>
    <xf numFmtId="0" fontId="5" fillId="0" borderId="98" xfId="10" applyBorder="1" applyAlignment="1">
      <alignment horizontal="center" vertical="center" wrapText="1"/>
    </xf>
    <xf numFmtId="0" fontId="5" fillId="0" borderId="12" xfId="10" applyBorder="1" applyAlignment="1">
      <alignment horizontal="center" vertical="center" wrapText="1"/>
    </xf>
    <xf numFmtId="0" fontId="5" fillId="0" borderId="14" xfId="10" applyBorder="1" applyAlignment="1">
      <alignment horizontal="center" vertical="center" wrapText="1"/>
    </xf>
    <xf numFmtId="0" fontId="5" fillId="0" borderId="99" xfId="10" applyBorder="1" applyAlignment="1">
      <alignment horizontal="center" vertical="center" wrapText="1"/>
    </xf>
    <xf numFmtId="0" fontId="5" fillId="0" borderId="105" xfId="10" applyBorder="1" applyAlignment="1">
      <alignment horizontal="center" vertical="center"/>
    </xf>
    <xf numFmtId="0" fontId="5" fillId="0" borderId="106" xfId="10" applyBorder="1" applyAlignment="1">
      <alignment horizontal="center" vertical="center"/>
    </xf>
    <xf numFmtId="0" fontId="5" fillId="0" borderId="105" xfId="10" applyBorder="1" applyAlignment="1">
      <alignment horizontal="center" vertical="center" wrapText="1"/>
    </xf>
    <xf numFmtId="0" fontId="5" fillId="0" borderId="106" xfId="10" applyBorder="1" applyAlignment="1">
      <alignment horizontal="center" vertical="center" wrapText="1"/>
    </xf>
    <xf numFmtId="0" fontId="5" fillId="0" borderId="107" xfId="10" applyBorder="1" applyAlignment="1">
      <alignment horizontal="center" vertical="center" wrapText="1"/>
    </xf>
    <xf numFmtId="0" fontId="5" fillId="0" borderId="100" xfId="10" applyBorder="1" applyAlignment="1">
      <alignment horizontal="center" vertical="center" wrapText="1"/>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1" fillId="0" borderId="94" xfId="0" applyFont="1" applyBorder="1" applyAlignment="1">
      <alignment horizontal="center" vertical="center"/>
    </xf>
    <xf numFmtId="0" fontId="5" fillId="0" borderId="87" xfId="10" applyBorder="1" applyAlignment="1">
      <alignment horizontal="center" vertical="center" wrapText="1"/>
    </xf>
    <xf numFmtId="0" fontId="5" fillId="0" borderId="97" xfId="10" applyBorder="1" applyAlignment="1">
      <alignment horizontal="center" vertical="center" wrapText="1"/>
    </xf>
    <xf numFmtId="0" fontId="11" fillId="0" borderId="0" xfId="10" applyFont="1" applyAlignment="1">
      <alignment horizontal="center" vertical="center"/>
    </xf>
    <xf numFmtId="0" fontId="7" fillId="0" borderId="106" xfId="10" applyFont="1" applyBorder="1" applyAlignment="1">
      <alignment horizontal="center" vertical="center" wrapText="1"/>
    </xf>
    <xf numFmtId="0" fontId="7" fillId="0" borderId="93" xfId="10" applyFont="1" applyBorder="1" applyAlignment="1">
      <alignment horizontal="center" vertical="center" wrapText="1"/>
    </xf>
    <xf numFmtId="0" fontId="5" fillId="0" borderId="94" xfId="10" applyBorder="1" applyAlignment="1">
      <alignment horizontal="center" vertical="center"/>
    </xf>
    <xf numFmtId="0" fontId="5" fillId="0" borderId="95" xfId="10" applyBorder="1" applyAlignment="1">
      <alignment horizontal="center" vertical="center"/>
    </xf>
    <xf numFmtId="0" fontId="5" fillId="0" borderId="96" xfId="10" applyBorder="1" applyAlignment="1">
      <alignment horizontal="center" vertical="center"/>
    </xf>
    <xf numFmtId="0" fontId="5" fillId="0" borderId="95" xfId="10" applyBorder="1" applyAlignment="1">
      <alignment horizontal="center" vertical="center" wrapText="1"/>
    </xf>
    <xf numFmtId="0" fontId="5" fillId="0" borderId="96" xfId="10" applyBorder="1" applyAlignment="1">
      <alignment horizontal="center" vertical="center" wrapText="1"/>
    </xf>
    <xf numFmtId="0" fontId="5" fillId="0" borderId="52" xfId="10" applyBorder="1" applyAlignment="1">
      <alignment horizontal="center" vertical="center"/>
    </xf>
    <xf numFmtId="0" fontId="5" fillId="0" borderId="84" xfId="10" applyBorder="1" applyAlignment="1">
      <alignment horizontal="center" vertical="center"/>
    </xf>
    <xf numFmtId="0" fontId="5" fillId="0" borderId="85" xfId="10" applyBorder="1" applyAlignment="1">
      <alignment horizontal="center" vertical="center"/>
    </xf>
    <xf numFmtId="0" fontId="5" fillId="0" borderId="86" xfId="10" applyBorder="1" applyAlignment="1">
      <alignment horizontal="center" vertical="center" wrapText="1"/>
    </xf>
    <xf numFmtId="0" fontId="1" fillId="0" borderId="100" xfId="0" applyFont="1" applyBorder="1" applyAlignment="1">
      <alignment horizontal="center" vertical="center"/>
    </xf>
    <xf numFmtId="0" fontId="5" fillId="0" borderId="48" xfId="10" applyBorder="1" applyAlignment="1">
      <alignment horizontal="center" vertical="center"/>
    </xf>
    <xf numFmtId="0" fontId="5" fillId="0" borderId="83" xfId="10" applyBorder="1" applyAlignment="1">
      <alignment horizontal="center" vertical="center"/>
    </xf>
    <xf numFmtId="0" fontId="5" fillId="0" borderId="88" xfId="10" applyBorder="1" applyAlignment="1">
      <alignment horizontal="center" vertical="center"/>
    </xf>
    <xf numFmtId="0" fontId="7" fillId="0" borderId="0" xfId="10" applyFont="1" applyAlignment="1">
      <alignment horizontal="center" vertical="center" wrapText="1"/>
    </xf>
    <xf numFmtId="0" fontId="10" fillId="0" borderId="83" xfId="10" applyFont="1" applyBorder="1" applyAlignment="1">
      <alignment horizontal="distributed" vertical="center" wrapText="1"/>
    </xf>
    <xf numFmtId="0" fontId="7" fillId="0" borderId="47" xfId="10" applyFont="1" applyBorder="1" applyAlignment="1">
      <alignment horizontal="distributed" vertical="center" wrapText="1"/>
    </xf>
    <xf numFmtId="0" fontId="7" fillId="2" borderId="104" xfId="10" applyFont="1" applyFill="1" applyBorder="1" applyAlignment="1" applyProtection="1">
      <alignment horizontal="left" vertical="center" wrapText="1"/>
      <protection locked="0"/>
    </xf>
    <xf numFmtId="0" fontId="7" fillId="2" borderId="47" xfId="10" applyFont="1" applyFill="1" applyBorder="1" applyAlignment="1" applyProtection="1">
      <alignment horizontal="left" vertical="center" wrapText="1"/>
      <protection locked="0"/>
    </xf>
    <xf numFmtId="0" fontId="7" fillId="2" borderId="92" xfId="10" applyFont="1" applyFill="1" applyBorder="1" applyAlignment="1" applyProtection="1">
      <alignment horizontal="left" vertical="center" wrapText="1"/>
      <protection locked="0"/>
    </xf>
    <xf numFmtId="0" fontId="7" fillId="0" borderId="54" xfId="10" applyFont="1" applyBorder="1" applyAlignment="1">
      <alignment vertical="center"/>
    </xf>
    <xf numFmtId="0" fontId="7" fillId="0" borderId="47" xfId="10" applyFont="1" applyBorder="1" applyAlignment="1">
      <alignment vertical="center"/>
    </xf>
    <xf numFmtId="0" fontId="7" fillId="0" borderId="51" xfId="10" applyFont="1" applyBorder="1" applyAlignment="1">
      <alignment horizontal="center" vertical="center"/>
    </xf>
    <xf numFmtId="0" fontId="7" fillId="0" borderId="83" xfId="10" applyFont="1" applyBorder="1" applyAlignment="1">
      <alignment horizontal="center" vertical="center"/>
    </xf>
    <xf numFmtId="0" fontId="7" fillId="0" borderId="49" xfId="10" applyFont="1" applyBorder="1" applyAlignment="1">
      <alignment vertical="center"/>
    </xf>
    <xf numFmtId="0" fontId="7" fillId="0" borderId="86" xfId="10" applyFont="1" applyBorder="1" applyAlignment="1">
      <alignment vertical="center"/>
    </xf>
    <xf numFmtId="0" fontId="7" fillId="0" borderId="87" xfId="10" applyFont="1" applyBorder="1" applyAlignment="1">
      <alignment vertical="center"/>
    </xf>
    <xf numFmtId="0" fontId="7" fillId="0" borderId="83" xfId="10" applyFont="1" applyBorder="1" applyAlignment="1">
      <alignment vertical="center"/>
    </xf>
    <xf numFmtId="0" fontId="5" fillId="0" borderId="103" xfId="10" applyBorder="1" applyAlignment="1">
      <alignment horizontal="center" vertical="center" wrapText="1"/>
    </xf>
    <xf numFmtId="0" fontId="10" fillId="0" borderId="97" xfId="10" applyFont="1" applyBorder="1" applyAlignment="1">
      <alignment horizontal="center" vertical="center" shrinkToFit="1"/>
    </xf>
    <xf numFmtId="0" fontId="10" fillId="0" borderId="99" xfId="10" applyFont="1" applyBorder="1" applyAlignment="1">
      <alignment horizontal="center" vertical="center" shrinkToFit="1"/>
    </xf>
    <xf numFmtId="0" fontId="7" fillId="0" borderId="100" xfId="10" applyFont="1" applyBorder="1" applyAlignment="1">
      <alignment horizontal="center" vertical="center"/>
    </xf>
    <xf numFmtId="0" fontId="7" fillId="0" borderId="100" xfId="10" applyFont="1" applyBorder="1" applyAlignment="1">
      <alignment horizontal="center" vertical="center" wrapText="1"/>
    </xf>
    <xf numFmtId="0" fontId="5" fillId="0" borderId="86" xfId="10" applyBorder="1" applyAlignment="1">
      <alignment horizontal="center" vertical="center"/>
    </xf>
    <xf numFmtId="0" fontId="5" fillId="0" borderId="103" xfId="10" applyBorder="1" applyAlignment="1">
      <alignment horizontal="center" vertical="center"/>
    </xf>
    <xf numFmtId="0" fontId="5" fillId="0" borderId="97" xfId="10" applyBorder="1" applyAlignment="1">
      <alignment horizontal="center" vertical="center"/>
    </xf>
    <xf numFmtId="0" fontId="0" fillId="0" borderId="0" xfId="0">
      <alignment vertical="center"/>
    </xf>
    <xf numFmtId="9" fontId="11" fillId="0" borderId="0" xfId="10" applyNumberFormat="1" applyFont="1" applyAlignment="1">
      <alignment horizontal="center" vertical="center"/>
    </xf>
    <xf numFmtId="0" fontId="7" fillId="2" borderId="9" xfId="10" applyFont="1" applyFill="1" applyBorder="1" applyAlignment="1" applyProtection="1">
      <alignment horizontal="left" vertical="center" wrapText="1"/>
      <protection locked="0"/>
    </xf>
    <xf numFmtId="0" fontId="7" fillId="2" borderId="10" xfId="10" applyFont="1" applyFill="1" applyBorder="1" applyAlignment="1" applyProtection="1">
      <alignment horizontal="left" vertical="center" wrapText="1"/>
      <protection locked="0"/>
    </xf>
    <xf numFmtId="0" fontId="7" fillId="2" borderId="90" xfId="10" applyFont="1" applyFill="1" applyBorder="1" applyAlignment="1" applyProtection="1">
      <alignment horizontal="left" vertical="center" wrapText="1"/>
      <protection locked="0"/>
    </xf>
    <xf numFmtId="0" fontId="7" fillId="2" borderId="59" xfId="10" applyFont="1" applyFill="1" applyBorder="1" applyAlignment="1" applyProtection="1">
      <alignment horizontal="left" vertical="center" wrapText="1"/>
      <protection locked="0"/>
    </xf>
    <xf numFmtId="0" fontId="7" fillId="2" borderId="0" xfId="10" applyFont="1" applyFill="1" applyAlignment="1" applyProtection="1">
      <alignment horizontal="left" vertical="center" wrapText="1"/>
      <protection locked="0"/>
    </xf>
    <xf numFmtId="0" fontId="7" fillId="2" borderId="91" xfId="10" applyFont="1" applyFill="1" applyBorder="1" applyAlignment="1" applyProtection="1">
      <alignment horizontal="left" vertical="center" wrapText="1"/>
      <protection locked="0"/>
    </xf>
    <xf numFmtId="0" fontId="7" fillId="2" borderId="54" xfId="10" applyFont="1" applyFill="1" applyBorder="1" applyAlignment="1" applyProtection="1">
      <alignment horizontal="left" vertical="center" wrapText="1"/>
      <protection locked="0"/>
    </xf>
    <xf numFmtId="0" fontId="5" fillId="0" borderId="100" xfId="10" applyBorder="1" applyAlignment="1">
      <alignment horizontal="center" vertical="center"/>
    </xf>
    <xf numFmtId="0" fontId="7" fillId="0" borderId="101" xfId="10" applyFont="1" applyBorder="1" applyAlignment="1">
      <alignment horizontal="center" vertical="center" wrapText="1"/>
    </xf>
    <xf numFmtId="0" fontId="7" fillId="0" borderId="102" xfId="10" applyFont="1" applyBorder="1" applyAlignment="1">
      <alignment horizontal="center" vertical="center" wrapText="1"/>
    </xf>
    <xf numFmtId="0" fontId="7" fillId="0" borderId="105" xfId="1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5" fillId="0" borderId="44" xfId="10" applyBorder="1" applyAlignment="1">
      <alignment horizontal="center" vertical="center"/>
    </xf>
    <xf numFmtId="0" fontId="5" fillId="0" borderId="13" xfId="10" applyBorder="1" applyAlignment="1">
      <alignment horizontal="center" vertical="center"/>
    </xf>
    <xf numFmtId="0" fontId="5" fillId="0" borderId="82" xfId="10" applyBorder="1" applyAlignment="1">
      <alignment horizontal="center" vertical="center"/>
    </xf>
    <xf numFmtId="0" fontId="5" fillId="0" borderId="108" xfId="10" applyBorder="1" applyAlignment="1">
      <alignment horizontal="center" vertical="center" wrapText="1"/>
    </xf>
    <xf numFmtId="0" fontId="5" fillId="0" borderId="94" xfId="10" applyBorder="1" applyAlignment="1">
      <alignment horizontal="center" vertical="center" wrapText="1"/>
    </xf>
    <xf numFmtId="0" fontId="5" fillId="0" borderId="40" xfId="10" applyBorder="1" applyAlignment="1">
      <alignment horizontal="center" vertical="center"/>
    </xf>
    <xf numFmtId="0" fontId="5" fillId="0" borderId="43" xfId="10" applyBorder="1" applyAlignment="1">
      <alignment horizontal="center" vertical="center"/>
    </xf>
    <xf numFmtId="0" fontId="5" fillId="0" borderId="81" xfId="10" applyBorder="1" applyAlignment="1">
      <alignment horizontal="center" vertical="center"/>
    </xf>
    <xf numFmtId="0" fontId="7" fillId="0" borderId="9" xfId="10" applyFont="1" applyBorder="1" applyAlignment="1">
      <alignment horizontal="center" vertical="center" wrapText="1"/>
    </xf>
    <xf numFmtId="0" fontId="7" fillId="0" borderId="10" xfId="10" applyFont="1" applyBorder="1" applyAlignment="1">
      <alignment horizontal="center" vertical="center" wrapText="1"/>
    </xf>
    <xf numFmtId="0" fontId="7" fillId="0" borderId="90" xfId="10" applyFont="1" applyBorder="1" applyAlignment="1">
      <alignment horizontal="center" vertical="center" wrapText="1"/>
    </xf>
    <xf numFmtId="0" fontId="7" fillId="0" borderId="54" xfId="10" applyFont="1" applyBorder="1" applyAlignment="1">
      <alignment horizontal="center" vertical="center" wrapText="1"/>
    </xf>
    <xf numFmtId="0" fontId="7" fillId="0" borderId="47" xfId="10" applyFont="1" applyBorder="1" applyAlignment="1">
      <alignment horizontal="center" vertical="center" wrapText="1"/>
    </xf>
    <xf numFmtId="0" fontId="7" fillId="0" borderId="92" xfId="10" applyFont="1" applyBorder="1" applyAlignment="1">
      <alignment horizontal="center" vertical="center" wrapText="1"/>
    </xf>
    <xf numFmtId="0" fontId="7" fillId="0" borderId="109" xfId="10" applyFont="1" applyBorder="1" applyAlignment="1">
      <alignment horizontal="right" vertical="center" wrapText="1"/>
    </xf>
    <xf numFmtId="0" fontId="7" fillId="0" borderId="110" xfId="10" applyFont="1" applyBorder="1" applyAlignment="1">
      <alignment horizontal="right" vertical="center" wrapText="1"/>
    </xf>
    <xf numFmtId="186" fontId="7" fillId="0" borderId="119" xfId="10" applyNumberFormat="1" applyFont="1" applyBorder="1" applyAlignment="1">
      <alignment horizontal="center" vertical="center"/>
    </xf>
    <xf numFmtId="0" fontId="7" fillId="2" borderId="12" xfId="10" applyFont="1" applyFill="1" applyBorder="1" applyAlignment="1" applyProtection="1">
      <alignment horizontal="center" vertical="center"/>
      <protection locked="0"/>
    </xf>
    <xf numFmtId="193" fontId="7" fillId="12" borderId="120" xfId="4" applyNumberFormat="1" applyFont="1" applyFill="1" applyBorder="1" applyAlignment="1" applyProtection="1">
      <alignment horizontal="center" vertical="center"/>
      <protection locked="0"/>
    </xf>
    <xf numFmtId="180" fontId="7" fillId="2" borderId="19" xfId="10" applyNumberFormat="1" applyFont="1" applyFill="1" applyBorder="1" applyAlignment="1" applyProtection="1">
      <alignment horizontal="center" vertical="center"/>
      <protection locked="0"/>
    </xf>
    <xf numFmtId="0" fontId="7" fillId="0" borderId="110" xfId="10" applyFont="1" applyBorder="1" applyAlignment="1">
      <alignment horizontal="center" vertical="center"/>
    </xf>
    <xf numFmtId="0" fontId="7" fillId="0" borderId="115" xfId="10" applyFont="1" applyBorder="1" applyAlignment="1">
      <alignment horizontal="center" vertical="center"/>
    </xf>
    <xf numFmtId="0" fontId="7" fillId="0" borderId="113" xfId="10" applyFont="1" applyBorder="1" applyAlignment="1">
      <alignment horizontal="center" vertical="center"/>
    </xf>
    <xf numFmtId="0" fontId="7" fillId="0" borderId="26" xfId="10" applyFont="1" applyBorder="1" applyAlignment="1">
      <alignment horizontal="center" vertical="center"/>
    </xf>
    <xf numFmtId="0" fontId="7" fillId="0" borderId="121" xfId="10" applyFont="1" applyBorder="1" applyAlignment="1">
      <alignment horizontal="center" vertical="center"/>
    </xf>
    <xf numFmtId="0" fontId="7" fillId="0" borderId="116" xfId="10" applyFont="1" applyBorder="1" applyAlignment="1">
      <alignment horizontal="center" vertical="center" wrapText="1"/>
    </xf>
    <xf numFmtId="0" fontId="7" fillId="0" borderId="112" xfId="10" applyFont="1" applyBorder="1" applyAlignment="1">
      <alignment horizontal="center" vertical="center" wrapText="1"/>
    </xf>
    <xf numFmtId="0" fontId="7" fillId="0" borderId="117" xfId="10" applyFont="1" applyBorder="1" applyAlignment="1">
      <alignment horizontal="center" vertical="center" wrapText="1"/>
    </xf>
    <xf numFmtId="0" fontId="7" fillId="0" borderId="114" xfId="10" applyFont="1" applyBorder="1" applyAlignment="1">
      <alignment horizontal="center" vertical="center"/>
    </xf>
    <xf numFmtId="0" fontId="7" fillId="2" borderId="26" xfId="10" applyFont="1" applyFill="1" applyBorder="1" applyAlignment="1" applyProtection="1">
      <alignment horizontal="center" vertical="center"/>
      <protection locked="0"/>
    </xf>
    <xf numFmtId="38" fontId="7" fillId="12" borderId="120" xfId="4" applyFont="1" applyFill="1" applyBorder="1" applyAlignment="1" applyProtection="1">
      <alignment horizontal="center" vertical="center"/>
      <protection locked="0"/>
    </xf>
    <xf numFmtId="38" fontId="7" fillId="12" borderId="68" xfId="4" applyFont="1" applyFill="1" applyBorder="1" applyAlignment="1" applyProtection="1">
      <alignment horizontal="center" vertical="center"/>
      <protection locked="0"/>
    </xf>
    <xf numFmtId="0" fontId="10" fillId="0" borderId="116" xfId="10" applyFont="1" applyBorder="1" applyAlignment="1">
      <alignment horizontal="center" vertical="center" wrapText="1"/>
    </xf>
    <xf numFmtId="0" fontId="10" fillId="0" borderId="112" xfId="10" applyFont="1" applyBorder="1" applyAlignment="1">
      <alignment horizontal="center" vertical="center" wrapText="1"/>
    </xf>
    <xf numFmtId="0" fontId="10" fillId="0" borderId="117" xfId="10" applyFont="1" applyBorder="1" applyAlignment="1">
      <alignment horizontal="center" vertical="center" wrapText="1"/>
    </xf>
    <xf numFmtId="186" fontId="7" fillId="2" borderId="19" xfId="10" applyNumberFormat="1" applyFont="1" applyFill="1" applyBorder="1" applyAlignment="1" applyProtection="1">
      <alignment horizontal="center" vertical="center"/>
      <protection locked="0"/>
    </xf>
    <xf numFmtId="0" fontId="7" fillId="0" borderId="9" xfId="10" applyFont="1" applyBorder="1" applyAlignment="1">
      <alignment horizontal="center" vertical="center" textRotation="255"/>
    </xf>
    <xf numFmtId="0" fontId="7" fillId="0" borderId="10" xfId="10" applyFont="1" applyBorder="1" applyAlignment="1">
      <alignment horizontal="center" vertical="center" textRotation="255"/>
    </xf>
    <xf numFmtId="0" fontId="7" fillId="0" borderId="122" xfId="10" applyFont="1" applyBorder="1" applyAlignment="1">
      <alignment horizontal="center" vertical="center" textRotation="255"/>
    </xf>
    <xf numFmtId="0" fontId="7" fillId="0" borderId="123" xfId="10" applyFont="1" applyBorder="1" applyAlignment="1">
      <alignment horizontal="center" vertical="center" textRotation="255"/>
    </xf>
    <xf numFmtId="176" fontId="7" fillId="2" borderId="26" xfId="10" applyNumberFormat="1" applyFont="1" applyFill="1" applyBorder="1" applyAlignment="1" applyProtection="1">
      <alignment horizontal="center" vertical="center"/>
      <protection locked="0"/>
    </xf>
    <xf numFmtId="176" fontId="7" fillId="2" borderId="12" xfId="10" applyNumberFormat="1" applyFont="1" applyFill="1" applyBorder="1" applyAlignment="1" applyProtection="1">
      <alignment horizontal="center" vertical="center"/>
      <protection locked="0"/>
    </xf>
    <xf numFmtId="0" fontId="7" fillId="0" borderId="15" xfId="10" applyFont="1" applyBorder="1" applyAlignment="1">
      <alignment horizontal="center" vertical="center" wrapText="1"/>
    </xf>
    <xf numFmtId="0" fontId="7" fillId="0" borderId="13" xfId="10" applyFont="1" applyBorder="1" applyAlignment="1">
      <alignment horizontal="center" vertical="center" wrapText="1"/>
    </xf>
    <xf numFmtId="0" fontId="7" fillId="0" borderId="16" xfId="10" applyFont="1" applyBorder="1" applyAlignment="1">
      <alignment horizontal="center" vertical="center" wrapText="1"/>
    </xf>
    <xf numFmtId="0" fontId="7" fillId="0" borderId="51" xfId="10" applyFont="1" applyBorder="1" applyAlignment="1">
      <alignment horizontal="center" vertical="center" wrapText="1"/>
    </xf>
    <xf numFmtId="0" fontId="7" fillId="0" borderId="83" xfId="10" applyFont="1" applyBorder="1" applyAlignment="1">
      <alignment horizontal="center" vertical="center" wrapText="1"/>
    </xf>
    <xf numFmtId="0" fontId="7" fillId="0" borderId="49" xfId="10" applyFont="1" applyBorder="1" applyAlignment="1">
      <alignment horizontal="center" vertical="center" wrapText="1"/>
    </xf>
    <xf numFmtId="0" fontId="7" fillId="0" borderId="116" xfId="10" applyFont="1" applyBorder="1" applyAlignment="1">
      <alignment horizontal="center" vertical="center"/>
    </xf>
    <xf numFmtId="0" fontId="7" fillId="0" borderId="112" xfId="10" applyFont="1" applyBorder="1" applyAlignment="1">
      <alignment horizontal="center" vertical="center"/>
    </xf>
    <xf numFmtId="0" fontId="7" fillId="0" borderId="117" xfId="10" applyFont="1" applyBorder="1" applyAlignment="1">
      <alignment horizontal="center" vertical="center"/>
    </xf>
    <xf numFmtId="180" fontId="7" fillId="0" borderId="19" xfId="10" applyNumberFormat="1" applyFont="1" applyBorder="1" applyAlignment="1">
      <alignment horizontal="center" vertical="center"/>
    </xf>
    <xf numFmtId="0" fontId="7" fillId="0" borderId="21" xfId="10" applyFont="1" applyBorder="1" applyAlignment="1">
      <alignment horizontal="center" vertical="center"/>
    </xf>
    <xf numFmtId="0" fontId="7" fillId="0" borderId="124" xfId="10" applyFont="1" applyBorder="1" applyAlignment="1">
      <alignment horizontal="center" vertical="center"/>
    </xf>
    <xf numFmtId="0" fontId="7" fillId="0" borderId="28" xfId="10" applyFont="1" applyBorder="1" applyAlignment="1">
      <alignment horizontal="center" vertical="center"/>
    </xf>
    <xf numFmtId="0" fontId="7" fillId="0" borderId="14" xfId="10" applyFont="1" applyBorder="1" applyAlignment="1">
      <alignment horizontal="center" vertical="center"/>
    </xf>
    <xf numFmtId="193" fontId="7" fillId="12" borderId="68" xfId="4" applyNumberFormat="1" applyFont="1" applyFill="1" applyBorder="1" applyAlignment="1" applyProtection="1">
      <alignment horizontal="center" vertical="center"/>
      <protection locked="0"/>
    </xf>
    <xf numFmtId="0" fontId="7" fillId="0" borderId="119" xfId="10" applyFont="1" applyBorder="1" applyAlignment="1">
      <alignment horizontal="center" vertical="center"/>
    </xf>
    <xf numFmtId="0" fontId="7" fillId="0" borderId="69" xfId="10" applyFont="1" applyBorder="1" applyAlignment="1">
      <alignment horizontal="center" vertical="center"/>
    </xf>
    <xf numFmtId="0" fontId="7" fillId="0" borderId="19" xfId="10" applyFont="1" applyBorder="1" applyAlignment="1">
      <alignment horizontal="center" vertical="center"/>
    </xf>
    <xf numFmtId="0" fontId="7" fillId="0" borderId="23" xfId="10" applyFont="1" applyBorder="1" applyAlignment="1">
      <alignment horizontal="center" vertical="center"/>
    </xf>
    <xf numFmtId="38" fontId="7" fillId="0" borderId="119" xfId="10" applyNumberFormat="1" applyFont="1" applyBorder="1" applyAlignment="1">
      <alignment horizontal="center" vertical="center"/>
    </xf>
    <xf numFmtId="0" fontId="7" fillId="0" borderId="10" xfId="12" applyFont="1" applyBorder="1" applyAlignment="1">
      <alignment horizontal="distributed" vertical="center"/>
    </xf>
    <xf numFmtId="0" fontId="7" fillId="0" borderId="7" xfId="12" applyFont="1" applyBorder="1" applyAlignment="1">
      <alignment horizontal="distributed" vertical="center"/>
    </xf>
    <xf numFmtId="0" fontId="10" fillId="0" borderId="7" xfId="12" applyFont="1" applyBorder="1" applyAlignment="1">
      <alignment horizontal="distributed" vertical="center" wrapText="1"/>
    </xf>
    <xf numFmtId="0" fontId="7" fillId="0" borderId="125" xfId="12" applyFont="1" applyBorder="1" applyAlignment="1">
      <alignment horizontal="center" vertical="center" textRotation="255"/>
    </xf>
    <xf numFmtId="0" fontId="7" fillId="0" borderId="126" xfId="12" applyFont="1" applyBorder="1" applyAlignment="1">
      <alignment horizontal="center" vertical="center" textRotation="255"/>
    </xf>
    <xf numFmtId="0" fontId="7" fillId="0" borderId="59" xfId="12" applyFont="1" applyBorder="1" applyAlignment="1">
      <alignment horizontal="center" vertical="center" textRotation="255"/>
    </xf>
    <xf numFmtId="0" fontId="7" fillId="0" borderId="0" xfId="12" applyFont="1" applyAlignment="1">
      <alignment horizontal="center" vertical="center" textRotation="255"/>
    </xf>
    <xf numFmtId="0" fontId="7" fillId="0" borderId="122" xfId="12" applyFont="1" applyBorder="1" applyAlignment="1">
      <alignment horizontal="center" vertical="center" textRotation="255"/>
    </xf>
    <xf numFmtId="0" fontId="7" fillId="0" borderId="123" xfId="12" applyFont="1" applyBorder="1" applyAlignment="1">
      <alignment horizontal="center" vertical="center" textRotation="255"/>
    </xf>
    <xf numFmtId="0" fontId="76" fillId="0" borderId="126" xfId="12" applyFont="1" applyBorder="1" applyAlignment="1">
      <alignment horizontal="distributed" vertical="center" wrapText="1"/>
    </xf>
    <xf numFmtId="0" fontId="76" fillId="0" borderId="7" xfId="12" applyFont="1" applyBorder="1" applyAlignment="1">
      <alignment horizontal="distributed" vertical="center" wrapText="1"/>
    </xf>
    <xf numFmtId="0" fontId="7" fillId="2" borderId="13" xfId="12" applyFont="1" applyFill="1" applyBorder="1" applyAlignment="1" applyProtection="1">
      <alignment horizontal="distributed" vertical="center"/>
      <protection locked="0"/>
    </xf>
    <xf numFmtId="0" fontId="10" fillId="0" borderId="13" xfId="12" applyFont="1" applyBorder="1" applyAlignment="1">
      <alignment horizontal="distributed" vertical="center" wrapText="1"/>
    </xf>
    <xf numFmtId="0" fontId="7" fillId="0" borderId="0" xfId="12" applyFont="1" applyAlignment="1">
      <alignment horizontal="distributed" vertical="center" wrapText="1"/>
    </xf>
    <xf numFmtId="0" fontId="7" fillId="0" borderId="60" xfId="12" applyFont="1" applyBorder="1" applyAlignment="1">
      <alignment horizontal="center" vertical="top" wrapText="1"/>
    </xf>
    <xf numFmtId="0" fontId="7" fillId="0" borderId="8" xfId="12" applyFont="1" applyBorder="1" applyAlignment="1">
      <alignment horizontal="center" vertical="top" wrapText="1"/>
    </xf>
    <xf numFmtId="0" fontId="7" fillId="0" borderId="124" xfId="12" applyFont="1" applyBorder="1" applyAlignment="1">
      <alignment horizontal="distributed" vertical="center"/>
    </xf>
    <xf numFmtId="0" fontId="7" fillId="0" borderId="127" xfId="12" applyFont="1" applyBorder="1" applyAlignment="1">
      <alignment horizontal="center" vertical="center" wrapText="1" shrinkToFit="1"/>
    </xf>
    <xf numFmtId="0" fontId="7" fillId="0" borderId="128" xfId="12" applyFont="1" applyBorder="1" applyAlignment="1">
      <alignment horizontal="center" vertical="center" wrapText="1" shrinkToFit="1"/>
    </xf>
    <xf numFmtId="0" fontId="7" fillId="0" borderId="129" xfId="12" applyFont="1" applyBorder="1" applyAlignment="1">
      <alignment horizontal="center" vertical="center" wrapText="1" shrinkToFit="1"/>
    </xf>
    <xf numFmtId="0" fontId="18" fillId="0" borderId="133" xfId="12" applyFont="1" applyBorder="1" applyAlignment="1">
      <alignment horizontal="center" vertical="center" textRotation="255"/>
    </xf>
    <xf numFmtId="0" fontId="18" fillId="0" borderId="6" xfId="12" applyFont="1" applyBorder="1" applyAlignment="1">
      <alignment horizontal="center" vertical="center" textRotation="255"/>
    </xf>
    <xf numFmtId="0" fontId="14" fillId="0" borderId="134" xfId="12" applyFont="1" applyBorder="1" applyAlignment="1">
      <alignment horizontal="center" vertical="center" wrapText="1" shrinkToFit="1"/>
    </xf>
    <xf numFmtId="0" fontId="14" fillId="0" borderId="135" xfId="12" applyFont="1" applyBorder="1" applyAlignment="1">
      <alignment horizontal="center" vertical="center" wrapText="1" shrinkToFit="1"/>
    </xf>
    <xf numFmtId="0" fontId="14" fillId="0" borderId="61" xfId="12" applyFont="1" applyBorder="1" applyAlignment="1">
      <alignment horizontal="center" vertical="center" wrapText="1" shrinkToFit="1"/>
    </xf>
    <xf numFmtId="0" fontId="7" fillId="0" borderId="58" xfId="12" applyFont="1" applyBorder="1" applyAlignment="1">
      <alignment horizontal="center" vertical="center" textRotation="255"/>
    </xf>
    <xf numFmtId="0" fontId="7" fillId="0" borderId="3" xfId="12" applyFont="1" applyBorder="1" applyAlignment="1">
      <alignment horizontal="center" vertical="center" textRotation="255"/>
    </xf>
    <xf numFmtId="0" fontId="7" fillId="0" borderId="13" xfId="12" applyFont="1" applyBorder="1" applyAlignment="1">
      <alignment horizontal="distributed" vertical="center"/>
    </xf>
    <xf numFmtId="0" fontId="7" fillId="0" borderId="2" xfId="12" applyFont="1" applyBorder="1" applyAlignment="1">
      <alignment horizontal="center" vertical="center" textRotation="255"/>
    </xf>
    <xf numFmtId="0" fontId="7" fillId="0" borderId="6" xfId="12" applyFont="1" applyBorder="1" applyAlignment="1">
      <alignment horizontal="center" vertical="center" textRotation="255"/>
    </xf>
    <xf numFmtId="0" fontId="7" fillId="0" borderId="83" xfId="12" applyFont="1" applyBorder="1" applyAlignment="1">
      <alignment horizontal="center" vertical="center"/>
    </xf>
    <xf numFmtId="0" fontId="7" fillId="0" borderId="88" xfId="12" applyFont="1" applyBorder="1" applyAlignment="1">
      <alignment horizontal="center" vertical="center"/>
    </xf>
    <xf numFmtId="0" fontId="7" fillId="0" borderId="130" xfId="12" applyFont="1" applyBorder="1" applyAlignment="1">
      <alignment horizontal="center" vertical="center" wrapText="1"/>
    </xf>
    <xf numFmtId="0" fontId="7" fillId="0" borderId="131" xfId="12" applyFont="1" applyBorder="1" applyAlignment="1">
      <alignment horizontal="center" vertical="center"/>
    </xf>
    <xf numFmtId="0" fontId="7" fillId="0" borderId="3" xfId="12" applyFont="1" applyBorder="1" applyAlignment="1">
      <alignment horizontal="distributed" vertical="center"/>
    </xf>
    <xf numFmtId="0" fontId="7" fillId="0" borderId="0" xfId="12" applyFont="1" applyAlignment="1">
      <alignment horizontal="distributed" vertical="center"/>
    </xf>
    <xf numFmtId="0" fontId="7" fillId="0" borderId="132" xfId="12" applyFont="1" applyBorder="1" applyAlignment="1">
      <alignment horizontal="center" vertical="center" wrapText="1"/>
    </xf>
    <xf numFmtId="0" fontId="7" fillId="0" borderId="26" xfId="12" applyFont="1" applyBorder="1" applyAlignment="1">
      <alignment horizontal="center" vertical="center" wrapText="1"/>
    </xf>
    <xf numFmtId="0" fontId="7" fillId="0" borderId="13" xfId="12" applyFont="1" applyBorder="1" applyAlignment="1">
      <alignment horizontal="distributed" vertical="center" wrapText="1"/>
    </xf>
    <xf numFmtId="0" fontId="7" fillId="0" borderId="86" xfId="12" applyFont="1" applyBorder="1" applyAlignment="1">
      <alignment horizontal="center" vertical="center"/>
    </xf>
    <xf numFmtId="0" fontId="14" fillId="0" borderId="15" xfId="12" applyFont="1" applyBorder="1" applyAlignment="1">
      <alignment horizontal="center" vertical="center"/>
    </xf>
    <xf numFmtId="0" fontId="14" fillId="0" borderId="13" xfId="12" applyFont="1" applyBorder="1" applyAlignment="1">
      <alignment horizontal="center" vertical="center"/>
    </xf>
    <xf numFmtId="0" fontId="14" fillId="0" borderId="16" xfId="12" applyFont="1" applyBorder="1" applyAlignment="1">
      <alignment horizontal="center" vertical="center"/>
    </xf>
    <xf numFmtId="0" fontId="7" fillId="0" borderId="5" xfId="12" applyFont="1" applyBorder="1" applyAlignment="1">
      <alignment horizontal="center" vertical="center" textRotation="255"/>
    </xf>
    <xf numFmtId="186" fontId="7" fillId="0" borderId="52" xfId="12" applyNumberFormat="1" applyFont="1" applyBorder="1" applyAlignment="1">
      <alignment horizontal="right" vertical="center"/>
    </xf>
    <xf numFmtId="186" fontId="7" fillId="0" borderId="85" xfId="12" applyNumberFormat="1" applyFont="1" applyBorder="1" applyAlignment="1">
      <alignment horizontal="right" vertical="center"/>
    </xf>
    <xf numFmtId="0" fontId="10" fillId="0" borderId="43" xfId="12" applyFont="1" applyBorder="1" applyAlignment="1">
      <alignment horizontal="distributed" vertical="center" wrapText="1"/>
    </xf>
    <xf numFmtId="0" fontId="10" fillId="0" borderId="125" xfId="12" applyFont="1" applyBorder="1" applyAlignment="1">
      <alignment horizontal="center" vertical="center" textRotation="255" wrapText="1"/>
    </xf>
    <xf numFmtId="0" fontId="10" fillId="0" borderId="126" xfId="12" applyFont="1" applyBorder="1" applyAlignment="1">
      <alignment horizontal="center" vertical="center" textRotation="255" wrapText="1"/>
    </xf>
    <xf numFmtId="0" fontId="10" fillId="0" borderId="59" xfId="12" applyFont="1" applyBorder="1" applyAlignment="1">
      <alignment horizontal="center" vertical="center" textRotation="255" wrapText="1"/>
    </xf>
    <xf numFmtId="0" fontId="10" fillId="0" borderId="0" xfId="12" applyFont="1" applyAlignment="1">
      <alignment horizontal="center" vertical="center" textRotation="255" wrapText="1"/>
    </xf>
    <xf numFmtId="0" fontId="10" fillId="0" borderId="122" xfId="12" applyFont="1" applyBorder="1" applyAlignment="1">
      <alignment horizontal="center" vertical="center" textRotation="255" wrapText="1"/>
    </xf>
    <xf numFmtId="0" fontId="10" fillId="0" borderId="123" xfId="12" applyFont="1" applyBorder="1" applyAlignment="1">
      <alignment horizontal="center" vertical="center" textRotation="255" wrapText="1"/>
    </xf>
    <xf numFmtId="0" fontId="7" fillId="0" borderId="71" xfId="12" applyFont="1" applyBorder="1" applyAlignment="1">
      <alignment horizontal="distributed" vertical="center"/>
    </xf>
    <xf numFmtId="0" fontId="7" fillId="0" borderId="3" xfId="12" applyFont="1" applyBorder="1" applyAlignment="1">
      <alignment horizontal="distributed" vertical="center" wrapText="1"/>
    </xf>
    <xf numFmtId="0" fontId="7" fillId="0" borderId="4" xfId="12" applyFont="1" applyBorder="1" applyAlignment="1">
      <alignment horizontal="center" vertical="center" wrapText="1"/>
    </xf>
    <xf numFmtId="0" fontId="7" fillId="0" borderId="1" xfId="12" applyFont="1" applyBorder="1" applyAlignment="1">
      <alignment horizontal="center" vertical="center" wrapText="1"/>
    </xf>
    <xf numFmtId="0" fontId="7" fillId="2" borderId="52" xfId="10" applyFont="1" applyFill="1" applyBorder="1" applyAlignment="1" applyProtection="1">
      <alignment vertical="center" wrapText="1"/>
      <protection locked="0"/>
    </xf>
    <xf numFmtId="0" fontId="7" fillId="2" borderId="84" xfId="10" applyFont="1" applyFill="1" applyBorder="1" applyAlignment="1" applyProtection="1">
      <alignment vertical="center" wrapText="1"/>
      <protection locked="0"/>
    </xf>
    <xf numFmtId="0" fontId="7" fillId="2" borderId="85" xfId="10" applyFont="1" applyFill="1" applyBorder="1" applyAlignment="1" applyProtection="1">
      <alignment vertical="center" wrapText="1"/>
      <protection locked="0"/>
    </xf>
    <xf numFmtId="176" fontId="11" fillId="0" borderId="83" xfId="10" applyNumberFormat="1" applyFont="1" applyBorder="1" applyAlignment="1">
      <alignment horizontal="center" vertical="center"/>
    </xf>
    <xf numFmtId="176" fontId="11" fillId="0" borderId="88" xfId="10" applyNumberFormat="1" applyFont="1" applyBorder="1" applyAlignment="1">
      <alignment horizontal="center" vertical="center"/>
    </xf>
    <xf numFmtId="0" fontId="7" fillId="0" borderId="83" xfId="10" applyFont="1" applyBorder="1" applyAlignment="1">
      <alignment horizontal="distributed" vertical="center"/>
    </xf>
    <xf numFmtId="0" fontId="7" fillId="2" borderId="51" xfId="10" applyFont="1" applyFill="1" applyBorder="1" applyAlignment="1" applyProtection="1">
      <alignment vertical="center"/>
      <protection locked="0"/>
    </xf>
    <xf numFmtId="0" fontId="7" fillId="2" borderId="83" xfId="10" applyFont="1" applyFill="1" applyBorder="1" applyAlignment="1" applyProtection="1">
      <alignment vertical="center"/>
      <protection locked="0"/>
    </xf>
    <xf numFmtId="0" fontId="7" fillId="2" borderId="88" xfId="10" applyFont="1" applyFill="1" applyBorder="1" applyAlignment="1" applyProtection="1">
      <alignment vertical="center"/>
      <protection locked="0"/>
    </xf>
    <xf numFmtId="0" fontId="7" fillId="2" borderId="15" xfId="10" applyFont="1" applyFill="1" applyBorder="1" applyAlignment="1" applyProtection="1">
      <alignment vertical="center"/>
      <protection locked="0"/>
    </xf>
    <xf numFmtId="0" fontId="7" fillId="2" borderId="13" xfId="10" applyFont="1" applyFill="1" applyBorder="1" applyAlignment="1" applyProtection="1">
      <alignment vertical="center"/>
      <protection locked="0"/>
    </xf>
    <xf numFmtId="0" fontId="7" fillId="2" borderId="82" xfId="10" applyFont="1" applyFill="1" applyBorder="1" applyAlignment="1" applyProtection="1">
      <alignment vertical="center"/>
      <protection locked="0"/>
    </xf>
    <xf numFmtId="0" fontId="7" fillId="0" borderId="47" xfId="10" applyFont="1" applyBorder="1" applyAlignment="1">
      <alignment horizontal="center" vertical="center" textRotation="255"/>
    </xf>
    <xf numFmtId="0" fontId="7" fillId="0" borderId="13" xfId="10" applyFont="1" applyBorder="1" applyAlignment="1">
      <alignment horizontal="distributed" vertical="center" wrapText="1"/>
    </xf>
    <xf numFmtId="0" fontId="7" fillId="2" borderId="42" xfId="10" applyFont="1" applyFill="1" applyBorder="1" applyAlignment="1" applyProtection="1">
      <alignment vertical="center"/>
      <protection locked="0"/>
    </xf>
    <xf numFmtId="0" fontId="7" fillId="2" borderId="43" xfId="10" applyFont="1" applyFill="1" applyBorder="1" applyAlignment="1" applyProtection="1">
      <alignment vertical="center"/>
      <protection locked="0"/>
    </xf>
    <xf numFmtId="0" fontId="7" fillId="2" borderId="81" xfId="10" applyFont="1" applyFill="1" applyBorder="1" applyAlignment="1" applyProtection="1">
      <alignment vertical="center"/>
      <protection locked="0"/>
    </xf>
    <xf numFmtId="186" fontId="7" fillId="0" borderId="111" xfId="12" applyNumberFormat="1" applyFont="1" applyBorder="1" applyAlignment="1">
      <alignment horizontal="center" vertical="center"/>
    </xf>
    <xf numFmtId="186" fontId="7" fillId="0" borderId="112" xfId="12" applyNumberFormat="1" applyFont="1" applyBorder="1" applyAlignment="1">
      <alignment horizontal="center" vertical="center"/>
    </xf>
    <xf numFmtId="186" fontId="7" fillId="0" borderId="118" xfId="12" applyNumberFormat="1" applyFont="1" applyBorder="1" applyAlignment="1">
      <alignment horizontal="center" vertical="center"/>
    </xf>
    <xf numFmtId="179" fontId="7" fillId="0" borderId="12" xfId="12" applyNumberFormat="1" applyFont="1" applyBorder="1" applyAlignment="1">
      <alignment horizontal="center" vertical="center"/>
    </xf>
    <xf numFmtId="180" fontId="7" fillId="0" borderId="12" xfId="12" applyNumberFormat="1" applyFont="1" applyBorder="1" applyAlignment="1">
      <alignment horizontal="center" vertical="center"/>
    </xf>
    <xf numFmtId="180" fontId="7" fillId="0" borderId="14" xfId="12" applyNumberFormat="1" applyFont="1" applyBorder="1" applyAlignment="1">
      <alignment horizontal="center" vertical="center"/>
    </xf>
    <xf numFmtId="176" fontId="11" fillId="0" borderId="43" xfId="10" applyNumberFormat="1" applyFont="1" applyBorder="1" applyAlignment="1">
      <alignment horizontal="center" vertical="center" shrinkToFit="1"/>
    </xf>
    <xf numFmtId="176" fontId="11" fillId="0" borderId="81" xfId="10" applyNumberFormat="1" applyFont="1" applyBorder="1" applyAlignment="1">
      <alignment horizontal="center" vertical="center" shrinkToFit="1"/>
    </xf>
    <xf numFmtId="0" fontId="7" fillId="0" borderId="86" xfId="10" applyFont="1" applyBorder="1" applyAlignment="1">
      <alignment horizontal="center" vertical="center" wrapText="1"/>
    </xf>
    <xf numFmtId="0" fontId="7" fillId="0" borderId="87" xfId="10" applyFont="1" applyBorder="1" applyAlignment="1">
      <alignment horizontal="center" vertical="center" wrapText="1"/>
    </xf>
    <xf numFmtId="0" fontId="7" fillId="0" borderId="54" xfId="12" applyFont="1" applyBorder="1" applyAlignment="1">
      <alignment horizontal="center" vertical="center"/>
    </xf>
    <xf numFmtId="0" fontId="7" fillId="0" borderId="47" xfId="12" applyFont="1" applyBorder="1" applyAlignment="1">
      <alignment horizontal="center" vertical="center"/>
    </xf>
    <xf numFmtId="0" fontId="7" fillId="0" borderId="55" xfId="12" applyFont="1" applyBorder="1" applyAlignment="1">
      <alignment horizontal="center" vertical="center"/>
    </xf>
    <xf numFmtId="0" fontId="7" fillId="2" borderId="139" xfId="12" applyFont="1" applyFill="1" applyBorder="1" applyAlignment="1" applyProtection="1">
      <alignment horizontal="distributed" vertical="center" wrapText="1" indent="1"/>
      <protection locked="0"/>
    </xf>
    <xf numFmtId="0" fontId="7" fillId="2" borderId="124" xfId="12" applyFont="1" applyFill="1" applyBorder="1" applyAlignment="1" applyProtection="1">
      <alignment horizontal="distributed" vertical="center" wrapText="1" indent="1"/>
      <protection locked="0"/>
    </xf>
    <xf numFmtId="0" fontId="7" fillId="2" borderId="28" xfId="12" applyFont="1" applyFill="1" applyBorder="1" applyAlignment="1" applyProtection="1">
      <alignment horizontal="distributed" vertical="center" wrapText="1" indent="1"/>
      <protection locked="0"/>
    </xf>
    <xf numFmtId="38" fontId="7" fillId="2" borderId="12" xfId="4" applyFont="1" applyFill="1" applyBorder="1" applyAlignment="1" applyProtection="1">
      <alignment horizontal="center" vertical="center"/>
      <protection locked="0"/>
    </xf>
    <xf numFmtId="180" fontId="7" fillId="2" borderId="12" xfId="12" applyNumberFormat="1" applyFont="1" applyFill="1" applyBorder="1" applyAlignment="1" applyProtection="1">
      <alignment horizontal="center" vertical="center"/>
      <protection locked="0"/>
    </xf>
    <xf numFmtId="0" fontId="7" fillId="2" borderId="2"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wrapText="1"/>
      <protection locked="0"/>
    </xf>
    <xf numFmtId="0" fontId="7" fillId="2" borderId="3" xfId="10" applyFont="1" applyFill="1" applyBorder="1" applyAlignment="1" applyProtection="1">
      <alignment horizontal="left" vertical="top"/>
      <protection locked="0"/>
    </xf>
    <xf numFmtId="0" fontId="7" fillId="2" borderId="140" xfId="10" applyFont="1" applyFill="1" applyBorder="1" applyAlignment="1" applyProtection="1">
      <alignment horizontal="left" vertical="top"/>
      <protection locked="0"/>
    </xf>
    <xf numFmtId="0" fontId="7" fillId="2" borderId="104" xfId="10" applyFont="1" applyFill="1" applyBorder="1" applyAlignment="1" applyProtection="1">
      <alignment horizontal="left" vertical="top"/>
      <protection locked="0"/>
    </xf>
    <xf numFmtId="0" fontId="7" fillId="2" borderId="47" xfId="10" applyFont="1" applyFill="1" applyBorder="1" applyAlignment="1" applyProtection="1">
      <alignment horizontal="left" vertical="top"/>
      <protection locked="0"/>
    </xf>
    <xf numFmtId="0" fontId="7" fillId="2" borderId="92" xfId="10" applyFont="1" applyFill="1" applyBorder="1" applyAlignment="1" applyProtection="1">
      <alignment horizontal="left" vertical="top"/>
      <protection locked="0"/>
    </xf>
    <xf numFmtId="0" fontId="7" fillId="2" borderId="44" xfId="12" applyFont="1" applyFill="1" applyBorder="1" applyAlignment="1" applyProtection="1">
      <alignment horizontal="distributed" vertical="center" wrapText="1" indent="1"/>
      <protection locked="0"/>
    </xf>
    <xf numFmtId="0" fontId="7" fillId="2" borderId="13" xfId="12" applyFont="1" applyFill="1" applyBorder="1" applyAlignment="1" applyProtection="1">
      <alignment horizontal="distributed" vertical="center" wrapText="1" indent="1"/>
      <protection locked="0"/>
    </xf>
    <xf numFmtId="0" fontId="7" fillId="2" borderId="16" xfId="12" applyFont="1" applyFill="1" applyBorder="1" applyAlignment="1" applyProtection="1">
      <alignment horizontal="distributed" vertical="center" wrapText="1" indent="1"/>
      <protection locked="0"/>
    </xf>
    <xf numFmtId="0" fontId="7" fillId="2" borderId="58" xfId="10" applyFont="1" applyFill="1" applyBorder="1" applyAlignment="1" applyProtection="1">
      <alignment horizontal="distributed" vertical="top" wrapText="1" justifyLastLine="1"/>
      <protection locked="0"/>
    </xf>
    <xf numFmtId="0" fontId="7" fillId="2" borderId="3" xfId="10" applyFont="1" applyFill="1" applyBorder="1" applyAlignment="1" applyProtection="1">
      <alignment horizontal="distributed" vertical="top" justifyLastLine="1"/>
      <protection locked="0"/>
    </xf>
    <xf numFmtId="0" fontId="7" fillId="2" borderId="4" xfId="10" applyFont="1" applyFill="1" applyBorder="1" applyAlignment="1" applyProtection="1">
      <alignment horizontal="distributed" vertical="top" justifyLastLine="1"/>
      <protection locked="0"/>
    </xf>
    <xf numFmtId="0" fontId="7" fillId="2" borderId="54" xfId="10" applyFont="1" applyFill="1" applyBorder="1" applyAlignment="1" applyProtection="1">
      <alignment horizontal="distributed" vertical="top" justifyLastLine="1"/>
      <protection locked="0"/>
    </xf>
    <xf numFmtId="0" fontId="7" fillId="2" borderId="47" xfId="10" applyFont="1" applyFill="1" applyBorder="1" applyAlignment="1" applyProtection="1">
      <alignment horizontal="distributed" vertical="top" justifyLastLine="1"/>
      <protection locked="0"/>
    </xf>
    <xf numFmtId="0" fontId="7" fillId="2" borderId="55" xfId="10" applyFont="1" applyFill="1" applyBorder="1" applyAlignment="1" applyProtection="1">
      <alignment horizontal="distributed" vertical="top" justifyLastLine="1"/>
      <protection locked="0"/>
    </xf>
    <xf numFmtId="0" fontId="10" fillId="0" borderId="0" xfId="10" applyFont="1" applyAlignment="1">
      <alignment vertical="top" wrapText="1"/>
    </xf>
    <xf numFmtId="0" fontId="7" fillId="12" borderId="41" xfId="10" applyFont="1" applyFill="1" applyBorder="1" applyAlignment="1" applyProtection="1">
      <alignment horizontal="center" vertical="center"/>
      <protection locked="0"/>
    </xf>
    <xf numFmtId="0" fontId="7" fillId="12" borderId="96" xfId="10" applyFont="1" applyFill="1" applyBorder="1" applyAlignment="1" applyProtection="1">
      <alignment horizontal="center" vertical="center"/>
      <protection locked="0"/>
    </xf>
    <xf numFmtId="0" fontId="7" fillId="12" borderId="42" xfId="10" applyFont="1" applyFill="1" applyBorder="1" applyAlignment="1" applyProtection="1">
      <alignment horizontal="center" vertical="center"/>
      <protection locked="0"/>
    </xf>
    <xf numFmtId="0" fontId="7" fillId="0" borderId="98" xfId="10" applyFont="1" applyBorder="1" applyAlignment="1">
      <alignment vertical="center" wrapText="1"/>
    </xf>
    <xf numFmtId="0" fontId="7" fillId="0" borderId="12" xfId="10" applyFont="1" applyBorder="1" applyAlignment="1">
      <alignment vertical="center" wrapText="1"/>
    </xf>
    <xf numFmtId="0" fontId="7" fillId="0" borderId="16" xfId="10" applyFont="1" applyBorder="1" applyAlignment="1">
      <alignment vertical="center"/>
    </xf>
    <xf numFmtId="0" fontId="7" fillId="0" borderId="12" xfId="10" applyFont="1" applyBorder="1" applyAlignment="1">
      <alignment vertical="center"/>
    </xf>
    <xf numFmtId="0" fontId="7" fillId="0" borderId="14" xfId="10" applyFont="1" applyBorder="1" applyAlignment="1">
      <alignment vertical="center"/>
    </xf>
    <xf numFmtId="0" fontId="7" fillId="0" borderId="41" xfId="10" applyFont="1" applyBorder="1" applyAlignment="1">
      <alignment vertical="center"/>
    </xf>
    <xf numFmtId="0" fontId="7" fillId="0" borderId="96" xfId="10" applyFont="1" applyBorder="1" applyAlignment="1">
      <alignment vertical="center"/>
    </xf>
    <xf numFmtId="0" fontId="7" fillId="0" borderId="108" xfId="10" applyFont="1" applyBorder="1" applyAlignment="1">
      <alignment vertical="center"/>
    </xf>
    <xf numFmtId="0" fontId="7" fillId="12" borderId="12" xfId="10" applyFont="1" applyFill="1" applyBorder="1" applyAlignment="1" applyProtection="1">
      <alignment horizontal="center" vertical="center"/>
      <protection locked="0"/>
    </xf>
    <xf numFmtId="0" fontId="7" fillId="0" borderId="16" xfId="10" applyFont="1" applyBorder="1" applyAlignment="1">
      <alignment horizontal="center" vertical="center"/>
    </xf>
    <xf numFmtId="0" fontId="7" fillId="0" borderId="49" xfId="10" applyFont="1" applyBorder="1" applyAlignment="1">
      <alignment horizontal="center" vertical="center"/>
    </xf>
    <xf numFmtId="0" fontId="7" fillId="0" borderId="86" xfId="10" applyFont="1" applyBorder="1" applyAlignment="1">
      <alignment horizontal="center" vertical="center"/>
    </xf>
    <xf numFmtId="0" fontId="7" fillId="12" borderId="98" xfId="10" applyFont="1" applyFill="1" applyBorder="1" applyAlignment="1" applyProtection="1">
      <alignment vertical="center" wrapText="1"/>
      <protection locked="0"/>
    </xf>
    <xf numFmtId="0" fontId="7" fillId="12" borderId="12" xfId="10" applyFont="1" applyFill="1" applyBorder="1" applyAlignment="1" applyProtection="1">
      <alignment vertical="center" wrapText="1"/>
      <protection locked="0"/>
    </xf>
    <xf numFmtId="0" fontId="7" fillId="12" borderId="95" xfId="10" applyFont="1" applyFill="1" applyBorder="1" applyAlignment="1" applyProtection="1">
      <alignment vertical="center" wrapText="1"/>
      <protection locked="0"/>
    </xf>
    <xf numFmtId="0" fontId="7" fillId="12" borderId="96" xfId="10" applyFont="1" applyFill="1" applyBorder="1" applyAlignment="1" applyProtection="1">
      <alignment vertical="center" wrapText="1"/>
      <protection locked="0"/>
    </xf>
    <xf numFmtId="0" fontId="7" fillId="0" borderId="12" xfId="10" applyFont="1" applyBorder="1" applyAlignment="1">
      <alignment horizontal="right" vertical="center"/>
    </xf>
    <xf numFmtId="0" fontId="7" fillId="0" borderId="15" xfId="10" applyFont="1" applyBorder="1" applyAlignment="1">
      <alignment horizontal="right" vertical="center"/>
    </xf>
    <xf numFmtId="0" fontId="7" fillId="0" borderId="96" xfId="10" applyFont="1" applyBorder="1" applyAlignment="1">
      <alignment horizontal="right" vertical="center"/>
    </xf>
    <xf numFmtId="0" fontId="7" fillId="0" borderId="42" xfId="10" applyFont="1" applyBorder="1" applyAlignment="1">
      <alignment horizontal="right" vertical="center"/>
    </xf>
    <xf numFmtId="0" fontId="7" fillId="0" borderId="89" xfId="12" applyFont="1" applyBorder="1" applyAlignment="1">
      <alignment horizontal="center" vertical="center" wrapText="1"/>
    </xf>
    <xf numFmtId="0" fontId="7" fillId="0" borderId="10" xfId="12" applyFont="1" applyBorder="1" applyAlignment="1">
      <alignment horizontal="center" vertical="center"/>
    </xf>
    <xf numFmtId="0" fontId="7" fillId="0" borderId="90" xfId="12" applyFont="1" applyBorder="1" applyAlignment="1">
      <alignment horizontal="center" vertical="center"/>
    </xf>
    <xf numFmtId="0" fontId="7" fillId="0" borderId="6" xfId="12" applyFont="1" applyBorder="1" applyAlignment="1">
      <alignment horizontal="center" vertical="center"/>
    </xf>
    <xf numFmtId="0" fontId="7" fillId="0" borderId="7" xfId="12" applyFont="1" applyBorder="1" applyAlignment="1">
      <alignment horizontal="center" vertical="center"/>
    </xf>
    <xf numFmtId="0" fontId="7" fillId="0" borderId="137" xfId="12" applyFont="1" applyBorder="1" applyAlignment="1">
      <alignment horizontal="center" vertical="center"/>
    </xf>
    <xf numFmtId="179" fontId="7" fillId="0" borderId="138" xfId="12" applyNumberFormat="1" applyFont="1" applyBorder="1" applyAlignment="1">
      <alignment horizontal="center"/>
    </xf>
    <xf numFmtId="179" fontId="7" fillId="2" borderId="19" xfId="12" applyNumberFormat="1" applyFont="1" applyFill="1" applyBorder="1" applyAlignment="1" applyProtection="1">
      <alignment horizontal="center" vertical="center"/>
      <protection locked="0"/>
    </xf>
    <xf numFmtId="0" fontId="7" fillId="0" borderId="86" xfId="10" applyFont="1" applyBorder="1" applyAlignment="1">
      <alignment horizontal="right" vertical="center"/>
    </xf>
    <xf numFmtId="0" fontId="7" fillId="0" borderId="51" xfId="10" applyFont="1" applyBorder="1" applyAlignment="1">
      <alignment horizontal="right" vertical="center"/>
    </xf>
    <xf numFmtId="0" fontId="7" fillId="0" borderId="103" xfId="10" applyFont="1" applyBorder="1" applyAlignment="1">
      <alignment vertical="center" wrapText="1"/>
    </xf>
    <xf numFmtId="0" fontId="7" fillId="0" borderId="86" xfId="10" applyFont="1" applyBorder="1" applyAlignment="1">
      <alignment vertical="center" wrapText="1"/>
    </xf>
    <xf numFmtId="0" fontId="11" fillId="2" borderId="19" xfId="12" applyFont="1" applyFill="1" applyBorder="1" applyAlignment="1" applyProtection="1">
      <alignment horizontal="center" vertical="center"/>
      <protection locked="0"/>
    </xf>
    <xf numFmtId="179" fontId="7" fillId="2" borderId="12" xfId="12" applyNumberFormat="1" applyFont="1" applyFill="1" applyBorder="1" applyAlignment="1" applyProtection="1">
      <alignment horizontal="center" vertical="center"/>
      <protection locked="0"/>
    </xf>
    <xf numFmtId="0" fontId="7" fillId="0" borderId="12" xfId="12" applyFont="1" applyBorder="1" applyAlignment="1">
      <alignment horizontal="center" vertical="center"/>
    </xf>
    <xf numFmtId="0" fontId="7" fillId="0" borderId="8" xfId="12" applyFont="1" applyBorder="1" applyAlignment="1">
      <alignment horizontal="center" vertical="center"/>
    </xf>
    <xf numFmtId="180" fontId="7" fillId="2" borderId="19" xfId="12" applyNumberFormat="1" applyFont="1" applyFill="1" applyBorder="1" applyAlignment="1" applyProtection="1">
      <alignment horizontal="center" vertical="center"/>
      <protection locked="0"/>
    </xf>
    <xf numFmtId="181" fontId="7" fillId="0" borderId="138" xfId="12" applyNumberFormat="1" applyFont="1" applyBorder="1" applyAlignment="1">
      <alignment horizontal="center"/>
    </xf>
    <xf numFmtId="181" fontId="7" fillId="2" borderId="12" xfId="12" applyNumberFormat="1" applyFont="1" applyFill="1" applyBorder="1" applyAlignment="1" applyProtection="1">
      <alignment horizontal="center" vertical="center"/>
      <protection locked="0"/>
    </xf>
    <xf numFmtId="181" fontId="7" fillId="2" borderId="14" xfId="12" applyNumberFormat="1" applyFont="1" applyFill="1" applyBorder="1" applyAlignment="1" applyProtection="1">
      <alignment horizontal="center" vertical="center"/>
      <protection locked="0"/>
    </xf>
    <xf numFmtId="181" fontId="7" fillId="2" borderId="19" xfId="12" applyNumberFormat="1" applyFont="1" applyFill="1" applyBorder="1" applyAlignment="1" applyProtection="1">
      <alignment horizontal="center" vertical="center"/>
      <protection locked="0"/>
    </xf>
    <xf numFmtId="181" fontId="7" fillId="2" borderId="23" xfId="12" applyNumberFormat="1" applyFont="1" applyFill="1" applyBorder="1" applyAlignment="1" applyProtection="1">
      <alignment horizontal="center" vertical="center"/>
      <protection locked="0"/>
    </xf>
    <xf numFmtId="0" fontId="7" fillId="0" borderId="89" xfId="12" applyFont="1" applyBorder="1" applyAlignment="1">
      <alignment horizontal="center" vertical="center"/>
    </xf>
    <xf numFmtId="0" fontId="7" fillId="0" borderId="50" xfId="12" applyFont="1" applyBorder="1" applyAlignment="1">
      <alignment horizontal="center" vertical="center"/>
    </xf>
    <xf numFmtId="0" fontId="7" fillId="0" borderId="5" xfId="12" applyFont="1" applyBorder="1" applyAlignment="1">
      <alignment horizontal="center" vertical="center"/>
    </xf>
    <xf numFmtId="0" fontId="7" fillId="0" borderId="0" xfId="12" applyFont="1" applyAlignment="1">
      <alignment horizontal="center" vertical="center"/>
    </xf>
    <xf numFmtId="0" fontId="7" fillId="0" borderId="1" xfId="12" applyFont="1" applyBorder="1" applyAlignment="1">
      <alignment horizontal="center" vertical="center"/>
    </xf>
    <xf numFmtId="0" fontId="7" fillId="0" borderId="103" xfId="10" applyFont="1" applyBorder="1" applyAlignment="1">
      <alignment horizontal="center" vertical="center"/>
    </xf>
    <xf numFmtId="0" fontId="11" fillId="2" borderId="12" xfId="12" applyFont="1" applyFill="1" applyBorder="1" applyAlignment="1" applyProtection="1">
      <alignment horizontal="center" vertical="center"/>
      <protection locked="0"/>
    </xf>
    <xf numFmtId="0" fontId="7" fillId="0" borderId="72" xfId="12" applyFont="1" applyBorder="1" applyAlignment="1">
      <alignment horizontal="center" vertical="center" wrapText="1"/>
    </xf>
    <xf numFmtId="0" fontId="7" fillId="0" borderId="101" xfId="12" applyFont="1" applyBorder="1" applyAlignment="1">
      <alignment horizontal="center" vertical="center"/>
    </xf>
    <xf numFmtId="0" fontId="7" fillId="0" borderId="9" xfId="12" applyFont="1" applyBorder="1" applyAlignment="1">
      <alignment horizontal="center" vertical="center"/>
    </xf>
    <xf numFmtId="0" fontId="7" fillId="0" borderId="136" xfId="12" applyFont="1" applyBorder="1" applyAlignment="1">
      <alignment horizontal="center" vertical="center"/>
    </xf>
    <xf numFmtId="0" fontId="7" fillId="0" borderId="59" xfId="12" applyFont="1" applyBorder="1" applyAlignment="1">
      <alignment horizontal="center"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4" xfId="0" applyFont="1" applyBorder="1" applyAlignment="1">
      <alignment vertical="center" wrapText="1"/>
    </xf>
    <xf numFmtId="0" fontId="29" fillId="0" borderId="5" xfId="0" applyFont="1" applyBorder="1" applyAlignment="1">
      <alignment vertical="center" wrapText="1"/>
    </xf>
    <xf numFmtId="0" fontId="29" fillId="0" borderId="0" xfId="0" applyFont="1" applyAlignment="1">
      <alignment vertical="center" wrapText="1"/>
    </xf>
    <xf numFmtId="0" fontId="29" fillId="0" borderId="1" xfId="0" applyFont="1" applyBorder="1" applyAlignment="1">
      <alignment vertical="center" wrapText="1"/>
    </xf>
    <xf numFmtId="0" fontId="29" fillId="0" borderId="159" xfId="0" applyFont="1" applyBorder="1" applyAlignment="1">
      <alignment vertical="center" wrapText="1"/>
    </xf>
    <xf numFmtId="0" fontId="29" fillId="0" borderId="155" xfId="0" applyFont="1" applyBorder="1" applyAlignment="1">
      <alignment vertical="center" wrapText="1"/>
    </xf>
    <xf numFmtId="0" fontId="29" fillId="0" borderId="156" xfId="0" applyFont="1" applyBorder="1" applyAlignment="1">
      <alignment vertical="center" wrapText="1"/>
    </xf>
    <xf numFmtId="0" fontId="29" fillId="0" borderId="187" xfId="0" applyFont="1" applyBorder="1" applyAlignment="1">
      <alignment vertical="center" wrapText="1"/>
    </xf>
    <xf numFmtId="0" fontId="29" fillId="0" borderId="158" xfId="0" applyFont="1" applyBorder="1" applyAlignment="1">
      <alignment vertical="center" wrapText="1"/>
    </xf>
    <xf numFmtId="0" fontId="29" fillId="0" borderId="160" xfId="0" applyFont="1" applyBorder="1" applyAlignment="1">
      <alignment vertical="center" wrapText="1"/>
    </xf>
    <xf numFmtId="0" fontId="29" fillId="0" borderId="207" xfId="0" applyFont="1" applyBorder="1" applyAlignment="1">
      <alignment vertical="center" wrapText="1"/>
    </xf>
    <xf numFmtId="0" fontId="29" fillId="0" borderId="192" xfId="0" applyFont="1" applyBorder="1" applyAlignment="1">
      <alignment vertical="center" wrapText="1"/>
    </xf>
    <xf numFmtId="0" fontId="29" fillId="0" borderId="193" xfId="0" applyFont="1" applyBorder="1" applyAlignment="1">
      <alignment vertical="center" wrapText="1"/>
    </xf>
    <xf numFmtId="0" fontId="30" fillId="0" borderId="146" xfId="0" applyFont="1" applyBorder="1" applyAlignment="1">
      <alignment horizontal="left" vertical="center" wrapText="1"/>
    </xf>
    <xf numFmtId="0" fontId="30" fillId="0" borderId="151" xfId="0" applyFont="1" applyBorder="1" applyAlignment="1">
      <alignment horizontal="left" vertical="center" wrapText="1"/>
    </xf>
    <xf numFmtId="0" fontId="30" fillId="0" borderId="152"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1" xfId="0" applyFont="1" applyBorder="1" applyAlignment="1">
      <alignment horizontal="left" vertical="center" wrapText="1"/>
    </xf>
    <xf numFmtId="0" fontId="30" fillId="0" borderId="159" xfId="0" applyFont="1" applyBorder="1" applyAlignment="1">
      <alignment horizontal="left" vertical="center" wrapText="1"/>
    </xf>
    <xf numFmtId="0" fontId="30" fillId="0" borderId="155" xfId="0" applyFont="1" applyBorder="1" applyAlignment="1">
      <alignment horizontal="left" vertical="center" wrapText="1"/>
    </xf>
    <xf numFmtId="0" fontId="30" fillId="0" borderId="156" xfId="0" applyFont="1" applyBorder="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2" xfId="0" applyFont="1" applyBorder="1" applyAlignment="1">
      <alignment vertical="center" wrapText="1"/>
    </xf>
    <xf numFmtId="0" fontId="30" fillId="0" borderId="3" xfId="0" applyFont="1" applyBorder="1" applyAlignment="1">
      <alignment vertical="center" wrapText="1"/>
    </xf>
    <xf numFmtId="0" fontId="30" fillId="0" borderId="187" xfId="0" applyFont="1" applyBorder="1" applyAlignment="1">
      <alignment vertical="center" wrapText="1"/>
    </xf>
    <xf numFmtId="0" fontId="30" fillId="0" borderId="5" xfId="0" applyFont="1" applyBorder="1" applyAlignment="1">
      <alignment vertical="center" wrapText="1"/>
    </xf>
    <xf numFmtId="0" fontId="30" fillId="0" borderId="0" xfId="0" applyFont="1" applyAlignment="1">
      <alignment vertical="center" wrapText="1"/>
    </xf>
    <xf numFmtId="0" fontId="30" fillId="0" borderId="158" xfId="0" applyFont="1" applyBorder="1" applyAlignment="1">
      <alignment vertical="center" wrapText="1"/>
    </xf>
    <xf numFmtId="0" fontId="30" fillId="0" borderId="76" xfId="0" applyFont="1" applyBorder="1" applyAlignment="1">
      <alignment horizontal="left" vertical="center" wrapText="1"/>
    </xf>
    <xf numFmtId="0" fontId="30" fillId="0" borderId="77" xfId="0" applyFont="1" applyBorder="1" applyAlignment="1">
      <alignment horizontal="left" vertical="center" wrapText="1"/>
    </xf>
    <xf numFmtId="0" fontId="30" fillId="0" borderId="173" xfId="0" applyFont="1" applyBorder="1" applyAlignment="1">
      <alignment horizontal="left" vertical="center" wrapText="1"/>
    </xf>
    <xf numFmtId="0" fontId="30" fillId="0" borderId="164" xfId="0" applyFont="1" applyBorder="1" applyAlignment="1">
      <alignment horizontal="left" vertical="center" wrapText="1"/>
    </xf>
    <xf numFmtId="0" fontId="30" fillId="0" borderId="171" xfId="0" applyFont="1" applyBorder="1" applyAlignment="1">
      <alignment horizontal="left" vertical="center" wrapText="1"/>
    </xf>
    <xf numFmtId="0" fontId="30" fillId="0" borderId="179" xfId="0" applyFont="1" applyBorder="1" applyAlignment="1">
      <alignment horizontal="left" vertical="center" wrapText="1"/>
    </xf>
    <xf numFmtId="0" fontId="30" fillId="0" borderId="165" xfId="0" applyFont="1" applyBorder="1" applyAlignment="1">
      <alignment horizontal="left" vertical="center" wrapText="1"/>
    </xf>
    <xf numFmtId="0" fontId="30" fillId="0" borderId="172" xfId="0" applyFont="1" applyBorder="1" applyAlignment="1">
      <alignment horizontal="left" vertical="center" wrapText="1"/>
    </xf>
    <xf numFmtId="0" fontId="30" fillId="0" borderId="184" xfId="0" applyFont="1" applyBorder="1" applyAlignment="1">
      <alignment horizontal="left" vertical="center" wrapText="1"/>
    </xf>
    <xf numFmtId="0" fontId="30" fillId="0" borderId="178" xfId="0" applyFont="1" applyBorder="1" applyAlignment="1">
      <alignment horizontal="left" vertical="center" wrapText="1"/>
    </xf>
    <xf numFmtId="0" fontId="30" fillId="0" borderId="191" xfId="0" applyFont="1" applyBorder="1" applyAlignment="1">
      <alignment horizontal="left" vertical="center" wrapText="1"/>
    </xf>
    <xf numFmtId="0" fontId="30" fillId="0" borderId="161" xfId="0" applyFont="1" applyBorder="1" applyAlignment="1">
      <alignment horizontal="left" vertical="center" wrapText="1"/>
    </xf>
    <xf numFmtId="0" fontId="30" fillId="0" borderId="15" xfId="0" applyFont="1" applyBorder="1" applyAlignment="1">
      <alignment horizontal="left" vertical="center" wrapText="1"/>
    </xf>
    <xf numFmtId="0" fontId="30" fillId="0" borderId="13"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5" xfId="0" applyFont="1" applyBorder="1" applyAlignment="1">
      <alignment horizontal="left" vertical="center" wrapText="1"/>
    </xf>
    <xf numFmtId="0" fontId="30" fillId="0" borderId="201" xfId="0" applyFont="1" applyBorder="1" applyAlignment="1">
      <alignment horizontal="left" vertical="center" wrapText="1"/>
    </xf>
    <xf numFmtId="0" fontId="30" fillId="0" borderId="183" xfId="0" applyFont="1" applyBorder="1" applyAlignment="1">
      <alignment horizontal="left" vertical="center" wrapText="1"/>
    </xf>
    <xf numFmtId="0" fontId="30" fillId="0" borderId="4" xfId="0" applyFont="1" applyBorder="1" applyAlignment="1">
      <alignment vertical="center" wrapText="1"/>
    </xf>
    <xf numFmtId="0" fontId="30" fillId="0" borderId="1" xfId="0" applyFont="1" applyBorder="1" applyAlignment="1">
      <alignment vertical="center" wrapText="1"/>
    </xf>
    <xf numFmtId="0" fontId="30" fillId="0" borderId="146" xfId="0" applyFont="1" applyBorder="1" applyAlignment="1">
      <alignment vertical="center" wrapText="1"/>
    </xf>
    <xf numFmtId="0" fontId="30" fillId="0" borderId="151" xfId="0" applyFont="1" applyBorder="1" applyAlignment="1">
      <alignment vertical="center" wrapText="1"/>
    </xf>
    <xf numFmtId="0" fontId="30" fillId="0" borderId="157" xfId="0" applyFont="1" applyBorder="1" applyAlignment="1">
      <alignment vertical="center" wrapText="1"/>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190" xfId="0" applyFont="1" applyBorder="1" applyAlignment="1">
      <alignment vertical="center" wrapText="1"/>
    </xf>
    <xf numFmtId="0" fontId="74" fillId="4" borderId="13" xfId="0" applyFont="1" applyFill="1" applyBorder="1" applyAlignment="1">
      <alignment horizontal="left" vertical="center" wrapText="1"/>
    </xf>
    <xf numFmtId="0" fontId="74" fillId="4" borderId="16"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158" xfId="0" applyFont="1" applyBorder="1" applyAlignment="1">
      <alignment horizontal="left" vertical="center" wrapText="1"/>
    </xf>
    <xf numFmtId="0" fontId="29" fillId="0" borderId="159" xfId="0" applyFont="1" applyBorder="1" applyAlignment="1">
      <alignment horizontal="left" vertical="center" wrapText="1"/>
    </xf>
    <xf numFmtId="0" fontId="29" fillId="0" borderId="155" xfId="0" applyFont="1" applyBorder="1" applyAlignment="1">
      <alignment horizontal="left" vertical="center" wrapText="1"/>
    </xf>
    <xf numFmtId="0" fontId="29" fillId="0" borderId="160" xfId="0" applyFont="1" applyBorder="1" applyAlignment="1">
      <alignment horizontal="left" vertical="center" wrapText="1"/>
    </xf>
    <xf numFmtId="0" fontId="30" fillId="0" borderId="72" xfId="0" applyFont="1" applyBorder="1" applyAlignment="1">
      <alignment horizontal="center" vertical="center"/>
    </xf>
    <xf numFmtId="0" fontId="30" fillId="0" borderId="149" xfId="0" applyFont="1" applyBorder="1" applyAlignment="1">
      <alignment horizontal="center" vertical="center"/>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30" fillId="0" borderId="153" xfId="0" applyFont="1" applyBorder="1" applyAlignment="1">
      <alignment horizontal="center" vertical="center" wrapText="1"/>
    </xf>
    <xf numFmtId="0" fontId="30"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158" xfId="0" applyFont="1" applyBorder="1" applyAlignment="1">
      <alignment horizontal="left" vertical="center" wrapText="1"/>
    </xf>
    <xf numFmtId="0" fontId="30" fillId="0" borderId="148" xfId="0" applyFont="1" applyBorder="1" applyAlignment="1">
      <alignment horizontal="center" vertical="center"/>
    </xf>
    <xf numFmtId="0" fontId="29" fillId="0" borderId="146" xfId="0" applyFont="1" applyBorder="1" applyAlignment="1">
      <alignment horizontal="left" vertical="center" wrapText="1"/>
    </xf>
    <xf numFmtId="0" fontId="29" fillId="0" borderId="151" xfId="0" applyFont="1" applyBorder="1" applyAlignment="1">
      <alignment horizontal="left" vertical="center" wrapText="1"/>
    </xf>
    <xf numFmtId="0" fontId="29" fillId="0" borderId="157" xfId="0" applyFont="1" applyBorder="1" applyAlignment="1">
      <alignment horizontal="left" vertical="center" wrapText="1"/>
    </xf>
    <xf numFmtId="0" fontId="29" fillId="0" borderId="146" xfId="0" applyFont="1" applyBorder="1" applyAlignment="1">
      <alignment vertical="center" wrapText="1"/>
    </xf>
    <xf numFmtId="0" fontId="29" fillId="0" borderId="151" xfId="0" applyFont="1" applyBorder="1" applyAlignment="1">
      <alignment vertical="center" wrapText="1"/>
    </xf>
    <xf numFmtId="0" fontId="29" fillId="0" borderId="152" xfId="0" applyFont="1" applyBorder="1" applyAlignment="1">
      <alignment vertical="center" wrapText="1"/>
    </xf>
    <xf numFmtId="0" fontId="30" fillId="0" borderId="159" xfId="0" applyFont="1" applyBorder="1" applyAlignment="1">
      <alignment vertical="center" wrapText="1"/>
    </xf>
    <xf numFmtId="0" fontId="30" fillId="0" borderId="155" xfId="0" applyFont="1" applyBorder="1" applyAlignment="1">
      <alignment vertical="center" wrapText="1"/>
    </xf>
    <xf numFmtId="0" fontId="30" fillId="0" borderId="160" xfId="0" applyFont="1" applyBorder="1" applyAlignment="1">
      <alignment vertical="center" wrapText="1"/>
    </xf>
    <xf numFmtId="0" fontId="30" fillId="0" borderId="152" xfId="0" applyFont="1" applyBorder="1" applyAlignment="1">
      <alignment vertical="center" wrapText="1"/>
    </xf>
    <xf numFmtId="0" fontId="30" fillId="0" borderId="156" xfId="0" applyFont="1" applyBorder="1" applyAlignment="1">
      <alignment vertical="center" wrapText="1"/>
    </xf>
    <xf numFmtId="0" fontId="30" fillId="0" borderId="157" xfId="0" applyFont="1" applyBorder="1" applyAlignment="1">
      <alignment horizontal="left" vertical="center" wrapText="1"/>
    </xf>
    <xf numFmtId="0" fontId="30" fillId="0" borderId="160" xfId="0" applyFont="1" applyBorder="1" applyAlignment="1">
      <alignment horizontal="left" vertical="center" wrapText="1"/>
    </xf>
    <xf numFmtId="0" fontId="30" fillId="0" borderId="26" xfId="0" applyFont="1" applyBorder="1" applyAlignment="1">
      <alignment horizontal="center" vertical="center"/>
    </xf>
    <xf numFmtId="0" fontId="30" fillId="0" borderId="150" xfId="0" applyFont="1" applyBorder="1" applyAlignment="1">
      <alignment horizontal="center" vertical="center" wrapText="1"/>
    </xf>
    <xf numFmtId="0" fontId="30" fillId="0" borderId="151" xfId="0" applyFont="1" applyBorder="1" applyAlignment="1">
      <alignment horizontal="center" vertical="center" wrapText="1"/>
    </xf>
    <xf numFmtId="0" fontId="30" fillId="0" borderId="152"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190" xfId="0" applyFont="1" applyBorder="1" applyAlignment="1">
      <alignment horizontal="left" vertical="center" wrapText="1"/>
    </xf>
    <xf numFmtId="0" fontId="30" fillId="0" borderId="169" xfId="0" applyFont="1" applyBorder="1" applyAlignment="1">
      <alignment horizontal="center" vertical="center" wrapText="1"/>
    </xf>
    <xf numFmtId="0" fontId="30" fillId="0" borderId="192" xfId="0" applyFont="1" applyBorder="1" applyAlignment="1">
      <alignment horizontal="center" vertical="center" wrapText="1"/>
    </xf>
    <xf numFmtId="0" fontId="30" fillId="0" borderId="193" xfId="0" applyFont="1" applyBorder="1" applyAlignment="1">
      <alignment horizontal="center" vertical="center" wrapText="1"/>
    </xf>
    <xf numFmtId="0" fontId="29" fillId="0" borderId="167"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153"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91" xfId="0" applyFont="1" applyBorder="1" applyAlignment="1">
      <alignment horizontal="center" vertical="center" wrapText="1"/>
    </xf>
    <xf numFmtId="0" fontId="30" fillId="0" borderId="161"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84" xfId="0" applyFont="1" applyBorder="1" applyAlignment="1">
      <alignment horizontal="center" vertical="center" wrapText="1"/>
    </xf>
    <xf numFmtId="0" fontId="30" fillId="0" borderId="201" xfId="0" applyFont="1" applyBorder="1" applyAlignment="1">
      <alignment horizontal="center" vertical="center" wrapText="1"/>
    </xf>
    <xf numFmtId="0" fontId="30" fillId="0" borderId="183"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56" xfId="0" applyFont="1" applyBorder="1" applyAlignment="1">
      <alignment horizontal="center" vertical="center" wrapText="1"/>
    </xf>
    <xf numFmtId="0" fontId="29" fillId="0" borderId="147" xfId="0" applyFont="1" applyBorder="1" applyAlignment="1">
      <alignment horizontal="center" vertical="center"/>
    </xf>
    <xf numFmtId="0" fontId="29" fillId="0" borderId="147" xfId="0" applyFont="1" applyBorder="1" applyAlignment="1">
      <alignment vertical="center" wrapText="1"/>
    </xf>
    <xf numFmtId="0" fontId="29" fillId="13" borderId="147" xfId="0" applyFont="1" applyFill="1" applyBorder="1" applyAlignment="1" applyProtection="1">
      <alignment horizontal="center" vertical="center"/>
      <protection locked="0"/>
    </xf>
    <xf numFmtId="0" fontId="28" fillId="13" borderId="147" xfId="0" applyFont="1" applyFill="1" applyBorder="1" applyAlignment="1" applyProtection="1">
      <alignment horizontal="left" vertical="center"/>
      <protection locked="0"/>
    </xf>
    <xf numFmtId="0" fontId="29" fillId="4" borderId="12" xfId="0" applyFont="1" applyFill="1" applyBorder="1" applyAlignment="1">
      <alignment horizontal="center" vertical="center"/>
    </xf>
    <xf numFmtId="0" fontId="29" fillId="14" borderId="12" xfId="0" applyFont="1" applyFill="1" applyBorder="1" applyAlignment="1">
      <alignment horizontal="center" vertical="center"/>
    </xf>
    <xf numFmtId="0" fontId="29" fillId="0" borderId="185" xfId="0" applyFont="1" applyBorder="1" applyAlignment="1">
      <alignment vertical="center" wrapText="1"/>
    </xf>
    <xf numFmtId="0" fontId="29" fillId="0" borderId="201" xfId="0" applyFont="1" applyBorder="1" applyAlignment="1">
      <alignment vertical="center" wrapText="1"/>
    </xf>
    <xf numFmtId="0" fontId="29" fillId="0" borderId="183" xfId="0" applyFont="1" applyBorder="1" applyAlignment="1">
      <alignment vertical="center" wrapText="1"/>
    </xf>
    <xf numFmtId="0" fontId="29" fillId="13" borderId="189" xfId="0" applyFont="1" applyFill="1" applyBorder="1" applyAlignment="1" applyProtection="1">
      <alignment horizontal="center" vertical="center"/>
      <protection locked="0"/>
    </xf>
    <xf numFmtId="0" fontId="28" fillId="13" borderId="185" xfId="0" applyFont="1" applyFill="1" applyBorder="1" applyAlignment="1" applyProtection="1">
      <alignment horizontal="left" vertical="center"/>
      <protection locked="0"/>
    </xf>
    <xf numFmtId="0" fontId="28" fillId="13" borderId="183" xfId="0" applyFont="1" applyFill="1" applyBorder="1" applyAlignment="1" applyProtection="1">
      <alignment horizontal="left" vertical="center"/>
      <protection locked="0"/>
    </xf>
    <xf numFmtId="0" fontId="28" fillId="13" borderId="207" xfId="0" applyFont="1" applyFill="1" applyBorder="1" applyAlignment="1" applyProtection="1">
      <alignment horizontal="left" vertical="center"/>
      <protection locked="0"/>
    </xf>
    <xf numFmtId="0" fontId="28" fillId="13" borderId="193" xfId="0" applyFont="1" applyFill="1" applyBorder="1" applyAlignment="1" applyProtection="1">
      <alignment horizontal="left" vertical="center"/>
      <protection locked="0"/>
    </xf>
    <xf numFmtId="0" fontId="29" fillId="0" borderId="189" xfId="0" applyFont="1" applyBorder="1" applyAlignment="1">
      <alignment horizontal="center" vertical="center"/>
    </xf>
    <xf numFmtId="0" fontId="29" fillId="0" borderId="169" xfId="0" applyFont="1" applyBorder="1" applyAlignment="1">
      <alignment horizontal="center" vertical="center" wrapText="1"/>
    </xf>
    <xf numFmtId="0" fontId="29" fillId="0" borderId="192" xfId="0" applyFont="1" applyBorder="1" applyAlignment="1">
      <alignment horizontal="center" vertical="center" wrapText="1"/>
    </xf>
    <xf numFmtId="0" fontId="29" fillId="0" borderId="193" xfId="0" applyFont="1" applyBorder="1" applyAlignment="1">
      <alignment horizontal="center" vertical="center" wrapText="1"/>
    </xf>
    <xf numFmtId="0" fontId="31" fillId="0" borderId="77" xfId="0" applyFont="1" applyBorder="1" applyAlignment="1">
      <alignment horizontal="center" vertical="center"/>
    </xf>
    <xf numFmtId="0" fontId="31" fillId="0" borderId="171" xfId="0" applyFont="1" applyBorder="1" applyAlignment="1">
      <alignment horizontal="center" vertical="center"/>
    </xf>
    <xf numFmtId="0" fontId="31" fillId="0" borderId="170" xfId="0" applyFont="1" applyBorder="1" applyAlignment="1">
      <alignment horizontal="center" vertical="center"/>
    </xf>
    <xf numFmtId="0" fontId="31" fillId="0" borderId="74" xfId="0" applyFont="1" applyBorder="1" applyAlignment="1">
      <alignment horizontal="center" vertical="center"/>
    </xf>
    <xf numFmtId="0" fontId="31" fillId="0" borderId="143" xfId="0" applyFont="1" applyBorder="1" applyAlignment="1">
      <alignment horizontal="center" vertical="center"/>
    </xf>
    <xf numFmtId="0" fontId="32" fillId="6" borderId="70" xfId="0" applyFont="1" applyFill="1" applyBorder="1" applyAlignment="1">
      <alignment horizontal="center" vertical="center"/>
    </xf>
    <xf numFmtId="0" fontId="31" fillId="0" borderId="142" xfId="0" applyFont="1" applyBorder="1" applyAlignment="1">
      <alignment horizontal="center" vertical="center"/>
    </xf>
    <xf numFmtId="0" fontId="31" fillId="0" borderId="144" xfId="0" applyFont="1" applyBorder="1" applyAlignment="1">
      <alignment horizontal="center" vertical="center"/>
    </xf>
    <xf numFmtId="0" fontId="31" fillId="0" borderId="70" xfId="0" applyFont="1" applyBorder="1" applyAlignment="1">
      <alignment horizontal="center" vertical="center"/>
    </xf>
    <xf numFmtId="0" fontId="32" fillId="6" borderId="143" xfId="0" applyFont="1" applyFill="1" applyBorder="1" applyAlignment="1">
      <alignment horizontal="center" vertical="center"/>
    </xf>
    <xf numFmtId="0" fontId="32" fillId="6" borderId="77" xfId="0" applyFont="1" applyFill="1" applyBorder="1" applyAlignment="1">
      <alignment horizontal="center" vertical="center"/>
    </xf>
    <xf numFmtId="189" fontId="31" fillId="0" borderId="150" xfId="0" applyNumberFormat="1" applyFont="1" applyBorder="1">
      <alignment vertical="center"/>
    </xf>
    <xf numFmtId="189" fontId="31" fillId="0" borderId="153" xfId="0" applyNumberFormat="1" applyFont="1" applyBorder="1">
      <alignment vertical="center"/>
    </xf>
    <xf numFmtId="189" fontId="31" fillId="0" borderId="168" xfId="0" applyNumberFormat="1" applyFont="1" applyBorder="1">
      <alignment vertical="center"/>
    </xf>
    <xf numFmtId="189" fontId="31" fillId="0" borderId="162" xfId="0" applyNumberFormat="1" applyFont="1" applyBorder="1" applyAlignment="1">
      <alignment horizontal="right" vertical="center"/>
    </xf>
    <xf numFmtId="189" fontId="31" fillId="0" borderId="73" xfId="0" applyNumberFormat="1" applyFont="1" applyBorder="1" applyAlignment="1">
      <alignment horizontal="right" vertical="center"/>
    </xf>
    <xf numFmtId="189" fontId="31" fillId="0" borderId="163" xfId="0" applyNumberFormat="1" applyFont="1" applyBorder="1" applyAlignment="1">
      <alignment horizontal="right" vertical="center"/>
    </xf>
    <xf numFmtId="189" fontId="31" fillId="0" borderId="169" xfId="0" applyNumberFormat="1" applyFont="1" applyBorder="1">
      <alignment vertical="center"/>
    </xf>
    <xf numFmtId="0" fontId="31" fillId="0" borderId="169" xfId="0" applyFont="1" applyBorder="1">
      <alignment vertical="center"/>
    </xf>
    <xf numFmtId="189" fontId="31" fillId="0" borderId="141" xfId="0" applyNumberFormat="1" applyFont="1" applyBorder="1" applyAlignment="1">
      <alignment horizontal="right" vertical="center"/>
    </xf>
    <xf numFmtId="189" fontId="31" fillId="0" borderId="145" xfId="0" applyNumberFormat="1" applyFont="1" applyBorder="1" applyAlignment="1">
      <alignment horizontal="right" vertical="center"/>
    </xf>
    <xf numFmtId="189" fontId="31" fillId="0" borderId="154" xfId="0" applyNumberFormat="1" applyFont="1" applyBorder="1">
      <alignment vertical="center"/>
    </xf>
    <xf numFmtId="0" fontId="31" fillId="0" borderId="173" xfId="0" applyFont="1" applyBorder="1">
      <alignment vertical="center"/>
    </xf>
    <xf numFmtId="189" fontId="32" fillId="0" borderId="169" xfId="0" applyNumberFormat="1" applyFont="1" applyBorder="1">
      <alignment vertical="center"/>
    </xf>
    <xf numFmtId="0" fontId="32" fillId="0" borderId="169" xfId="0" applyFont="1" applyBorder="1">
      <alignment vertical="center"/>
    </xf>
    <xf numFmtId="189" fontId="31" fillId="0" borderId="76" xfId="0" applyNumberFormat="1" applyFont="1" applyBorder="1" applyAlignment="1">
      <alignment horizontal="right" vertical="center"/>
    </xf>
    <xf numFmtId="189" fontId="31" fillId="0" borderId="164" xfId="0" applyNumberFormat="1" applyFont="1" applyBorder="1" applyAlignment="1">
      <alignment horizontal="right" vertical="center"/>
    </xf>
    <xf numFmtId="0" fontId="32" fillId="0" borderId="173" xfId="0" applyFont="1" applyBorder="1">
      <alignment vertical="center"/>
    </xf>
    <xf numFmtId="189" fontId="31" fillId="0" borderId="174" xfId="0" applyNumberFormat="1" applyFont="1" applyBorder="1">
      <alignment vertical="center"/>
    </xf>
    <xf numFmtId="189" fontId="31" fillId="0" borderId="75" xfId="0" applyNumberFormat="1" applyFont="1" applyBorder="1">
      <alignment vertical="center"/>
    </xf>
    <xf numFmtId="189" fontId="31" fillId="0" borderId="175" xfId="0" applyNumberFormat="1" applyFont="1" applyBorder="1">
      <alignment vertical="center"/>
    </xf>
    <xf numFmtId="189" fontId="31" fillId="0" borderId="176" xfId="0" applyNumberFormat="1" applyFont="1" applyBorder="1" applyAlignment="1">
      <alignment vertical="top"/>
    </xf>
    <xf numFmtId="189" fontId="31" fillId="0" borderId="75" xfId="0" applyNumberFormat="1" applyFont="1" applyBorder="1" applyAlignment="1">
      <alignment vertical="top"/>
    </xf>
    <xf numFmtId="189" fontId="31" fillId="0" borderId="175" xfId="0" applyNumberFormat="1" applyFont="1" applyBorder="1" applyAlignment="1">
      <alignment vertical="top"/>
    </xf>
    <xf numFmtId="189" fontId="31" fillId="0" borderId="177" xfId="0" applyNumberFormat="1" applyFont="1" applyBorder="1" applyAlignment="1">
      <alignment vertical="top"/>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6" xfId="0" applyFont="1" applyBorder="1" applyAlignment="1">
      <alignment horizontal="center"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187" xfId="0" applyFont="1" applyBorder="1" applyAlignment="1">
      <alignment horizontal="left" vertical="center" wrapText="1"/>
    </xf>
    <xf numFmtId="0" fontId="31" fillId="0" borderId="172" xfId="0" applyFont="1" applyBorder="1" applyAlignment="1">
      <alignment horizontal="center" vertical="center"/>
    </xf>
    <xf numFmtId="0" fontId="29" fillId="0" borderId="168"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79"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6" xfId="0" applyFont="1" applyBorder="1" applyAlignment="1">
      <alignment horizontal="center" vertical="center" wrapText="1"/>
    </xf>
    <xf numFmtId="0" fontId="30" fillId="3" borderId="186" xfId="0" applyFont="1" applyFill="1" applyBorder="1" applyAlignment="1" applyProtection="1">
      <alignment horizontal="center" vertical="center"/>
      <protection locked="0"/>
    </xf>
    <xf numFmtId="0" fontId="30" fillId="3" borderId="12" xfId="0" applyFont="1" applyFill="1" applyBorder="1" applyAlignment="1" applyProtection="1">
      <alignment horizontal="center" vertical="center"/>
      <protection locked="0"/>
    </xf>
    <xf numFmtId="0" fontId="30" fillId="0" borderId="163" xfId="0" applyFont="1" applyBorder="1" applyAlignment="1">
      <alignment horizontal="left" vertical="center" wrapText="1"/>
    </xf>
    <xf numFmtId="0" fontId="30" fillId="0" borderId="144" xfId="0" applyFont="1" applyBorder="1" applyAlignment="1">
      <alignment horizontal="left" vertical="center" wrapText="1"/>
    </xf>
    <xf numFmtId="0" fontId="32" fillId="0" borderId="79" xfId="0" applyFont="1" applyBorder="1" applyAlignment="1">
      <alignment horizontal="center" vertical="center"/>
    </xf>
    <xf numFmtId="0" fontId="32" fillId="0" borderId="76" xfId="0" applyFont="1" applyBorder="1" applyAlignment="1">
      <alignment horizontal="center" vertical="center"/>
    </xf>
    <xf numFmtId="0" fontId="32" fillId="0" borderId="163" xfId="0" applyFont="1" applyBorder="1" applyAlignment="1">
      <alignment horizontal="center" vertical="center"/>
    </xf>
    <xf numFmtId="0" fontId="32" fillId="0" borderId="164" xfId="0" applyFont="1" applyBorder="1" applyAlignment="1">
      <alignment horizontal="center" vertical="center"/>
    </xf>
    <xf numFmtId="0" fontId="32" fillId="0" borderId="165" xfId="0" applyFont="1" applyBorder="1" applyAlignment="1">
      <alignment horizontal="center" vertical="center"/>
    </xf>
    <xf numFmtId="0" fontId="28" fillId="3" borderId="161" xfId="0" applyFont="1" applyFill="1" applyBorder="1" applyAlignment="1" applyProtection="1">
      <alignment horizontal="left" vertical="center" wrapText="1"/>
      <protection locked="0"/>
    </xf>
    <xf numFmtId="0" fontId="28" fillId="3" borderId="16" xfId="0" applyFont="1" applyFill="1" applyBorder="1" applyAlignment="1" applyProtection="1">
      <alignment horizontal="left" vertical="center" wrapText="1"/>
      <protection locked="0"/>
    </xf>
    <xf numFmtId="0" fontId="28" fillId="3" borderId="183" xfId="0" applyFont="1" applyFill="1" applyBorder="1" applyAlignment="1" applyProtection="1">
      <alignment horizontal="left" vertical="center" wrapText="1"/>
      <protection locked="0"/>
    </xf>
    <xf numFmtId="0" fontId="29" fillId="4" borderId="189" xfId="0" applyFont="1" applyFill="1" applyBorder="1" applyAlignment="1" applyProtection="1">
      <alignment horizontal="center" vertical="center" wrapText="1"/>
      <protection locked="0"/>
    </xf>
    <xf numFmtId="0" fontId="29" fillId="4" borderId="147" xfId="0" applyFont="1" applyFill="1" applyBorder="1" applyAlignment="1" applyProtection="1">
      <alignment horizontal="center" vertical="center" wrapText="1"/>
      <protection locked="0"/>
    </xf>
    <xf numFmtId="0" fontId="28" fillId="3" borderId="152" xfId="0" applyFont="1" applyFill="1" applyBorder="1" applyAlignment="1" applyProtection="1">
      <alignment horizontal="left" vertical="center" wrapText="1"/>
      <protection locked="0"/>
    </xf>
    <xf numFmtId="0" fontId="28" fillId="3" borderId="1" xfId="0" applyFont="1" applyFill="1" applyBorder="1" applyAlignment="1" applyProtection="1">
      <alignment horizontal="left" vertical="center" wrapText="1"/>
      <protection locked="0"/>
    </xf>
    <xf numFmtId="0" fontId="28" fillId="3" borderId="156" xfId="0" applyFont="1" applyFill="1" applyBorder="1" applyAlignment="1" applyProtection="1">
      <alignment horizontal="left" vertical="center" wrapText="1"/>
      <protection locked="0"/>
    </xf>
    <xf numFmtId="0" fontId="32" fillId="0" borderId="141" xfId="0" applyFont="1" applyBorder="1" applyAlignment="1">
      <alignment horizontal="center" vertical="center"/>
    </xf>
    <xf numFmtId="0" fontId="32" fillId="0" borderId="145" xfId="0" applyFont="1" applyBorder="1" applyAlignment="1">
      <alignment horizontal="center" vertical="center"/>
    </xf>
    <xf numFmtId="0" fontId="32" fillId="0" borderId="73" xfId="0" applyFont="1" applyBorder="1" applyAlignment="1">
      <alignment horizontal="center" vertical="center"/>
    </xf>
    <xf numFmtId="0" fontId="31" fillId="0" borderId="162" xfId="0" applyFont="1" applyBorder="1" applyAlignment="1">
      <alignment horizontal="center" vertical="center"/>
    </xf>
    <xf numFmtId="0" fontId="31" fillId="0" borderId="73" xfId="0" applyFont="1" applyBorder="1" applyAlignment="1">
      <alignment horizontal="center" vertical="center"/>
    </xf>
    <xf numFmtId="0" fontId="31" fillId="0" borderId="163" xfId="0" applyFont="1" applyBorder="1" applyAlignment="1">
      <alignment horizontal="center" vertical="center"/>
    </xf>
    <xf numFmtId="0" fontId="31" fillId="0" borderId="176" xfId="0" applyFont="1" applyBorder="1" applyAlignment="1">
      <alignment horizontal="center" vertical="center"/>
    </xf>
    <xf numFmtId="0" fontId="31" fillId="0" borderId="75" xfId="0" applyFont="1" applyBorder="1" applyAlignment="1">
      <alignment horizontal="center" vertical="center"/>
    </xf>
    <xf numFmtId="0" fontId="31" fillId="0" borderId="175" xfId="0" applyFont="1" applyBorder="1" applyAlignment="1">
      <alignment horizontal="center" vertical="center"/>
    </xf>
    <xf numFmtId="0" fontId="31" fillId="0" borderId="174" xfId="0" applyFont="1" applyBorder="1" applyAlignment="1">
      <alignment horizontal="center" vertical="center"/>
    </xf>
    <xf numFmtId="0" fontId="31" fillId="0" borderId="177" xfId="0" applyFont="1" applyBorder="1" applyAlignment="1">
      <alignment horizontal="center" vertical="center"/>
    </xf>
    <xf numFmtId="0" fontId="31" fillId="0" borderId="194" xfId="0" applyFont="1" applyBorder="1" applyAlignment="1">
      <alignment horizontal="center" vertical="center"/>
    </xf>
    <xf numFmtId="0" fontId="31" fillId="0" borderId="195" xfId="0" applyFont="1" applyBorder="1" applyAlignment="1">
      <alignment horizontal="center" vertical="center"/>
    </xf>
    <xf numFmtId="0" fontId="31" fillId="0" borderId="150" xfId="0" applyFont="1" applyBorder="1" applyAlignment="1">
      <alignment horizontal="center" vertical="center"/>
    </xf>
    <xf numFmtId="0" fontId="31" fillId="0" borderId="153" xfId="0" applyFont="1" applyBorder="1" applyAlignment="1">
      <alignment horizontal="center" vertical="center"/>
    </xf>
    <xf numFmtId="0" fontId="31" fillId="0" borderId="154" xfId="0" applyFont="1" applyBorder="1" applyAlignment="1">
      <alignment horizontal="center" vertical="center"/>
    </xf>
    <xf numFmtId="0" fontId="31" fillId="5" borderId="77" xfId="0" applyFont="1" applyFill="1" applyBorder="1" applyAlignment="1">
      <alignment horizontal="center" vertical="center"/>
    </xf>
    <xf numFmtId="0" fontId="31" fillId="5" borderId="171" xfId="0" applyFont="1" applyFill="1" applyBorder="1" applyAlignment="1">
      <alignment horizontal="center" vertical="center"/>
    </xf>
    <xf numFmtId="0" fontId="31" fillId="5" borderId="142" xfId="0" applyFont="1" applyFill="1" applyBorder="1" applyAlignment="1">
      <alignment horizontal="center" vertical="center"/>
    </xf>
    <xf numFmtId="0" fontId="31" fillId="5" borderId="74" xfId="0" applyFont="1" applyFill="1" applyBorder="1" applyAlignment="1">
      <alignment horizontal="center" vertical="center"/>
    </xf>
    <xf numFmtId="0" fontId="31" fillId="5" borderId="143" xfId="0" applyFont="1" applyFill="1" applyBorder="1" applyAlignment="1">
      <alignment horizontal="center" vertical="center"/>
    </xf>
    <xf numFmtId="189" fontId="31" fillId="0" borderId="145" xfId="0" applyNumberFormat="1" applyFont="1" applyBorder="1">
      <alignment vertical="center"/>
    </xf>
    <xf numFmtId="189" fontId="31" fillId="0" borderId="73" xfId="0" applyNumberFormat="1" applyFont="1" applyBorder="1">
      <alignment vertical="center"/>
    </xf>
    <xf numFmtId="189" fontId="31" fillId="0" borderId="141" xfId="0" applyNumberFormat="1" applyFont="1" applyBorder="1">
      <alignment vertical="center"/>
    </xf>
    <xf numFmtId="0" fontId="31" fillId="0" borderId="141" xfId="0" applyFont="1" applyBorder="1" applyAlignment="1">
      <alignment horizontal="center" vertical="center"/>
    </xf>
    <xf numFmtId="0" fontId="31" fillId="0" borderId="146" xfId="0" applyFont="1" applyBorder="1" applyAlignment="1">
      <alignment horizontal="center" vertical="center"/>
    </xf>
    <xf numFmtId="0" fontId="31" fillId="0" borderId="5" xfId="0" applyFont="1" applyBorder="1" applyAlignment="1">
      <alignment horizontal="center" vertical="center"/>
    </xf>
    <xf numFmtId="0" fontId="31" fillId="0" borderId="159" xfId="0" applyFont="1" applyBorder="1" applyAlignment="1">
      <alignment horizontal="center" vertical="center"/>
    </xf>
    <xf numFmtId="0" fontId="31" fillId="0" borderId="145" xfId="0" applyFont="1" applyBorder="1" applyAlignment="1">
      <alignment horizontal="center" vertical="center"/>
    </xf>
    <xf numFmtId="0" fontId="31" fillId="5" borderId="178" xfId="0" applyFont="1" applyFill="1" applyBorder="1" applyAlignment="1">
      <alignment horizontal="center" vertical="center"/>
    </xf>
    <xf numFmtId="0" fontId="31" fillId="5" borderId="15" xfId="0" applyFont="1" applyFill="1" applyBorder="1" applyAlignment="1">
      <alignment horizontal="center" vertical="center"/>
    </xf>
    <xf numFmtId="189" fontId="31" fillId="0" borderId="167" xfId="0" applyNumberFormat="1" applyFont="1" applyBorder="1">
      <alignment vertical="center"/>
    </xf>
    <xf numFmtId="189" fontId="31" fillId="0" borderId="173" xfId="0" applyNumberFormat="1" applyFont="1" applyBorder="1">
      <alignment vertical="center"/>
    </xf>
    <xf numFmtId="0" fontId="31" fillId="0" borderId="179" xfId="0" applyFont="1" applyBorder="1">
      <alignment vertical="center"/>
    </xf>
    <xf numFmtId="0" fontId="31" fillId="0" borderId="6" xfId="0" applyFont="1" applyBorder="1" applyAlignment="1">
      <alignment horizontal="center" vertical="center"/>
    </xf>
    <xf numFmtId="0" fontId="31" fillId="0" borderId="15" xfId="0" applyFont="1" applyBorder="1" applyAlignment="1">
      <alignment horizontal="center" vertical="center"/>
    </xf>
    <xf numFmtId="0" fontId="31" fillId="0" borderId="185" xfId="0" applyFont="1" applyBorder="1" applyAlignment="1">
      <alignment horizontal="center" vertical="center"/>
    </xf>
    <xf numFmtId="0" fontId="31" fillId="4" borderId="2" xfId="0" applyFont="1" applyFill="1" applyBorder="1" applyAlignment="1">
      <alignment horizontal="center" vertical="center"/>
    </xf>
    <xf numFmtId="0" fontId="31" fillId="4" borderId="3"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7" xfId="0" applyFont="1" applyFill="1" applyBorder="1" applyAlignment="1">
      <alignment horizontal="center" vertical="center"/>
    </xf>
    <xf numFmtId="0" fontId="31" fillId="4" borderId="123" xfId="0" applyFont="1" applyFill="1" applyBorder="1" applyAlignment="1">
      <alignment horizontal="center" vertical="center"/>
    </xf>
    <xf numFmtId="0" fontId="31" fillId="4" borderId="18" xfId="0" applyFont="1" applyFill="1" applyBorder="1" applyAlignment="1">
      <alignment horizontal="center" vertical="center"/>
    </xf>
    <xf numFmtId="0" fontId="31" fillId="4" borderId="145" xfId="0" applyFont="1" applyFill="1" applyBorder="1" applyAlignment="1">
      <alignment horizontal="center" vertical="center"/>
    </xf>
    <xf numFmtId="0" fontId="31" fillId="4" borderId="166" xfId="0" applyFont="1" applyFill="1" applyBorder="1" applyAlignment="1">
      <alignment horizontal="center" vertical="center"/>
    </xf>
    <xf numFmtId="0" fontId="68" fillId="0" borderId="0" xfId="0" applyFont="1" applyAlignment="1">
      <alignment horizontal="left" vertical="center"/>
    </xf>
    <xf numFmtId="0" fontId="29" fillId="0" borderId="2" xfId="0" applyFont="1" applyBorder="1" applyAlignment="1">
      <alignment horizontal="center" vertical="center" wrapText="1"/>
    </xf>
    <xf numFmtId="0" fontId="30" fillId="3" borderId="148" xfId="0" applyFont="1" applyFill="1" applyBorder="1" applyAlignment="1" applyProtection="1">
      <alignment horizontal="center" vertical="center"/>
      <protection locked="0"/>
    </xf>
    <xf numFmtId="0" fontId="30" fillId="3" borderId="72" xfId="0" applyFont="1" applyFill="1" applyBorder="1" applyAlignment="1" applyProtection="1">
      <alignment horizontal="center" vertical="center"/>
      <protection locked="0"/>
    </xf>
    <xf numFmtId="0" fontId="30" fillId="3" borderId="149" xfId="0" applyFont="1" applyFill="1" applyBorder="1" applyAlignment="1" applyProtection="1">
      <alignment horizontal="center" vertical="center"/>
      <protection locked="0"/>
    </xf>
    <xf numFmtId="0" fontId="29" fillId="4" borderId="186" xfId="0" applyFont="1" applyFill="1" applyBorder="1" applyAlignment="1" applyProtection="1">
      <alignment horizontal="center" vertical="center" wrapText="1"/>
      <protection locked="0"/>
    </xf>
    <xf numFmtId="0" fontId="29" fillId="4" borderId="2" xfId="0" applyFont="1" applyFill="1" applyBorder="1" applyAlignment="1">
      <alignment horizontal="center" vertical="center"/>
    </xf>
    <xf numFmtId="0" fontId="29" fillId="4" borderId="3" xfId="0" applyFont="1" applyFill="1" applyBorder="1" applyAlignment="1">
      <alignment horizontal="center" vertical="center"/>
    </xf>
    <xf numFmtId="0" fontId="29" fillId="4" borderId="187" xfId="0" applyFont="1" applyFill="1" applyBorder="1" applyAlignment="1">
      <alignment horizontal="center" vertical="center"/>
    </xf>
    <xf numFmtId="0" fontId="29" fillId="4" borderId="17" xfId="0" applyFont="1" applyFill="1" applyBorder="1" applyAlignment="1">
      <alignment horizontal="center" vertical="center"/>
    </xf>
    <xf numFmtId="0" fontId="29" fillId="4" borderId="123" xfId="0" applyFont="1" applyFill="1" applyBorder="1" applyAlignment="1">
      <alignment horizontal="center" vertical="center"/>
    </xf>
    <xf numFmtId="0" fontId="29" fillId="4" borderId="188" xfId="0" applyFont="1" applyFill="1" applyBorder="1" applyAlignment="1">
      <alignment horizontal="center" vertical="center"/>
    </xf>
    <xf numFmtId="0" fontId="29" fillId="0" borderId="154" xfId="0" applyFont="1" applyBorder="1" applyAlignment="1">
      <alignment horizontal="center" vertical="center" wrapText="1"/>
    </xf>
    <xf numFmtId="0" fontId="29" fillId="0" borderId="155" xfId="0" applyFont="1" applyBorder="1" applyAlignment="1">
      <alignment horizontal="center" vertical="center" wrapText="1"/>
    </xf>
    <xf numFmtId="0" fontId="29" fillId="0" borderId="156" xfId="0" applyFont="1" applyBorder="1" applyAlignment="1">
      <alignment horizontal="center" vertical="center" wrapText="1"/>
    </xf>
    <xf numFmtId="0" fontId="29" fillId="0" borderId="150" xfId="0" applyFont="1" applyBorder="1" applyAlignment="1">
      <alignment horizontal="center" vertical="center" wrapText="1"/>
    </xf>
    <xf numFmtId="0" fontId="29" fillId="0" borderId="151" xfId="0" applyFont="1" applyBorder="1" applyAlignment="1">
      <alignment horizontal="center" vertical="center" wrapText="1"/>
    </xf>
    <xf numFmtId="0" fontId="29" fillId="0" borderId="152" xfId="0" applyFont="1" applyBorder="1" applyAlignment="1">
      <alignment horizontal="center" vertical="center" wrapText="1"/>
    </xf>
    <xf numFmtId="0" fontId="29" fillId="3" borderId="182" xfId="0" applyFont="1" applyFill="1" applyBorder="1" applyAlignment="1" applyProtection="1">
      <alignment horizontal="center" vertical="center"/>
      <protection locked="0"/>
    </xf>
    <xf numFmtId="0" fontId="29" fillId="3" borderId="72" xfId="0" applyFont="1" applyFill="1" applyBorder="1" applyAlignment="1" applyProtection="1">
      <alignment horizontal="center" vertical="center"/>
      <protection locked="0"/>
    </xf>
    <xf numFmtId="0" fontId="29" fillId="3" borderId="149" xfId="0" applyFont="1" applyFill="1" applyBorder="1" applyAlignment="1" applyProtection="1">
      <alignment horizontal="center" vertical="center"/>
      <protection locked="0"/>
    </xf>
    <xf numFmtId="0" fontId="70" fillId="0" borderId="0" xfId="0" applyFont="1" applyAlignment="1">
      <alignment horizontal="center" vertical="center"/>
    </xf>
    <xf numFmtId="0" fontId="70" fillId="0" borderId="199" xfId="0" applyFont="1" applyBorder="1" applyAlignment="1">
      <alignment horizontal="center" vertical="center"/>
    </xf>
    <xf numFmtId="0" fontId="29" fillId="8" borderId="12" xfId="0" applyFont="1" applyFill="1" applyBorder="1" applyAlignment="1">
      <alignment horizontal="left" vertical="center"/>
    </xf>
    <xf numFmtId="0" fontId="29" fillId="0" borderId="15" xfId="0" applyFont="1" applyBorder="1" applyAlignment="1">
      <alignment horizontal="right" vertical="center"/>
    </xf>
    <xf numFmtId="0" fontId="29" fillId="0" borderId="13" xfId="0" applyFont="1" applyBorder="1" applyAlignment="1">
      <alignment horizontal="right" vertical="center"/>
    </xf>
    <xf numFmtId="0" fontId="29" fillId="0" borderId="15" xfId="0" applyFont="1" applyBorder="1" applyAlignment="1">
      <alignment horizontal="center" vertical="center" shrinkToFit="1"/>
    </xf>
    <xf numFmtId="0" fontId="29" fillId="0" borderId="13" xfId="0" applyFont="1" applyBorder="1" applyAlignment="1">
      <alignment horizontal="center" vertical="center" shrinkToFit="1"/>
    </xf>
    <xf numFmtId="0" fontId="29" fillId="0" borderId="16" xfId="0" applyFont="1" applyBorder="1" applyAlignment="1">
      <alignment horizontal="center" vertical="center" shrinkToFit="1"/>
    </xf>
    <xf numFmtId="192" fontId="75" fillId="7" borderId="62" xfId="0" applyNumberFormat="1" applyFont="1" applyFill="1" applyBorder="1" applyAlignment="1">
      <alignment horizontal="right" vertical="center"/>
    </xf>
    <xf numFmtId="192" fontId="75" fillId="7" borderId="126" xfId="0" applyNumberFormat="1" applyFont="1" applyFill="1" applyBorder="1" applyAlignment="1">
      <alignment horizontal="right" vertical="center"/>
    </xf>
    <xf numFmtId="192" fontId="75" fillId="7" borderId="196" xfId="0" applyNumberFormat="1" applyFont="1" applyFill="1" applyBorder="1" applyAlignment="1">
      <alignment horizontal="right" vertical="center"/>
    </xf>
    <xf numFmtId="192" fontId="75" fillId="7" borderId="0" xfId="0" applyNumberFormat="1" applyFont="1" applyFill="1" applyAlignment="1">
      <alignment horizontal="right" vertical="center"/>
    </xf>
    <xf numFmtId="192" fontId="75" fillId="7" borderId="197" xfId="0" applyNumberFormat="1" applyFont="1" applyFill="1" applyBorder="1" applyAlignment="1">
      <alignment horizontal="right" vertical="center"/>
    </xf>
    <xf numFmtId="192" fontId="75" fillId="7" borderId="123" xfId="0" applyNumberFormat="1" applyFont="1" applyFill="1" applyBorder="1" applyAlignment="1">
      <alignment horizontal="right" vertical="center"/>
    </xf>
    <xf numFmtId="0" fontId="28" fillId="7" borderId="198" xfId="0" quotePrefix="1" applyFont="1" applyFill="1" applyBorder="1" applyAlignment="1">
      <alignment horizontal="right"/>
    </xf>
    <xf numFmtId="0" fontId="28" fillId="0" borderId="199" xfId="0" applyFont="1" applyBorder="1" applyAlignment="1">
      <alignment horizontal="right" vertical="center"/>
    </xf>
    <xf numFmtId="0" fontId="28" fillId="0" borderId="200" xfId="0" applyFont="1" applyBorder="1" applyAlignment="1">
      <alignment horizontal="right" vertical="center"/>
    </xf>
    <xf numFmtId="0" fontId="29" fillId="0" borderId="182" xfId="0" applyFont="1" applyBorder="1" applyAlignment="1">
      <alignment horizontal="center" vertical="center"/>
    </xf>
    <xf numFmtId="0" fontId="29" fillId="0" borderId="72" xfId="0" applyFont="1" applyBorder="1" applyAlignment="1">
      <alignment horizontal="center" vertical="center"/>
    </xf>
    <xf numFmtId="0" fontId="29" fillId="0" borderId="149" xfId="0" applyFont="1" applyBorder="1" applyAlignment="1">
      <alignment horizontal="center" vertical="center"/>
    </xf>
    <xf numFmtId="0" fontId="29" fillId="0" borderId="148" xfId="0" applyFont="1" applyBorder="1" applyAlignment="1">
      <alignment horizontal="center" vertical="center"/>
    </xf>
    <xf numFmtId="0" fontId="29" fillId="0" borderId="186" xfId="0" applyFont="1" applyBorder="1" applyAlignment="1">
      <alignment horizontal="center" vertical="center"/>
    </xf>
    <xf numFmtId="0" fontId="29" fillId="0" borderId="12" xfId="0" applyFont="1" applyBorder="1" applyAlignment="1">
      <alignment horizontal="center" vertical="center"/>
    </xf>
    <xf numFmtId="0" fontId="29" fillId="0" borderId="26" xfId="0" applyFont="1" applyBorder="1" applyAlignment="1">
      <alignment horizontal="center" vertical="center"/>
    </xf>
    <xf numFmtId="0" fontId="69" fillId="0" borderId="72" xfId="0" applyFont="1" applyBorder="1">
      <alignment vertical="center"/>
    </xf>
    <xf numFmtId="0" fontId="69" fillId="0" borderId="149" xfId="0" applyFont="1" applyBorder="1">
      <alignment vertical="center"/>
    </xf>
    <xf numFmtId="0" fontId="29" fillId="0" borderId="187" xfId="0" applyFont="1" applyBorder="1" applyAlignment="1">
      <alignment horizontal="center" vertical="center" wrapText="1"/>
    </xf>
    <xf numFmtId="0" fontId="29" fillId="0" borderId="158" xfId="0" applyFont="1" applyBorder="1" applyAlignment="1">
      <alignment horizontal="center" vertical="center" wrapText="1"/>
    </xf>
    <xf numFmtId="0" fontId="29" fillId="0" borderId="190" xfId="0" applyFont="1" applyBorder="1" applyAlignment="1">
      <alignment horizontal="center" vertical="center" wrapText="1"/>
    </xf>
    <xf numFmtId="0" fontId="30" fillId="3" borderId="189" xfId="0" applyFont="1" applyFill="1" applyBorder="1" applyAlignment="1" applyProtection="1">
      <alignment horizontal="center" vertical="center"/>
      <protection locked="0"/>
    </xf>
    <xf numFmtId="0" fontId="29" fillId="0" borderId="143" xfId="0" applyFont="1" applyBorder="1" applyAlignment="1">
      <alignment horizontal="center" vertical="center" wrapText="1"/>
    </xf>
    <xf numFmtId="0" fontId="29" fillId="0" borderId="175"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80" xfId="0" applyFont="1" applyBorder="1" applyAlignment="1">
      <alignment horizontal="center" vertical="center" wrapText="1"/>
    </xf>
    <xf numFmtId="0" fontId="28" fillId="3" borderId="72" xfId="0" applyFont="1" applyFill="1" applyBorder="1" applyAlignment="1" applyProtection="1">
      <alignment horizontal="left" vertical="center" wrapText="1"/>
      <protection locked="0"/>
    </xf>
    <xf numFmtId="0" fontId="28" fillId="0" borderId="72" xfId="0" applyFont="1" applyBorder="1" applyAlignment="1" applyProtection="1">
      <alignment horizontal="left" vertical="center"/>
      <protection locked="0"/>
    </xf>
    <xf numFmtId="0" fontId="28" fillId="0" borderId="149" xfId="0" applyFont="1" applyBorder="1" applyAlignment="1" applyProtection="1">
      <alignment horizontal="left" vertical="center"/>
      <protection locked="0"/>
    </xf>
    <xf numFmtId="0" fontId="30" fillId="0" borderId="141" xfId="0" applyFont="1" applyBorder="1" applyAlignment="1">
      <alignment horizontal="left" vertical="center" wrapText="1"/>
    </xf>
    <xf numFmtId="0" fontId="30" fillId="0" borderId="143" xfId="0" applyFont="1" applyBorder="1" applyAlignment="1">
      <alignment horizontal="left" vertical="center" wrapText="1"/>
    </xf>
    <xf numFmtId="0" fontId="30" fillId="0" borderId="154" xfId="0" applyFont="1" applyBorder="1" applyAlignment="1">
      <alignment horizontal="left" vertical="center" wrapText="1"/>
    </xf>
    <xf numFmtId="0" fontId="30" fillId="0" borderId="79" xfId="0" applyFont="1" applyBorder="1" applyAlignment="1">
      <alignment horizontal="left" vertical="center" wrapText="1"/>
    </xf>
    <xf numFmtId="0" fontId="30" fillId="0" borderId="70" xfId="0" applyFont="1" applyBorder="1" applyAlignment="1">
      <alignment horizontal="left" vertical="center" wrapText="1"/>
    </xf>
    <xf numFmtId="0" fontId="30" fillId="0" borderId="169" xfId="0" applyFont="1" applyBorder="1" applyAlignment="1">
      <alignment horizontal="left" vertical="center" wrapText="1"/>
    </xf>
    <xf numFmtId="0" fontId="29" fillId="3" borderId="5" xfId="0" applyFont="1" applyFill="1" applyBorder="1" applyAlignment="1" applyProtection="1">
      <alignment horizontal="center" vertical="center"/>
      <protection locked="0"/>
    </xf>
    <xf numFmtId="0" fontId="29" fillId="3" borderId="159" xfId="0" applyFont="1" applyFill="1" applyBorder="1" applyAlignment="1" applyProtection="1">
      <alignment horizontal="center" vertical="center"/>
      <protection locked="0"/>
    </xf>
    <xf numFmtId="0" fontId="30" fillId="0" borderId="0" xfId="0" applyFont="1">
      <alignment vertical="center"/>
    </xf>
    <xf numFmtId="0" fontId="30" fillId="0" borderId="1" xfId="0" applyFont="1" applyBorder="1">
      <alignment vertical="center"/>
    </xf>
    <xf numFmtId="0" fontId="30" fillId="0" borderId="153" xfId="0" applyFont="1" applyBorder="1">
      <alignment vertical="center"/>
    </xf>
    <xf numFmtId="0" fontId="30" fillId="0" borderId="154" xfId="0" applyFont="1" applyBorder="1">
      <alignment vertical="center"/>
    </xf>
    <xf numFmtId="0" fontId="30" fillId="0" borderId="155" xfId="0" applyFont="1" applyBorder="1">
      <alignment vertical="center"/>
    </xf>
    <xf numFmtId="0" fontId="30" fillId="0" borderId="156" xfId="0" applyFont="1" applyBorder="1">
      <alignment vertical="center"/>
    </xf>
    <xf numFmtId="0" fontId="28" fillId="3" borderId="4" xfId="0" applyFont="1" applyFill="1" applyBorder="1" applyAlignment="1" applyProtection="1">
      <alignment horizontal="left" vertical="center" wrapText="1"/>
      <protection locked="0"/>
    </xf>
    <xf numFmtId="0" fontId="28" fillId="3" borderId="8" xfId="0" applyFont="1" applyFill="1" applyBorder="1" applyAlignment="1" applyProtection="1">
      <alignment horizontal="left" vertical="center" wrapText="1"/>
      <protection locked="0"/>
    </xf>
    <xf numFmtId="0" fontId="30" fillId="0" borderId="4" xfId="0" applyFont="1" applyBorder="1" applyAlignment="1">
      <alignment horizontal="left" vertical="center" wrapText="1"/>
    </xf>
    <xf numFmtId="0" fontId="30" fillId="0" borderId="158" xfId="0" applyFont="1" applyBorder="1">
      <alignment vertical="center"/>
    </xf>
    <xf numFmtId="0" fontId="30" fillId="0" borderId="5" xfId="0" applyFont="1" applyBorder="1">
      <alignment vertical="center"/>
    </xf>
    <xf numFmtId="0" fontId="30" fillId="0" borderId="159" xfId="0" applyFont="1" applyBorder="1">
      <alignment vertical="center"/>
    </xf>
    <xf numFmtId="0" fontId="30" fillId="0" borderId="160" xfId="0" applyFont="1" applyBorder="1">
      <alignment vertical="center"/>
    </xf>
    <xf numFmtId="0" fontId="29" fillId="0" borderId="152" xfId="0" applyFont="1" applyBorder="1" applyAlignment="1">
      <alignment horizontal="left" vertical="center" wrapText="1"/>
    </xf>
    <xf numFmtId="0" fontId="29" fillId="0" borderId="1" xfId="0" applyFont="1" applyBorder="1" applyAlignment="1">
      <alignment horizontal="left" vertical="center" wrapText="1"/>
    </xf>
    <xf numFmtId="0" fontId="30" fillId="3" borderId="146" xfId="0" applyFont="1" applyFill="1" applyBorder="1" applyAlignment="1" applyProtection="1">
      <alignment horizontal="center" vertical="center"/>
      <protection locked="0"/>
    </xf>
    <xf numFmtId="0" fontId="30" fillId="3" borderId="5" xfId="0" applyFont="1" applyFill="1" applyBorder="1" applyAlignment="1" applyProtection="1">
      <alignment horizontal="center" vertical="center"/>
      <protection locked="0"/>
    </xf>
    <xf numFmtId="0" fontId="30" fillId="3" borderId="182" xfId="0" applyFont="1" applyFill="1" applyBorder="1" applyAlignment="1" applyProtection="1">
      <alignment horizontal="center" vertical="center"/>
      <protection locked="0"/>
    </xf>
    <xf numFmtId="0" fontId="69" fillId="0" borderId="72" xfId="0" applyFont="1" applyBorder="1" applyProtection="1">
      <alignment vertical="center"/>
      <protection locked="0"/>
    </xf>
    <xf numFmtId="0" fontId="69" fillId="0" borderId="149" xfId="0" applyFont="1" applyBorder="1" applyProtection="1">
      <alignment vertical="center"/>
      <protection locked="0"/>
    </xf>
    <xf numFmtId="0" fontId="30" fillId="0" borderId="80" xfId="0" applyFont="1" applyBorder="1" applyAlignment="1">
      <alignment horizontal="left" vertical="center" wrapText="1"/>
    </xf>
    <xf numFmtId="0" fontId="30" fillId="0" borderId="162" xfId="0" applyFont="1" applyBorder="1" applyAlignment="1">
      <alignment horizontal="left" vertical="center" wrapText="1"/>
    </xf>
    <xf numFmtId="0" fontId="30" fillId="0" borderId="142" xfId="0" applyFont="1" applyBorder="1" applyAlignment="1">
      <alignment horizontal="left" vertical="center" wrapText="1"/>
    </xf>
    <xf numFmtId="0" fontId="30" fillId="0" borderId="176" xfId="0" applyFont="1" applyBorder="1" applyAlignment="1">
      <alignment horizontal="left" vertical="center" wrapText="1"/>
    </xf>
    <xf numFmtId="0" fontId="32" fillId="6" borderId="170" xfId="0" applyFont="1" applyFill="1" applyBorder="1" applyAlignment="1">
      <alignment horizontal="center" vertical="center"/>
    </xf>
    <xf numFmtId="0" fontId="32" fillId="6" borderId="74" xfId="0" applyFont="1" applyFill="1" applyBorder="1" applyAlignment="1">
      <alignment horizontal="center" vertical="center"/>
    </xf>
    <xf numFmtId="0" fontId="31" fillId="0" borderId="173" xfId="0" applyFont="1" applyBorder="1" applyAlignment="1">
      <alignment horizontal="center" vertical="center"/>
    </xf>
    <xf numFmtId="0" fontId="31" fillId="0" borderId="179" xfId="0" applyFont="1" applyBorder="1" applyAlignment="1">
      <alignment horizontal="center" vertical="center"/>
    </xf>
    <xf numFmtId="0" fontId="31" fillId="0" borderId="78" xfId="0" applyFont="1" applyBorder="1" applyAlignment="1">
      <alignment horizontal="center" vertical="center"/>
    </xf>
    <xf numFmtId="0" fontId="32" fillId="6" borderId="142" xfId="0" applyFont="1" applyFill="1" applyBorder="1" applyAlignment="1">
      <alignment horizontal="center" vertical="center"/>
    </xf>
    <xf numFmtId="0" fontId="32" fillId="6" borderId="144" xfId="0" applyFont="1" applyFill="1" applyBorder="1" applyAlignment="1">
      <alignment horizontal="center" vertical="center"/>
    </xf>
    <xf numFmtId="0" fontId="32" fillId="6" borderId="171" xfId="0" applyFont="1" applyFill="1" applyBorder="1" applyAlignment="1">
      <alignment horizontal="center" vertical="center"/>
    </xf>
    <xf numFmtId="0" fontId="32" fillId="6" borderId="172" xfId="0" applyFont="1" applyFill="1" applyBorder="1" applyAlignment="1">
      <alignment horizontal="center" vertical="center"/>
    </xf>
    <xf numFmtId="0" fontId="31" fillId="6" borderId="144" xfId="0" applyFont="1" applyFill="1" applyBorder="1" applyAlignment="1">
      <alignment horizontal="center" vertical="center"/>
    </xf>
    <xf numFmtId="0" fontId="31" fillId="6" borderId="171" xfId="0" applyFont="1" applyFill="1" applyBorder="1" applyAlignment="1">
      <alignment horizontal="center" vertical="center"/>
    </xf>
    <xf numFmtId="0" fontId="31" fillId="6" borderId="172" xfId="0" applyFont="1" applyFill="1" applyBorder="1" applyAlignment="1">
      <alignment horizontal="center" vertical="center"/>
    </xf>
    <xf numFmtId="0" fontId="31" fillId="6" borderId="142" xfId="0" applyFont="1" applyFill="1" applyBorder="1" applyAlignment="1">
      <alignment horizontal="center" vertical="center"/>
    </xf>
    <xf numFmtId="0" fontId="31" fillId="6" borderId="74" xfId="0" applyFont="1" applyFill="1" applyBorder="1" applyAlignment="1">
      <alignment horizontal="center" vertical="center"/>
    </xf>
    <xf numFmtId="0" fontId="31" fillId="6" borderId="143" xfId="0" applyFont="1" applyFill="1" applyBorder="1" applyAlignment="1">
      <alignment horizontal="center" vertical="center"/>
    </xf>
    <xf numFmtId="189" fontId="31" fillId="0" borderId="142" xfId="0" applyNumberFormat="1" applyFont="1" applyBorder="1" applyAlignment="1">
      <alignment horizontal="right" vertical="center"/>
    </xf>
    <xf numFmtId="189" fontId="31" fillId="0" borderId="74" xfId="0" applyNumberFormat="1" applyFont="1" applyBorder="1" applyAlignment="1">
      <alignment horizontal="right" vertical="center"/>
    </xf>
    <xf numFmtId="189" fontId="31" fillId="0" borderId="143" xfId="0" applyNumberFormat="1" applyFont="1" applyBorder="1" applyAlignment="1">
      <alignment horizontal="right" vertical="center"/>
    </xf>
    <xf numFmtId="189" fontId="31" fillId="0" borderId="144" xfId="0" applyNumberFormat="1" applyFont="1" applyBorder="1" applyAlignment="1">
      <alignment horizontal="right" vertical="center"/>
    </xf>
    <xf numFmtId="189" fontId="31" fillId="0" borderId="171" xfId="0" applyNumberFormat="1" applyFont="1" applyBorder="1" applyAlignment="1">
      <alignment horizontal="right" vertical="center"/>
    </xf>
    <xf numFmtId="189" fontId="31" fillId="0" borderId="172" xfId="0" applyNumberFormat="1" applyFont="1" applyBorder="1" applyAlignment="1">
      <alignment horizontal="right" vertical="center"/>
    </xf>
    <xf numFmtId="189" fontId="31" fillId="0" borderId="165" xfId="0" applyNumberFormat="1" applyFont="1" applyBorder="1" applyAlignment="1">
      <alignment horizontal="right" vertical="center"/>
    </xf>
    <xf numFmtId="0" fontId="31" fillId="0" borderId="184" xfId="0" applyFont="1" applyBorder="1">
      <alignment vertical="center"/>
    </xf>
    <xf numFmtId="0" fontId="31" fillId="0" borderId="150" xfId="0" applyFont="1" applyBorder="1" applyAlignment="1">
      <alignment horizontal="left" vertical="center" wrapText="1"/>
    </xf>
    <xf numFmtId="0" fontId="31" fillId="0" borderId="151" xfId="0" applyFont="1" applyBorder="1" applyAlignment="1">
      <alignment horizontal="left" vertical="center" wrapText="1"/>
    </xf>
    <xf numFmtId="0" fontId="31" fillId="0" borderId="153" xfId="0" applyFont="1" applyBorder="1" applyAlignment="1">
      <alignment horizontal="left" vertical="center" wrapText="1"/>
    </xf>
    <xf numFmtId="0" fontId="31" fillId="0" borderId="0" xfId="0" applyFont="1" applyAlignment="1">
      <alignment horizontal="left" vertical="center" wrapText="1"/>
    </xf>
    <xf numFmtId="0" fontId="31" fillId="0" borderId="154" xfId="0" applyFont="1" applyBorder="1" applyAlignment="1">
      <alignment horizontal="left" vertical="center" wrapText="1"/>
    </xf>
    <xf numFmtId="0" fontId="31" fillId="0" borderId="155" xfId="0" applyFont="1" applyBorder="1" applyAlignment="1">
      <alignment horizontal="left" vertical="center" wrapText="1"/>
    </xf>
    <xf numFmtId="189" fontId="31" fillId="0" borderId="80" xfId="0" applyNumberFormat="1" applyFont="1" applyBorder="1" applyAlignment="1">
      <alignment vertical="top"/>
    </xf>
    <xf numFmtId="189" fontId="31" fillId="0" borderId="142" xfId="0" applyNumberFormat="1" applyFont="1" applyBorder="1">
      <alignment vertical="center"/>
    </xf>
    <xf numFmtId="189" fontId="31" fillId="0" borderId="74" xfId="0" applyNumberFormat="1" applyFont="1" applyBorder="1">
      <alignment vertical="center"/>
    </xf>
    <xf numFmtId="189" fontId="31" fillId="0" borderId="143" xfId="0" applyNumberFormat="1" applyFont="1" applyBorder="1">
      <alignment vertical="center"/>
    </xf>
    <xf numFmtId="189" fontId="31" fillId="0" borderId="162" xfId="0" applyNumberFormat="1" applyFont="1" applyBorder="1">
      <alignment vertical="center"/>
    </xf>
    <xf numFmtId="0" fontId="28" fillId="3" borderId="148" xfId="0" applyFont="1" applyFill="1" applyBorder="1" applyAlignment="1" applyProtection="1">
      <alignment horizontal="left" vertical="center" wrapText="1"/>
      <protection locked="0"/>
    </xf>
    <xf numFmtId="0" fontId="28" fillId="3" borderId="149" xfId="0" applyFont="1" applyFill="1" applyBorder="1" applyAlignment="1" applyProtection="1">
      <alignment horizontal="left" vertical="center" wrapText="1"/>
      <protection locked="0"/>
    </xf>
    <xf numFmtId="0" fontId="28" fillId="3" borderId="182" xfId="0" applyFont="1" applyFill="1" applyBorder="1" applyAlignment="1" applyProtection="1">
      <alignment horizontal="left" vertical="center" wrapText="1"/>
      <protection locked="0"/>
    </xf>
    <xf numFmtId="189" fontId="31" fillId="0" borderId="170" xfId="0" applyNumberFormat="1" applyFont="1" applyBorder="1">
      <alignment vertical="center"/>
    </xf>
    <xf numFmtId="0" fontId="31" fillId="4" borderId="174" xfId="0" applyFont="1" applyFill="1" applyBorder="1" applyAlignment="1">
      <alignment horizontal="center" vertical="center"/>
    </xf>
    <xf numFmtId="0" fontId="31" fillId="4" borderId="180" xfId="0" applyFont="1" applyFill="1" applyBorder="1" applyAlignment="1">
      <alignment horizontal="center" vertical="center"/>
    </xf>
    <xf numFmtId="0" fontId="32" fillId="4" borderId="170" xfId="0" applyFont="1" applyFill="1" applyBorder="1" applyAlignment="1">
      <alignment horizontal="center" vertical="center" wrapText="1"/>
    </xf>
    <xf numFmtId="0" fontId="32" fillId="4" borderId="181" xfId="0" applyFont="1" applyFill="1" applyBorder="1" applyAlignment="1">
      <alignment horizontal="center" vertical="center" wrapText="1"/>
    </xf>
    <xf numFmtId="0" fontId="32" fillId="0" borderId="162" xfId="0" applyFont="1" applyBorder="1" applyAlignment="1">
      <alignment horizontal="center" vertical="center"/>
    </xf>
    <xf numFmtId="0" fontId="31" fillId="4" borderId="170" xfId="0" applyFont="1" applyFill="1" applyBorder="1" applyAlignment="1">
      <alignment horizontal="center" vertical="center" wrapText="1"/>
    </xf>
    <xf numFmtId="0" fontId="31" fillId="4" borderId="181" xfId="0" applyFont="1" applyFill="1" applyBorder="1" applyAlignment="1">
      <alignment horizontal="center" vertical="center" wrapText="1"/>
    </xf>
    <xf numFmtId="0" fontId="29" fillId="4" borderId="182" xfId="0" applyFont="1" applyFill="1" applyBorder="1" applyAlignment="1">
      <alignment horizontal="center" vertical="center"/>
    </xf>
    <xf numFmtId="0" fontId="29" fillId="4" borderId="34" xfId="0" applyFont="1" applyFill="1" applyBorder="1" applyAlignment="1">
      <alignment horizontal="center" vertical="center"/>
    </xf>
    <xf numFmtId="0" fontId="29" fillId="4" borderId="182"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5" fillId="0" borderId="181" xfId="0" applyFont="1" applyBorder="1" applyAlignment="1">
      <alignment vertical="center" wrapText="1"/>
    </xf>
    <xf numFmtId="0" fontId="29" fillId="3" borderId="148" xfId="0" applyFont="1" applyFill="1" applyBorder="1" applyAlignment="1" applyProtection="1">
      <alignment horizontal="center" vertical="center"/>
      <protection locked="0"/>
    </xf>
    <xf numFmtId="0" fontId="30" fillId="4" borderId="182"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1" fillId="6" borderId="170" xfId="0" applyFont="1" applyFill="1" applyBorder="1" applyAlignment="1">
      <alignment horizontal="center" vertical="center"/>
    </xf>
    <xf numFmtId="0" fontId="29" fillId="0" borderId="15" xfId="0" applyFont="1" applyBorder="1" applyAlignment="1">
      <alignment horizontal="left" vertical="center" shrinkToFit="1"/>
    </xf>
    <xf numFmtId="0" fontId="69" fillId="0" borderId="13" xfId="0" applyFont="1" applyBorder="1">
      <alignment vertical="center"/>
    </xf>
    <xf numFmtId="0" fontId="69" fillId="0" borderId="16" xfId="0" applyFont="1" applyBorder="1">
      <alignment vertical="center"/>
    </xf>
    <xf numFmtId="0" fontId="29" fillId="0" borderId="13" xfId="0" applyFont="1" applyBorder="1" applyAlignment="1">
      <alignment horizontal="left" vertical="center" shrinkToFit="1"/>
    </xf>
    <xf numFmtId="0" fontId="29" fillId="0" borderId="16" xfId="0" applyFont="1" applyBorder="1" applyAlignment="1">
      <alignment horizontal="left" vertical="center" shrinkToFit="1"/>
    </xf>
    <xf numFmtId="0" fontId="29" fillId="8" borderId="15" xfId="0" applyFont="1" applyFill="1" applyBorder="1" applyAlignment="1">
      <alignment horizontal="left" vertical="center"/>
    </xf>
    <xf numFmtId="0" fontId="29" fillId="8" borderId="13" xfId="0" applyFont="1" applyFill="1" applyBorder="1" applyAlignment="1">
      <alignment horizontal="left" vertical="center"/>
    </xf>
    <xf numFmtId="0" fontId="29" fillId="8" borderId="16" xfId="0" applyFont="1" applyFill="1" applyBorder="1" applyAlignment="1">
      <alignment horizontal="left" vertical="center"/>
    </xf>
    <xf numFmtId="0" fontId="31" fillId="5" borderId="162" xfId="0" applyFont="1" applyFill="1" applyBorder="1" applyAlignment="1">
      <alignment horizontal="center" vertical="center"/>
    </xf>
    <xf numFmtId="0" fontId="31" fillId="5" borderId="73" xfId="0" applyFont="1" applyFill="1" applyBorder="1" applyAlignment="1">
      <alignment horizontal="center" vertical="center"/>
    </xf>
    <xf numFmtId="0" fontId="31" fillId="5" borderId="141" xfId="0" applyFont="1" applyFill="1" applyBorder="1" applyAlignment="1">
      <alignment horizontal="center" vertical="center"/>
    </xf>
    <xf numFmtId="0" fontId="31" fillId="0" borderId="150" xfId="0" applyFont="1" applyBorder="1">
      <alignment vertical="center"/>
    </xf>
    <xf numFmtId="0" fontId="31" fillId="0" borderId="153" xfId="0" applyFont="1" applyBorder="1">
      <alignment vertical="center"/>
    </xf>
    <xf numFmtId="0" fontId="31" fillId="0" borderId="154" xfId="0" applyFont="1" applyBorder="1">
      <alignment vertical="center"/>
    </xf>
    <xf numFmtId="0" fontId="30" fillId="3" borderId="152" xfId="0" applyFont="1" applyFill="1" applyBorder="1" applyAlignment="1" applyProtection="1">
      <alignment horizontal="center" vertical="center"/>
      <protection locked="0"/>
    </xf>
    <xf numFmtId="0" fontId="30" fillId="3" borderId="1" xfId="0" applyFont="1" applyFill="1" applyBorder="1" applyAlignment="1" applyProtection="1">
      <alignment horizontal="center" vertical="center"/>
      <protection locked="0"/>
    </xf>
    <xf numFmtId="0" fontId="30" fillId="3" borderId="156" xfId="0" applyFont="1" applyFill="1" applyBorder="1" applyAlignment="1" applyProtection="1">
      <alignment horizontal="center" vertical="center"/>
      <protection locked="0"/>
    </xf>
    <xf numFmtId="0" fontId="30" fillId="3" borderId="26" xfId="0" applyFont="1" applyFill="1" applyBorder="1" applyAlignment="1" applyProtection="1">
      <alignment horizontal="center" vertical="center"/>
      <protection locked="0"/>
    </xf>
    <xf numFmtId="0" fontId="28" fillId="3" borderId="26" xfId="0" applyFont="1" applyFill="1" applyBorder="1" applyAlignment="1" applyProtection="1">
      <alignment horizontal="left" vertical="center" wrapText="1"/>
      <protection locked="0"/>
    </xf>
    <xf numFmtId="189" fontId="31" fillId="0" borderId="144" xfId="0" applyNumberFormat="1" applyFont="1" applyBorder="1">
      <alignment vertical="center"/>
    </xf>
    <xf numFmtId="0" fontId="31" fillId="6" borderId="77" xfId="0" applyFont="1" applyFill="1" applyBorder="1" applyAlignment="1">
      <alignment horizontal="center" vertical="center"/>
    </xf>
    <xf numFmtId="189" fontId="31" fillId="0" borderId="77" xfId="0" applyNumberFormat="1" applyFont="1" applyBorder="1" applyAlignment="1">
      <alignment horizontal="right" vertical="center"/>
    </xf>
    <xf numFmtId="189" fontId="31" fillId="0" borderId="163" xfId="0" applyNumberFormat="1" applyFont="1" applyBorder="1">
      <alignment vertical="center"/>
    </xf>
    <xf numFmtId="0" fontId="31" fillId="0" borderId="168" xfId="0" applyFont="1" applyBorder="1" applyAlignment="1">
      <alignment horizontal="center" vertical="center"/>
    </xf>
    <xf numFmtId="189" fontId="31" fillId="0" borderId="184" xfId="0" applyNumberFormat="1" applyFont="1" applyBorder="1">
      <alignment vertical="center"/>
    </xf>
    <xf numFmtId="0" fontId="32" fillId="0" borderId="176" xfId="0" applyFont="1" applyBorder="1" applyAlignment="1">
      <alignment horizontal="center" vertical="center"/>
    </xf>
    <xf numFmtId="0" fontId="32" fillId="0" borderId="75" xfId="0" applyFont="1" applyBorder="1" applyAlignment="1">
      <alignment horizontal="center" vertical="center"/>
    </xf>
    <xf numFmtId="0" fontId="32" fillId="0" borderId="175" xfId="0" applyFont="1" applyBorder="1" applyAlignment="1">
      <alignment horizontal="center" vertical="center"/>
    </xf>
    <xf numFmtId="0" fontId="30" fillId="0" borderId="8" xfId="0" applyFont="1" applyBorder="1" applyAlignment="1">
      <alignment horizontal="left" vertical="center" wrapText="1"/>
    </xf>
    <xf numFmtId="0" fontId="30" fillId="3" borderId="3" xfId="0" applyFont="1" applyFill="1" applyBorder="1" applyAlignment="1" applyProtection="1">
      <alignment horizontal="center" vertical="center"/>
      <protection locked="0"/>
    </xf>
    <xf numFmtId="0" fontId="30" fillId="3" borderId="0" xfId="0" applyFont="1" applyFill="1" applyAlignment="1" applyProtection="1">
      <alignment horizontal="center" vertical="center"/>
      <protection locked="0"/>
    </xf>
    <xf numFmtId="0" fontId="30" fillId="3" borderId="7" xfId="0" applyFont="1" applyFill="1" applyBorder="1" applyAlignment="1" applyProtection="1">
      <alignment horizontal="center" vertical="center"/>
      <protection locked="0"/>
    </xf>
    <xf numFmtId="0" fontId="30" fillId="3" borderId="6" xfId="0" applyFont="1" applyFill="1" applyBorder="1" applyAlignment="1" applyProtection="1">
      <alignment horizontal="center" vertical="center"/>
      <protection locked="0"/>
    </xf>
    <xf numFmtId="0" fontId="29" fillId="4" borderId="148" xfId="0" applyFont="1" applyFill="1" applyBorder="1" applyAlignment="1" applyProtection="1">
      <alignment horizontal="center" vertical="center" wrapText="1"/>
      <protection locked="0"/>
    </xf>
    <xf numFmtId="0" fontId="32" fillId="0" borderId="142" xfId="0" applyFont="1" applyBorder="1" applyAlignment="1">
      <alignment horizontal="center" vertical="center"/>
    </xf>
    <xf numFmtId="0" fontId="32" fillId="0" borderId="74" xfId="0" applyFont="1" applyBorder="1" applyAlignment="1">
      <alignment horizontal="center" vertical="center"/>
    </xf>
    <xf numFmtId="0" fontId="32" fillId="0" borderId="144" xfId="0" applyFont="1" applyBorder="1" applyAlignment="1">
      <alignment horizontal="center" vertical="center"/>
    </xf>
    <xf numFmtId="0" fontId="32" fillId="0" borderId="177" xfId="0" applyFont="1" applyBorder="1" applyAlignment="1">
      <alignment horizontal="center" vertical="center"/>
    </xf>
    <xf numFmtId="189" fontId="31" fillId="0" borderId="170" xfId="0" applyNumberFormat="1" applyFont="1" applyBorder="1" applyAlignment="1">
      <alignment horizontal="right" vertical="center"/>
    </xf>
    <xf numFmtId="0" fontId="30" fillId="3" borderId="159" xfId="0" applyFont="1" applyFill="1" applyBorder="1" applyAlignment="1" applyProtection="1">
      <alignment horizontal="center" vertical="center"/>
      <protection locked="0"/>
    </xf>
    <xf numFmtId="0" fontId="29" fillId="4" borderId="149" xfId="0" applyFont="1" applyFill="1" applyBorder="1" applyAlignment="1" applyProtection="1">
      <alignment horizontal="center" vertical="center" wrapText="1"/>
      <protection locked="0"/>
    </xf>
    <xf numFmtId="0" fontId="30" fillId="0" borderId="182" xfId="0" applyFont="1" applyBorder="1" applyAlignment="1">
      <alignment horizontal="center" vertical="center"/>
    </xf>
    <xf numFmtId="189" fontId="32" fillId="0" borderId="154" xfId="0" applyNumberFormat="1" applyFont="1" applyBorder="1">
      <alignment vertical="center"/>
    </xf>
    <xf numFmtId="0" fontId="31" fillId="0" borderId="79" xfId="0" applyFont="1" applyBorder="1" applyAlignment="1">
      <alignment horizontal="center" vertical="center"/>
    </xf>
    <xf numFmtId="0" fontId="31" fillId="0" borderId="80" xfId="0" applyFont="1" applyBorder="1" applyAlignment="1">
      <alignment horizontal="center" vertical="center"/>
    </xf>
    <xf numFmtId="0" fontId="31" fillId="4" borderId="165" xfId="0" applyFont="1" applyFill="1" applyBorder="1" applyAlignment="1">
      <alignment horizontal="center" vertical="center"/>
    </xf>
    <xf numFmtId="0" fontId="31" fillId="4" borderId="172" xfId="0" applyFont="1" applyFill="1" applyBorder="1" applyAlignment="1">
      <alignment horizontal="center" vertical="center"/>
    </xf>
    <xf numFmtId="0" fontId="31" fillId="4" borderId="195" xfId="0" applyFont="1" applyFill="1" applyBorder="1" applyAlignment="1">
      <alignment horizontal="center" vertical="center"/>
    </xf>
    <xf numFmtId="0" fontId="31" fillId="4" borderId="79" xfId="0" applyFont="1" applyFill="1" applyBorder="1" applyAlignment="1">
      <alignment horizontal="center" vertical="center"/>
    </xf>
    <xf numFmtId="0" fontId="31" fillId="4" borderId="70" xfId="0" applyFont="1" applyFill="1" applyBorder="1" applyAlignment="1">
      <alignment horizontal="center" vertical="center"/>
    </xf>
    <xf numFmtId="0" fontId="31" fillId="4" borderId="80" xfId="0" applyFont="1" applyFill="1" applyBorder="1" applyAlignment="1">
      <alignment horizontal="center" vertical="center"/>
    </xf>
    <xf numFmtId="0" fontId="28" fillId="3" borderId="152" xfId="0" applyFont="1" applyFill="1" applyBorder="1" applyAlignment="1" applyProtection="1">
      <alignment vertical="center" wrapText="1"/>
      <protection locked="0"/>
    </xf>
    <xf numFmtId="0" fontId="28" fillId="3" borderId="1" xfId="0" applyFont="1" applyFill="1" applyBorder="1" applyAlignment="1" applyProtection="1">
      <alignment vertical="center" wrapText="1"/>
      <protection locked="0"/>
    </xf>
    <xf numFmtId="0" fontId="28" fillId="3" borderId="156" xfId="0" applyFont="1" applyFill="1" applyBorder="1" applyAlignment="1" applyProtection="1">
      <alignment vertical="center" wrapText="1"/>
      <protection locked="0"/>
    </xf>
    <xf numFmtId="0" fontId="28" fillId="3" borderId="8" xfId="0" applyFont="1" applyFill="1" applyBorder="1" applyAlignment="1" applyProtection="1">
      <alignment vertical="center" wrapText="1"/>
      <protection locked="0"/>
    </xf>
    <xf numFmtId="0" fontId="32" fillId="0" borderId="0" xfId="0" applyFont="1" applyAlignment="1">
      <alignment horizontal="left" vertical="center"/>
    </xf>
    <xf numFmtId="0" fontId="31" fillId="5" borderId="163" xfId="0" applyFont="1" applyFill="1" applyBorder="1" applyAlignment="1">
      <alignment horizontal="center" vertical="center"/>
    </xf>
    <xf numFmtId="0" fontId="32" fillId="0" borderId="143" xfId="0" applyFont="1" applyBorder="1" applyAlignment="1">
      <alignment horizontal="center" vertical="center"/>
    </xf>
    <xf numFmtId="0" fontId="31" fillId="5" borderId="144" xfId="0" applyFont="1" applyFill="1" applyBorder="1" applyAlignment="1">
      <alignment horizontal="center" vertical="center"/>
    </xf>
    <xf numFmtId="0" fontId="29" fillId="13" borderId="186" xfId="0" applyFont="1" applyFill="1" applyBorder="1" applyAlignment="1" applyProtection="1">
      <alignment horizontal="center" vertical="center"/>
      <protection locked="0"/>
    </xf>
    <xf numFmtId="0" fontId="85" fillId="0" borderId="0" xfId="0" applyFont="1" applyAlignment="1">
      <alignment vertical="top" wrapText="1"/>
    </xf>
    <xf numFmtId="0" fontId="68" fillId="0" borderId="0" xfId="0" applyFont="1" applyAlignment="1">
      <alignment vertical="top" wrapText="1"/>
    </xf>
    <xf numFmtId="0" fontId="29" fillId="0" borderId="184" xfId="0" applyFont="1" applyBorder="1" applyAlignment="1">
      <alignment horizontal="center" vertical="center" wrapText="1"/>
    </xf>
    <xf numFmtId="0" fontId="29" fillId="0" borderId="201" xfId="0" applyFont="1" applyBorder="1" applyAlignment="1">
      <alignment horizontal="center" vertical="center" wrapText="1"/>
    </xf>
    <xf numFmtId="0" fontId="29" fillId="0" borderId="183" xfId="0" applyFont="1" applyBorder="1" applyAlignment="1">
      <alignment horizontal="center" vertical="center" wrapText="1"/>
    </xf>
    <xf numFmtId="0" fontId="91" fillId="0" borderId="146" xfId="0" applyFont="1" applyBorder="1" applyAlignment="1">
      <alignment horizontal="left" vertical="center" wrapText="1"/>
    </xf>
    <xf numFmtId="0" fontId="91" fillId="0" borderId="152" xfId="0" applyFont="1" applyBorder="1" applyAlignment="1">
      <alignment horizontal="left" vertical="center" wrapText="1"/>
    </xf>
    <xf numFmtId="0" fontId="91" fillId="0" borderId="5" xfId="0" applyFont="1" applyBorder="1" applyAlignment="1">
      <alignment horizontal="left" vertical="center" wrapText="1"/>
    </xf>
    <xf numFmtId="0" fontId="91" fillId="0" borderId="1" xfId="0" applyFont="1" applyBorder="1" applyAlignment="1">
      <alignment horizontal="left" vertical="center" wrapText="1"/>
    </xf>
    <xf numFmtId="0" fontId="29" fillId="0" borderId="207" xfId="0" applyFont="1" applyBorder="1" applyAlignment="1">
      <alignment horizontal="left" vertical="center" wrapText="1"/>
    </xf>
    <xf numFmtId="0" fontId="29" fillId="0" borderId="192" xfId="0" applyFont="1" applyBorder="1" applyAlignment="1">
      <alignment horizontal="left" vertical="center" wrapText="1"/>
    </xf>
    <xf numFmtId="0" fontId="29" fillId="0" borderId="193" xfId="0" applyFont="1" applyBorder="1" applyAlignment="1">
      <alignment horizontal="left" vertical="center" wrapText="1"/>
    </xf>
    <xf numFmtId="0" fontId="29" fillId="0" borderId="178" xfId="0" applyFont="1" applyBorder="1" applyAlignment="1">
      <alignment horizontal="left" vertical="center" wrapText="1"/>
    </xf>
    <xf numFmtId="0" fontId="29" fillId="0" borderId="191" xfId="0" applyFont="1" applyBorder="1" applyAlignment="1">
      <alignment horizontal="left" vertical="center" wrapText="1"/>
    </xf>
    <xf numFmtId="0" fontId="29" fillId="0" borderId="161" xfId="0" applyFont="1" applyBorder="1" applyAlignment="1">
      <alignment horizontal="left" vertical="center" wrapText="1"/>
    </xf>
    <xf numFmtId="0" fontId="29" fillId="0" borderId="186" xfId="0" applyFont="1" applyBorder="1" applyAlignment="1">
      <alignment vertical="center" wrapText="1"/>
    </xf>
    <xf numFmtId="0" fontId="29" fillId="13" borderId="148" xfId="0" applyFont="1" applyFill="1" applyBorder="1" applyAlignment="1" applyProtection="1">
      <alignment horizontal="center" vertical="center"/>
      <protection locked="0"/>
    </xf>
    <xf numFmtId="0" fontId="29" fillId="13" borderId="149" xfId="0" applyFont="1" applyFill="1" applyBorder="1" applyAlignment="1" applyProtection="1">
      <alignment horizontal="center" vertical="center"/>
      <protection locked="0"/>
    </xf>
    <xf numFmtId="0" fontId="28" fillId="13" borderId="207" xfId="0" applyFont="1" applyFill="1" applyBorder="1" applyAlignment="1" applyProtection="1">
      <alignment horizontal="center" vertical="center"/>
      <protection locked="0"/>
    </xf>
    <xf numFmtId="0" fontId="28" fillId="13" borderId="193" xfId="0" applyFont="1" applyFill="1" applyBorder="1" applyAlignment="1" applyProtection="1">
      <alignment horizontal="center" vertical="center"/>
      <protection locked="0"/>
    </xf>
    <xf numFmtId="0" fontId="28" fillId="13" borderId="146" xfId="0" applyFont="1" applyFill="1" applyBorder="1" applyAlignment="1" applyProtection="1">
      <alignment horizontal="left" vertical="center"/>
      <protection locked="0"/>
    </xf>
    <xf numFmtId="0" fontId="28" fillId="13" borderId="152" xfId="0" applyFont="1" applyFill="1" applyBorder="1" applyAlignment="1" applyProtection="1">
      <alignment horizontal="left" vertical="center"/>
      <protection locked="0"/>
    </xf>
    <xf numFmtId="0" fontId="28" fillId="13" borderId="6" xfId="0" applyFont="1" applyFill="1" applyBorder="1" applyAlignment="1" applyProtection="1">
      <alignment horizontal="left" vertical="center"/>
      <protection locked="0"/>
    </xf>
    <xf numFmtId="0" fontId="28" fillId="13" borderId="8" xfId="0" applyFont="1" applyFill="1" applyBorder="1" applyAlignment="1" applyProtection="1">
      <alignment horizontal="left" vertical="center"/>
      <protection locked="0"/>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187" xfId="0" applyFont="1" applyBorder="1" applyAlignment="1">
      <alignment horizontal="center" vertical="center"/>
    </xf>
    <xf numFmtId="0" fontId="29" fillId="0" borderId="5" xfId="0" applyFont="1" applyBorder="1" applyAlignment="1">
      <alignment horizontal="center" vertical="center"/>
    </xf>
    <xf numFmtId="0" fontId="29" fillId="0" borderId="0" xfId="0" applyFont="1" applyAlignment="1">
      <alignment horizontal="center" vertical="center"/>
    </xf>
    <xf numFmtId="0" fontId="29" fillId="0" borderId="158"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90" xfId="0" applyFont="1" applyBorder="1" applyAlignment="1">
      <alignment horizontal="center" vertical="center"/>
    </xf>
    <xf numFmtId="0" fontId="29" fillId="13" borderId="72" xfId="0" applyFont="1" applyFill="1" applyBorder="1" applyAlignment="1" applyProtection="1">
      <alignment horizontal="center" vertical="center"/>
      <protection locked="0"/>
    </xf>
    <xf numFmtId="0" fontId="28" fillId="13" borderId="5" xfId="0" applyFont="1" applyFill="1" applyBorder="1" applyAlignment="1" applyProtection="1">
      <alignment horizontal="left" vertical="center"/>
      <protection locked="0"/>
    </xf>
    <xf numFmtId="0" fontId="28" fillId="13" borderId="1" xfId="0" applyFont="1" applyFill="1" applyBorder="1" applyAlignment="1" applyProtection="1">
      <alignment horizontal="left" vertical="center"/>
      <protection locked="0"/>
    </xf>
    <xf numFmtId="0" fontId="29" fillId="0" borderId="173" xfId="0" applyFont="1" applyBorder="1" applyAlignment="1">
      <alignment horizontal="center" vertical="center" wrapText="1"/>
    </xf>
    <xf numFmtId="0" fontId="29" fillId="0" borderId="191" xfId="0" applyFont="1" applyBorder="1" applyAlignment="1">
      <alignment horizontal="center" vertical="center" wrapText="1"/>
    </xf>
    <xf numFmtId="0" fontId="29" fillId="0" borderId="161" xfId="0" applyFont="1" applyBorder="1" applyAlignment="1">
      <alignment horizontal="center" vertical="center" wrapText="1"/>
    </xf>
    <xf numFmtId="0" fontId="37" fillId="0" borderId="191" xfId="0" applyFont="1" applyBorder="1">
      <alignment vertical="center"/>
    </xf>
    <xf numFmtId="0" fontId="37" fillId="0" borderId="161" xfId="0" applyFont="1" applyBorder="1">
      <alignment vertical="center"/>
    </xf>
    <xf numFmtId="0" fontId="37" fillId="0" borderId="179" xfId="0" applyFont="1" applyBorder="1">
      <alignment vertical="center"/>
    </xf>
    <xf numFmtId="0" fontId="37" fillId="0" borderId="13" xfId="0" applyFont="1" applyBorder="1">
      <alignment vertical="center"/>
    </xf>
    <xf numFmtId="0" fontId="37" fillId="0" borderId="203" xfId="0" applyFont="1" applyBorder="1">
      <alignment vertical="center"/>
    </xf>
    <xf numFmtId="0" fontId="37" fillId="0" borderId="184" xfId="0" applyFont="1" applyBorder="1">
      <alignment vertical="center"/>
    </xf>
    <xf numFmtId="0" fontId="37" fillId="0" borderId="201" xfId="0" applyFont="1" applyBorder="1">
      <alignment vertical="center"/>
    </xf>
    <xf numFmtId="0" fontId="37" fillId="0" borderId="204" xfId="0" applyFont="1" applyBorder="1">
      <alignment vertical="center"/>
    </xf>
    <xf numFmtId="0" fontId="37" fillId="0" borderId="169" xfId="0" applyFont="1" applyBorder="1">
      <alignment vertical="center"/>
    </xf>
    <xf numFmtId="0" fontId="37" fillId="0" borderId="192" xfId="0" applyFont="1" applyBorder="1">
      <alignment vertical="center"/>
    </xf>
    <xf numFmtId="0" fontId="37" fillId="0" borderId="205" xfId="0" applyFont="1" applyBorder="1">
      <alignment vertical="center"/>
    </xf>
    <xf numFmtId="0" fontId="37" fillId="0" borderId="173" xfId="0" applyFont="1" applyBorder="1">
      <alignment vertical="center"/>
    </xf>
    <xf numFmtId="0" fontId="37" fillId="0" borderId="202" xfId="0" applyFont="1" applyBorder="1">
      <alignment vertical="center"/>
    </xf>
    <xf numFmtId="0" fontId="37" fillId="0" borderId="0" xfId="0" applyFont="1">
      <alignment vertical="center"/>
    </xf>
    <xf numFmtId="0" fontId="37" fillId="0" borderId="16" xfId="0" applyFont="1" applyBorder="1">
      <alignment vertical="center"/>
    </xf>
    <xf numFmtId="0" fontId="37" fillId="0" borderId="183" xfId="0" applyFont="1" applyBorder="1">
      <alignment vertical="center"/>
    </xf>
    <xf numFmtId="0" fontId="56" fillId="0" borderId="76" xfId="0" applyFont="1" applyBorder="1" applyAlignment="1">
      <alignment horizontal="center" vertical="center"/>
    </xf>
    <xf numFmtId="0" fontId="56" fillId="0" borderId="77" xfId="0" applyFont="1" applyBorder="1" applyAlignment="1">
      <alignment horizontal="center" vertical="center"/>
    </xf>
    <xf numFmtId="0" fontId="57" fillId="0" borderId="76" xfId="0" applyFont="1" applyBorder="1" applyAlignment="1">
      <alignment horizontal="center" vertical="center"/>
    </xf>
    <xf numFmtId="0" fontId="57" fillId="0" borderId="77" xfId="0" applyFont="1" applyBorder="1" applyAlignment="1">
      <alignment horizontal="center" vertical="center"/>
    </xf>
    <xf numFmtId="0" fontId="57" fillId="0" borderId="141" xfId="0" applyFont="1" applyBorder="1" applyAlignment="1">
      <alignment horizontal="center" vertical="center"/>
    </xf>
    <xf numFmtId="0" fontId="57" fillId="0" borderId="143" xfId="0" applyFont="1" applyBorder="1" applyAlignment="1">
      <alignment horizontal="center" vertical="center"/>
    </xf>
    <xf numFmtId="0" fontId="56" fillId="0" borderId="79" xfId="0" applyFont="1" applyBorder="1" applyAlignment="1">
      <alignment horizontal="center" vertical="center"/>
    </xf>
    <xf numFmtId="0" fontId="56" fillId="0" borderId="70" xfId="0" applyFont="1" applyBorder="1" applyAlignment="1">
      <alignment horizontal="center" vertical="center"/>
    </xf>
    <xf numFmtId="0" fontId="37" fillId="0" borderId="193" xfId="0" applyFont="1" applyBorder="1">
      <alignment vertical="center"/>
    </xf>
    <xf numFmtId="0" fontId="56" fillId="0" borderId="141" xfId="0" applyFont="1" applyBorder="1" applyAlignment="1">
      <alignment horizontal="center" vertical="center"/>
    </xf>
    <xf numFmtId="0" fontId="56" fillId="0" borderId="143" xfId="0" applyFont="1" applyBorder="1" applyAlignment="1">
      <alignment horizontal="center" vertical="center"/>
    </xf>
    <xf numFmtId="0" fontId="55" fillId="0" borderId="164" xfId="0" applyFont="1" applyBorder="1" applyAlignment="1">
      <alignment horizontal="center" vertical="center"/>
    </xf>
    <xf numFmtId="0" fontId="55" fillId="0" borderId="171" xfId="0" applyFont="1" applyBorder="1" applyAlignment="1">
      <alignment horizontal="center" vertical="center"/>
    </xf>
    <xf numFmtId="0" fontId="37" fillId="3" borderId="2" xfId="0" applyFont="1" applyFill="1" applyBorder="1" applyAlignment="1">
      <alignment horizontal="center" vertical="center" wrapText="1"/>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0" fontId="37" fillId="3" borderId="6" xfId="0" applyFont="1" applyFill="1" applyBorder="1" applyAlignment="1">
      <alignment horizontal="center" vertical="center"/>
    </xf>
    <xf numFmtId="0" fontId="37" fillId="3" borderId="7" xfId="0" applyFont="1" applyFill="1" applyBorder="1" applyAlignment="1">
      <alignment horizontal="center" vertical="center"/>
    </xf>
    <xf numFmtId="0" fontId="37" fillId="3" borderId="8" xfId="0" applyFont="1" applyFill="1" applyBorder="1" applyAlignment="1">
      <alignment horizontal="center" vertical="center"/>
    </xf>
    <xf numFmtId="0" fontId="45" fillId="0" borderId="4" xfId="0" applyFont="1" applyBorder="1" applyAlignment="1">
      <alignment horizontal="center"/>
    </xf>
    <xf numFmtId="0" fontId="45" fillId="0" borderId="8" xfId="0" applyFont="1" applyBorder="1" applyAlignment="1">
      <alignment horizontal="center"/>
    </xf>
    <xf numFmtId="38" fontId="54" fillId="0" borderId="2" xfId="4" applyFont="1" applyBorder="1" applyAlignment="1">
      <alignment horizontal="center" vertical="center"/>
    </xf>
    <xf numFmtId="38" fontId="54" fillId="0" borderId="3" xfId="4" applyFont="1" applyBorder="1" applyAlignment="1">
      <alignment horizontal="center" vertical="center"/>
    </xf>
    <xf numFmtId="38" fontId="54" fillId="0" borderId="6" xfId="4" applyFont="1" applyBorder="1" applyAlignment="1">
      <alignment horizontal="center" vertical="center"/>
    </xf>
    <xf numFmtId="38" fontId="54" fillId="0" borderId="7" xfId="4" applyFont="1" applyBorder="1" applyAlignment="1">
      <alignment horizontal="center" vertical="center"/>
    </xf>
    <xf numFmtId="0" fontId="37" fillId="3" borderId="5" xfId="0" applyFont="1" applyFill="1" applyBorder="1" applyAlignment="1">
      <alignment horizontal="center" vertical="center" wrapText="1"/>
    </xf>
    <xf numFmtId="0" fontId="37" fillId="3" borderId="0" xfId="0" applyFont="1" applyFill="1" applyAlignment="1">
      <alignment horizontal="center" vertical="center"/>
    </xf>
    <xf numFmtId="0" fontId="37" fillId="3" borderId="1" xfId="0" applyFont="1" applyFill="1" applyBorder="1" applyAlignment="1">
      <alignment horizontal="center" vertical="center"/>
    </xf>
    <xf numFmtId="0" fontId="59"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1"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43" fillId="0" borderId="77" xfId="0" applyFont="1" applyBorder="1" applyAlignment="1">
      <alignment horizontal="center" vertical="center"/>
    </xf>
    <xf numFmtId="0" fontId="43" fillId="0" borderId="78" xfId="0" applyFont="1" applyBorder="1" applyAlignment="1">
      <alignment horizontal="center" vertical="center"/>
    </xf>
    <xf numFmtId="0" fontId="39" fillId="9" borderId="2" xfId="0" applyFont="1" applyFill="1" applyBorder="1" applyAlignment="1">
      <alignment horizontal="left" vertical="center"/>
    </xf>
    <xf numFmtId="0" fontId="39" fillId="9" borderId="3" xfId="0" applyFont="1" applyFill="1" applyBorder="1" applyAlignment="1">
      <alignment horizontal="left" vertical="center"/>
    </xf>
    <xf numFmtId="0" fontId="39" fillId="9" borderId="6" xfId="0" applyFont="1" applyFill="1" applyBorder="1" applyAlignment="1">
      <alignment horizontal="left" vertical="center"/>
    </xf>
    <xf numFmtId="0" fontId="39" fillId="9" borderId="7" xfId="0" applyFont="1" applyFill="1" applyBorder="1" applyAlignment="1">
      <alignment horizontal="left" vertical="center"/>
    </xf>
    <xf numFmtId="0" fontId="62" fillId="9" borderId="3" xfId="0" applyFont="1" applyFill="1" applyBorder="1" applyAlignment="1">
      <alignment horizontal="center" vertical="center"/>
    </xf>
    <xf numFmtId="0" fontId="62" fillId="9" borderId="4" xfId="0" applyFont="1" applyFill="1" applyBorder="1" applyAlignment="1">
      <alignment horizontal="center" vertical="center"/>
    </xf>
    <xf numFmtId="0" fontId="62" fillId="9" borderId="7" xfId="0" applyFont="1" applyFill="1" applyBorder="1" applyAlignment="1">
      <alignment horizontal="center" vertical="center"/>
    </xf>
    <xf numFmtId="0" fontId="62" fillId="9" borderId="8" xfId="0" applyFont="1" applyFill="1" applyBorder="1" applyAlignment="1">
      <alignment horizontal="center" vertical="center"/>
    </xf>
    <xf numFmtId="0" fontId="37" fillId="0" borderId="3" xfId="0" applyFont="1" applyBorder="1">
      <alignment vertical="center"/>
    </xf>
    <xf numFmtId="0" fontId="53" fillId="3" borderId="2" xfId="0" applyFont="1" applyFill="1" applyBorder="1">
      <alignment vertical="center"/>
    </xf>
    <xf numFmtId="0" fontId="53" fillId="3" borderId="3" xfId="0" applyFont="1" applyFill="1" applyBorder="1">
      <alignment vertical="center"/>
    </xf>
    <xf numFmtId="0" fontId="53" fillId="3" borderId="6" xfId="0" applyFont="1" applyFill="1" applyBorder="1">
      <alignment vertical="center"/>
    </xf>
    <xf numFmtId="0" fontId="53" fillId="3" borderId="7" xfId="0" applyFont="1" applyFill="1" applyBorder="1">
      <alignment vertical="center"/>
    </xf>
    <xf numFmtId="0" fontId="63" fillId="3" borderId="3" xfId="0" applyFont="1" applyFill="1" applyBorder="1" applyAlignment="1">
      <alignment horizontal="center" vertical="center"/>
    </xf>
    <xf numFmtId="0" fontId="63" fillId="3" borderId="4" xfId="0" applyFont="1" applyFill="1" applyBorder="1" applyAlignment="1">
      <alignment horizontal="center" vertical="center"/>
    </xf>
    <xf numFmtId="0" fontId="63" fillId="3" borderId="7" xfId="0" applyFont="1" applyFill="1" applyBorder="1" applyAlignment="1">
      <alignment horizontal="center" vertical="center"/>
    </xf>
    <xf numFmtId="0" fontId="63" fillId="3" borderId="8" xfId="0" applyFont="1" applyFill="1" applyBorder="1" applyAlignment="1">
      <alignment horizontal="center" vertical="center"/>
    </xf>
    <xf numFmtId="38" fontId="47" fillId="0" borderId="2" xfId="4" applyFont="1" applyBorder="1" applyAlignment="1">
      <alignment horizontal="center" vertical="center"/>
    </xf>
    <xf numFmtId="38" fontId="47" fillId="0" borderId="3" xfId="4" applyFont="1" applyBorder="1" applyAlignment="1">
      <alignment horizontal="center" vertical="center"/>
    </xf>
    <xf numFmtId="38" fontId="47" fillId="0" borderId="6" xfId="4" applyFont="1" applyBorder="1" applyAlignment="1">
      <alignment horizontal="center" vertical="center"/>
    </xf>
    <xf numFmtId="38" fontId="47" fillId="0" borderId="7" xfId="4" applyFont="1" applyBorder="1" applyAlignment="1">
      <alignment horizontal="center" vertical="center"/>
    </xf>
    <xf numFmtId="0" fontId="37" fillId="0" borderId="76" xfId="0" applyFont="1" applyBorder="1" applyAlignment="1">
      <alignment horizontal="center" vertical="center"/>
    </xf>
    <xf numFmtId="0" fontId="37" fillId="0" borderId="77" xfId="0" applyFont="1" applyBorder="1" applyAlignment="1">
      <alignment horizontal="center" vertical="center"/>
    </xf>
    <xf numFmtId="0" fontId="37" fillId="8" borderId="2" xfId="0" applyFont="1" applyFill="1" applyBorder="1" applyAlignment="1">
      <alignment horizontal="center" vertical="center" wrapText="1"/>
    </xf>
    <xf numFmtId="0" fontId="37" fillId="8" borderId="3" xfId="0" applyFont="1" applyFill="1" applyBorder="1" applyAlignment="1">
      <alignment horizontal="center" vertical="center"/>
    </xf>
    <xf numFmtId="0" fontId="37" fillId="8" borderId="4" xfId="0" applyFont="1" applyFill="1" applyBorder="1" applyAlignment="1">
      <alignment horizontal="center" vertical="center"/>
    </xf>
    <xf numFmtId="0" fontId="37" fillId="8" borderId="6" xfId="0" applyFont="1" applyFill="1" applyBorder="1" applyAlignment="1">
      <alignment horizontal="center" vertical="center"/>
    </xf>
    <xf numFmtId="0" fontId="37" fillId="8" borderId="7" xfId="0" applyFont="1" applyFill="1" applyBorder="1" applyAlignment="1">
      <alignment horizontal="center" vertical="center"/>
    </xf>
    <xf numFmtId="0" fontId="37" fillId="8" borderId="8" xfId="0" applyFont="1" applyFill="1" applyBorder="1" applyAlignment="1">
      <alignment horizontal="center" vertical="center"/>
    </xf>
    <xf numFmtId="191" fontId="46" fillId="0" borderId="165" xfId="0" applyNumberFormat="1" applyFont="1" applyBorder="1" applyAlignment="1">
      <alignment horizontal="center" vertical="center"/>
    </xf>
    <xf numFmtId="191" fontId="46" fillId="0" borderId="172" xfId="0" applyNumberFormat="1" applyFont="1" applyBorder="1" applyAlignment="1">
      <alignment horizontal="center" vertical="center"/>
    </xf>
    <xf numFmtId="191" fontId="46" fillId="0" borderId="76" xfId="0" applyNumberFormat="1" applyFont="1" applyBorder="1" applyAlignment="1">
      <alignment horizontal="center" vertical="center"/>
    </xf>
    <xf numFmtId="191" fontId="46" fillId="0" borderId="77" xfId="0" applyNumberFormat="1" applyFont="1" applyBorder="1" applyAlignment="1">
      <alignment horizontal="center" vertical="center"/>
    </xf>
    <xf numFmtId="191" fontId="46" fillId="0" borderId="195" xfId="0" applyNumberFormat="1" applyFont="1" applyBorder="1" applyAlignment="1">
      <alignment horizontal="center" vertical="center"/>
    </xf>
    <xf numFmtId="191" fontId="46" fillId="0" borderId="78" xfId="0" applyNumberFormat="1" applyFont="1" applyBorder="1" applyAlignment="1">
      <alignment horizontal="center" vertical="center"/>
    </xf>
    <xf numFmtId="0" fontId="45" fillId="10" borderId="70" xfId="0" applyFont="1" applyFill="1" applyBorder="1" applyAlignment="1">
      <alignment horizontal="center" vertical="center" wrapText="1"/>
    </xf>
    <xf numFmtId="0" fontId="45" fillId="10" borderId="70" xfId="0" applyFont="1" applyFill="1" applyBorder="1" applyAlignment="1">
      <alignment horizontal="center" vertical="center"/>
    </xf>
    <xf numFmtId="0" fontId="45" fillId="10" borderId="77" xfId="0" applyFont="1" applyFill="1" applyBorder="1" applyAlignment="1">
      <alignment horizontal="center" vertical="center"/>
    </xf>
    <xf numFmtId="0" fontId="43" fillId="0" borderId="70" xfId="0" applyFont="1" applyBorder="1" applyAlignment="1">
      <alignment horizontal="center" vertical="center"/>
    </xf>
    <xf numFmtId="0" fontId="43" fillId="0" borderId="80" xfId="0" applyFont="1" applyBorder="1" applyAlignment="1">
      <alignment horizontal="center" vertical="center"/>
    </xf>
    <xf numFmtId="0" fontId="37" fillId="0" borderId="2" xfId="0" applyFont="1" applyBorder="1">
      <alignment vertical="center"/>
    </xf>
    <xf numFmtId="0" fontId="37" fillId="0" borderId="4" xfId="0" applyFont="1" applyBorder="1">
      <alignment vertical="center"/>
    </xf>
    <xf numFmtId="0" fontId="37" fillId="10" borderId="164" xfId="0" applyFont="1" applyFill="1" applyBorder="1" applyAlignment="1">
      <alignment horizontal="center" vertical="center"/>
    </xf>
    <xf numFmtId="0" fontId="37" fillId="10" borderId="171" xfId="0" applyFont="1" applyFill="1" applyBorder="1" applyAlignment="1">
      <alignment horizontal="center" vertical="center"/>
    </xf>
    <xf numFmtId="0" fontId="37" fillId="10" borderId="194" xfId="0" applyFont="1" applyFill="1" applyBorder="1" applyAlignment="1">
      <alignment horizontal="center" vertical="center"/>
    </xf>
    <xf numFmtId="0" fontId="50" fillId="0" borderId="79" xfId="0" applyFont="1" applyBorder="1" applyAlignment="1">
      <alignment horizontal="center" vertical="center"/>
    </xf>
    <xf numFmtId="0" fontId="50" fillId="0" borderId="70" xfId="0" applyFont="1" applyBorder="1" applyAlignment="1">
      <alignment horizontal="center" vertical="center"/>
    </xf>
    <xf numFmtId="0" fontId="37" fillId="0" borderId="70" xfId="0" applyFont="1" applyBorder="1" applyAlignment="1">
      <alignment horizontal="center" vertical="center"/>
    </xf>
    <xf numFmtId="0" fontId="50" fillId="0" borderId="141" xfId="0" applyFont="1" applyBorder="1" applyAlignment="1">
      <alignment horizontal="center" vertical="center"/>
    </xf>
    <xf numFmtId="0" fontId="50" fillId="0" borderId="143" xfId="0" applyFont="1" applyBorder="1" applyAlignment="1">
      <alignment horizontal="center" vertical="center"/>
    </xf>
    <xf numFmtId="0" fontId="43" fillId="0" borderId="143" xfId="0" applyFont="1" applyBorder="1" applyAlignment="1">
      <alignment horizontal="center" vertical="center"/>
    </xf>
    <xf numFmtId="0" fontId="43" fillId="0" borderId="175" xfId="0" applyFont="1" applyBorder="1" applyAlignment="1">
      <alignment horizontal="center" vertical="center"/>
    </xf>
    <xf numFmtId="0" fontId="37" fillId="10" borderId="165" xfId="0" applyFont="1" applyFill="1" applyBorder="1" applyAlignment="1">
      <alignment horizontal="center" vertical="center"/>
    </xf>
    <xf numFmtId="0" fontId="37" fillId="10" borderId="172" xfId="0" applyFont="1" applyFill="1" applyBorder="1" applyAlignment="1">
      <alignment horizontal="center" vertical="center"/>
    </xf>
    <xf numFmtId="0" fontId="37" fillId="10" borderId="195" xfId="0" applyFont="1" applyFill="1" applyBorder="1" applyAlignment="1">
      <alignment horizontal="center" vertical="center"/>
    </xf>
    <xf numFmtId="0" fontId="45" fillId="10" borderId="79" xfId="0" applyFont="1" applyFill="1" applyBorder="1" applyAlignment="1">
      <alignment horizontal="center" vertical="center" wrapText="1"/>
    </xf>
    <xf numFmtId="0" fontId="45" fillId="10" borderId="76" xfId="0" applyFont="1" applyFill="1" applyBorder="1" applyAlignment="1">
      <alignment horizontal="center" vertical="center"/>
    </xf>
    <xf numFmtId="0" fontId="45" fillId="10" borderId="80" xfId="0" applyFont="1" applyFill="1" applyBorder="1" applyAlignment="1">
      <alignment horizontal="center" vertical="center"/>
    </xf>
    <xf numFmtId="0" fontId="45" fillId="10" borderId="78" xfId="0" applyFont="1" applyFill="1" applyBorder="1" applyAlignment="1">
      <alignment horizontal="center" vertical="center"/>
    </xf>
    <xf numFmtId="0" fontId="37" fillId="11" borderId="2" xfId="0" applyFont="1" applyFill="1" applyBorder="1" applyAlignment="1">
      <alignment horizontal="center" vertical="center" wrapText="1"/>
    </xf>
    <xf numFmtId="0" fontId="37" fillId="11" borderId="3" xfId="0" applyFont="1" applyFill="1" applyBorder="1" applyAlignment="1">
      <alignment horizontal="center" vertical="center"/>
    </xf>
    <xf numFmtId="0" fontId="37" fillId="11" borderId="4" xfId="0" applyFont="1" applyFill="1" applyBorder="1" applyAlignment="1">
      <alignment horizontal="center" vertical="center"/>
    </xf>
    <xf numFmtId="0" fontId="37" fillId="11" borderId="6" xfId="0" applyFont="1" applyFill="1" applyBorder="1" applyAlignment="1">
      <alignment horizontal="center" vertical="center"/>
    </xf>
    <xf numFmtId="0" fontId="37" fillId="11" borderId="7" xfId="0" applyFont="1" applyFill="1" applyBorder="1" applyAlignment="1">
      <alignment horizontal="center" vertical="center"/>
    </xf>
    <xf numFmtId="0" fontId="37" fillId="11" borderId="8" xfId="0" applyFont="1" applyFill="1" applyBorder="1" applyAlignment="1">
      <alignment horizontal="center" vertical="center"/>
    </xf>
    <xf numFmtId="38" fontId="48" fillId="0" borderId="2" xfId="4" applyFont="1" applyBorder="1" applyAlignment="1">
      <alignment horizontal="right"/>
    </xf>
    <xf numFmtId="38" fontId="48" fillId="0" borderId="3" xfId="4" applyFont="1" applyBorder="1" applyAlignment="1">
      <alignment horizontal="right"/>
    </xf>
    <xf numFmtId="38" fontId="48" fillId="0" borderId="6" xfId="4" applyFont="1" applyBorder="1" applyAlignment="1">
      <alignment horizontal="right"/>
    </xf>
    <xf numFmtId="38" fontId="48" fillId="0" borderId="7" xfId="4" applyFont="1" applyBorder="1" applyAlignment="1">
      <alignment horizontal="right"/>
    </xf>
    <xf numFmtId="0" fontId="41" fillId="0" borderId="0" xfId="0" applyFont="1" applyAlignment="1">
      <alignment horizontal="center" vertical="center"/>
    </xf>
    <xf numFmtId="0" fontId="45" fillId="11" borderId="2" xfId="0" applyFont="1" applyFill="1" applyBorder="1" applyAlignment="1">
      <alignment horizontal="center" vertical="center" wrapText="1"/>
    </xf>
    <xf numFmtId="0" fontId="45" fillId="11" borderId="3" xfId="0" applyFont="1" applyFill="1" applyBorder="1" applyAlignment="1">
      <alignment horizontal="center" vertical="center"/>
    </xf>
    <xf numFmtId="0" fontId="45" fillId="11" borderId="4" xfId="0" applyFont="1" applyFill="1" applyBorder="1" applyAlignment="1">
      <alignment horizontal="center" vertical="center"/>
    </xf>
    <xf numFmtId="0" fontId="45" fillId="11" borderId="6" xfId="0" applyFont="1" applyFill="1" applyBorder="1" applyAlignment="1">
      <alignment horizontal="center" vertical="center"/>
    </xf>
    <xf numFmtId="0" fontId="45" fillId="11" borderId="7" xfId="0" applyFont="1" applyFill="1" applyBorder="1" applyAlignment="1">
      <alignment horizontal="center" vertical="center"/>
    </xf>
    <xf numFmtId="0" fontId="45" fillId="11" borderId="8" xfId="0" applyFont="1" applyFill="1" applyBorder="1" applyAlignment="1">
      <alignment horizontal="center" vertical="center"/>
    </xf>
    <xf numFmtId="0" fontId="49"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49" fillId="0" borderId="6"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38" fontId="37" fillId="10" borderId="57" xfId="4" applyFont="1" applyFill="1" applyBorder="1" applyAlignment="1">
      <alignment horizontal="center" vertical="center"/>
    </xf>
    <xf numFmtId="38" fontId="37" fillId="10" borderId="13" xfId="4" applyFont="1" applyFill="1" applyBorder="1" applyAlignment="1">
      <alignment horizontal="center" vertical="center"/>
    </xf>
    <xf numFmtId="38" fontId="37" fillId="10" borderId="16" xfId="4" applyFont="1" applyFill="1" applyBorder="1" applyAlignment="1">
      <alignment horizontal="center" vertical="center"/>
    </xf>
    <xf numFmtId="38" fontId="37" fillId="10" borderId="15" xfId="4" applyFont="1" applyFill="1" applyBorder="1" applyAlignment="1">
      <alignment horizontal="center" vertical="center"/>
    </xf>
    <xf numFmtId="190" fontId="44" fillId="0" borderId="2" xfId="1" applyNumberFormat="1" applyFont="1" applyBorder="1" applyAlignment="1">
      <alignment horizontal="right" vertical="center"/>
    </xf>
    <xf numFmtId="190" fontId="44" fillId="0" borderId="3" xfId="1" applyNumberFormat="1" applyFont="1" applyBorder="1" applyAlignment="1">
      <alignment horizontal="right" vertical="center"/>
    </xf>
    <xf numFmtId="190" fontId="44" fillId="0" borderId="4" xfId="1" applyNumberFormat="1" applyFont="1" applyBorder="1" applyAlignment="1">
      <alignment horizontal="right" vertical="center"/>
    </xf>
    <xf numFmtId="190" fontId="44" fillId="0" borderId="6" xfId="1" applyNumberFormat="1" applyFont="1" applyBorder="1" applyAlignment="1">
      <alignment horizontal="right" vertical="center"/>
    </xf>
    <xf numFmtId="190" fontId="44" fillId="0" borderId="7" xfId="1" applyNumberFormat="1" applyFont="1" applyBorder="1" applyAlignment="1">
      <alignment horizontal="right" vertical="center"/>
    </xf>
    <xf numFmtId="190" fontId="44" fillId="0" borderId="8" xfId="1" applyNumberFormat="1" applyFont="1" applyBorder="1" applyAlignment="1">
      <alignment horizontal="right" vertical="center"/>
    </xf>
    <xf numFmtId="0" fontId="37" fillId="10" borderId="15" xfId="0" applyFont="1" applyFill="1" applyBorder="1" applyAlignment="1">
      <alignment horizontal="center" vertical="center"/>
    </xf>
    <xf numFmtId="0" fontId="37" fillId="10" borderId="13" xfId="0" applyFont="1" applyFill="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190" fontId="44" fillId="0" borderId="56" xfId="1" applyNumberFormat="1" applyFont="1" applyBorder="1" applyAlignment="1">
      <alignment horizontal="right" vertical="center"/>
    </xf>
    <xf numFmtId="190" fontId="44" fillId="0" borderId="206" xfId="1" applyNumberFormat="1" applyFont="1" applyBorder="1" applyAlignment="1">
      <alignment horizontal="right" vertical="center"/>
    </xf>
    <xf numFmtId="0" fontId="45" fillId="0" borderId="0" xfId="0" applyFont="1">
      <alignment vertical="center"/>
    </xf>
    <xf numFmtId="0" fontId="37" fillId="0" borderId="0" xfId="0" applyFont="1" applyAlignment="1">
      <alignment horizontal="center" vertical="center"/>
    </xf>
    <xf numFmtId="0" fontId="37" fillId="0" borderId="0" xfId="0" applyFont="1" applyAlignment="1">
      <alignment vertical="center" wrapText="1"/>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37" fillId="10" borderId="16" xfId="0" applyFont="1" applyFill="1" applyBorder="1" applyAlignment="1">
      <alignment horizontal="center" vertical="center"/>
    </xf>
    <xf numFmtId="38" fontId="44" fillId="0" borderId="196" xfId="4" applyFont="1" applyBorder="1" applyAlignment="1">
      <alignment horizontal="right" vertical="center"/>
    </xf>
    <xf numFmtId="38" fontId="44" fillId="0" borderId="0" xfId="4" applyFont="1" applyBorder="1" applyAlignment="1">
      <alignment horizontal="right" vertical="center"/>
    </xf>
    <xf numFmtId="38" fontId="44" fillId="0" borderId="206" xfId="4" applyFont="1" applyBorder="1" applyAlignment="1">
      <alignment horizontal="right" vertical="center"/>
    </xf>
    <xf numFmtId="38" fontId="44" fillId="0" borderId="7" xfId="4" applyFont="1" applyBorder="1" applyAlignment="1">
      <alignment horizontal="right" vertical="center"/>
    </xf>
    <xf numFmtId="0" fontId="44" fillId="0" borderId="145" xfId="0" applyFont="1" applyBorder="1" applyAlignment="1">
      <alignment horizontal="center" vertical="center"/>
    </xf>
    <xf numFmtId="0" fontId="44" fillId="0" borderId="170" xfId="0" applyFont="1" applyBorder="1" applyAlignment="1">
      <alignment horizontal="center" vertical="center"/>
    </xf>
    <xf numFmtId="0" fontId="44" fillId="0" borderId="167" xfId="0" applyFont="1" applyBorder="1" applyAlignment="1">
      <alignment horizontal="center" vertical="center"/>
    </xf>
    <xf numFmtId="0" fontId="44" fillId="0" borderId="163" xfId="0" applyFont="1" applyBorder="1" applyAlignment="1">
      <alignment horizontal="center" vertical="center"/>
    </xf>
    <xf numFmtId="0" fontId="44" fillId="0" borderId="144" xfId="0" applyFont="1" applyBorder="1" applyAlignment="1">
      <alignment horizontal="center" vertical="center"/>
    </xf>
    <xf numFmtId="0" fontId="44" fillId="0" borderId="168" xfId="0" applyFont="1" applyBorder="1" applyAlignment="1">
      <alignment horizontal="center" vertical="center"/>
    </xf>
    <xf numFmtId="0" fontId="45" fillId="0" borderId="0" xfId="0" applyFont="1" applyAlignment="1">
      <alignment horizontal="left" vertical="center"/>
    </xf>
    <xf numFmtId="0" fontId="37" fillId="10" borderId="57" xfId="0" applyFont="1" applyFill="1" applyBorder="1" applyAlignment="1">
      <alignment horizontal="center" vertical="center"/>
    </xf>
    <xf numFmtId="193" fontId="44" fillId="0" borderId="2" xfId="4" applyNumberFormat="1" applyFont="1" applyBorder="1" applyAlignment="1">
      <alignment horizontal="right" vertical="center" shrinkToFit="1"/>
    </xf>
    <xf numFmtId="193" fontId="44" fillId="0" borderId="3" xfId="4" applyNumberFormat="1" applyFont="1" applyBorder="1" applyAlignment="1">
      <alignment horizontal="right" vertical="center" shrinkToFit="1"/>
    </xf>
    <xf numFmtId="193" fontId="44" fillId="0" borderId="6" xfId="4" applyNumberFormat="1" applyFont="1" applyBorder="1" applyAlignment="1">
      <alignment horizontal="right" vertical="center" shrinkToFit="1"/>
    </xf>
    <xf numFmtId="193" fontId="44" fillId="0" borderId="7" xfId="4" applyNumberFormat="1" applyFont="1" applyBorder="1" applyAlignment="1">
      <alignment horizontal="right" vertical="center" shrinkToFit="1"/>
    </xf>
    <xf numFmtId="0" fontId="44" fillId="2" borderId="145" xfId="0" applyFont="1" applyFill="1" applyBorder="1" applyAlignment="1" applyProtection="1">
      <alignment horizontal="center" vertical="center"/>
      <protection locked="0"/>
    </xf>
    <xf numFmtId="0" fontId="44" fillId="2" borderId="170" xfId="0" applyFont="1" applyFill="1" applyBorder="1" applyAlignment="1" applyProtection="1">
      <alignment horizontal="center" vertical="center"/>
      <protection locked="0"/>
    </xf>
    <xf numFmtId="0" fontId="44" fillId="2" borderId="167" xfId="0" applyFont="1" applyFill="1" applyBorder="1" applyAlignment="1" applyProtection="1">
      <alignment horizontal="center" vertical="center"/>
      <protection locked="0"/>
    </xf>
    <xf numFmtId="0" fontId="44" fillId="2" borderId="163" xfId="0" applyFont="1" applyFill="1" applyBorder="1" applyAlignment="1" applyProtection="1">
      <alignment horizontal="center" vertical="center"/>
      <protection locked="0"/>
    </xf>
    <xf numFmtId="0" fontId="44" fillId="2" borderId="144" xfId="0" applyFont="1" applyFill="1" applyBorder="1" applyAlignment="1" applyProtection="1">
      <alignment horizontal="center" vertical="center"/>
      <protection locked="0"/>
    </xf>
    <xf numFmtId="0" fontId="44" fillId="2" borderId="168" xfId="0" applyFont="1" applyFill="1" applyBorder="1" applyAlignment="1" applyProtection="1">
      <alignment horizontal="center" vertical="center"/>
      <protection locked="0"/>
    </xf>
    <xf numFmtId="38" fontId="44" fillId="12" borderId="56" xfId="4" applyFont="1" applyFill="1" applyBorder="1" applyAlignment="1" applyProtection="1">
      <alignment horizontal="right" vertical="center"/>
      <protection locked="0"/>
    </xf>
    <xf numFmtId="38" fontId="44" fillId="12" borderId="3" xfId="4" applyFont="1" applyFill="1" applyBorder="1" applyAlignment="1" applyProtection="1">
      <alignment horizontal="right" vertical="center"/>
      <protection locked="0"/>
    </xf>
    <xf numFmtId="38" fontId="44" fillId="12" borderId="206" xfId="4" applyFont="1" applyFill="1" applyBorder="1" applyAlignment="1" applyProtection="1">
      <alignment horizontal="right" vertical="center"/>
      <protection locked="0"/>
    </xf>
    <xf numFmtId="38" fontId="44" fillId="12" borderId="7" xfId="4" applyFont="1" applyFill="1" applyBorder="1" applyAlignment="1" applyProtection="1">
      <alignment horizontal="right" vertical="center"/>
      <protection locked="0"/>
    </xf>
    <xf numFmtId="193" fontId="44" fillId="12" borderId="2" xfId="4" applyNumberFormat="1" applyFont="1" applyFill="1" applyBorder="1" applyAlignment="1" applyProtection="1">
      <alignment horizontal="right" vertical="center" shrinkToFit="1"/>
      <protection locked="0"/>
    </xf>
    <xf numFmtId="193" fontId="44" fillId="12" borderId="3" xfId="4" applyNumberFormat="1" applyFont="1" applyFill="1" applyBorder="1" applyAlignment="1" applyProtection="1">
      <alignment horizontal="right" vertical="center" shrinkToFit="1"/>
      <protection locked="0"/>
    </xf>
    <xf numFmtId="193" fontId="44" fillId="12" borderId="6" xfId="4" applyNumberFormat="1" applyFont="1" applyFill="1" applyBorder="1" applyAlignment="1" applyProtection="1">
      <alignment horizontal="right" vertical="center" shrinkToFit="1"/>
      <protection locked="0"/>
    </xf>
    <xf numFmtId="193" fontId="44" fillId="12" borderId="7" xfId="4" applyNumberFormat="1" applyFont="1" applyFill="1" applyBorder="1" applyAlignment="1" applyProtection="1">
      <alignment horizontal="right" vertical="center" shrinkToFit="1"/>
      <protection locked="0"/>
    </xf>
    <xf numFmtId="0" fontId="60" fillId="0" borderId="0" xfId="0" applyFont="1" applyAlignment="1">
      <alignment horizontal="center" vertical="center"/>
    </xf>
    <xf numFmtId="0" fontId="80" fillId="0" borderId="0" xfId="0" applyFont="1" applyAlignment="1">
      <alignment vertical="center" shrinkToFit="1"/>
    </xf>
    <xf numFmtId="0" fontId="39" fillId="9" borderId="2" xfId="0" applyFont="1" applyFill="1" applyBorder="1">
      <alignment vertical="center"/>
    </xf>
    <xf numFmtId="0" fontId="39" fillId="9" borderId="3" xfId="0" applyFont="1" applyFill="1" applyBorder="1">
      <alignment vertical="center"/>
    </xf>
    <xf numFmtId="0" fontId="39" fillId="9" borderId="4" xfId="0" applyFont="1" applyFill="1" applyBorder="1">
      <alignment vertical="center"/>
    </xf>
    <xf numFmtId="0" fontId="39" fillId="9" borderId="6" xfId="0" applyFont="1" applyFill="1" applyBorder="1">
      <alignment vertical="center"/>
    </xf>
    <xf numFmtId="0" fontId="39" fillId="9" borderId="7" xfId="0" applyFont="1" applyFill="1" applyBorder="1">
      <alignment vertical="center"/>
    </xf>
    <xf numFmtId="0" fontId="39" fillId="9" borderId="8" xfId="0" applyFont="1" applyFill="1" applyBorder="1">
      <alignment vertical="center"/>
    </xf>
    <xf numFmtId="0" fontId="38" fillId="0" borderId="0" xfId="0" applyFont="1">
      <alignment vertical="center"/>
    </xf>
    <xf numFmtId="0" fontId="46" fillId="0" borderId="7" xfId="0" applyFont="1" applyBorder="1" applyAlignment="1">
      <alignment horizontal="center" vertical="center" shrinkToFit="1"/>
    </xf>
    <xf numFmtId="0" fontId="65" fillId="0" borderId="7" xfId="0" applyFont="1" applyBorder="1" applyAlignment="1">
      <alignment horizontal="center" vertical="center" shrinkToFit="1"/>
    </xf>
    <xf numFmtId="0" fontId="67" fillId="0" borderId="7" xfId="0" applyFont="1" applyBorder="1" applyAlignment="1">
      <alignment horizontal="center" vertical="center" shrinkToFit="1"/>
    </xf>
    <xf numFmtId="0" fontId="44" fillId="0" borderId="0" xfId="0" applyFont="1" applyAlignment="1">
      <alignment horizontal="center"/>
    </xf>
    <xf numFmtId="0" fontId="44" fillId="0" borderId="7" xfId="0" applyFont="1" applyBorder="1" applyAlignment="1">
      <alignment horizontal="center"/>
    </xf>
    <xf numFmtId="0" fontId="37" fillId="0" borderId="7" xfId="0" applyFont="1" applyBorder="1" applyAlignment="1">
      <alignment horizontal="center"/>
    </xf>
    <xf numFmtId="0" fontId="37" fillId="0" borderId="2" xfId="0" applyFont="1" applyBorder="1" applyAlignment="1">
      <alignment vertical="center" wrapText="1"/>
    </xf>
    <xf numFmtId="0" fontId="37" fillId="0" borderId="3" xfId="0" applyFont="1" applyBorder="1" applyAlignment="1">
      <alignment vertical="center" wrapText="1"/>
    </xf>
    <xf numFmtId="0" fontId="37" fillId="0" borderId="4" xfId="0" applyFont="1" applyBorder="1" applyAlignment="1">
      <alignment vertical="center" wrapText="1"/>
    </xf>
    <xf numFmtId="0" fontId="37" fillId="0" borderId="5" xfId="0" applyFont="1" applyBorder="1" applyAlignment="1">
      <alignment vertical="center" wrapText="1"/>
    </xf>
    <xf numFmtId="0" fontId="37" fillId="0" borderId="1" xfId="0" applyFont="1" applyBorder="1" applyAlignment="1">
      <alignment vertical="center" wrapText="1"/>
    </xf>
    <xf numFmtId="0" fontId="37" fillId="0" borderId="6" xfId="0" applyFont="1" applyBorder="1" applyAlignment="1">
      <alignment vertical="center" wrapText="1"/>
    </xf>
    <xf numFmtId="0" fontId="37" fillId="0" borderId="7" xfId="0" applyFont="1" applyBorder="1" applyAlignment="1">
      <alignment vertical="center" wrapText="1"/>
    </xf>
    <xf numFmtId="0" fontId="37" fillId="0" borderId="8" xfId="0" applyFont="1" applyBorder="1" applyAlignment="1">
      <alignment vertical="center" wrapText="1"/>
    </xf>
    <xf numFmtId="0" fontId="37" fillId="11" borderId="2" xfId="0" applyFont="1" applyFill="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4" xfId="0" applyFont="1" applyBorder="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6" fillId="0" borderId="2" xfId="0" applyFont="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0" fontId="46" fillId="0" borderId="4" xfId="0" applyFont="1" applyBorder="1" applyAlignment="1" applyProtection="1">
      <alignment horizontal="center" vertical="center"/>
      <protection locked="0"/>
    </xf>
    <xf numFmtId="0" fontId="46" fillId="0" borderId="6" xfId="0" applyFont="1" applyBorder="1" applyAlignment="1" applyProtection="1">
      <alignment horizontal="center" vertical="center"/>
      <protection locked="0"/>
    </xf>
    <xf numFmtId="0" fontId="46" fillId="0" borderId="7" xfId="0" applyFont="1" applyBorder="1" applyAlignment="1" applyProtection="1">
      <alignment horizontal="center" vertical="center"/>
      <protection locked="0"/>
    </xf>
    <xf numFmtId="0" fontId="46" fillId="0" borderId="8" xfId="0" applyFont="1" applyBorder="1" applyAlignment="1" applyProtection="1">
      <alignment horizontal="center" vertical="center"/>
      <protection locked="0"/>
    </xf>
  </cellXfs>
  <cellStyles count="19">
    <cellStyle name="パーセント" xfId="1" builtinId="5"/>
    <cellStyle name="パーセント 2" xfId="2"/>
    <cellStyle name="パーセント 2 2" xfId="17"/>
    <cellStyle name="パーセント 3" xfId="16"/>
    <cellStyle name="ハイパーリンク" xfId="3" builtinId="8"/>
    <cellStyle name="桁区切り" xfId="4" builtinId="6"/>
    <cellStyle name="桁区切り 2" xfId="5"/>
    <cellStyle name="桁区切り 3" xfId="6"/>
    <cellStyle name="桁区切り 3 2" xfId="18"/>
    <cellStyle name="桁区切り 4" xfId="7"/>
    <cellStyle name="標準" xfId="0" builtinId="0"/>
    <cellStyle name="標準 2" xfId="8"/>
    <cellStyle name="標準 3" xfId="9"/>
    <cellStyle name="標準 4" xfId="10"/>
    <cellStyle name="標準 5" xfId="11"/>
    <cellStyle name="標準_170125地球温暖化対策計画書(山内修正案）" xfId="12"/>
    <cellStyle name="標準_kokuji6_tokuteisanteihoukoku(100315)" xfId="13"/>
    <cellStyle name="標準_算定A号様式(その他ガス削減量算定ガイドライン)入力用110210" xfId="15"/>
    <cellStyle name="標準_第１号様式の２０（特定テナント等計画書提出書）" xfId="14"/>
  </cellStyles>
  <dxfs count="29">
    <dxf>
      <font>
        <condense val="0"/>
        <extend val="0"/>
        <color indexed="23"/>
      </font>
    </dxf>
    <dxf>
      <font>
        <condense val="0"/>
        <extend val="0"/>
        <color indexed="48"/>
      </font>
    </dxf>
    <dxf>
      <font>
        <condense val="0"/>
        <extend val="0"/>
        <color indexed="11"/>
      </font>
    </dxf>
    <dxf>
      <fill>
        <patternFill>
          <bgColor theme="9" tint="0.59996337778862885"/>
        </patternFill>
      </fill>
    </dxf>
    <dxf>
      <font>
        <color theme="0"/>
      </font>
      <fill>
        <patternFill>
          <bgColor theme="0"/>
        </patternFill>
      </fill>
      <border>
        <left/>
        <right/>
        <top/>
        <bottom/>
        <vertical/>
        <horizontal/>
      </border>
    </dxf>
    <dxf>
      <fill>
        <patternFill>
          <bgColor theme="9" tint="0.59996337778862885"/>
        </patternFill>
      </fill>
    </dxf>
    <dxf>
      <fill>
        <patternFill>
          <bgColor indexed="43"/>
        </patternFill>
      </fill>
    </dxf>
    <dxf>
      <fill>
        <patternFill>
          <bgColor rgb="FFFFFF99"/>
        </patternFill>
      </fill>
    </dxf>
    <dxf>
      <fill>
        <patternFill>
          <bgColor rgb="FFFFFF99"/>
        </patternFill>
      </fill>
    </dxf>
    <dxf>
      <fill>
        <patternFill>
          <bgColor indexed="43"/>
        </patternFill>
      </fill>
    </dxf>
    <dxf>
      <fill>
        <patternFill>
          <bgColor theme="0" tint="-0.24994659260841701"/>
        </patternFill>
      </fill>
    </dxf>
    <dxf>
      <fill>
        <patternFill>
          <bgColor rgb="FFFFFF99"/>
        </patternFill>
      </fill>
    </dxf>
    <dxf>
      <fill>
        <patternFill>
          <bgColor theme="0" tint="-0.24994659260841701"/>
        </patternFill>
      </fill>
    </dxf>
    <dxf>
      <fill>
        <patternFill>
          <bgColor rgb="FFFFFF99"/>
        </patternFill>
      </fill>
    </dxf>
    <dxf>
      <fill>
        <patternFill>
          <bgColor indexed="22"/>
        </patternFill>
      </fill>
    </dxf>
    <dxf>
      <fill>
        <patternFill>
          <bgColor indexed="43"/>
        </patternFill>
      </fill>
    </dxf>
    <dxf>
      <fill>
        <patternFill>
          <bgColor indexed="22"/>
        </patternFill>
      </fill>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20</xdr:col>
      <xdr:colOff>47625</xdr:colOff>
      <xdr:row>13</xdr:row>
      <xdr:rowOff>0</xdr:rowOff>
    </xdr:from>
    <xdr:to>
      <xdr:col>36</xdr:col>
      <xdr:colOff>85725</xdr:colOff>
      <xdr:row>14</xdr:row>
      <xdr:rowOff>190500</xdr:rowOff>
    </xdr:to>
    <xdr:sp macro="" textlink="">
      <xdr:nvSpPr>
        <xdr:cNvPr id="27753" name="AutoShape 1">
          <a:extLst>
            <a:ext uri="{FF2B5EF4-FFF2-40B4-BE49-F238E27FC236}">
              <a16:creationId xmlns:a16="http://schemas.microsoft.com/office/drawing/2014/main" id="{00000000-0008-0000-0000-0000696C0000}"/>
            </a:ext>
          </a:extLst>
        </xdr:cNvPr>
        <xdr:cNvSpPr>
          <a:spLocks noChangeArrowheads="1"/>
        </xdr:cNvSpPr>
      </xdr:nvSpPr>
      <xdr:spPr bwMode="auto">
        <a:xfrm>
          <a:off x="3352800" y="2562225"/>
          <a:ext cx="2933700" cy="400050"/>
        </a:xfrm>
        <a:prstGeom prst="bracketPair">
          <a:avLst>
            <a:gd name="adj" fmla="val 23810"/>
          </a:avLst>
        </a:prstGeom>
        <a:noFill/>
        <a:ln w="9525">
          <a:solidFill>
            <a:srgbClr val="00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335280</xdr:colOff>
          <xdr:row>8</xdr:row>
          <xdr:rowOff>228600</xdr:rowOff>
        </xdr:from>
        <xdr:to>
          <xdr:col>43</xdr:col>
          <xdr:colOff>335280</xdr:colOff>
          <xdr:row>8</xdr:row>
          <xdr:rowOff>228600</xdr:rowOff>
        </xdr:to>
        <xdr:sp macro="" textlink="">
          <xdr:nvSpPr>
            <xdr:cNvPr id="19457" name="btnClear"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43</xdr:col>
          <xdr:colOff>30480</xdr:colOff>
          <xdr:row>22</xdr:row>
          <xdr:rowOff>982980</xdr:rowOff>
        </xdr:from>
        <xdr:to>
          <xdr:col>43</xdr:col>
          <xdr:colOff>30480</xdr:colOff>
          <xdr:row>22</xdr:row>
          <xdr:rowOff>982980</xdr:rowOff>
        </xdr:to>
        <xdr:sp macro="" textlink="">
          <xdr:nvSpPr>
            <xdr:cNvPr id="37889" name="btnClear" hidden="1">
              <a:extLst>
                <a:ext uri="{63B3BB69-23CF-44E3-9099-C40C66FF867C}">
                  <a14:compatExt spid="_x0000_s37889"/>
                </a:ext>
                <a:ext uri="{FF2B5EF4-FFF2-40B4-BE49-F238E27FC236}">
                  <a16:creationId xmlns:a16="http://schemas.microsoft.com/office/drawing/2014/main" id="{00000000-0008-0000-0300-00000194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41</xdr:col>
          <xdr:colOff>0</xdr:colOff>
          <xdr:row>42</xdr:row>
          <xdr:rowOff>0</xdr:rowOff>
        </xdr:from>
        <xdr:to>
          <xdr:col>41</xdr:col>
          <xdr:colOff>0</xdr:colOff>
          <xdr:row>42</xdr:row>
          <xdr:rowOff>0</xdr:rowOff>
        </xdr:to>
        <xdr:sp macro="" textlink="">
          <xdr:nvSpPr>
            <xdr:cNvPr id="35841" name="btnClear"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クリア</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xdr:col>
      <xdr:colOff>0</xdr:colOff>
      <xdr:row>11</xdr:row>
      <xdr:rowOff>0</xdr:rowOff>
    </xdr:from>
    <xdr:to>
      <xdr:col>34</xdr:col>
      <xdr:colOff>0</xdr:colOff>
      <xdr:row>15</xdr:row>
      <xdr:rowOff>0</xdr:rowOff>
    </xdr:to>
    <xdr:sp macro="" textlink="">
      <xdr:nvSpPr>
        <xdr:cNvPr id="43245" name="Rectangle 16">
          <a:extLst>
            <a:ext uri="{FF2B5EF4-FFF2-40B4-BE49-F238E27FC236}">
              <a16:creationId xmlns:a16="http://schemas.microsoft.com/office/drawing/2014/main" id="{00000000-0008-0000-0800-0000EDA80000}"/>
            </a:ext>
          </a:extLst>
        </xdr:cNvPr>
        <xdr:cNvSpPr>
          <a:spLocks noChangeArrowheads="1"/>
        </xdr:cNvSpPr>
      </xdr:nvSpPr>
      <xdr:spPr bwMode="auto">
        <a:xfrm>
          <a:off x="361950" y="1990725"/>
          <a:ext cx="8772525" cy="7239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44</xdr:row>
      <xdr:rowOff>0</xdr:rowOff>
    </xdr:from>
    <xdr:to>
      <xdr:col>34</xdr:col>
      <xdr:colOff>0</xdr:colOff>
      <xdr:row>52</xdr:row>
      <xdr:rowOff>0</xdr:rowOff>
    </xdr:to>
    <xdr:sp macro="" textlink="">
      <xdr:nvSpPr>
        <xdr:cNvPr id="43246" name="Rectangle 17">
          <a:extLst>
            <a:ext uri="{FF2B5EF4-FFF2-40B4-BE49-F238E27FC236}">
              <a16:creationId xmlns:a16="http://schemas.microsoft.com/office/drawing/2014/main" id="{00000000-0008-0000-0800-0000EEA80000}"/>
            </a:ext>
          </a:extLst>
        </xdr:cNvPr>
        <xdr:cNvSpPr>
          <a:spLocks noChangeArrowheads="1"/>
        </xdr:cNvSpPr>
      </xdr:nvSpPr>
      <xdr:spPr bwMode="auto">
        <a:xfrm>
          <a:off x="361950" y="79629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54</xdr:row>
      <xdr:rowOff>0</xdr:rowOff>
    </xdr:from>
    <xdr:to>
      <xdr:col>34</xdr:col>
      <xdr:colOff>0</xdr:colOff>
      <xdr:row>61</xdr:row>
      <xdr:rowOff>0</xdr:rowOff>
    </xdr:to>
    <xdr:sp macro="" textlink="">
      <xdr:nvSpPr>
        <xdr:cNvPr id="43247" name="Rectangle 18">
          <a:extLst>
            <a:ext uri="{FF2B5EF4-FFF2-40B4-BE49-F238E27FC236}">
              <a16:creationId xmlns:a16="http://schemas.microsoft.com/office/drawing/2014/main" id="{00000000-0008-0000-0800-0000EFA80000}"/>
            </a:ext>
          </a:extLst>
        </xdr:cNvPr>
        <xdr:cNvSpPr>
          <a:spLocks noChangeArrowheads="1"/>
        </xdr:cNvSpPr>
      </xdr:nvSpPr>
      <xdr:spPr bwMode="auto">
        <a:xfrm>
          <a:off x="361950" y="9772650"/>
          <a:ext cx="5791200" cy="1266825"/>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twoCellAnchor>
    <xdr:from>
      <xdr:col>2</xdr:col>
      <xdr:colOff>0</xdr:colOff>
      <xdr:row>80</xdr:row>
      <xdr:rowOff>0</xdr:rowOff>
    </xdr:from>
    <xdr:to>
      <xdr:col>34</xdr:col>
      <xdr:colOff>0</xdr:colOff>
      <xdr:row>88</xdr:row>
      <xdr:rowOff>0</xdr:rowOff>
    </xdr:to>
    <xdr:sp macro="" textlink="">
      <xdr:nvSpPr>
        <xdr:cNvPr id="43248" name="Rectangle 28">
          <a:extLst>
            <a:ext uri="{FF2B5EF4-FFF2-40B4-BE49-F238E27FC236}">
              <a16:creationId xmlns:a16="http://schemas.microsoft.com/office/drawing/2014/main" id="{00000000-0008-0000-0800-0000F0A80000}"/>
            </a:ext>
          </a:extLst>
        </xdr:cNvPr>
        <xdr:cNvSpPr>
          <a:spLocks noChangeArrowheads="1"/>
        </xdr:cNvSpPr>
      </xdr:nvSpPr>
      <xdr:spPr bwMode="auto">
        <a:xfrm>
          <a:off x="361950" y="14478000"/>
          <a:ext cx="5791200" cy="1447800"/>
        </a:xfrm>
        <a:prstGeom prst="rect">
          <a:avLst/>
        </a:prstGeom>
        <a:noFill/>
        <a:ln w="9525">
          <a:solidFill>
            <a:srgbClr val="000000"/>
          </a:solidFill>
          <a:miter lim="800000"/>
          <a:headEnd/>
          <a:tailEnd/>
        </a:ln>
        <a:effectLst>
          <a:outerShdw dist="35921" dir="2700000" algn="ctr" rotWithShape="0">
            <a:srgbClr val="808080"/>
          </a:outerShdw>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autoPageBreaks="0" fitToPage="1"/>
  </sheetPr>
  <dimension ref="A1:AV51"/>
  <sheetViews>
    <sheetView showGridLines="0" tabSelected="1" view="pageBreakPreview" zoomScaleSheetLayoutView="100" workbookViewId="0">
      <selection activeCell="AA3" sqref="AA3:AC3"/>
    </sheetView>
  </sheetViews>
  <sheetFormatPr defaultColWidth="9" defaultRowHeight="16.5" customHeight="1"/>
  <cols>
    <col min="1" max="1" width="2.33203125" style="129" customWidth="1"/>
    <col min="2" max="2" width="0.44140625" style="129" customWidth="1"/>
    <col min="3" max="3" width="1.109375" style="129" customWidth="1"/>
    <col min="4" max="15" width="2.33203125" style="129" customWidth="1"/>
    <col min="16" max="16" width="1.109375" style="129" customWidth="1"/>
    <col min="17" max="37" width="2.33203125" style="129" customWidth="1"/>
    <col min="38" max="38" width="0.6640625" style="129" customWidth="1"/>
    <col min="39" max="45" width="2.33203125" style="129" customWidth="1"/>
    <col min="46" max="47" width="9" style="129"/>
    <col min="48" max="48" width="0" style="129" hidden="1" customWidth="1"/>
    <col min="49" max="16384" width="9" style="129"/>
  </cols>
  <sheetData>
    <row r="1" spans="1:48" ht="16.5" customHeight="1">
      <c r="A1" s="129" t="s">
        <v>435</v>
      </c>
    </row>
    <row r="2" spans="1:48" ht="3.75" customHeight="1">
      <c r="B2" s="130"/>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2"/>
    </row>
    <row r="3" spans="1:48" ht="16.5" customHeight="1">
      <c r="B3" s="133"/>
      <c r="D3" s="134"/>
      <c r="E3" s="134"/>
      <c r="F3" s="134"/>
      <c r="G3" s="134"/>
      <c r="H3" s="134"/>
      <c r="I3" s="134"/>
      <c r="J3" s="134"/>
      <c r="K3" s="134"/>
      <c r="L3" s="134"/>
      <c r="M3" s="134"/>
      <c r="N3" s="134"/>
      <c r="O3" s="134"/>
      <c r="P3" s="134"/>
      <c r="Q3" s="134"/>
      <c r="R3" s="134"/>
      <c r="S3" s="134"/>
      <c r="T3" s="134"/>
      <c r="U3" s="134"/>
      <c r="V3" s="134"/>
      <c r="W3" s="134"/>
      <c r="X3" s="134"/>
      <c r="Y3" s="134"/>
      <c r="Z3" s="134"/>
      <c r="AA3" s="452">
        <v>2025</v>
      </c>
      <c r="AB3" s="452"/>
      <c r="AC3" s="452"/>
      <c r="AD3" s="129" t="s">
        <v>436</v>
      </c>
      <c r="AE3" s="452"/>
      <c r="AF3" s="453"/>
      <c r="AG3" s="129" t="s">
        <v>437</v>
      </c>
      <c r="AH3" s="452"/>
      <c r="AI3" s="452"/>
      <c r="AJ3" s="129" t="s">
        <v>438</v>
      </c>
      <c r="AK3" s="134"/>
      <c r="AL3" s="135"/>
    </row>
    <row r="4" spans="1:48" ht="16.5" customHeight="1">
      <c r="B4" s="133"/>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5"/>
    </row>
    <row r="5" spans="1:48" ht="16.5" customHeight="1">
      <c r="B5" s="133"/>
      <c r="D5" s="134"/>
      <c r="E5" s="134"/>
      <c r="F5" s="134"/>
      <c r="G5" s="134"/>
      <c r="H5" s="134"/>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34"/>
      <c r="AH5" s="134"/>
      <c r="AI5" s="134"/>
      <c r="AJ5" s="134"/>
      <c r="AK5" s="134"/>
      <c r="AL5" s="135"/>
    </row>
    <row r="6" spans="1:48" ht="16.5" customHeight="1">
      <c r="B6" s="133"/>
      <c r="E6" s="136" t="s">
        <v>439</v>
      </c>
      <c r="AL6" s="135"/>
    </row>
    <row r="7" spans="1:48" ht="16.5" customHeight="1">
      <c r="B7" s="133"/>
      <c r="D7" s="134"/>
      <c r="E7" s="134"/>
      <c r="F7" s="134"/>
      <c r="G7" s="134"/>
      <c r="H7" s="134"/>
      <c r="I7" s="134"/>
      <c r="J7" s="134"/>
      <c r="K7" s="134"/>
      <c r="L7" s="134"/>
      <c r="M7" s="134"/>
      <c r="N7" s="134"/>
      <c r="O7" s="134"/>
      <c r="P7" s="134"/>
      <c r="Q7" s="134"/>
      <c r="R7" s="134"/>
      <c r="S7" s="134"/>
      <c r="T7" s="454" t="s">
        <v>45</v>
      </c>
      <c r="U7" s="454"/>
      <c r="V7" s="454"/>
      <c r="W7" s="454"/>
      <c r="X7" s="454"/>
      <c r="Y7" s="454"/>
      <c r="Z7" s="454"/>
      <c r="AA7" s="454"/>
      <c r="AB7" s="454"/>
      <c r="AC7" s="454"/>
      <c r="AD7" s="454"/>
      <c r="AE7" s="454"/>
      <c r="AF7" s="454"/>
      <c r="AG7" s="454"/>
      <c r="AH7" s="454"/>
      <c r="AI7" s="454"/>
      <c r="AJ7" s="134"/>
      <c r="AK7" s="134"/>
      <c r="AL7" s="135"/>
      <c r="AV7" s="129" t="s">
        <v>45</v>
      </c>
    </row>
    <row r="8" spans="1:48" ht="16.5" customHeight="1">
      <c r="B8" s="133"/>
      <c r="T8" s="441" t="s">
        <v>440</v>
      </c>
      <c r="U8" s="451"/>
      <c r="V8" s="451"/>
      <c r="W8" s="451"/>
      <c r="X8" s="450"/>
      <c r="Y8" s="450"/>
      <c r="Z8" s="450"/>
      <c r="AA8" s="450"/>
      <c r="AB8" s="450"/>
      <c r="AC8" s="450"/>
      <c r="AD8" s="450"/>
      <c r="AE8" s="450"/>
      <c r="AF8" s="450"/>
      <c r="AG8" s="450"/>
      <c r="AH8" s="450"/>
      <c r="AI8" s="450"/>
      <c r="AL8" s="135"/>
      <c r="AV8" s="129" t="s">
        <v>46</v>
      </c>
    </row>
    <row r="9" spans="1:48" ht="16.5" customHeight="1">
      <c r="B9" s="133"/>
      <c r="T9" s="451"/>
      <c r="U9" s="451"/>
      <c r="V9" s="451"/>
      <c r="W9" s="451"/>
      <c r="X9" s="450"/>
      <c r="Y9" s="450"/>
      <c r="Z9" s="450"/>
      <c r="AA9" s="450"/>
      <c r="AB9" s="450"/>
      <c r="AC9" s="450"/>
      <c r="AD9" s="450"/>
      <c r="AE9" s="450"/>
      <c r="AF9" s="450"/>
      <c r="AG9" s="450"/>
      <c r="AH9" s="450"/>
      <c r="AI9" s="450"/>
      <c r="AL9" s="135"/>
    </row>
    <row r="10" spans="1:48" ht="16.5" customHeight="1">
      <c r="B10" s="133"/>
      <c r="X10" s="450"/>
      <c r="Y10" s="450"/>
      <c r="Z10" s="450"/>
      <c r="AA10" s="450"/>
      <c r="AB10" s="450"/>
      <c r="AC10" s="450"/>
      <c r="AD10" s="450"/>
      <c r="AE10" s="450"/>
      <c r="AF10" s="450"/>
      <c r="AG10" s="450"/>
      <c r="AH10" s="450"/>
      <c r="AI10" s="450"/>
      <c r="AL10" s="135"/>
    </row>
    <row r="11" spans="1:48" ht="16.5" customHeight="1">
      <c r="B11" s="133"/>
      <c r="T11" s="441" t="s">
        <v>441</v>
      </c>
      <c r="U11" s="441"/>
      <c r="V11" s="441"/>
      <c r="W11" s="441"/>
      <c r="X11" s="450"/>
      <c r="Y11" s="450"/>
      <c r="Z11" s="450"/>
      <c r="AA11" s="450"/>
      <c r="AB11" s="450"/>
      <c r="AC11" s="450"/>
      <c r="AD11" s="450"/>
      <c r="AE11" s="450"/>
      <c r="AF11" s="450"/>
      <c r="AG11" s="450"/>
      <c r="AH11" s="450"/>
      <c r="AI11" s="450"/>
      <c r="AJ11" s="138"/>
      <c r="AL11" s="135"/>
    </row>
    <row r="12" spans="1:48" ht="16.5" customHeight="1">
      <c r="B12" s="133"/>
      <c r="T12" s="137"/>
      <c r="U12" s="137"/>
      <c r="V12" s="137"/>
      <c r="W12" s="137"/>
      <c r="X12" s="450"/>
      <c r="Y12" s="450"/>
      <c r="Z12" s="450"/>
      <c r="AA12" s="450"/>
      <c r="AB12" s="450"/>
      <c r="AC12" s="450"/>
      <c r="AD12" s="450"/>
      <c r="AE12" s="450"/>
      <c r="AF12" s="450"/>
      <c r="AG12" s="450"/>
      <c r="AH12" s="450"/>
      <c r="AI12" s="450"/>
      <c r="AJ12" s="138" t="s">
        <v>442</v>
      </c>
      <c r="AL12" s="135"/>
    </row>
    <row r="13" spans="1:48" ht="16.5" customHeight="1">
      <c r="B13" s="133"/>
      <c r="X13" s="450"/>
      <c r="Y13" s="450"/>
      <c r="Z13" s="450"/>
      <c r="AA13" s="450"/>
      <c r="AB13" s="450"/>
      <c r="AC13" s="450"/>
      <c r="AD13" s="450"/>
      <c r="AE13" s="450"/>
      <c r="AF13" s="450"/>
      <c r="AG13" s="450"/>
      <c r="AH13" s="450"/>
      <c r="AI13" s="450"/>
      <c r="AL13" s="135"/>
    </row>
    <row r="14" spans="1:48" ht="16.5" customHeight="1">
      <c r="B14" s="133"/>
      <c r="V14" s="449" t="s">
        <v>443</v>
      </c>
      <c r="W14" s="449"/>
      <c r="X14" s="449"/>
      <c r="Y14" s="449"/>
      <c r="Z14" s="449"/>
      <c r="AA14" s="449"/>
      <c r="AB14" s="449"/>
      <c r="AC14" s="449"/>
      <c r="AD14" s="449"/>
      <c r="AE14" s="449"/>
      <c r="AF14" s="449"/>
      <c r="AG14" s="449"/>
      <c r="AH14" s="449"/>
      <c r="AI14" s="449"/>
      <c r="AJ14" s="449"/>
      <c r="AL14" s="135"/>
    </row>
    <row r="15" spans="1:48" ht="16.5" customHeight="1">
      <c r="B15" s="133"/>
      <c r="V15" s="449"/>
      <c r="W15" s="449"/>
      <c r="X15" s="449"/>
      <c r="Y15" s="449"/>
      <c r="Z15" s="449"/>
      <c r="AA15" s="449"/>
      <c r="AB15" s="449"/>
      <c r="AC15" s="449"/>
      <c r="AD15" s="449"/>
      <c r="AE15" s="449"/>
      <c r="AF15" s="449"/>
      <c r="AG15" s="449"/>
      <c r="AH15" s="449"/>
      <c r="AI15" s="449"/>
      <c r="AJ15" s="449"/>
      <c r="AL15" s="135"/>
    </row>
    <row r="16" spans="1:48" ht="16.5" customHeight="1">
      <c r="B16" s="133"/>
      <c r="AL16" s="135"/>
    </row>
    <row r="17" spans="2:38" ht="16.5" customHeight="1">
      <c r="B17" s="133"/>
      <c r="AL17" s="135"/>
    </row>
    <row r="18" spans="2:38" ht="16.5" customHeight="1">
      <c r="B18" s="133"/>
      <c r="C18" s="412" t="s">
        <v>444</v>
      </c>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135"/>
    </row>
    <row r="19" spans="2:38" ht="16.5" customHeight="1">
      <c r="B19" s="133"/>
      <c r="C19" s="412"/>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135"/>
    </row>
    <row r="20" spans="2:38" ht="16.5" customHeight="1">
      <c r="B20" s="133"/>
      <c r="AL20" s="135"/>
    </row>
    <row r="21" spans="2:38" ht="16.5" customHeight="1">
      <c r="B21" s="133"/>
      <c r="AL21" s="135"/>
    </row>
    <row r="22" spans="2:38" ht="16.5" customHeight="1">
      <c r="B22" s="133"/>
      <c r="D22" s="406" t="s">
        <v>445</v>
      </c>
      <c r="E22" s="406"/>
      <c r="F22" s="406"/>
      <c r="G22" s="406"/>
      <c r="H22" s="406"/>
      <c r="I22" s="406"/>
      <c r="J22" s="406"/>
      <c r="K22" s="406"/>
      <c r="L22" s="406"/>
      <c r="M22" s="406"/>
      <c r="N22" s="406"/>
      <c r="O22" s="406"/>
      <c r="P22" s="406"/>
      <c r="Q22" s="406"/>
      <c r="R22" s="406"/>
      <c r="S22" s="406"/>
      <c r="T22" s="406"/>
      <c r="U22" s="406"/>
      <c r="V22" s="406"/>
      <c r="W22" s="406"/>
      <c r="X22" s="406"/>
      <c r="Y22" s="406"/>
      <c r="Z22" s="406"/>
      <c r="AA22" s="406"/>
      <c r="AB22" s="406"/>
      <c r="AC22" s="406"/>
      <c r="AD22" s="406"/>
      <c r="AE22" s="406"/>
      <c r="AF22" s="406"/>
      <c r="AG22" s="406"/>
      <c r="AH22" s="406"/>
      <c r="AI22" s="406"/>
      <c r="AJ22" s="406"/>
      <c r="AK22" s="406"/>
      <c r="AL22" s="135"/>
    </row>
    <row r="23" spans="2:38" ht="16.5" customHeight="1">
      <c r="B23" s="133"/>
      <c r="D23" s="406"/>
      <c r="E23" s="406"/>
      <c r="F23" s="406"/>
      <c r="G23" s="406"/>
      <c r="H23" s="406"/>
      <c r="I23" s="406"/>
      <c r="J23" s="406"/>
      <c r="K23" s="406"/>
      <c r="L23" s="406"/>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135"/>
    </row>
    <row r="24" spans="2:38" ht="16.5" customHeight="1">
      <c r="B24" s="133"/>
      <c r="D24" s="406"/>
      <c r="E24" s="406"/>
      <c r="F24" s="406"/>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135"/>
    </row>
    <row r="25" spans="2:38" ht="16.5" customHeight="1">
      <c r="B25" s="133"/>
      <c r="C25" s="130"/>
      <c r="D25" s="413" t="s">
        <v>446</v>
      </c>
      <c r="E25" s="413"/>
      <c r="F25" s="413"/>
      <c r="G25" s="413"/>
      <c r="H25" s="413"/>
      <c r="I25" s="413"/>
      <c r="J25" s="413"/>
      <c r="K25" s="413"/>
      <c r="L25" s="413"/>
      <c r="M25" s="413"/>
      <c r="N25" s="413"/>
      <c r="O25" s="413"/>
      <c r="P25" s="132"/>
      <c r="Q25" s="417"/>
      <c r="R25" s="418"/>
      <c r="S25" s="418"/>
      <c r="T25" s="418"/>
      <c r="U25" s="418"/>
      <c r="V25" s="418"/>
      <c r="W25" s="418"/>
      <c r="X25" s="418"/>
      <c r="Y25" s="418"/>
      <c r="Z25" s="418"/>
      <c r="AA25" s="418"/>
      <c r="AB25" s="418"/>
      <c r="AC25" s="418"/>
      <c r="AD25" s="418"/>
      <c r="AE25" s="418"/>
      <c r="AF25" s="418"/>
      <c r="AG25" s="418"/>
      <c r="AH25" s="418"/>
      <c r="AI25" s="418"/>
      <c r="AJ25" s="418"/>
      <c r="AK25" s="419"/>
      <c r="AL25" s="135"/>
    </row>
    <row r="26" spans="2:38" ht="16.5" customHeight="1">
      <c r="B26" s="133"/>
      <c r="C26" s="139"/>
      <c r="D26" s="414"/>
      <c r="E26" s="414"/>
      <c r="F26" s="414"/>
      <c r="G26" s="414"/>
      <c r="H26" s="414"/>
      <c r="I26" s="414"/>
      <c r="J26" s="414"/>
      <c r="K26" s="414"/>
      <c r="L26" s="414"/>
      <c r="M26" s="414"/>
      <c r="N26" s="414"/>
      <c r="O26" s="414"/>
      <c r="P26" s="140"/>
      <c r="Q26" s="420"/>
      <c r="R26" s="421"/>
      <c r="S26" s="421"/>
      <c r="T26" s="421"/>
      <c r="U26" s="421"/>
      <c r="V26" s="421"/>
      <c r="W26" s="421"/>
      <c r="X26" s="421"/>
      <c r="Y26" s="421"/>
      <c r="Z26" s="421"/>
      <c r="AA26" s="421"/>
      <c r="AB26" s="421"/>
      <c r="AC26" s="421"/>
      <c r="AD26" s="421"/>
      <c r="AE26" s="421"/>
      <c r="AF26" s="421"/>
      <c r="AG26" s="421"/>
      <c r="AH26" s="421"/>
      <c r="AI26" s="421"/>
      <c r="AJ26" s="421"/>
      <c r="AK26" s="422"/>
      <c r="AL26" s="135"/>
    </row>
    <row r="27" spans="2:38" ht="16.5" customHeight="1">
      <c r="B27" s="133"/>
      <c r="C27" s="130"/>
      <c r="D27" s="413" t="s">
        <v>447</v>
      </c>
      <c r="E27" s="413"/>
      <c r="F27" s="413"/>
      <c r="G27" s="413"/>
      <c r="H27" s="413"/>
      <c r="I27" s="413"/>
      <c r="J27" s="413"/>
      <c r="K27" s="413"/>
      <c r="L27" s="413"/>
      <c r="M27" s="413"/>
      <c r="N27" s="413"/>
      <c r="O27" s="413"/>
      <c r="P27" s="132"/>
      <c r="Q27" s="407"/>
      <c r="R27" s="408"/>
      <c r="S27" s="408"/>
      <c r="T27" s="408"/>
      <c r="U27" s="408"/>
      <c r="V27" s="415" t="s">
        <v>619</v>
      </c>
      <c r="W27" s="429"/>
      <c r="X27" s="430"/>
      <c r="Y27" s="430"/>
      <c r="Z27" s="430"/>
      <c r="AA27" s="430"/>
      <c r="AB27" s="430"/>
      <c r="AC27" s="430"/>
      <c r="AD27" s="430"/>
      <c r="AE27" s="430"/>
      <c r="AF27" s="430"/>
      <c r="AG27" s="430"/>
      <c r="AH27" s="430"/>
      <c r="AI27" s="430"/>
      <c r="AJ27" s="430"/>
      <c r="AK27" s="431"/>
      <c r="AL27" s="135"/>
    </row>
    <row r="28" spans="2:38" ht="16.5" customHeight="1">
      <c r="B28" s="133"/>
      <c r="C28" s="139"/>
      <c r="D28" s="414"/>
      <c r="E28" s="414"/>
      <c r="F28" s="414"/>
      <c r="G28" s="414"/>
      <c r="H28" s="414"/>
      <c r="I28" s="414"/>
      <c r="J28" s="414"/>
      <c r="K28" s="414"/>
      <c r="L28" s="414"/>
      <c r="M28" s="414"/>
      <c r="N28" s="414"/>
      <c r="O28" s="414"/>
      <c r="P28" s="140"/>
      <c r="Q28" s="409"/>
      <c r="R28" s="410"/>
      <c r="S28" s="410"/>
      <c r="T28" s="410"/>
      <c r="U28" s="410"/>
      <c r="V28" s="416"/>
      <c r="W28" s="432"/>
      <c r="X28" s="432"/>
      <c r="Y28" s="432"/>
      <c r="Z28" s="432"/>
      <c r="AA28" s="432"/>
      <c r="AB28" s="432"/>
      <c r="AC28" s="432"/>
      <c r="AD28" s="432"/>
      <c r="AE28" s="432"/>
      <c r="AF28" s="432"/>
      <c r="AG28" s="432"/>
      <c r="AH28" s="432"/>
      <c r="AI28" s="432"/>
      <c r="AJ28" s="432"/>
      <c r="AK28" s="433"/>
      <c r="AL28" s="135"/>
    </row>
    <row r="29" spans="2:38" ht="16.5" customHeight="1">
      <c r="B29" s="133"/>
      <c r="C29" s="133"/>
      <c r="D29" s="413" t="s">
        <v>448</v>
      </c>
      <c r="E29" s="413"/>
      <c r="F29" s="413"/>
      <c r="G29" s="413"/>
      <c r="H29" s="413"/>
      <c r="I29" s="413"/>
      <c r="J29" s="413"/>
      <c r="K29" s="413"/>
      <c r="L29" s="413"/>
      <c r="M29" s="413"/>
      <c r="N29" s="413"/>
      <c r="O29" s="413"/>
      <c r="P29" s="135"/>
      <c r="Q29" s="443"/>
      <c r="R29" s="444"/>
      <c r="S29" s="444"/>
      <c r="T29" s="444"/>
      <c r="U29" s="444"/>
      <c r="V29" s="444"/>
      <c r="W29" s="444"/>
      <c r="X29" s="444"/>
      <c r="Y29" s="444"/>
      <c r="Z29" s="444"/>
      <c r="AA29" s="444"/>
      <c r="AB29" s="444"/>
      <c r="AC29" s="444"/>
      <c r="AD29" s="444"/>
      <c r="AE29" s="444"/>
      <c r="AF29" s="444"/>
      <c r="AG29" s="444"/>
      <c r="AH29" s="444"/>
      <c r="AI29" s="444"/>
      <c r="AJ29" s="444"/>
      <c r="AK29" s="445"/>
      <c r="AL29" s="135"/>
    </row>
    <row r="30" spans="2:38" ht="16.5" customHeight="1">
      <c r="B30" s="133"/>
      <c r="C30" s="133"/>
      <c r="D30" s="414"/>
      <c r="E30" s="414"/>
      <c r="F30" s="414"/>
      <c r="G30" s="414"/>
      <c r="H30" s="414"/>
      <c r="I30" s="414"/>
      <c r="J30" s="414"/>
      <c r="K30" s="414"/>
      <c r="L30" s="414"/>
      <c r="M30" s="414"/>
      <c r="N30" s="414"/>
      <c r="O30" s="414"/>
      <c r="P30" s="135"/>
      <c r="Q30" s="446"/>
      <c r="R30" s="447"/>
      <c r="S30" s="447"/>
      <c r="T30" s="447"/>
      <c r="U30" s="447"/>
      <c r="V30" s="447"/>
      <c r="W30" s="447"/>
      <c r="X30" s="447"/>
      <c r="Y30" s="447"/>
      <c r="Z30" s="447"/>
      <c r="AA30" s="447"/>
      <c r="AB30" s="447"/>
      <c r="AC30" s="447"/>
      <c r="AD30" s="447"/>
      <c r="AE30" s="447"/>
      <c r="AF30" s="447"/>
      <c r="AG30" s="447"/>
      <c r="AH30" s="447"/>
      <c r="AI30" s="447"/>
      <c r="AJ30" s="447"/>
      <c r="AK30" s="448"/>
      <c r="AL30" s="135"/>
    </row>
    <row r="31" spans="2:38" ht="16.5" customHeight="1">
      <c r="B31" s="133"/>
      <c r="C31" s="130"/>
      <c r="D31" s="413" t="s">
        <v>449</v>
      </c>
      <c r="E31" s="413"/>
      <c r="F31" s="413"/>
      <c r="G31" s="413"/>
      <c r="H31" s="413"/>
      <c r="I31" s="413"/>
      <c r="J31" s="413"/>
      <c r="K31" s="413"/>
      <c r="L31" s="413"/>
      <c r="M31" s="413"/>
      <c r="N31" s="413"/>
      <c r="O31" s="413"/>
      <c r="P31" s="125"/>
      <c r="Q31" s="423" t="s">
        <v>450</v>
      </c>
      <c r="R31" s="424"/>
      <c r="S31" s="424"/>
      <c r="T31" s="424"/>
      <c r="U31" s="424"/>
      <c r="V31" s="424"/>
      <c r="W31" s="424"/>
      <c r="X31" s="424"/>
      <c r="Y31" s="424"/>
      <c r="Z31" s="424"/>
      <c r="AA31" s="424"/>
      <c r="AB31" s="424"/>
      <c r="AC31" s="424"/>
      <c r="AD31" s="424"/>
      <c r="AE31" s="424"/>
      <c r="AF31" s="424"/>
      <c r="AG31" s="424"/>
      <c r="AH31" s="424"/>
      <c r="AI31" s="424"/>
      <c r="AJ31" s="424"/>
      <c r="AK31" s="425"/>
      <c r="AL31" s="135"/>
    </row>
    <row r="32" spans="2:38" ht="16.5" customHeight="1">
      <c r="B32" s="133"/>
      <c r="C32" s="139"/>
      <c r="D32" s="414"/>
      <c r="E32" s="414"/>
      <c r="F32" s="414"/>
      <c r="G32" s="414"/>
      <c r="H32" s="414"/>
      <c r="I32" s="414"/>
      <c r="J32" s="414"/>
      <c r="K32" s="414"/>
      <c r="L32" s="414"/>
      <c r="M32" s="414"/>
      <c r="N32" s="414"/>
      <c r="O32" s="414"/>
      <c r="P32" s="123"/>
      <c r="Q32" s="426"/>
      <c r="R32" s="427"/>
      <c r="S32" s="427"/>
      <c r="T32" s="427"/>
      <c r="U32" s="427"/>
      <c r="V32" s="427"/>
      <c r="W32" s="427"/>
      <c r="X32" s="427"/>
      <c r="Y32" s="427"/>
      <c r="Z32" s="427"/>
      <c r="AA32" s="427"/>
      <c r="AB32" s="427"/>
      <c r="AC32" s="427"/>
      <c r="AD32" s="427"/>
      <c r="AE32" s="427"/>
      <c r="AF32" s="427"/>
      <c r="AG32" s="427"/>
      <c r="AH32" s="427"/>
      <c r="AI32" s="427"/>
      <c r="AJ32" s="427"/>
      <c r="AK32" s="428"/>
      <c r="AL32" s="135"/>
    </row>
    <row r="33" spans="2:38" ht="16.5" customHeight="1">
      <c r="B33" s="133"/>
      <c r="C33" s="130"/>
      <c r="D33" s="413" t="s">
        <v>451</v>
      </c>
      <c r="E33" s="413"/>
      <c r="F33" s="413"/>
      <c r="G33" s="413"/>
      <c r="H33" s="413"/>
      <c r="I33" s="413"/>
      <c r="J33" s="413"/>
      <c r="K33" s="413"/>
      <c r="L33" s="413"/>
      <c r="M33" s="413"/>
      <c r="N33" s="413"/>
      <c r="O33" s="413"/>
      <c r="P33" s="141"/>
      <c r="Q33" s="142" t="s">
        <v>452</v>
      </c>
      <c r="R33" s="127"/>
      <c r="S33" s="127"/>
      <c r="T33" s="128"/>
      <c r="U33" s="417"/>
      <c r="V33" s="418"/>
      <c r="W33" s="418"/>
      <c r="X33" s="418"/>
      <c r="Y33" s="418"/>
      <c r="Z33" s="418"/>
      <c r="AA33" s="418"/>
      <c r="AB33" s="418"/>
      <c r="AC33" s="418"/>
      <c r="AD33" s="418"/>
      <c r="AE33" s="418"/>
      <c r="AF33" s="418"/>
      <c r="AG33" s="418"/>
      <c r="AH33" s="418"/>
      <c r="AI33" s="418"/>
      <c r="AJ33" s="418"/>
      <c r="AK33" s="419"/>
      <c r="AL33" s="135"/>
    </row>
    <row r="34" spans="2:38" ht="16.5" customHeight="1">
      <c r="B34" s="133"/>
      <c r="C34" s="133"/>
      <c r="D34" s="441"/>
      <c r="E34" s="441"/>
      <c r="F34" s="441"/>
      <c r="G34" s="441"/>
      <c r="H34" s="441"/>
      <c r="I34" s="441"/>
      <c r="J34" s="441"/>
      <c r="K34" s="441"/>
      <c r="L34" s="441"/>
      <c r="M34" s="441"/>
      <c r="N34" s="441"/>
      <c r="O34" s="441"/>
      <c r="P34" s="143"/>
      <c r="Q34" s="142" t="s">
        <v>453</v>
      </c>
      <c r="R34" s="127"/>
      <c r="S34" s="127"/>
      <c r="T34" s="128"/>
      <c r="U34" s="417"/>
      <c r="V34" s="418"/>
      <c r="W34" s="418"/>
      <c r="X34" s="418"/>
      <c r="Y34" s="418"/>
      <c r="Z34" s="418"/>
      <c r="AA34" s="418"/>
      <c r="AB34" s="418"/>
      <c r="AC34" s="418"/>
      <c r="AD34" s="418"/>
      <c r="AE34" s="418"/>
      <c r="AF34" s="418"/>
      <c r="AG34" s="418"/>
      <c r="AH34" s="418"/>
      <c r="AI34" s="418"/>
      <c r="AJ34" s="418"/>
      <c r="AK34" s="419"/>
      <c r="AL34" s="135"/>
    </row>
    <row r="35" spans="2:38" ht="16.5" customHeight="1">
      <c r="B35" s="133"/>
      <c r="C35" s="133"/>
      <c r="D35" s="441"/>
      <c r="E35" s="441"/>
      <c r="F35" s="441"/>
      <c r="G35" s="441"/>
      <c r="H35" s="441"/>
      <c r="I35" s="441"/>
      <c r="J35" s="441"/>
      <c r="K35" s="441"/>
      <c r="L35" s="441"/>
      <c r="M35" s="441"/>
      <c r="N35" s="441"/>
      <c r="O35" s="441"/>
      <c r="P35" s="143"/>
      <c r="Q35" s="142" t="s">
        <v>440</v>
      </c>
      <c r="R35" s="127"/>
      <c r="S35" s="127"/>
      <c r="T35" s="128"/>
      <c r="U35" s="411"/>
      <c r="V35" s="411"/>
      <c r="W35" s="411"/>
      <c r="X35" s="411"/>
      <c r="Y35" s="411"/>
      <c r="Z35" s="411"/>
      <c r="AA35" s="411"/>
      <c r="AB35" s="411"/>
      <c r="AC35" s="411"/>
      <c r="AD35" s="411"/>
      <c r="AE35" s="411"/>
      <c r="AF35" s="411"/>
      <c r="AG35" s="411"/>
      <c r="AH35" s="411"/>
      <c r="AI35" s="411"/>
      <c r="AJ35" s="411"/>
      <c r="AK35" s="411"/>
      <c r="AL35" s="135"/>
    </row>
    <row r="36" spans="2:38" ht="16.5" customHeight="1">
      <c r="B36" s="133"/>
      <c r="C36" s="133"/>
      <c r="D36" s="441"/>
      <c r="E36" s="441"/>
      <c r="F36" s="441"/>
      <c r="G36" s="441"/>
      <c r="H36" s="441"/>
      <c r="I36" s="441"/>
      <c r="J36" s="441"/>
      <c r="K36" s="441"/>
      <c r="L36" s="441"/>
      <c r="M36" s="441"/>
      <c r="N36" s="441"/>
      <c r="O36" s="441"/>
      <c r="P36" s="135"/>
      <c r="Q36" s="126" t="s">
        <v>454</v>
      </c>
      <c r="R36" s="127"/>
      <c r="S36" s="127"/>
      <c r="T36" s="128"/>
      <c r="U36" s="411"/>
      <c r="V36" s="411"/>
      <c r="W36" s="411"/>
      <c r="X36" s="411"/>
      <c r="Y36" s="411"/>
      <c r="Z36" s="411"/>
      <c r="AA36" s="411"/>
      <c r="AB36" s="411"/>
      <c r="AC36" s="411"/>
      <c r="AD36" s="411"/>
      <c r="AE36" s="411"/>
      <c r="AF36" s="411"/>
      <c r="AG36" s="411"/>
      <c r="AH36" s="411"/>
      <c r="AI36" s="411"/>
      <c r="AJ36" s="411"/>
      <c r="AK36" s="411"/>
      <c r="AL36" s="135"/>
    </row>
    <row r="37" spans="2:38" ht="16.5" customHeight="1">
      <c r="B37" s="133"/>
      <c r="C37" s="133"/>
      <c r="D37" s="441"/>
      <c r="E37" s="441"/>
      <c r="F37" s="441"/>
      <c r="G37" s="441"/>
      <c r="H37" s="441"/>
      <c r="I37" s="441"/>
      <c r="J37" s="441"/>
      <c r="K37" s="441"/>
      <c r="L37" s="441"/>
      <c r="M37" s="441"/>
      <c r="N37" s="441"/>
      <c r="O37" s="441"/>
      <c r="P37" s="135"/>
      <c r="Q37" s="126" t="s">
        <v>455</v>
      </c>
      <c r="R37" s="127"/>
      <c r="S37" s="127"/>
      <c r="T37" s="128"/>
      <c r="U37" s="411"/>
      <c r="V37" s="411"/>
      <c r="W37" s="411"/>
      <c r="X37" s="411"/>
      <c r="Y37" s="411"/>
      <c r="Z37" s="411"/>
      <c r="AA37" s="411"/>
      <c r="AB37" s="411"/>
      <c r="AC37" s="411"/>
      <c r="AD37" s="411"/>
      <c r="AE37" s="411"/>
      <c r="AF37" s="411"/>
      <c r="AG37" s="411"/>
      <c r="AH37" s="411"/>
      <c r="AI37" s="411"/>
      <c r="AJ37" s="411"/>
      <c r="AK37" s="411"/>
      <c r="AL37" s="135"/>
    </row>
    <row r="38" spans="2:38" ht="16.5" customHeight="1">
      <c r="B38" s="133"/>
      <c r="C38" s="133"/>
      <c r="D38" s="441"/>
      <c r="E38" s="441"/>
      <c r="F38" s="441"/>
      <c r="G38" s="441"/>
      <c r="H38" s="441"/>
      <c r="I38" s="441"/>
      <c r="J38" s="441"/>
      <c r="K38" s="441"/>
      <c r="L38" s="441"/>
      <c r="M38" s="441"/>
      <c r="N38" s="441"/>
      <c r="O38" s="441"/>
      <c r="P38" s="135"/>
      <c r="Q38" s="438" t="s">
        <v>456</v>
      </c>
      <c r="R38" s="439"/>
      <c r="S38" s="439"/>
      <c r="T38" s="440"/>
      <c r="U38" s="411"/>
      <c r="V38" s="411"/>
      <c r="W38" s="411"/>
      <c r="X38" s="411"/>
      <c r="Y38" s="411"/>
      <c r="Z38" s="411"/>
      <c r="AA38" s="411"/>
      <c r="AB38" s="411"/>
      <c r="AC38" s="411"/>
      <c r="AD38" s="411"/>
      <c r="AE38" s="411"/>
      <c r="AF38" s="411"/>
      <c r="AG38" s="411"/>
      <c r="AH38" s="411"/>
      <c r="AI38" s="411"/>
      <c r="AJ38" s="411"/>
      <c r="AK38" s="411"/>
      <c r="AL38" s="135"/>
    </row>
    <row r="39" spans="2:38" ht="17.25" customHeight="1">
      <c r="B39" s="133"/>
      <c r="C39" s="133"/>
      <c r="D39" s="441"/>
      <c r="E39" s="441"/>
      <c r="F39" s="441"/>
      <c r="G39" s="441"/>
      <c r="H39" s="441"/>
      <c r="I39" s="441"/>
      <c r="J39" s="441"/>
      <c r="K39" s="441"/>
      <c r="L39" s="441"/>
      <c r="M39" s="441"/>
      <c r="N39" s="441"/>
      <c r="O39" s="441"/>
      <c r="P39" s="135"/>
      <c r="Q39" s="438" t="s">
        <v>457</v>
      </c>
      <c r="R39" s="439"/>
      <c r="S39" s="439"/>
      <c r="T39" s="440"/>
      <c r="U39" s="411"/>
      <c r="V39" s="411"/>
      <c r="W39" s="411"/>
      <c r="X39" s="411"/>
      <c r="Y39" s="411"/>
      <c r="Z39" s="411"/>
      <c r="AA39" s="411"/>
      <c r="AB39" s="411"/>
      <c r="AC39" s="411"/>
      <c r="AD39" s="411"/>
      <c r="AE39" s="411"/>
      <c r="AF39" s="411"/>
      <c r="AG39" s="411"/>
      <c r="AH39" s="411"/>
      <c r="AI39" s="411"/>
      <c r="AJ39" s="411"/>
      <c r="AK39" s="411"/>
      <c r="AL39" s="135"/>
    </row>
    <row r="40" spans="2:38" ht="16.5" customHeight="1">
      <c r="B40" s="133"/>
      <c r="C40" s="133"/>
      <c r="D40" s="441"/>
      <c r="E40" s="441"/>
      <c r="F40" s="441"/>
      <c r="G40" s="441"/>
      <c r="H40" s="441"/>
      <c r="I40" s="441"/>
      <c r="J40" s="441"/>
      <c r="K40" s="441"/>
      <c r="L40" s="441"/>
      <c r="M40" s="441"/>
      <c r="N40" s="441"/>
      <c r="O40" s="441"/>
      <c r="P40" s="135"/>
      <c r="Q40" s="438" t="s">
        <v>458</v>
      </c>
      <c r="R40" s="439"/>
      <c r="S40" s="439"/>
      <c r="T40" s="440"/>
      <c r="U40" s="442"/>
      <c r="V40" s="411"/>
      <c r="W40" s="411"/>
      <c r="X40" s="411"/>
      <c r="Y40" s="411"/>
      <c r="Z40" s="411"/>
      <c r="AA40" s="411"/>
      <c r="AB40" s="411"/>
      <c r="AC40" s="411"/>
      <c r="AD40" s="411"/>
      <c r="AE40" s="411"/>
      <c r="AF40" s="411"/>
      <c r="AG40" s="411"/>
      <c r="AH40" s="411"/>
      <c r="AI40" s="411"/>
      <c r="AJ40" s="411"/>
      <c r="AK40" s="411"/>
      <c r="AL40" s="135"/>
    </row>
    <row r="41" spans="2:38" ht="16.5" customHeight="1">
      <c r="B41" s="133"/>
      <c r="C41" s="139"/>
      <c r="D41" s="414"/>
      <c r="E41" s="414"/>
      <c r="F41" s="414"/>
      <c r="G41" s="414"/>
      <c r="H41" s="414"/>
      <c r="I41" s="414"/>
      <c r="J41" s="414"/>
      <c r="K41" s="414"/>
      <c r="L41" s="414"/>
      <c r="M41" s="414"/>
      <c r="N41" s="414"/>
      <c r="O41" s="414"/>
      <c r="P41" s="140"/>
      <c r="Q41" s="438" t="s">
        <v>459</v>
      </c>
      <c r="R41" s="439"/>
      <c r="S41" s="439"/>
      <c r="T41" s="440"/>
      <c r="U41" s="411"/>
      <c r="V41" s="411"/>
      <c r="W41" s="411"/>
      <c r="X41" s="411"/>
      <c r="Y41" s="411"/>
      <c r="Z41" s="411"/>
      <c r="AA41" s="411"/>
      <c r="AB41" s="411"/>
      <c r="AC41" s="411"/>
      <c r="AD41" s="411"/>
      <c r="AE41" s="411"/>
      <c r="AF41" s="411"/>
      <c r="AG41" s="411"/>
      <c r="AH41" s="411"/>
      <c r="AI41" s="411"/>
      <c r="AJ41" s="411"/>
      <c r="AK41" s="411"/>
      <c r="AL41" s="135"/>
    </row>
    <row r="42" spans="2:38" ht="16.5" customHeight="1">
      <c r="B42" s="133"/>
      <c r="C42" s="130"/>
      <c r="D42" s="291" t="s">
        <v>460</v>
      </c>
      <c r="E42" s="144"/>
      <c r="F42" s="144"/>
      <c r="G42" s="144"/>
      <c r="H42" s="144"/>
      <c r="I42" s="144"/>
      <c r="J42" s="144"/>
      <c r="K42" s="144"/>
      <c r="L42" s="124"/>
      <c r="M42" s="131"/>
      <c r="N42" s="131"/>
      <c r="O42" s="131"/>
      <c r="P42" s="131"/>
      <c r="Q42" s="131"/>
      <c r="R42" s="131"/>
      <c r="S42" s="131"/>
      <c r="T42" s="131"/>
      <c r="U42" s="131"/>
      <c r="V42" s="131"/>
      <c r="W42" s="131"/>
      <c r="X42" s="131"/>
      <c r="Y42" s="131"/>
      <c r="Z42" s="131"/>
      <c r="AA42" s="131"/>
      <c r="AB42" s="131"/>
      <c r="AC42" s="131"/>
      <c r="AD42" s="131"/>
      <c r="AE42" s="145"/>
      <c r="AF42" s="145"/>
      <c r="AG42" s="145"/>
      <c r="AH42" s="145"/>
      <c r="AI42" s="145"/>
      <c r="AJ42" s="145"/>
      <c r="AK42" s="146"/>
      <c r="AL42" s="135"/>
    </row>
    <row r="43" spans="2:38" ht="16.5" customHeight="1">
      <c r="B43" s="133"/>
      <c r="C43" s="133"/>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c r="AG43" s="434"/>
      <c r="AH43" s="434"/>
      <c r="AI43" s="434"/>
      <c r="AJ43" s="434"/>
      <c r="AK43" s="435"/>
      <c r="AL43" s="135"/>
    </row>
    <row r="44" spans="2:38" ht="16.5" customHeight="1">
      <c r="B44" s="133"/>
      <c r="C44" s="133"/>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5"/>
      <c r="AL44" s="135"/>
    </row>
    <row r="45" spans="2:38" ht="16.5" customHeight="1">
      <c r="B45" s="133"/>
      <c r="C45" s="133"/>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5"/>
      <c r="AL45" s="135"/>
    </row>
    <row r="46" spans="2:38" ht="16.5" customHeight="1">
      <c r="B46" s="133"/>
      <c r="C46" s="133"/>
      <c r="D46" s="434"/>
      <c r="E46" s="434"/>
      <c r="F46" s="434"/>
      <c r="G46" s="434"/>
      <c r="H46" s="434"/>
      <c r="I46" s="434"/>
      <c r="J46" s="434"/>
      <c r="K46" s="434"/>
      <c r="L46" s="434"/>
      <c r="M46" s="434"/>
      <c r="N46" s="434"/>
      <c r="O46" s="434"/>
      <c r="P46" s="434"/>
      <c r="Q46" s="434"/>
      <c r="R46" s="434"/>
      <c r="S46" s="434"/>
      <c r="T46" s="434"/>
      <c r="U46" s="434"/>
      <c r="V46" s="434"/>
      <c r="W46" s="434"/>
      <c r="X46" s="434"/>
      <c r="Y46" s="434"/>
      <c r="Z46" s="434"/>
      <c r="AA46" s="434"/>
      <c r="AB46" s="434"/>
      <c r="AC46" s="434"/>
      <c r="AD46" s="434"/>
      <c r="AE46" s="434"/>
      <c r="AF46" s="434"/>
      <c r="AG46" s="434"/>
      <c r="AH46" s="434"/>
      <c r="AI46" s="434"/>
      <c r="AJ46" s="434"/>
      <c r="AK46" s="435"/>
      <c r="AL46" s="135"/>
    </row>
    <row r="47" spans="2:38" ht="16.5" customHeight="1">
      <c r="B47" s="133"/>
      <c r="C47" s="133"/>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434"/>
      <c r="AK47" s="435"/>
      <c r="AL47" s="135"/>
    </row>
    <row r="48" spans="2:38" ht="16.5" customHeight="1">
      <c r="B48" s="133"/>
      <c r="C48" s="139"/>
      <c r="D48" s="436"/>
      <c r="E48" s="436"/>
      <c r="F48" s="436"/>
      <c r="G48" s="436"/>
      <c r="H48" s="436"/>
      <c r="I48" s="436"/>
      <c r="J48" s="436"/>
      <c r="K48" s="436"/>
      <c r="L48" s="436"/>
      <c r="M48" s="436"/>
      <c r="N48" s="436"/>
      <c r="O48" s="436"/>
      <c r="P48" s="436"/>
      <c r="Q48" s="436"/>
      <c r="R48" s="436"/>
      <c r="S48" s="436"/>
      <c r="T48" s="436"/>
      <c r="U48" s="436"/>
      <c r="V48" s="436"/>
      <c r="W48" s="436"/>
      <c r="X48" s="436"/>
      <c r="Y48" s="436"/>
      <c r="Z48" s="436"/>
      <c r="AA48" s="436"/>
      <c r="AB48" s="436"/>
      <c r="AC48" s="436"/>
      <c r="AD48" s="436"/>
      <c r="AE48" s="436"/>
      <c r="AF48" s="436"/>
      <c r="AG48" s="436"/>
      <c r="AH48" s="436"/>
      <c r="AI48" s="436"/>
      <c r="AJ48" s="436"/>
      <c r="AK48" s="437"/>
      <c r="AL48" s="135"/>
    </row>
    <row r="49" spans="2:38" ht="16.5" customHeight="1">
      <c r="B49" s="133"/>
      <c r="AL49" s="135"/>
    </row>
    <row r="50" spans="2:38" ht="3.75" customHeight="1">
      <c r="B50" s="139"/>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0"/>
    </row>
    <row r="51" spans="2:38" ht="16.5" customHeight="1">
      <c r="AL51" s="148" t="s">
        <v>591</v>
      </c>
    </row>
  </sheetData>
  <sheetProtection algorithmName="SHA-512" hashValue="iC++d5KeB1PmAqRciFO+ZGptzt3X5Ie+/7o9E8TK1UH//Wr/bkZlcFHZPOgGTiv09jbrlbeu9/MyuWneUTPFHQ==" saltValue="eT7Ek7TZSuVL1mR025A9EA==" spinCount="100000" sheet="1" objects="1" selectLockedCells="1"/>
  <mergeCells count="37">
    <mergeCell ref="V14:AJ15"/>
    <mergeCell ref="X8:AI9"/>
    <mergeCell ref="T8:W9"/>
    <mergeCell ref="X10:AI11"/>
    <mergeCell ref="AA3:AC3"/>
    <mergeCell ref="AE3:AF3"/>
    <mergeCell ref="AH3:AI3"/>
    <mergeCell ref="T11:W11"/>
    <mergeCell ref="T7:AI7"/>
    <mergeCell ref="X12:AI13"/>
    <mergeCell ref="D43:AK48"/>
    <mergeCell ref="D29:O30"/>
    <mergeCell ref="Q39:T39"/>
    <mergeCell ref="Q40:T40"/>
    <mergeCell ref="Q41:T41"/>
    <mergeCell ref="Q38:T38"/>
    <mergeCell ref="U34:AK34"/>
    <mergeCell ref="U36:AK36"/>
    <mergeCell ref="D33:O41"/>
    <mergeCell ref="U37:AK37"/>
    <mergeCell ref="U39:AK39"/>
    <mergeCell ref="U40:AK40"/>
    <mergeCell ref="U41:AK41"/>
    <mergeCell ref="Q29:AK30"/>
    <mergeCell ref="D22:AK24"/>
    <mergeCell ref="Q27:U28"/>
    <mergeCell ref="U38:AK38"/>
    <mergeCell ref="C18:AK19"/>
    <mergeCell ref="D25:O26"/>
    <mergeCell ref="D27:O28"/>
    <mergeCell ref="D31:O32"/>
    <mergeCell ref="V27:V28"/>
    <mergeCell ref="U33:AK33"/>
    <mergeCell ref="U35:AK35"/>
    <mergeCell ref="Q25:AK26"/>
    <mergeCell ref="Q31:AK32"/>
    <mergeCell ref="W27:AK28"/>
  </mergeCells>
  <phoneticPr fontId="23"/>
  <dataValidations count="5">
    <dataValidation type="textLength" imeMode="halfAlpha" operator="equal" allowBlank="1" showInputMessage="1" showErrorMessage="1" prompt="４けたの数字を記入してください。" sqref="Q29:AK30">
      <formula1>4</formula1>
    </dataValidation>
    <dataValidation imeMode="halfAlpha" allowBlank="1" showInputMessage="1" showErrorMessage="1" sqref="AH3:AI3 AE3:AF3"/>
    <dataValidation type="list" allowBlank="1" showInputMessage="1" showErrorMessage="1" sqref="T7:AI7">
      <formula1>$AV$7:$AV$8</formula1>
    </dataValidation>
    <dataValidation type="list" allowBlank="1" showInputMessage="1" showErrorMessage="1" sqref="V27:V28">
      <formula1>"区,市,町,村"</formula1>
    </dataValidation>
    <dataValidation type="list" imeMode="halfAlpha" allowBlank="1" showInputMessage="1" showErrorMessage="1" sqref="AA3:AC3">
      <formula1>"2021,2022,2023,2024,2025,2026"</formula1>
    </dataValidation>
  </dataValidations>
  <printOptions horizontalCentered="1" verticalCentered="1"/>
  <pageMargins left="0.74803149606299213" right="0.74803149606299213" top="0.98425196850393704" bottom="0.78740157480314965" header="0.51181102362204722" footer="0.51181102362204722"/>
  <pageSetup paperSize="9" fitToHeight="0" orientation="portrait" blackAndWhite="1" r:id="rId1"/>
  <headerFooter alignWithMargins="0"/>
  <rowBreaks count="1" manualBreakCount="1">
    <brk id="48" max="16383" man="1"/>
  </rowBreaks>
  <colBreaks count="1" manualBreakCount="1">
    <brk id="2"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Z106"/>
  <sheetViews>
    <sheetView showGridLines="0" view="pageBreakPreview" zoomScaleSheetLayoutView="90" workbookViewId="0">
      <selection activeCell="H4" sqref="H4:J4"/>
    </sheetView>
  </sheetViews>
  <sheetFormatPr defaultColWidth="9" defaultRowHeight="12"/>
  <cols>
    <col min="1" max="1" width="3.6640625" style="1" customWidth="1"/>
    <col min="2" max="2" width="0.44140625" style="1" customWidth="1"/>
    <col min="3" max="3" width="3.6640625" style="1" customWidth="1"/>
    <col min="4" max="7" width="1.44140625" style="1" customWidth="1"/>
    <col min="8" max="17" width="2.33203125" style="1" customWidth="1"/>
    <col min="18" max="29" width="3.33203125" style="1" customWidth="1"/>
    <col min="30" max="33" width="2.33203125" style="1" customWidth="1"/>
    <col min="34" max="42" width="2.6640625" style="1" customWidth="1"/>
    <col min="43" max="43" width="1" style="1" customWidth="1"/>
    <col min="44" max="44" width="0.44140625" style="1" customWidth="1"/>
    <col min="45" max="48" width="5.6640625" style="1" customWidth="1"/>
    <col min="49" max="52" width="5.6640625" style="1" hidden="1" customWidth="1"/>
    <col min="53" max="53" width="5.6640625" style="1" customWidth="1"/>
    <col min="54" max="54" width="9" style="1" customWidth="1"/>
    <col min="55" max="16384" width="9" style="1"/>
  </cols>
  <sheetData>
    <row r="1" spans="1:52">
      <c r="A1" s="1" t="s">
        <v>49</v>
      </c>
    </row>
    <row r="2" spans="1:52" ht="3" customHeight="1">
      <c r="B2" s="162"/>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3"/>
      <c r="AR2" s="164"/>
    </row>
    <row r="3" spans="1:52" ht="15" customHeight="1">
      <c r="B3" s="165"/>
      <c r="AR3" s="2"/>
    </row>
    <row r="4" spans="1:52" ht="15.75" customHeight="1">
      <c r="B4" s="165"/>
      <c r="G4" s="166"/>
      <c r="H4" s="500">
        <v>2025</v>
      </c>
      <c r="I4" s="501"/>
      <c r="J4" s="502"/>
      <c r="K4" s="167" t="s">
        <v>221</v>
      </c>
      <c r="AR4" s="2"/>
    </row>
    <row r="5" spans="1:52" ht="27" customHeight="1">
      <c r="B5" s="165"/>
      <c r="E5" s="503" t="s">
        <v>414</v>
      </c>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168"/>
      <c r="AR5" s="2"/>
      <c r="AW5" s="1" t="s">
        <v>222</v>
      </c>
    </row>
    <row r="6" spans="1:52" ht="10.5" customHeight="1">
      <c r="B6" s="165"/>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2"/>
    </row>
    <row r="7" spans="1:52" ht="18" customHeight="1">
      <c r="B7" s="165"/>
      <c r="E7" s="1" t="s">
        <v>223</v>
      </c>
      <c r="AR7" s="2"/>
      <c r="AW7" s="1" t="s">
        <v>224</v>
      </c>
    </row>
    <row r="8" spans="1:52" ht="18" customHeight="1" thickBot="1">
      <c r="B8" s="165"/>
      <c r="E8" s="1" t="s">
        <v>225</v>
      </c>
      <c r="AR8" s="2"/>
      <c r="AW8" s="1" t="s">
        <v>226</v>
      </c>
      <c r="AX8" s="1" t="s">
        <v>227</v>
      </c>
      <c r="AY8" s="1" t="s">
        <v>228</v>
      </c>
      <c r="AZ8" s="1">
        <v>1</v>
      </c>
    </row>
    <row r="9" spans="1:52" ht="30" customHeight="1" thickBot="1">
      <c r="B9" s="165"/>
      <c r="E9" s="504"/>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6"/>
      <c r="AQ9" s="169"/>
      <c r="AR9" s="2"/>
      <c r="AW9" s="1" t="s">
        <v>229</v>
      </c>
      <c r="AX9" s="1" t="s">
        <v>230</v>
      </c>
      <c r="AY9" s="1" t="s">
        <v>231</v>
      </c>
      <c r="AZ9" s="1">
        <v>2</v>
      </c>
    </row>
    <row r="10" spans="1:52" ht="10.5" customHeight="1">
      <c r="B10" s="165"/>
      <c r="AR10" s="2"/>
      <c r="AW10" s="1" t="s">
        <v>232</v>
      </c>
      <c r="AX10" s="1" t="s">
        <v>233</v>
      </c>
      <c r="AY10" s="1" t="s">
        <v>234</v>
      </c>
      <c r="AZ10" s="1">
        <v>3</v>
      </c>
    </row>
    <row r="11" spans="1:52" ht="18.75" hidden="1" customHeight="1" thickBot="1">
      <c r="B11" s="165"/>
      <c r="E11" s="292" t="s">
        <v>47</v>
      </c>
      <c r="AH11" s="170"/>
      <c r="AI11" s="507" t="s">
        <v>148</v>
      </c>
      <c r="AJ11" s="508"/>
      <c r="AK11" s="508"/>
      <c r="AL11" s="509"/>
      <c r="AM11" s="507" t="str">
        <f>IF(提出書!Q29="","",提出書!Q29)</f>
        <v/>
      </c>
      <c r="AN11" s="508"/>
      <c r="AO11" s="508"/>
      <c r="AP11" s="509"/>
      <c r="AQ11" s="171"/>
      <c r="AR11" s="2"/>
      <c r="AW11" s="1" t="s">
        <v>235</v>
      </c>
      <c r="AX11" s="1" t="s">
        <v>236</v>
      </c>
      <c r="AY11" s="1" t="s">
        <v>237</v>
      </c>
      <c r="AZ11" s="1">
        <v>4</v>
      </c>
    </row>
    <row r="12" spans="1:52" ht="27.75" hidden="1" customHeight="1">
      <c r="B12" s="165"/>
      <c r="E12" s="172"/>
      <c r="F12" s="467" t="s">
        <v>363</v>
      </c>
      <c r="G12" s="468"/>
      <c r="H12" s="468"/>
      <c r="I12" s="468"/>
      <c r="J12" s="468"/>
      <c r="K12" s="468"/>
      <c r="L12" s="468"/>
      <c r="M12" s="468"/>
      <c r="N12" s="468"/>
      <c r="O12" s="468"/>
      <c r="P12" s="468"/>
      <c r="Q12" s="173"/>
      <c r="R12" s="469" t="str">
        <f>IF(提出書!Q25="","",提出書!Q25)</f>
        <v/>
      </c>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70"/>
      <c r="AQ12" s="174"/>
      <c r="AR12" s="2"/>
      <c r="AW12" s="1" t="s">
        <v>238</v>
      </c>
      <c r="AX12" s="1" t="s">
        <v>239</v>
      </c>
      <c r="AY12" s="1" t="s">
        <v>240</v>
      </c>
      <c r="AZ12" s="1">
        <v>5</v>
      </c>
    </row>
    <row r="13" spans="1:52" ht="27.75" hidden="1" customHeight="1" thickBot="1">
      <c r="B13" s="165"/>
      <c r="E13" s="175"/>
      <c r="F13" s="486" t="s">
        <v>50</v>
      </c>
      <c r="G13" s="486"/>
      <c r="H13" s="486"/>
      <c r="I13" s="486"/>
      <c r="J13" s="486"/>
      <c r="K13" s="486"/>
      <c r="L13" s="486"/>
      <c r="M13" s="486"/>
      <c r="N13" s="486"/>
      <c r="O13" s="486"/>
      <c r="P13" s="486"/>
      <c r="Q13" s="176"/>
      <c r="R13" s="487" t="str">
        <f>IF(提出書!Q27="","",提出書!Q27)&amp;IF(提出書!Q27="","",提出書!V27)&amp;IF(提出書!W27="","",提出書!W27)</f>
        <v/>
      </c>
      <c r="S13" s="488"/>
      <c r="T13" s="488"/>
      <c r="U13" s="488"/>
      <c r="V13" s="488"/>
      <c r="W13" s="488"/>
      <c r="X13" s="488"/>
      <c r="Y13" s="488"/>
      <c r="Z13" s="488"/>
      <c r="AA13" s="488"/>
      <c r="AB13" s="488"/>
      <c r="AC13" s="488"/>
      <c r="AD13" s="488"/>
      <c r="AE13" s="488"/>
      <c r="AF13" s="488"/>
      <c r="AG13" s="488"/>
      <c r="AH13" s="488"/>
      <c r="AI13" s="488"/>
      <c r="AJ13" s="488"/>
      <c r="AK13" s="488"/>
      <c r="AL13" s="488"/>
      <c r="AM13" s="488"/>
      <c r="AN13" s="488"/>
      <c r="AO13" s="488"/>
      <c r="AP13" s="489"/>
      <c r="AQ13" s="174"/>
      <c r="AR13" s="2"/>
      <c r="AW13" s="1" t="s">
        <v>241</v>
      </c>
      <c r="AX13" s="1" t="s">
        <v>242</v>
      </c>
      <c r="AY13" s="1" t="s">
        <v>243</v>
      </c>
      <c r="AZ13" s="1">
        <v>6</v>
      </c>
    </row>
    <row r="14" spans="1:52" ht="10.5" hidden="1" customHeight="1" thickBot="1">
      <c r="B14" s="165"/>
      <c r="AR14" s="2"/>
      <c r="AW14" s="1" t="s">
        <v>244</v>
      </c>
      <c r="AX14" s="1" t="s">
        <v>245</v>
      </c>
      <c r="AY14" s="1" t="s">
        <v>246</v>
      </c>
      <c r="AZ14" s="1">
        <v>7</v>
      </c>
    </row>
    <row r="15" spans="1:52" ht="18.75" customHeight="1" thickBot="1">
      <c r="B15" s="165"/>
      <c r="E15" s="1" t="s">
        <v>546</v>
      </c>
      <c r="AH15" s="170"/>
      <c r="AI15" s="495"/>
      <c r="AJ15" s="495"/>
      <c r="AK15" s="495"/>
      <c r="AL15" s="495"/>
      <c r="AM15" s="170"/>
      <c r="AN15" s="493"/>
      <c r="AO15" s="493"/>
      <c r="AP15" s="493"/>
      <c r="AQ15" s="177"/>
      <c r="AR15" s="2"/>
      <c r="AW15" s="1" t="s">
        <v>247</v>
      </c>
      <c r="AX15" s="1" t="s">
        <v>248</v>
      </c>
      <c r="AY15" s="1" t="s">
        <v>249</v>
      </c>
      <c r="AZ15" s="1">
        <v>8</v>
      </c>
    </row>
    <row r="16" spans="1:52" ht="27.75" customHeight="1">
      <c r="B16" s="165"/>
      <c r="E16" s="172"/>
      <c r="F16" s="494" t="s">
        <v>250</v>
      </c>
      <c r="G16" s="494"/>
      <c r="H16" s="494"/>
      <c r="I16" s="494"/>
      <c r="J16" s="494"/>
      <c r="K16" s="494"/>
      <c r="L16" s="494"/>
      <c r="M16" s="494"/>
      <c r="N16" s="494"/>
      <c r="O16" s="494"/>
      <c r="P16" s="494"/>
      <c r="Q16" s="173"/>
      <c r="R16" s="497"/>
      <c r="S16" s="498"/>
      <c r="T16" s="498"/>
      <c r="U16" s="498"/>
      <c r="V16" s="498"/>
      <c r="W16" s="498"/>
      <c r="X16" s="498"/>
      <c r="Y16" s="498"/>
      <c r="Z16" s="498"/>
      <c r="AA16" s="498"/>
      <c r="AB16" s="498"/>
      <c r="AC16" s="498"/>
      <c r="AD16" s="498"/>
      <c r="AE16" s="498"/>
      <c r="AF16" s="498"/>
      <c r="AG16" s="498"/>
      <c r="AH16" s="498"/>
      <c r="AI16" s="498"/>
      <c r="AJ16" s="498"/>
      <c r="AK16" s="498"/>
      <c r="AL16" s="498"/>
      <c r="AM16" s="498"/>
      <c r="AN16" s="498"/>
      <c r="AO16" s="498"/>
      <c r="AP16" s="499"/>
      <c r="AQ16" s="174"/>
      <c r="AR16" s="2"/>
      <c r="AW16" s="1" t="s">
        <v>251</v>
      </c>
      <c r="AX16" s="1" t="s">
        <v>252</v>
      </c>
      <c r="AY16" s="1" t="s">
        <v>253</v>
      </c>
      <c r="AZ16" s="1">
        <v>9</v>
      </c>
    </row>
    <row r="17" spans="2:52" ht="18.75" customHeight="1">
      <c r="B17" s="165"/>
      <c r="E17" s="475" t="s">
        <v>254</v>
      </c>
      <c r="F17" s="476"/>
      <c r="G17" s="477"/>
      <c r="H17" s="484" t="s">
        <v>255</v>
      </c>
      <c r="I17" s="484"/>
      <c r="J17" s="484"/>
      <c r="K17" s="178"/>
      <c r="L17" s="485" t="s">
        <v>364</v>
      </c>
      <c r="M17" s="485"/>
      <c r="N17" s="485"/>
      <c r="O17" s="485"/>
      <c r="P17" s="485"/>
      <c r="Q17" s="179"/>
      <c r="R17" s="471" t="str">
        <f>IF(W17="","",CONCATENATE(VLOOKUP($W$17,$AW$8:$AX$27,2,FALSE),TEXT(VLOOKUP($AG$17,$AY$8:$AZ$106,2,FALSE),"00")))</f>
        <v/>
      </c>
      <c r="S17" s="472"/>
      <c r="T17" s="472"/>
      <c r="U17" s="472"/>
      <c r="V17" s="473"/>
      <c r="W17" s="490"/>
      <c r="X17" s="491"/>
      <c r="Y17" s="491"/>
      <c r="Z17" s="491"/>
      <c r="AA17" s="491"/>
      <c r="AB17" s="491"/>
      <c r="AC17" s="491"/>
      <c r="AD17" s="491"/>
      <c r="AE17" s="491"/>
      <c r="AF17" s="496"/>
      <c r="AG17" s="490"/>
      <c r="AH17" s="491"/>
      <c r="AI17" s="491"/>
      <c r="AJ17" s="491"/>
      <c r="AK17" s="491"/>
      <c r="AL17" s="491"/>
      <c r="AM17" s="491"/>
      <c r="AN17" s="491"/>
      <c r="AO17" s="491"/>
      <c r="AP17" s="492"/>
      <c r="AQ17" s="180"/>
      <c r="AR17" s="2"/>
      <c r="AW17" s="1" t="s">
        <v>256</v>
      </c>
      <c r="AX17" s="1" t="s">
        <v>257</v>
      </c>
      <c r="AY17" s="1" t="s">
        <v>258</v>
      </c>
      <c r="AZ17" s="1">
        <v>10</v>
      </c>
    </row>
    <row r="18" spans="2:52" ht="18.75" customHeight="1">
      <c r="B18" s="165"/>
      <c r="E18" s="478"/>
      <c r="F18" s="479"/>
      <c r="G18" s="480"/>
      <c r="H18" s="484"/>
      <c r="I18" s="484"/>
      <c r="J18" s="484"/>
      <c r="K18" s="178"/>
      <c r="L18" s="474" t="s">
        <v>380</v>
      </c>
      <c r="M18" s="474"/>
      <c r="N18" s="474"/>
      <c r="O18" s="474"/>
      <c r="P18" s="474"/>
      <c r="Q18" s="179"/>
      <c r="R18" s="471" t="str">
        <f>IF(AG17="","",AG17)</f>
        <v/>
      </c>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532"/>
      <c r="AQ18" s="150"/>
      <c r="AR18" s="2"/>
      <c r="AW18" s="1" t="s">
        <v>259</v>
      </c>
      <c r="AX18" s="1" t="s">
        <v>260</v>
      </c>
      <c r="AY18" s="1" t="s">
        <v>261</v>
      </c>
      <c r="AZ18" s="1">
        <v>11</v>
      </c>
    </row>
    <row r="19" spans="2:52" ht="18.75" customHeight="1">
      <c r="B19" s="165"/>
      <c r="E19" s="478"/>
      <c r="F19" s="479"/>
      <c r="G19" s="480"/>
      <c r="H19" s="484" t="s">
        <v>262</v>
      </c>
      <c r="I19" s="484"/>
      <c r="J19" s="484"/>
      <c r="K19" s="178"/>
      <c r="L19" s="512" t="s">
        <v>365</v>
      </c>
      <c r="M19" s="512"/>
      <c r="N19" s="512"/>
      <c r="O19" s="512"/>
      <c r="P19" s="512"/>
      <c r="Q19" s="164"/>
      <c r="R19" s="525" t="str">
        <f>IF(AD20="","",INDEX(S21:S31,MATCH(MAX(AD21:AD31),AD21:AD31,0)))</f>
        <v/>
      </c>
      <c r="S19" s="526"/>
      <c r="T19" s="526"/>
      <c r="U19" s="526"/>
      <c r="V19" s="526"/>
      <c r="W19" s="526"/>
      <c r="X19" s="526"/>
      <c r="Y19" s="526"/>
      <c r="Z19" s="527"/>
      <c r="AA19" s="527"/>
      <c r="AB19" s="527"/>
      <c r="AC19" s="527"/>
      <c r="AD19" s="527"/>
      <c r="AE19" s="527"/>
      <c r="AF19" s="527"/>
      <c r="AG19" s="527"/>
      <c r="AH19" s="527"/>
      <c r="AI19" s="527"/>
      <c r="AJ19" s="527"/>
      <c r="AK19" s="527"/>
      <c r="AL19" s="527"/>
      <c r="AM19" s="527"/>
      <c r="AN19" s="527"/>
      <c r="AO19" s="527"/>
      <c r="AP19" s="528"/>
      <c r="AQ19" s="181"/>
      <c r="AR19" s="2"/>
      <c r="AW19" s="1" t="s">
        <v>263</v>
      </c>
      <c r="AX19" s="1" t="s">
        <v>264</v>
      </c>
      <c r="AY19" s="1" t="s">
        <v>265</v>
      </c>
      <c r="AZ19" s="1">
        <v>12</v>
      </c>
    </row>
    <row r="20" spans="2:52" ht="28.5" customHeight="1">
      <c r="B20" s="165"/>
      <c r="E20" s="478"/>
      <c r="F20" s="479"/>
      <c r="G20" s="480"/>
      <c r="H20" s="484"/>
      <c r="I20" s="484"/>
      <c r="J20" s="484"/>
      <c r="K20" s="300"/>
      <c r="L20" s="529" t="s">
        <v>429</v>
      </c>
      <c r="M20" s="529"/>
      <c r="N20" s="529"/>
      <c r="O20" s="529"/>
      <c r="P20" s="529"/>
      <c r="Q20" s="529"/>
      <c r="R20" s="529"/>
      <c r="S20" s="529"/>
      <c r="T20" s="529"/>
      <c r="U20" s="529"/>
      <c r="V20" s="529"/>
      <c r="W20" s="529"/>
      <c r="X20" s="529"/>
      <c r="Y20" s="529"/>
      <c r="Z20" s="301"/>
      <c r="AA20" s="461" t="s">
        <v>266</v>
      </c>
      <c r="AB20" s="461"/>
      <c r="AC20" s="462"/>
      <c r="AD20" s="533" t="str">
        <f>IF(MAX(AD21:AN31)&gt;0,SUM(AD21:AN31),"")</f>
        <v/>
      </c>
      <c r="AE20" s="533"/>
      <c r="AF20" s="533"/>
      <c r="AG20" s="533"/>
      <c r="AH20" s="533"/>
      <c r="AI20" s="533"/>
      <c r="AJ20" s="533"/>
      <c r="AK20" s="533"/>
      <c r="AL20" s="533"/>
      <c r="AM20" s="533"/>
      <c r="AN20" s="533"/>
      <c r="AO20" s="455" t="s">
        <v>366</v>
      </c>
      <c r="AP20" s="456"/>
      <c r="AQ20" s="182"/>
      <c r="AR20" s="2"/>
      <c r="AW20" s="1" t="s">
        <v>267</v>
      </c>
      <c r="AX20" s="1" t="s">
        <v>268</v>
      </c>
      <c r="AY20" s="1" t="s">
        <v>269</v>
      </c>
      <c r="AZ20" s="1">
        <v>13</v>
      </c>
    </row>
    <row r="21" spans="2:52" ht="18" customHeight="1">
      <c r="B21" s="165"/>
      <c r="E21" s="478"/>
      <c r="F21" s="479"/>
      <c r="G21" s="480"/>
      <c r="H21" s="484"/>
      <c r="I21" s="484"/>
      <c r="J21" s="484"/>
      <c r="K21" s="165"/>
      <c r="O21" s="2"/>
      <c r="P21" s="466" t="s">
        <v>270</v>
      </c>
      <c r="Q21" s="466"/>
      <c r="R21" s="183"/>
      <c r="S21" s="464" t="s">
        <v>367</v>
      </c>
      <c r="T21" s="464"/>
      <c r="U21" s="464"/>
      <c r="V21" s="464"/>
      <c r="W21" s="464"/>
      <c r="X21" s="464"/>
      <c r="Y21" s="464"/>
      <c r="Z21" s="185"/>
      <c r="AA21" s="461" t="s">
        <v>266</v>
      </c>
      <c r="AB21" s="461"/>
      <c r="AC21" s="462"/>
      <c r="AD21" s="463"/>
      <c r="AE21" s="463"/>
      <c r="AF21" s="463"/>
      <c r="AG21" s="463"/>
      <c r="AH21" s="463"/>
      <c r="AI21" s="463"/>
      <c r="AJ21" s="463"/>
      <c r="AK21" s="463"/>
      <c r="AL21" s="463"/>
      <c r="AM21" s="463"/>
      <c r="AN21" s="463"/>
      <c r="AO21" s="455" t="s">
        <v>366</v>
      </c>
      <c r="AP21" s="456"/>
      <c r="AQ21" s="182"/>
      <c r="AR21" s="2"/>
      <c r="AW21" s="1" t="s">
        <v>271</v>
      </c>
      <c r="AX21" s="1" t="s">
        <v>272</v>
      </c>
      <c r="AY21" s="1" t="s">
        <v>273</v>
      </c>
      <c r="AZ21" s="1">
        <v>14</v>
      </c>
    </row>
    <row r="22" spans="2:52" ht="18" customHeight="1">
      <c r="B22" s="165"/>
      <c r="E22" s="478"/>
      <c r="F22" s="479"/>
      <c r="G22" s="480"/>
      <c r="H22" s="484"/>
      <c r="I22" s="484"/>
      <c r="J22" s="484"/>
      <c r="K22" s="165"/>
      <c r="O22" s="2"/>
      <c r="P22" s="466"/>
      <c r="Q22" s="466"/>
      <c r="R22" s="183"/>
      <c r="S22" s="464" t="s">
        <v>368</v>
      </c>
      <c r="T22" s="464"/>
      <c r="U22" s="464"/>
      <c r="V22" s="464"/>
      <c r="W22" s="464"/>
      <c r="X22" s="464"/>
      <c r="Y22" s="464"/>
      <c r="Z22" s="184"/>
      <c r="AA22" s="461" t="s">
        <v>266</v>
      </c>
      <c r="AB22" s="461"/>
      <c r="AC22" s="462"/>
      <c r="AD22" s="463"/>
      <c r="AE22" s="463"/>
      <c r="AF22" s="463"/>
      <c r="AG22" s="463"/>
      <c r="AH22" s="463"/>
      <c r="AI22" s="463"/>
      <c r="AJ22" s="463"/>
      <c r="AK22" s="463"/>
      <c r="AL22" s="463"/>
      <c r="AM22" s="463"/>
      <c r="AN22" s="463"/>
      <c r="AO22" s="455" t="s">
        <v>366</v>
      </c>
      <c r="AP22" s="456"/>
      <c r="AQ22" s="182"/>
      <c r="AR22" s="2"/>
      <c r="AW22" s="1" t="s">
        <v>274</v>
      </c>
      <c r="AX22" s="1" t="s">
        <v>275</v>
      </c>
      <c r="AY22" s="1" t="s">
        <v>276</v>
      </c>
      <c r="AZ22" s="1">
        <v>15</v>
      </c>
    </row>
    <row r="23" spans="2:52" ht="18" customHeight="1">
      <c r="B23" s="165"/>
      <c r="E23" s="478"/>
      <c r="F23" s="479"/>
      <c r="G23" s="480"/>
      <c r="H23" s="484"/>
      <c r="I23" s="484"/>
      <c r="J23" s="484"/>
      <c r="K23" s="165"/>
      <c r="O23" s="2"/>
      <c r="P23" s="466"/>
      <c r="Q23" s="466"/>
      <c r="R23" s="183"/>
      <c r="S23" s="464" t="s">
        <v>369</v>
      </c>
      <c r="T23" s="464"/>
      <c r="U23" s="464"/>
      <c r="V23" s="464"/>
      <c r="W23" s="464"/>
      <c r="X23" s="464"/>
      <c r="Y23" s="464"/>
      <c r="Z23" s="184"/>
      <c r="AA23" s="461" t="s">
        <v>266</v>
      </c>
      <c r="AB23" s="461"/>
      <c r="AC23" s="462"/>
      <c r="AD23" s="463"/>
      <c r="AE23" s="463"/>
      <c r="AF23" s="463"/>
      <c r="AG23" s="463"/>
      <c r="AH23" s="463"/>
      <c r="AI23" s="463"/>
      <c r="AJ23" s="463"/>
      <c r="AK23" s="463"/>
      <c r="AL23" s="463"/>
      <c r="AM23" s="463"/>
      <c r="AN23" s="463"/>
      <c r="AO23" s="455" t="s">
        <v>366</v>
      </c>
      <c r="AP23" s="456"/>
      <c r="AQ23" s="182"/>
      <c r="AR23" s="2"/>
      <c r="AW23" s="1" t="s">
        <v>277</v>
      </c>
      <c r="AX23" s="1" t="s">
        <v>278</v>
      </c>
      <c r="AY23" s="1" t="s">
        <v>51</v>
      </c>
      <c r="AZ23" s="1">
        <v>16</v>
      </c>
    </row>
    <row r="24" spans="2:52" ht="18" customHeight="1">
      <c r="B24" s="165"/>
      <c r="E24" s="478"/>
      <c r="F24" s="479"/>
      <c r="G24" s="480"/>
      <c r="H24" s="484"/>
      <c r="I24" s="484"/>
      <c r="J24" s="484"/>
      <c r="K24" s="165"/>
      <c r="O24" s="2"/>
      <c r="P24" s="466"/>
      <c r="Q24" s="466"/>
      <c r="R24" s="183"/>
      <c r="S24" s="464" t="s">
        <v>370</v>
      </c>
      <c r="T24" s="464"/>
      <c r="U24" s="464"/>
      <c r="V24" s="464"/>
      <c r="W24" s="464"/>
      <c r="X24" s="464"/>
      <c r="Y24" s="464"/>
      <c r="Z24" s="184"/>
      <c r="AA24" s="461" t="s">
        <v>266</v>
      </c>
      <c r="AB24" s="461"/>
      <c r="AC24" s="462"/>
      <c r="AD24" s="465"/>
      <c r="AE24" s="465"/>
      <c r="AF24" s="465"/>
      <c r="AG24" s="465"/>
      <c r="AH24" s="465"/>
      <c r="AI24" s="465"/>
      <c r="AJ24" s="465"/>
      <c r="AK24" s="465"/>
      <c r="AL24" s="465"/>
      <c r="AM24" s="465"/>
      <c r="AN24" s="465"/>
      <c r="AO24" s="455" t="s">
        <v>366</v>
      </c>
      <c r="AP24" s="456"/>
      <c r="AQ24" s="182"/>
      <c r="AR24" s="2"/>
      <c r="AW24" s="1" t="s">
        <v>279</v>
      </c>
      <c r="AX24" s="1" t="s">
        <v>280</v>
      </c>
      <c r="AY24" s="1" t="s">
        <v>281</v>
      </c>
      <c r="AZ24" s="1">
        <v>17</v>
      </c>
    </row>
    <row r="25" spans="2:52" ht="18" customHeight="1">
      <c r="B25" s="165"/>
      <c r="E25" s="478"/>
      <c r="F25" s="479"/>
      <c r="G25" s="480"/>
      <c r="H25" s="484"/>
      <c r="I25" s="484"/>
      <c r="J25" s="484"/>
      <c r="K25" s="165"/>
      <c r="O25" s="2"/>
      <c r="P25" s="466"/>
      <c r="Q25" s="466"/>
      <c r="R25" s="183"/>
      <c r="S25" s="464" t="s">
        <v>371</v>
      </c>
      <c r="T25" s="464"/>
      <c r="U25" s="464"/>
      <c r="V25" s="464"/>
      <c r="W25" s="464"/>
      <c r="X25" s="464"/>
      <c r="Y25" s="464"/>
      <c r="Z25" s="184"/>
      <c r="AA25" s="461" t="s">
        <v>266</v>
      </c>
      <c r="AB25" s="461"/>
      <c r="AC25" s="462"/>
      <c r="AD25" s="465"/>
      <c r="AE25" s="465"/>
      <c r="AF25" s="465"/>
      <c r="AG25" s="465"/>
      <c r="AH25" s="465"/>
      <c r="AI25" s="465"/>
      <c r="AJ25" s="465"/>
      <c r="AK25" s="465"/>
      <c r="AL25" s="465"/>
      <c r="AM25" s="465"/>
      <c r="AN25" s="465"/>
      <c r="AO25" s="455" t="s">
        <v>366</v>
      </c>
      <c r="AP25" s="456"/>
      <c r="AQ25" s="182"/>
      <c r="AR25" s="2"/>
      <c r="AW25" s="1" t="s">
        <v>282</v>
      </c>
      <c r="AX25" s="1" t="s">
        <v>283</v>
      </c>
      <c r="AY25" s="1" t="s">
        <v>284</v>
      </c>
      <c r="AZ25" s="1">
        <v>18</v>
      </c>
    </row>
    <row r="26" spans="2:52" ht="18" customHeight="1">
      <c r="B26" s="165"/>
      <c r="E26" s="478"/>
      <c r="F26" s="479"/>
      <c r="G26" s="480"/>
      <c r="H26" s="484"/>
      <c r="I26" s="484"/>
      <c r="J26" s="484"/>
      <c r="K26" s="165"/>
      <c r="O26" s="2"/>
      <c r="P26" s="466"/>
      <c r="Q26" s="466"/>
      <c r="R26" s="183"/>
      <c r="S26" s="464" t="s">
        <v>372</v>
      </c>
      <c r="T26" s="464"/>
      <c r="U26" s="464"/>
      <c r="V26" s="464"/>
      <c r="W26" s="464"/>
      <c r="X26" s="464"/>
      <c r="Y26" s="464"/>
      <c r="Z26" s="184"/>
      <c r="AA26" s="461" t="s">
        <v>266</v>
      </c>
      <c r="AB26" s="461"/>
      <c r="AC26" s="462"/>
      <c r="AD26" s="465"/>
      <c r="AE26" s="465"/>
      <c r="AF26" s="465"/>
      <c r="AG26" s="465"/>
      <c r="AH26" s="465"/>
      <c r="AI26" s="465"/>
      <c r="AJ26" s="465"/>
      <c r="AK26" s="465"/>
      <c r="AL26" s="465"/>
      <c r="AM26" s="465"/>
      <c r="AN26" s="465"/>
      <c r="AO26" s="455" t="s">
        <v>366</v>
      </c>
      <c r="AP26" s="456"/>
      <c r="AQ26" s="182"/>
      <c r="AR26" s="2"/>
      <c r="AW26" s="1" t="s">
        <v>285</v>
      </c>
      <c r="AX26" s="1" t="s">
        <v>286</v>
      </c>
      <c r="AY26" s="1" t="s">
        <v>52</v>
      </c>
      <c r="AZ26" s="1">
        <v>19</v>
      </c>
    </row>
    <row r="27" spans="2:52" ht="18" customHeight="1">
      <c r="B27" s="165"/>
      <c r="E27" s="478"/>
      <c r="F27" s="479"/>
      <c r="G27" s="480"/>
      <c r="H27" s="484"/>
      <c r="I27" s="484"/>
      <c r="J27" s="484"/>
      <c r="K27" s="165"/>
      <c r="O27" s="2"/>
      <c r="P27" s="466"/>
      <c r="Q27" s="466"/>
      <c r="R27" s="183"/>
      <c r="S27" s="464" t="s">
        <v>373</v>
      </c>
      <c r="T27" s="464"/>
      <c r="U27" s="464"/>
      <c r="V27" s="464"/>
      <c r="W27" s="464"/>
      <c r="X27" s="464"/>
      <c r="Y27" s="464"/>
      <c r="Z27" s="184"/>
      <c r="AA27" s="461" t="s">
        <v>266</v>
      </c>
      <c r="AB27" s="461"/>
      <c r="AC27" s="462"/>
      <c r="AD27" s="465"/>
      <c r="AE27" s="465"/>
      <c r="AF27" s="465"/>
      <c r="AG27" s="465"/>
      <c r="AH27" s="465"/>
      <c r="AI27" s="465"/>
      <c r="AJ27" s="465"/>
      <c r="AK27" s="465"/>
      <c r="AL27" s="465"/>
      <c r="AM27" s="465"/>
      <c r="AN27" s="465"/>
      <c r="AO27" s="455" t="s">
        <v>366</v>
      </c>
      <c r="AP27" s="456"/>
      <c r="AQ27" s="182"/>
      <c r="AR27" s="2"/>
      <c r="AW27" s="1" t="s">
        <v>287</v>
      </c>
      <c r="AX27" s="1" t="s">
        <v>288</v>
      </c>
      <c r="AY27" s="1" t="s">
        <v>289</v>
      </c>
      <c r="AZ27" s="1">
        <v>20</v>
      </c>
    </row>
    <row r="28" spans="2:52" ht="18" customHeight="1">
      <c r="B28" s="165"/>
      <c r="E28" s="478"/>
      <c r="F28" s="479"/>
      <c r="G28" s="480"/>
      <c r="H28" s="484"/>
      <c r="I28" s="484"/>
      <c r="J28" s="484"/>
      <c r="K28" s="165"/>
      <c r="O28" s="2"/>
      <c r="P28" s="466"/>
      <c r="Q28" s="466"/>
      <c r="R28" s="183"/>
      <c r="S28" s="464" t="s">
        <v>374</v>
      </c>
      <c r="T28" s="464"/>
      <c r="U28" s="464"/>
      <c r="V28" s="464"/>
      <c r="W28" s="464"/>
      <c r="X28" s="464"/>
      <c r="Y28" s="464"/>
      <c r="Z28" s="184"/>
      <c r="AA28" s="461" t="s">
        <v>266</v>
      </c>
      <c r="AB28" s="461"/>
      <c r="AC28" s="462"/>
      <c r="AD28" s="463"/>
      <c r="AE28" s="463"/>
      <c r="AF28" s="463"/>
      <c r="AG28" s="463"/>
      <c r="AH28" s="463"/>
      <c r="AI28" s="463"/>
      <c r="AJ28" s="463"/>
      <c r="AK28" s="463"/>
      <c r="AL28" s="463"/>
      <c r="AM28" s="463"/>
      <c r="AN28" s="463"/>
      <c r="AO28" s="455" t="s">
        <v>366</v>
      </c>
      <c r="AP28" s="456"/>
      <c r="AQ28" s="182"/>
      <c r="AR28" s="2"/>
      <c r="AY28" s="1" t="s">
        <v>290</v>
      </c>
      <c r="AZ28" s="1">
        <v>21</v>
      </c>
    </row>
    <row r="29" spans="2:52" ht="18" customHeight="1">
      <c r="B29" s="165"/>
      <c r="E29" s="478"/>
      <c r="F29" s="479"/>
      <c r="G29" s="480"/>
      <c r="H29" s="484"/>
      <c r="I29" s="484"/>
      <c r="J29" s="484"/>
      <c r="K29" s="165"/>
      <c r="O29" s="2"/>
      <c r="P29" s="466"/>
      <c r="Q29" s="466"/>
      <c r="R29" s="183"/>
      <c r="S29" s="464" t="s">
        <v>375</v>
      </c>
      <c r="T29" s="464"/>
      <c r="U29" s="464"/>
      <c r="V29" s="464"/>
      <c r="W29" s="464"/>
      <c r="X29" s="464"/>
      <c r="Y29" s="464"/>
      <c r="Z29" s="184"/>
      <c r="AA29" s="461" t="s">
        <v>266</v>
      </c>
      <c r="AB29" s="461"/>
      <c r="AC29" s="462"/>
      <c r="AD29" s="463"/>
      <c r="AE29" s="463"/>
      <c r="AF29" s="463"/>
      <c r="AG29" s="463"/>
      <c r="AH29" s="463"/>
      <c r="AI29" s="463"/>
      <c r="AJ29" s="463"/>
      <c r="AK29" s="463"/>
      <c r="AL29" s="463"/>
      <c r="AM29" s="463"/>
      <c r="AN29" s="463"/>
      <c r="AO29" s="455" t="s">
        <v>366</v>
      </c>
      <c r="AP29" s="456"/>
      <c r="AQ29" s="182"/>
      <c r="AR29" s="2"/>
      <c r="AY29" s="1" t="s">
        <v>291</v>
      </c>
      <c r="AZ29" s="1">
        <v>22</v>
      </c>
    </row>
    <row r="30" spans="2:52" ht="18" customHeight="1">
      <c r="B30" s="165"/>
      <c r="E30" s="478"/>
      <c r="F30" s="479"/>
      <c r="G30" s="480"/>
      <c r="H30" s="484"/>
      <c r="I30" s="484"/>
      <c r="J30" s="484"/>
      <c r="K30" s="165"/>
      <c r="O30" s="2"/>
      <c r="P30" s="466"/>
      <c r="Q30" s="466"/>
      <c r="R30" s="183"/>
      <c r="S30" s="464" t="s">
        <v>376</v>
      </c>
      <c r="T30" s="464"/>
      <c r="U30" s="464"/>
      <c r="V30" s="464"/>
      <c r="W30" s="464"/>
      <c r="X30" s="464"/>
      <c r="Y30" s="464"/>
      <c r="Z30" s="185"/>
      <c r="AA30" s="461" t="s">
        <v>266</v>
      </c>
      <c r="AB30" s="461"/>
      <c r="AC30" s="462"/>
      <c r="AD30" s="463"/>
      <c r="AE30" s="463"/>
      <c r="AF30" s="463"/>
      <c r="AG30" s="463"/>
      <c r="AH30" s="463"/>
      <c r="AI30" s="463"/>
      <c r="AJ30" s="463"/>
      <c r="AK30" s="463"/>
      <c r="AL30" s="463"/>
      <c r="AM30" s="463"/>
      <c r="AN30" s="463"/>
      <c r="AO30" s="455" t="s">
        <v>366</v>
      </c>
      <c r="AP30" s="456"/>
      <c r="AQ30" s="182"/>
      <c r="AR30" s="2"/>
      <c r="AY30" s="1" t="s">
        <v>292</v>
      </c>
      <c r="AZ30" s="1">
        <v>23</v>
      </c>
    </row>
    <row r="31" spans="2:52" ht="18" customHeight="1">
      <c r="B31" s="165"/>
      <c r="E31" s="481"/>
      <c r="F31" s="482"/>
      <c r="G31" s="483"/>
      <c r="H31" s="484"/>
      <c r="I31" s="484"/>
      <c r="J31" s="484"/>
      <c r="K31" s="186"/>
      <c r="L31" s="187"/>
      <c r="M31" s="187"/>
      <c r="N31" s="187"/>
      <c r="O31" s="188"/>
      <c r="P31" s="466"/>
      <c r="Q31" s="466"/>
      <c r="R31" s="183"/>
      <c r="S31" s="464" t="s">
        <v>582</v>
      </c>
      <c r="T31" s="464"/>
      <c r="U31" s="464"/>
      <c r="V31" s="464"/>
      <c r="W31" s="464"/>
      <c r="X31" s="464"/>
      <c r="Y31" s="464"/>
      <c r="Z31" s="184"/>
      <c r="AA31" s="461" t="s">
        <v>266</v>
      </c>
      <c r="AB31" s="461"/>
      <c r="AC31" s="462"/>
      <c r="AD31" s="463"/>
      <c r="AE31" s="463"/>
      <c r="AF31" s="463"/>
      <c r="AG31" s="463"/>
      <c r="AH31" s="463"/>
      <c r="AI31" s="463"/>
      <c r="AJ31" s="463"/>
      <c r="AK31" s="463"/>
      <c r="AL31" s="463"/>
      <c r="AM31" s="463"/>
      <c r="AN31" s="463"/>
      <c r="AO31" s="455" t="s">
        <v>366</v>
      </c>
      <c r="AP31" s="456"/>
      <c r="AQ31" s="182"/>
      <c r="AR31" s="2"/>
      <c r="AY31" s="1" t="s">
        <v>293</v>
      </c>
      <c r="AZ31" s="1">
        <v>24</v>
      </c>
    </row>
    <row r="32" spans="2:52" ht="164.25" customHeight="1" thickBot="1">
      <c r="B32" s="165"/>
      <c r="E32" s="189"/>
      <c r="F32" s="457" t="s">
        <v>377</v>
      </c>
      <c r="G32" s="457"/>
      <c r="H32" s="457"/>
      <c r="I32" s="457"/>
      <c r="J32" s="457"/>
      <c r="K32" s="457"/>
      <c r="L32" s="457"/>
      <c r="M32" s="457"/>
      <c r="N32" s="457"/>
      <c r="O32" s="457"/>
      <c r="P32" s="457"/>
      <c r="Q32" s="190"/>
      <c r="R32" s="458"/>
      <c r="S32" s="459"/>
      <c r="T32" s="459"/>
      <c r="U32" s="459"/>
      <c r="V32" s="459"/>
      <c r="W32" s="459"/>
      <c r="X32" s="459"/>
      <c r="Y32" s="459"/>
      <c r="Z32" s="459"/>
      <c r="AA32" s="459"/>
      <c r="AB32" s="459"/>
      <c r="AC32" s="459"/>
      <c r="AD32" s="459"/>
      <c r="AE32" s="459"/>
      <c r="AF32" s="459"/>
      <c r="AG32" s="459"/>
      <c r="AH32" s="459"/>
      <c r="AI32" s="459"/>
      <c r="AJ32" s="459"/>
      <c r="AK32" s="459"/>
      <c r="AL32" s="459"/>
      <c r="AM32" s="459"/>
      <c r="AN32" s="459"/>
      <c r="AO32" s="459"/>
      <c r="AP32" s="460"/>
      <c r="AQ32" s="191"/>
      <c r="AR32" s="2"/>
      <c r="AY32" s="1" t="s">
        <v>294</v>
      </c>
      <c r="AZ32" s="1">
        <v>25</v>
      </c>
    </row>
    <row r="33" spans="2:52" ht="12" customHeight="1">
      <c r="B33" s="165"/>
      <c r="AR33" s="2"/>
      <c r="AY33" s="1" t="s">
        <v>295</v>
      </c>
      <c r="AZ33" s="1">
        <v>26</v>
      </c>
    </row>
    <row r="34" spans="2:52" ht="18.75" customHeight="1" thickBot="1">
      <c r="B34" s="165"/>
      <c r="E34" s="1" t="s">
        <v>547</v>
      </c>
      <c r="AQ34" s="182"/>
      <c r="AR34" s="2"/>
      <c r="AY34" s="1" t="s">
        <v>576</v>
      </c>
      <c r="AZ34" s="1">
        <v>27</v>
      </c>
    </row>
    <row r="35" spans="2:52" ht="24" customHeight="1">
      <c r="B35" s="165"/>
      <c r="E35" s="192"/>
      <c r="F35" s="514" t="s">
        <v>296</v>
      </c>
      <c r="G35" s="514"/>
      <c r="H35" s="514"/>
      <c r="I35" s="514"/>
      <c r="J35" s="514"/>
      <c r="K35" s="514"/>
      <c r="L35" s="514"/>
      <c r="M35" s="514"/>
      <c r="N35" s="514"/>
      <c r="O35" s="514"/>
      <c r="P35" s="514"/>
      <c r="Q35" s="193"/>
      <c r="R35" s="194"/>
      <c r="S35" s="515" t="s">
        <v>569</v>
      </c>
      <c r="T35" s="515"/>
      <c r="U35" s="515"/>
      <c r="V35" s="515"/>
      <c r="W35" s="515"/>
      <c r="X35" s="515"/>
      <c r="Y35" s="515"/>
      <c r="Z35" s="516">
        <v>5000</v>
      </c>
      <c r="AA35" s="516"/>
      <c r="AB35" s="516"/>
      <c r="AC35" s="516"/>
      <c r="AD35" s="516"/>
      <c r="AE35" s="516"/>
      <c r="AF35" s="516"/>
      <c r="AG35" s="516"/>
      <c r="AH35" s="530" t="s">
        <v>366</v>
      </c>
      <c r="AI35" s="530"/>
      <c r="AJ35" s="530"/>
      <c r="AK35" s="530" t="s">
        <v>48</v>
      </c>
      <c r="AL35" s="530"/>
      <c r="AM35" s="531"/>
      <c r="AN35" s="517" t="str">
        <f>IF(AD20="","",IF(AD20&gt;=5000,"○",""))</f>
        <v/>
      </c>
      <c r="AO35" s="518"/>
      <c r="AP35" s="519"/>
      <c r="AQ35" s="182"/>
      <c r="AR35" s="2"/>
      <c r="AY35" s="1" t="s">
        <v>577</v>
      </c>
      <c r="AZ35" s="1">
        <v>28</v>
      </c>
    </row>
    <row r="36" spans="2:52" ht="24" customHeight="1" thickBot="1">
      <c r="B36" s="165"/>
      <c r="E36" s="189"/>
      <c r="F36" s="513" t="s">
        <v>297</v>
      </c>
      <c r="G36" s="513"/>
      <c r="H36" s="513"/>
      <c r="I36" s="513"/>
      <c r="J36" s="513"/>
      <c r="K36" s="513"/>
      <c r="L36" s="513"/>
      <c r="M36" s="513"/>
      <c r="N36" s="513"/>
      <c r="O36" s="513"/>
      <c r="P36" s="513"/>
      <c r="Q36" s="190"/>
      <c r="R36" s="195"/>
      <c r="S36" s="523" t="s">
        <v>575</v>
      </c>
      <c r="T36" s="523"/>
      <c r="U36" s="523"/>
      <c r="V36" s="523"/>
      <c r="W36" s="523"/>
      <c r="X36" s="523"/>
      <c r="Y36" s="523"/>
      <c r="Z36" s="524">
        <v>6000</v>
      </c>
      <c r="AA36" s="524"/>
      <c r="AB36" s="524"/>
      <c r="AC36" s="524"/>
      <c r="AD36" s="524"/>
      <c r="AE36" s="524"/>
      <c r="AF36" s="524"/>
      <c r="AG36" s="524"/>
      <c r="AH36" s="510" t="s">
        <v>212</v>
      </c>
      <c r="AI36" s="510"/>
      <c r="AJ36" s="510"/>
      <c r="AK36" s="510" t="s">
        <v>48</v>
      </c>
      <c r="AL36" s="510"/>
      <c r="AM36" s="511"/>
      <c r="AN36" s="520" t="str">
        <f>IF('その5（非公表）'!M42="","",IF('その5（非公表）'!M42&gt;=6000,"○",""))</f>
        <v/>
      </c>
      <c r="AO36" s="521"/>
      <c r="AP36" s="522"/>
      <c r="AQ36" s="182"/>
      <c r="AR36" s="2"/>
      <c r="AY36" s="1" t="s">
        <v>578</v>
      </c>
      <c r="AZ36" s="1">
        <v>29</v>
      </c>
    </row>
    <row r="37" spans="2:52" ht="24" customHeight="1">
      <c r="B37" s="165"/>
      <c r="F37" s="196"/>
      <c r="G37" s="196"/>
      <c r="H37" s="196"/>
      <c r="I37" s="196"/>
      <c r="J37" s="196"/>
      <c r="K37" s="196"/>
      <c r="L37" s="196"/>
      <c r="M37" s="196"/>
      <c r="N37" s="196"/>
      <c r="O37" s="196"/>
      <c r="P37" s="196"/>
      <c r="R37" s="197"/>
      <c r="S37" s="198"/>
      <c r="T37" s="199"/>
      <c r="U37" s="199"/>
      <c r="V37" s="199"/>
      <c r="W37" s="199"/>
      <c r="X37" s="199"/>
      <c r="Y37" s="199"/>
      <c r="Z37" s="200"/>
      <c r="AA37" s="200"/>
      <c r="AB37" s="200"/>
      <c r="AC37" s="200"/>
      <c r="AD37" s="200"/>
      <c r="AE37" s="200"/>
      <c r="AF37" s="200"/>
      <c r="AG37" s="200"/>
      <c r="AH37" s="200"/>
      <c r="AI37" s="200"/>
      <c r="AJ37" s="200"/>
      <c r="AK37" s="200"/>
      <c r="AL37" s="289"/>
      <c r="AM37" s="200"/>
      <c r="AN37" s="290"/>
      <c r="AO37" s="182"/>
      <c r="AP37" s="182"/>
      <c r="AQ37" s="182"/>
      <c r="AR37" s="2"/>
      <c r="AY37" s="1" t="s">
        <v>298</v>
      </c>
      <c r="AZ37" s="1">
        <v>30</v>
      </c>
    </row>
    <row r="38" spans="2:52" ht="3" customHeight="1">
      <c r="B38" s="186"/>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8"/>
      <c r="AY38" s="1" t="s">
        <v>299</v>
      </c>
      <c r="AZ38" s="1">
        <v>31</v>
      </c>
    </row>
    <row r="39" spans="2:52" ht="12" customHeight="1">
      <c r="AR39" s="201" t="s">
        <v>592</v>
      </c>
      <c r="AY39" s="1" t="s">
        <v>300</v>
      </c>
      <c r="AZ39" s="1">
        <v>32</v>
      </c>
    </row>
    <row r="40" spans="2:52">
      <c r="AY40" s="1" t="s">
        <v>301</v>
      </c>
      <c r="AZ40" s="1">
        <v>33</v>
      </c>
    </row>
    <row r="41" spans="2:52">
      <c r="AY41" s="1" t="s">
        <v>302</v>
      </c>
      <c r="AZ41" s="1">
        <v>34</v>
      </c>
    </row>
    <row r="42" spans="2:52">
      <c r="AY42" s="1" t="s">
        <v>303</v>
      </c>
      <c r="AZ42" s="1">
        <v>35</v>
      </c>
    </row>
    <row r="43" spans="2:52">
      <c r="AY43" s="1" t="s">
        <v>304</v>
      </c>
      <c r="AZ43" s="1">
        <v>36</v>
      </c>
    </row>
    <row r="44" spans="2:52">
      <c r="AY44" s="1" t="s">
        <v>305</v>
      </c>
      <c r="AZ44" s="1">
        <v>37</v>
      </c>
    </row>
    <row r="45" spans="2:52">
      <c r="AY45" s="1" t="s">
        <v>306</v>
      </c>
      <c r="AZ45" s="1">
        <v>38</v>
      </c>
    </row>
    <row r="46" spans="2:52">
      <c r="AY46" s="1" t="s">
        <v>307</v>
      </c>
      <c r="AZ46" s="1">
        <v>39</v>
      </c>
    </row>
    <row r="47" spans="2:52">
      <c r="AY47" s="1" t="s">
        <v>308</v>
      </c>
      <c r="AZ47" s="1">
        <v>40</v>
      </c>
    </row>
    <row r="48" spans="2:52">
      <c r="AY48" s="1" t="s">
        <v>309</v>
      </c>
      <c r="AZ48" s="1">
        <v>41</v>
      </c>
    </row>
    <row r="49" spans="51:52" ht="9" customHeight="1">
      <c r="AY49" s="1" t="s">
        <v>310</v>
      </c>
      <c r="AZ49" s="1">
        <v>42</v>
      </c>
    </row>
    <row r="50" spans="51:52" ht="9" customHeight="1">
      <c r="AY50" s="1" t="s">
        <v>311</v>
      </c>
      <c r="AZ50" s="1">
        <v>43</v>
      </c>
    </row>
    <row r="51" spans="51:52">
      <c r="AY51" s="1" t="s">
        <v>312</v>
      </c>
      <c r="AZ51" s="1">
        <v>44</v>
      </c>
    </row>
    <row r="52" spans="51:52">
      <c r="AY52" s="1" t="s">
        <v>313</v>
      </c>
      <c r="AZ52" s="1">
        <v>45</v>
      </c>
    </row>
    <row r="53" spans="51:52">
      <c r="AY53" s="1" t="s">
        <v>314</v>
      </c>
      <c r="AZ53" s="1">
        <v>46</v>
      </c>
    </row>
    <row r="54" spans="51:52">
      <c r="AY54" s="1" t="s">
        <v>315</v>
      </c>
      <c r="AZ54" s="1">
        <v>47</v>
      </c>
    </row>
    <row r="55" spans="51:52">
      <c r="AY55" s="1" t="s">
        <v>316</v>
      </c>
      <c r="AZ55" s="1">
        <v>48</v>
      </c>
    </row>
    <row r="56" spans="51:52">
      <c r="AY56" s="1" t="s">
        <v>317</v>
      </c>
      <c r="AZ56" s="1">
        <v>49</v>
      </c>
    </row>
    <row r="57" spans="51:52">
      <c r="AY57" s="1" t="s">
        <v>53</v>
      </c>
      <c r="AZ57" s="1">
        <v>50</v>
      </c>
    </row>
    <row r="58" spans="51:52">
      <c r="AY58" s="1" t="s">
        <v>318</v>
      </c>
      <c r="AZ58" s="1">
        <v>51</v>
      </c>
    </row>
    <row r="59" spans="51:52">
      <c r="AY59" s="1" t="s">
        <v>319</v>
      </c>
      <c r="AZ59" s="1">
        <v>52</v>
      </c>
    </row>
    <row r="60" spans="51:52">
      <c r="AY60" s="1" t="s">
        <v>320</v>
      </c>
      <c r="AZ60" s="1">
        <v>53</v>
      </c>
    </row>
    <row r="61" spans="51:52">
      <c r="AY61" s="1" t="s">
        <v>321</v>
      </c>
      <c r="AZ61" s="1">
        <v>54</v>
      </c>
    </row>
    <row r="62" spans="51:52">
      <c r="AY62" s="1" t="s">
        <v>322</v>
      </c>
      <c r="AZ62" s="1">
        <v>55</v>
      </c>
    </row>
    <row r="63" spans="51:52">
      <c r="AY63" s="1" t="s">
        <v>323</v>
      </c>
      <c r="AZ63" s="1">
        <v>56</v>
      </c>
    </row>
    <row r="64" spans="51:52">
      <c r="AY64" s="1" t="s">
        <v>324</v>
      </c>
      <c r="AZ64" s="1">
        <v>57</v>
      </c>
    </row>
    <row r="65" spans="51:52">
      <c r="AY65" s="1" t="s">
        <v>325</v>
      </c>
      <c r="AZ65" s="1">
        <v>58</v>
      </c>
    </row>
    <row r="66" spans="51:52">
      <c r="AY66" s="1" t="s">
        <v>326</v>
      </c>
      <c r="AZ66" s="1">
        <v>59</v>
      </c>
    </row>
    <row r="67" spans="51:52">
      <c r="AY67" s="1" t="s">
        <v>327</v>
      </c>
      <c r="AZ67" s="1">
        <v>60</v>
      </c>
    </row>
    <row r="68" spans="51:52">
      <c r="AY68" s="1" t="s">
        <v>328</v>
      </c>
      <c r="AZ68" s="1">
        <v>61</v>
      </c>
    </row>
    <row r="69" spans="51:52">
      <c r="AY69" s="1" t="s">
        <v>329</v>
      </c>
      <c r="AZ69" s="1">
        <v>62</v>
      </c>
    </row>
    <row r="70" spans="51:52">
      <c r="AY70" s="1" t="s">
        <v>330</v>
      </c>
      <c r="AZ70" s="1">
        <v>63</v>
      </c>
    </row>
    <row r="71" spans="51:52">
      <c r="AY71" s="1" t="s">
        <v>331</v>
      </c>
      <c r="AZ71" s="1">
        <v>64</v>
      </c>
    </row>
    <row r="72" spans="51:52">
      <c r="AY72" s="1" t="s">
        <v>332</v>
      </c>
      <c r="AZ72" s="1">
        <v>65</v>
      </c>
    </row>
    <row r="73" spans="51:52">
      <c r="AY73" s="1" t="s">
        <v>333</v>
      </c>
      <c r="AZ73" s="1">
        <v>66</v>
      </c>
    </row>
    <row r="74" spans="51:52">
      <c r="AY74" s="1" t="s">
        <v>334</v>
      </c>
      <c r="AZ74" s="1">
        <v>67</v>
      </c>
    </row>
    <row r="75" spans="51:52">
      <c r="AY75" s="1" t="s">
        <v>335</v>
      </c>
      <c r="AZ75" s="1">
        <v>68</v>
      </c>
    </row>
    <row r="76" spans="51:52">
      <c r="AY76" s="1" t="s">
        <v>336</v>
      </c>
      <c r="AZ76" s="1">
        <v>69</v>
      </c>
    </row>
    <row r="77" spans="51:52">
      <c r="AY77" s="1" t="s">
        <v>337</v>
      </c>
      <c r="AZ77" s="1">
        <v>70</v>
      </c>
    </row>
    <row r="78" spans="51:52">
      <c r="AY78" s="1" t="s">
        <v>338</v>
      </c>
      <c r="AZ78" s="1">
        <v>71</v>
      </c>
    </row>
    <row r="79" spans="51:52">
      <c r="AY79" s="1" t="s">
        <v>339</v>
      </c>
      <c r="AZ79" s="1">
        <v>72</v>
      </c>
    </row>
    <row r="80" spans="51:52">
      <c r="AY80" s="1" t="s">
        <v>54</v>
      </c>
      <c r="AZ80" s="1">
        <v>73</v>
      </c>
    </row>
    <row r="81" spans="51:52">
      <c r="AY81" s="1" t="s">
        <v>55</v>
      </c>
      <c r="AZ81" s="1">
        <v>74</v>
      </c>
    </row>
    <row r="82" spans="51:52">
      <c r="AY82" s="1" t="s">
        <v>56</v>
      </c>
      <c r="AZ82" s="1">
        <v>75</v>
      </c>
    </row>
    <row r="83" spans="51:52">
      <c r="AY83" s="1" t="s">
        <v>340</v>
      </c>
      <c r="AZ83" s="1">
        <v>76</v>
      </c>
    </row>
    <row r="84" spans="51:52">
      <c r="AY84" s="1" t="s">
        <v>341</v>
      </c>
      <c r="AZ84" s="1">
        <v>77</v>
      </c>
    </row>
    <row r="85" spans="51:52">
      <c r="AY85" s="1" t="s">
        <v>342</v>
      </c>
      <c r="AZ85" s="1">
        <v>78</v>
      </c>
    </row>
    <row r="86" spans="51:52">
      <c r="AY86" s="1" t="s">
        <v>343</v>
      </c>
      <c r="AZ86" s="1">
        <v>79</v>
      </c>
    </row>
    <row r="87" spans="51:52">
      <c r="AY87" s="1" t="s">
        <v>344</v>
      </c>
      <c r="AZ87" s="1">
        <v>80</v>
      </c>
    </row>
    <row r="88" spans="51:52">
      <c r="AY88" s="1" t="s">
        <v>345</v>
      </c>
      <c r="AZ88" s="1">
        <v>81</v>
      </c>
    </row>
    <row r="89" spans="51:52">
      <c r="AY89" s="1" t="s">
        <v>346</v>
      </c>
      <c r="AZ89" s="1">
        <v>82</v>
      </c>
    </row>
    <row r="90" spans="51:52">
      <c r="AY90" s="1" t="s">
        <v>347</v>
      </c>
      <c r="AZ90" s="1">
        <v>83</v>
      </c>
    </row>
    <row r="91" spans="51:52">
      <c r="AY91" s="1" t="s">
        <v>348</v>
      </c>
      <c r="AZ91" s="1">
        <v>84</v>
      </c>
    </row>
    <row r="92" spans="51:52">
      <c r="AY92" s="1" t="s">
        <v>349</v>
      </c>
      <c r="AZ92" s="1">
        <v>85</v>
      </c>
    </row>
    <row r="93" spans="51:52">
      <c r="AY93" s="1" t="s">
        <v>350</v>
      </c>
      <c r="AZ93" s="1">
        <v>86</v>
      </c>
    </row>
    <row r="94" spans="51:52">
      <c r="AY94" s="1" t="s">
        <v>351</v>
      </c>
      <c r="AZ94" s="1">
        <v>87</v>
      </c>
    </row>
    <row r="95" spans="51:52">
      <c r="AY95" s="1" t="s">
        <v>352</v>
      </c>
      <c r="AZ95" s="1">
        <v>88</v>
      </c>
    </row>
    <row r="96" spans="51:52">
      <c r="AY96" s="1" t="s">
        <v>353</v>
      </c>
      <c r="AZ96" s="1">
        <v>89</v>
      </c>
    </row>
    <row r="97" spans="51:52">
      <c r="AY97" s="1" t="s">
        <v>354</v>
      </c>
      <c r="AZ97" s="1">
        <v>90</v>
      </c>
    </row>
    <row r="98" spans="51:52">
      <c r="AY98" s="1" t="s">
        <v>355</v>
      </c>
      <c r="AZ98" s="1">
        <v>91</v>
      </c>
    </row>
    <row r="99" spans="51:52">
      <c r="AY99" s="1" t="s">
        <v>356</v>
      </c>
      <c r="AZ99" s="1">
        <v>92</v>
      </c>
    </row>
    <row r="100" spans="51:52">
      <c r="AY100" s="1" t="s">
        <v>357</v>
      </c>
      <c r="AZ100" s="1">
        <v>93</v>
      </c>
    </row>
    <row r="101" spans="51:52">
      <c r="AY101" s="1" t="s">
        <v>358</v>
      </c>
      <c r="AZ101" s="1">
        <v>94</v>
      </c>
    </row>
    <row r="102" spans="51:52">
      <c r="AY102" s="1" t="s">
        <v>359</v>
      </c>
      <c r="AZ102" s="1">
        <v>95</v>
      </c>
    </row>
    <row r="103" spans="51:52">
      <c r="AY103" s="1" t="s">
        <v>57</v>
      </c>
      <c r="AZ103" s="1">
        <v>96</v>
      </c>
    </row>
    <row r="104" spans="51:52">
      <c r="AY104" s="1" t="s">
        <v>360</v>
      </c>
      <c r="AZ104" s="1">
        <v>97</v>
      </c>
    </row>
    <row r="105" spans="51:52">
      <c r="AY105" s="1" t="s">
        <v>361</v>
      </c>
      <c r="AZ105" s="1">
        <v>98</v>
      </c>
    </row>
    <row r="106" spans="51:52">
      <c r="AY106" s="1" t="s">
        <v>362</v>
      </c>
      <c r="AZ106" s="1">
        <v>99</v>
      </c>
    </row>
  </sheetData>
  <sheetProtection algorithmName="SHA-512" hashValue="JzbayimLnTqp5bmgrfR57+EkcJjw88ydBoy7ZkdXrQyxN45w0WP4C5aQwrUmfLUUH+iHy1+WIkQ4DIpewhRNZw==" saltValue="iF0ZCyliHwjqfXFQEw9X5g==" spinCount="100000" sheet="1" selectLockedCells="1"/>
  <mergeCells count="87">
    <mergeCell ref="AK35:AM35"/>
    <mergeCell ref="AH35:AJ35"/>
    <mergeCell ref="R18:AP18"/>
    <mergeCell ref="AO24:AP24"/>
    <mergeCell ref="H19:J31"/>
    <mergeCell ref="AD20:AN20"/>
    <mergeCell ref="S25:Y25"/>
    <mergeCell ref="AA25:AC25"/>
    <mergeCell ref="AD25:AN25"/>
    <mergeCell ref="S26:Y26"/>
    <mergeCell ref="AA26:AC26"/>
    <mergeCell ref="AD26:AN26"/>
    <mergeCell ref="S22:Y22"/>
    <mergeCell ref="AD23:AN23"/>
    <mergeCell ref="AA22:AC22"/>
    <mergeCell ref="AD21:AN21"/>
    <mergeCell ref="AH36:AJ36"/>
    <mergeCell ref="AK36:AM36"/>
    <mergeCell ref="AO20:AP20"/>
    <mergeCell ref="L19:P19"/>
    <mergeCell ref="AA23:AC23"/>
    <mergeCell ref="F36:P36"/>
    <mergeCell ref="F35:P35"/>
    <mergeCell ref="S35:Y35"/>
    <mergeCell ref="Z35:AG35"/>
    <mergeCell ref="AN35:AP35"/>
    <mergeCell ref="AN36:AP36"/>
    <mergeCell ref="S36:Y36"/>
    <mergeCell ref="Z36:AG36"/>
    <mergeCell ref="R19:AP19"/>
    <mergeCell ref="L20:Y20"/>
    <mergeCell ref="AA20:AC20"/>
    <mergeCell ref="W17:AF17"/>
    <mergeCell ref="R16:AP16"/>
    <mergeCell ref="H4:J4"/>
    <mergeCell ref="E5:AP5"/>
    <mergeCell ref="E9:AP9"/>
    <mergeCell ref="AI11:AL11"/>
    <mergeCell ref="AM11:AP11"/>
    <mergeCell ref="AA28:AC28"/>
    <mergeCell ref="AD28:AN28"/>
    <mergeCell ref="F12:P12"/>
    <mergeCell ref="R12:AP12"/>
    <mergeCell ref="R17:V17"/>
    <mergeCell ref="L18:P18"/>
    <mergeCell ref="E17:G31"/>
    <mergeCell ref="H17:J18"/>
    <mergeCell ref="L17:P17"/>
    <mergeCell ref="S23:Y23"/>
    <mergeCell ref="F13:P13"/>
    <mergeCell ref="R13:AP13"/>
    <mergeCell ref="AG17:AP17"/>
    <mergeCell ref="AN15:AP15"/>
    <mergeCell ref="F16:P16"/>
    <mergeCell ref="AI15:AL15"/>
    <mergeCell ref="AD27:AN27"/>
    <mergeCell ref="AO27:AP27"/>
    <mergeCell ref="AD22:AN22"/>
    <mergeCell ref="AO22:AP22"/>
    <mergeCell ref="P21:Q31"/>
    <mergeCell ref="S21:Y21"/>
    <mergeCell ref="AA21:AC21"/>
    <mergeCell ref="AO21:AP21"/>
    <mergeCell ref="S24:Y24"/>
    <mergeCell ref="AA24:AC24"/>
    <mergeCell ref="AD24:AN24"/>
    <mergeCell ref="S31:Y31"/>
    <mergeCell ref="S30:Y30"/>
    <mergeCell ref="S29:Y29"/>
    <mergeCell ref="AO23:AP23"/>
    <mergeCell ref="S28:Y28"/>
    <mergeCell ref="AO25:AP25"/>
    <mergeCell ref="F32:P32"/>
    <mergeCell ref="R32:AP32"/>
    <mergeCell ref="AO29:AP29"/>
    <mergeCell ref="AA31:AC31"/>
    <mergeCell ref="AD31:AN31"/>
    <mergeCell ref="AO31:AP31"/>
    <mergeCell ref="AA30:AC30"/>
    <mergeCell ref="AD30:AN30"/>
    <mergeCell ref="AO30:AP30"/>
    <mergeCell ref="AD29:AN29"/>
    <mergeCell ref="AA29:AC29"/>
    <mergeCell ref="AO28:AP28"/>
    <mergeCell ref="AO26:AP26"/>
    <mergeCell ref="S27:Y27"/>
    <mergeCell ref="AA27:AC27"/>
  </mergeCells>
  <phoneticPr fontId="2"/>
  <conditionalFormatting sqref="H4:J4">
    <cfRule type="cellIs" dxfId="28" priority="1" operator="lessThan">
      <formula>1</formula>
    </cfRule>
  </conditionalFormatting>
  <dataValidations count="8">
    <dataValidation type="list" allowBlank="1" showInputMessage="1" showErrorMessage="1" sqref="AG17:AP17">
      <formula1>INDIRECT($W17)</formula1>
    </dataValidation>
    <dataValidation type="list" allowBlank="1" showInputMessage="1" showErrorMessage="1" sqref="W17:AF17">
      <formula1>$AW$8:$AW$27</formula1>
    </dataValidation>
    <dataValidation imeMode="off" allowBlank="1" showInputMessage="1" showErrorMessage="1" sqref="AN15:AQ15 Z37:AM37 AD21:AN31 AJ36:AK36 AH36 AM11:AQ11"/>
    <dataValidation imeMode="on" allowBlank="1" showInputMessage="1" showErrorMessage="1" sqref="E9:AP9 R32:AP32 R16:AP16 R12:AP13"/>
    <dataValidation type="list" imeMode="off" operator="greaterThanOrEqual" allowBlank="1" showInputMessage="1" showErrorMessage="1" sqref="H4:J4">
      <formula1>"2021,2022,2023,2024,2025"</formula1>
    </dataValidation>
    <dataValidation imeMode="off" operator="equal" allowBlank="1" showInputMessage="1" showErrorMessage="1" sqref="Z36:AG36"/>
    <dataValidation imeMode="off" operator="greaterThanOrEqual" allowBlank="1" showInputMessage="1" showErrorMessage="1" sqref="AH35"/>
    <dataValidation type="whole" imeMode="off" operator="equal" allowBlank="1" showInputMessage="1" showErrorMessage="1" sqref="Z35">
      <formula1>5000</formula1>
    </dataValidation>
  </dataValidations>
  <pageMargins left="0.55118110236220474" right="0.55118110236220474" top="0.98425196850393704" bottom="0.98425196850393704" header="0.51181102362204722" footer="0.51181102362204722"/>
  <pageSetup paperSize="9" scale="89"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R22"/>
  <sheetViews>
    <sheetView showGridLines="0" view="pageBreakPreview" workbookViewId="0">
      <selection activeCell="C13" sqref="C13:AO17"/>
    </sheetView>
  </sheetViews>
  <sheetFormatPr defaultColWidth="9" defaultRowHeight="12"/>
  <cols>
    <col min="1" max="1" width="0.44140625" style="1" customWidth="1"/>
    <col min="2" max="42" width="2.33203125" style="1" customWidth="1"/>
    <col min="43" max="43" width="0.44140625" style="1" customWidth="1"/>
    <col min="44" max="44" width="5.109375" style="1" customWidth="1"/>
    <col min="45" max="16384" width="9" style="1"/>
  </cols>
  <sheetData>
    <row r="1" spans="1:44">
      <c r="A1" s="1" t="s">
        <v>383</v>
      </c>
    </row>
    <row r="2" spans="1:44"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63"/>
      <c r="AM2" s="163"/>
      <c r="AN2" s="163"/>
      <c r="AO2" s="163"/>
      <c r="AP2" s="163"/>
      <c r="AQ2" s="164"/>
    </row>
    <row r="3" spans="1:44">
      <c r="A3" s="165"/>
      <c r="AQ3" s="2"/>
    </row>
    <row r="4" spans="1:44" s="203" customFormat="1" ht="18.75" customHeight="1" thickBot="1">
      <c r="A4" s="202"/>
      <c r="C4" s="1" t="s">
        <v>548</v>
      </c>
      <c r="AQ4" s="204"/>
      <c r="AR4" s="205"/>
    </row>
    <row r="5" spans="1:44" ht="25.5" customHeight="1" thickBot="1">
      <c r="A5" s="165"/>
      <c r="C5" s="206"/>
      <c r="D5" s="561" t="s">
        <v>384</v>
      </c>
      <c r="E5" s="561"/>
      <c r="F5" s="561"/>
      <c r="G5" s="561"/>
      <c r="H5" s="561"/>
      <c r="I5" s="561"/>
      <c r="J5" s="561"/>
      <c r="K5" s="561"/>
      <c r="L5" s="207"/>
      <c r="M5" s="562"/>
      <c r="N5" s="563"/>
      <c r="O5" s="563"/>
      <c r="P5" s="563"/>
      <c r="Q5" s="563"/>
      <c r="R5" s="564" t="s">
        <v>381</v>
      </c>
      <c r="S5" s="564"/>
      <c r="T5" s="563"/>
      <c r="U5" s="563"/>
      <c r="V5" s="564" t="s">
        <v>382</v>
      </c>
      <c r="W5" s="565"/>
      <c r="X5" s="560"/>
      <c r="Y5" s="560"/>
      <c r="Z5" s="205"/>
      <c r="AA5" s="205"/>
      <c r="AQ5" s="2"/>
    </row>
    <row r="6" spans="1:44" ht="15" customHeight="1">
      <c r="A6" s="165"/>
      <c r="C6" s="208"/>
      <c r="D6" s="208"/>
      <c r="E6" s="208"/>
      <c r="F6" s="181"/>
      <c r="G6" s="181"/>
      <c r="H6" s="181"/>
      <c r="I6" s="181"/>
      <c r="J6" s="181"/>
      <c r="K6" s="181"/>
      <c r="L6" s="181"/>
      <c r="M6" s="181"/>
      <c r="N6" s="181"/>
      <c r="O6" s="181"/>
      <c r="P6" s="181"/>
      <c r="Q6" s="181"/>
      <c r="R6" s="181"/>
      <c r="S6" s="181"/>
      <c r="AQ6" s="2"/>
    </row>
    <row r="7" spans="1:44" ht="18.75" customHeight="1" thickBot="1">
      <c r="A7" s="165"/>
      <c r="C7" s="1" t="s">
        <v>549</v>
      </c>
      <c r="AQ7" s="2"/>
    </row>
    <row r="8" spans="1:44" ht="19.5" customHeight="1">
      <c r="A8" s="165"/>
      <c r="C8" s="308"/>
      <c r="D8" s="535" t="s">
        <v>385</v>
      </c>
      <c r="E8" s="535"/>
      <c r="F8" s="535"/>
      <c r="G8" s="535"/>
      <c r="H8" s="535"/>
      <c r="I8" s="535"/>
      <c r="J8" s="535"/>
      <c r="K8" s="535"/>
      <c r="L8" s="309"/>
      <c r="M8" s="536"/>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8"/>
      <c r="AP8" s="174"/>
      <c r="AQ8" s="2"/>
    </row>
    <row r="9" spans="1:44" ht="19.5" customHeight="1" thickBot="1">
      <c r="A9" s="165"/>
      <c r="C9" s="310"/>
      <c r="D9" s="546" t="s">
        <v>465</v>
      </c>
      <c r="E9" s="546"/>
      <c r="F9" s="546"/>
      <c r="G9" s="546"/>
      <c r="H9" s="546"/>
      <c r="I9" s="546"/>
      <c r="J9" s="546"/>
      <c r="K9" s="546"/>
      <c r="L9" s="212"/>
      <c r="M9" s="539"/>
      <c r="N9" s="540"/>
      <c r="O9" s="540"/>
      <c r="P9" s="540"/>
      <c r="Q9" s="540"/>
      <c r="R9" s="540"/>
      <c r="S9" s="540"/>
      <c r="T9" s="540"/>
      <c r="U9" s="540"/>
      <c r="V9" s="540"/>
      <c r="W9" s="540"/>
      <c r="X9" s="540"/>
      <c r="Y9" s="540"/>
      <c r="Z9" s="540"/>
      <c r="AA9" s="540"/>
      <c r="AB9" s="540"/>
      <c r="AC9" s="540"/>
      <c r="AD9" s="540"/>
      <c r="AE9" s="540"/>
      <c r="AF9" s="540"/>
      <c r="AG9" s="540"/>
      <c r="AH9" s="540"/>
      <c r="AI9" s="540"/>
      <c r="AJ9" s="540"/>
      <c r="AK9" s="540"/>
      <c r="AL9" s="540"/>
      <c r="AM9" s="540"/>
      <c r="AN9" s="540"/>
      <c r="AO9" s="541"/>
      <c r="AP9" s="174"/>
      <c r="AQ9" s="2"/>
    </row>
    <row r="10" spans="1:44" ht="19.5" hidden="1" customHeight="1">
      <c r="A10" s="165"/>
      <c r="C10" s="302"/>
      <c r="D10" s="303"/>
      <c r="E10" s="304"/>
      <c r="F10" s="209"/>
      <c r="G10" s="542" t="s">
        <v>386</v>
      </c>
      <c r="H10" s="542"/>
      <c r="I10" s="542"/>
      <c r="J10" s="542"/>
      <c r="K10" s="542"/>
      <c r="L10" s="210"/>
      <c r="M10" s="543"/>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5"/>
      <c r="AP10" s="174"/>
      <c r="AQ10" s="2"/>
    </row>
    <row r="11" spans="1:44" ht="19.5" hidden="1" customHeight="1" thickBot="1">
      <c r="A11" s="165"/>
      <c r="C11" s="305"/>
      <c r="D11" s="306"/>
      <c r="E11" s="307"/>
      <c r="F11" s="211"/>
      <c r="G11" s="546" t="s">
        <v>387</v>
      </c>
      <c r="H11" s="546"/>
      <c r="I11" s="546"/>
      <c r="J11" s="546"/>
      <c r="K11" s="546"/>
      <c r="L11" s="212"/>
      <c r="M11" s="559"/>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1"/>
      <c r="AP11" s="174"/>
      <c r="AQ11" s="2"/>
    </row>
    <row r="12" spans="1:44" ht="28.5" customHeight="1" thickBot="1">
      <c r="A12" s="165"/>
      <c r="C12" s="203" t="s">
        <v>388</v>
      </c>
      <c r="AQ12" s="2"/>
    </row>
    <row r="13" spans="1:44" ht="86.1" customHeight="1">
      <c r="A13" s="165"/>
      <c r="C13" s="550"/>
      <c r="D13" s="551"/>
      <c r="E13" s="551"/>
      <c r="F13" s="551"/>
      <c r="G13" s="551"/>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1"/>
      <c r="AK13" s="551"/>
      <c r="AL13" s="551"/>
      <c r="AM13" s="551"/>
      <c r="AN13" s="551"/>
      <c r="AO13" s="552"/>
      <c r="AP13" s="213"/>
      <c r="AQ13" s="2"/>
    </row>
    <row r="14" spans="1:44" ht="86.1" customHeight="1">
      <c r="A14" s="165"/>
      <c r="C14" s="553"/>
      <c r="D14" s="554"/>
      <c r="E14" s="554"/>
      <c r="F14" s="554"/>
      <c r="G14" s="554"/>
      <c r="H14" s="554"/>
      <c r="I14" s="554"/>
      <c r="J14" s="554"/>
      <c r="K14" s="554"/>
      <c r="L14" s="554"/>
      <c r="M14" s="554"/>
      <c r="N14" s="554"/>
      <c r="O14" s="554"/>
      <c r="P14" s="554"/>
      <c r="Q14" s="554"/>
      <c r="R14" s="554"/>
      <c r="S14" s="554"/>
      <c r="T14" s="554"/>
      <c r="U14" s="554"/>
      <c r="V14" s="554"/>
      <c r="W14" s="554"/>
      <c r="X14" s="554"/>
      <c r="Y14" s="554"/>
      <c r="Z14" s="554"/>
      <c r="AA14" s="554"/>
      <c r="AB14" s="554"/>
      <c r="AC14" s="554"/>
      <c r="AD14" s="554"/>
      <c r="AE14" s="554"/>
      <c r="AF14" s="554"/>
      <c r="AG14" s="554"/>
      <c r="AH14" s="554"/>
      <c r="AI14" s="554"/>
      <c r="AJ14" s="554"/>
      <c r="AK14" s="554"/>
      <c r="AL14" s="554"/>
      <c r="AM14" s="554"/>
      <c r="AN14" s="554"/>
      <c r="AO14" s="555"/>
      <c r="AP14" s="213"/>
      <c r="AQ14" s="2"/>
    </row>
    <row r="15" spans="1:44" ht="86.1" customHeight="1">
      <c r="A15" s="165"/>
      <c r="C15" s="553"/>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5"/>
      <c r="AP15" s="213"/>
      <c r="AQ15" s="2"/>
    </row>
    <row r="16" spans="1:44" ht="86.1" customHeight="1">
      <c r="A16" s="165"/>
      <c r="C16" s="553"/>
      <c r="D16" s="554"/>
      <c r="E16" s="554"/>
      <c r="F16" s="554"/>
      <c r="G16" s="554"/>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5"/>
      <c r="AP16" s="213"/>
      <c r="AQ16" s="2"/>
    </row>
    <row r="17" spans="1:43" ht="86.1" customHeight="1" thickBot="1">
      <c r="A17" s="165"/>
      <c r="C17" s="556"/>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8"/>
      <c r="AP17" s="213"/>
      <c r="AQ17" s="2"/>
    </row>
    <row r="18" spans="1:43" ht="28.5" customHeight="1" thickBot="1">
      <c r="A18" s="165"/>
      <c r="C18" s="214" t="s">
        <v>389</v>
      </c>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c r="AQ18" s="2"/>
    </row>
    <row r="19" spans="1:43" ht="153.75" customHeight="1" thickBot="1">
      <c r="A19" s="165"/>
      <c r="C19" s="547"/>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9"/>
      <c r="AP19" s="216"/>
      <c r="AQ19" s="2"/>
    </row>
    <row r="20" spans="1:43">
      <c r="A20" s="165"/>
      <c r="C20" s="217"/>
      <c r="D20" s="216"/>
      <c r="E20" s="216"/>
      <c r="F20" s="216"/>
      <c r="G20" s="216"/>
      <c r="H20" s="216"/>
      <c r="I20" s="216"/>
      <c r="J20" s="216"/>
      <c r="K20" s="216"/>
      <c r="L20" s="216"/>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6"/>
      <c r="AM20" s="216"/>
      <c r="AN20" s="216"/>
      <c r="AO20" s="216"/>
      <c r="AP20" s="216"/>
      <c r="AQ20" s="2"/>
    </row>
    <row r="21" spans="1:43" ht="3" customHeight="1">
      <c r="A21" s="186"/>
      <c r="B21" s="187"/>
      <c r="C21" s="187"/>
      <c r="D21" s="187"/>
      <c r="E21" s="187"/>
      <c r="F21" s="187"/>
      <c r="G21" s="187"/>
      <c r="H21" s="187"/>
      <c r="I21" s="187"/>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87"/>
      <c r="AO21" s="187"/>
      <c r="AP21" s="187"/>
      <c r="AQ21" s="188"/>
    </row>
    <row r="22" spans="1:43" ht="12" customHeight="1">
      <c r="C22" s="24"/>
      <c r="Q22" s="534"/>
      <c r="R22" s="534"/>
      <c r="S22" s="534"/>
      <c r="Z22" s="197"/>
      <c r="AA22" s="197"/>
      <c r="AB22" s="197"/>
      <c r="AC22" s="197"/>
      <c r="AD22" s="197"/>
      <c r="AE22" s="197"/>
      <c r="AF22" s="197"/>
      <c r="AG22" s="197"/>
      <c r="AH22" s="197"/>
      <c r="AI22" s="197"/>
      <c r="AJ22" s="197"/>
      <c r="AK22" s="197"/>
      <c r="AL22" s="197"/>
      <c r="AM22" s="197"/>
      <c r="AN22" s="197"/>
      <c r="AO22" s="197"/>
      <c r="AP22" s="197"/>
      <c r="AQ22" s="201" t="s">
        <v>592</v>
      </c>
    </row>
  </sheetData>
  <sheetProtection algorithmName="SHA-512" hashValue="gNUqcVF7SsE4b7MUmo9Mgj/XFsEVIvUOJ5QrekdCdQIc/wdGU4RooYVfRoDL0G1+bPkeisyiMpBywdbZPXY1Fw==" saltValue="dUXPlTcCn8F8yL9p3vjJvg==" spinCount="100000" sheet="1" selectLockedCells="1"/>
  <mergeCells count="17">
    <mergeCell ref="X5:Y5"/>
    <mergeCell ref="D5:K5"/>
    <mergeCell ref="M5:Q5"/>
    <mergeCell ref="R5:S5"/>
    <mergeCell ref="T5:U5"/>
    <mergeCell ref="V5:W5"/>
    <mergeCell ref="Q22:S22"/>
    <mergeCell ref="D8:K8"/>
    <mergeCell ref="M8:AO8"/>
    <mergeCell ref="M9:AO9"/>
    <mergeCell ref="G10:K10"/>
    <mergeCell ref="M10:AO10"/>
    <mergeCell ref="G11:K11"/>
    <mergeCell ref="C19:AO19"/>
    <mergeCell ref="C13:AO17"/>
    <mergeCell ref="M11:AO11"/>
    <mergeCell ref="D9:K9"/>
  </mergeCells>
  <phoneticPr fontId="2"/>
  <dataValidations count="4">
    <dataValidation imeMode="off" allowBlank="1" showInputMessage="1" showErrorMessage="1" sqref="M11:AP11"/>
    <dataValidation imeMode="on" allowBlank="1" showInputMessage="1" showErrorMessage="1" sqref="M8:AO10 C19:AO19 C13:AO17"/>
    <dataValidation type="whole" imeMode="off" allowBlank="1" showInputMessage="1" showErrorMessage="1" sqref="T5:U5">
      <formula1>1</formula1>
      <formula2>12</formula2>
    </dataValidation>
    <dataValidation type="whole" operator="greaterThanOrEqual" allowBlank="1" showInputMessage="1" showErrorMessage="1" sqref="M5:Q5">
      <formula1>1900</formula1>
    </dataValidation>
  </dataValidations>
  <pageMargins left="0.75" right="0.75" top="1" bottom="1" header="0.51200000000000001" footer="0.51200000000000001"/>
  <pageSetup paperSize="9" scale="92"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tnClear">
              <controlPr defaultSize="0" print="0" autoFill="0" autoPict="0">
                <anchor moveWithCells="1" sizeWithCells="1">
                  <from>
                    <xdr:col>43</xdr:col>
                    <xdr:colOff>335280</xdr:colOff>
                    <xdr:row>8</xdr:row>
                    <xdr:rowOff>228600</xdr:rowOff>
                  </from>
                  <to>
                    <xdr:col>43</xdr:col>
                    <xdr:colOff>335280</xdr:colOff>
                    <xdr:row>8</xdr:row>
                    <xdr:rowOff>228600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BG29"/>
  <sheetViews>
    <sheetView showGridLines="0" view="pageBreakPreview" zoomScaleSheetLayoutView="100" workbookViewId="0">
      <selection activeCell="G7" sqref="G7:AR7"/>
    </sheetView>
  </sheetViews>
  <sheetFormatPr defaultColWidth="9" defaultRowHeight="12"/>
  <cols>
    <col min="1" max="1" width="0.44140625" style="1" customWidth="1"/>
    <col min="2" max="45" width="2.33203125" style="1" customWidth="1"/>
    <col min="46" max="46" width="0.44140625" style="1" customWidth="1"/>
    <col min="47" max="47" width="2.109375" style="1" customWidth="1"/>
    <col min="48" max="16384" width="9" style="1"/>
  </cols>
  <sheetData>
    <row r="1" spans="1:59" ht="12" customHeight="1">
      <c r="A1" s="1" t="s">
        <v>80</v>
      </c>
      <c r="AI1" s="218"/>
      <c r="AJ1" s="218"/>
      <c r="AK1" s="218"/>
      <c r="AL1" s="218"/>
      <c r="AM1" s="218"/>
      <c r="AN1" s="218"/>
      <c r="AO1" s="218"/>
      <c r="AP1" s="218"/>
      <c r="AQ1" s="218"/>
      <c r="AR1" s="218"/>
      <c r="AS1" s="218"/>
      <c r="AT1" s="218"/>
    </row>
    <row r="2" spans="1:59"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219"/>
      <c r="AJ2" s="219"/>
      <c r="AK2" s="219"/>
      <c r="AL2" s="219"/>
      <c r="AM2" s="219"/>
      <c r="AN2" s="219"/>
      <c r="AO2" s="219"/>
      <c r="AP2" s="219"/>
      <c r="AQ2" s="219"/>
      <c r="AR2" s="219"/>
      <c r="AS2" s="219"/>
      <c r="AT2" s="220"/>
    </row>
    <row r="3" spans="1:59" ht="12" customHeight="1">
      <c r="A3" s="165"/>
      <c r="AI3" s="218"/>
      <c r="AJ3" s="218"/>
      <c r="AK3" s="218"/>
      <c r="AL3" s="218"/>
      <c r="AM3" s="218"/>
      <c r="AN3" s="218"/>
      <c r="AO3" s="218"/>
      <c r="AP3" s="218"/>
      <c r="AQ3" s="218"/>
      <c r="AR3" s="218"/>
      <c r="AS3" s="218"/>
      <c r="AT3" s="221"/>
    </row>
    <row r="4" spans="1:59" s="203" customFormat="1" ht="13.5" customHeight="1">
      <c r="A4" s="202"/>
      <c r="C4" s="203" t="s">
        <v>390</v>
      </c>
      <c r="AT4" s="222"/>
    </row>
    <row r="5" spans="1:59" s="203" customFormat="1" ht="3" customHeight="1" thickBot="1">
      <c r="A5" s="202"/>
      <c r="AT5" s="222"/>
    </row>
    <row r="6" spans="1:59" ht="25.5" customHeight="1" thickBot="1">
      <c r="A6" s="165"/>
      <c r="C6" s="223"/>
      <c r="D6" s="603" t="s">
        <v>71</v>
      </c>
      <c r="E6" s="603"/>
      <c r="F6" s="224"/>
      <c r="G6" s="610">
        <v>2025</v>
      </c>
      <c r="H6" s="611"/>
      <c r="I6" s="611"/>
      <c r="J6" s="611"/>
      <c r="K6" s="615" t="s">
        <v>391</v>
      </c>
      <c r="L6" s="615"/>
      <c r="M6" s="615"/>
      <c r="N6" s="615"/>
      <c r="O6" s="611">
        <v>2029</v>
      </c>
      <c r="P6" s="611"/>
      <c r="Q6" s="611"/>
      <c r="R6" s="612" t="s">
        <v>392</v>
      </c>
      <c r="S6" s="613"/>
      <c r="T6" s="613"/>
      <c r="U6" s="614"/>
      <c r="V6" s="608"/>
      <c r="W6" s="609"/>
      <c r="X6" s="609"/>
      <c r="Y6" s="609"/>
      <c r="Z6" s="170"/>
      <c r="AA6" s="170"/>
      <c r="AB6" s="170"/>
      <c r="AC6" s="170"/>
      <c r="AD6" s="170"/>
      <c r="AE6" s="170"/>
      <c r="AF6" s="170"/>
      <c r="AG6" s="170"/>
      <c r="AH6" s="170"/>
      <c r="AI6" s="170"/>
      <c r="AJ6" s="170"/>
      <c r="AK6" s="170"/>
      <c r="AL6" s="170"/>
      <c r="AM6" s="170"/>
      <c r="AN6" s="170"/>
      <c r="AO6" s="170"/>
      <c r="AP6" s="170"/>
      <c r="AQ6" s="170"/>
      <c r="AR6" s="170"/>
      <c r="AT6" s="2"/>
    </row>
    <row r="7" spans="1:59" s="203" customFormat="1" ht="155.25" customHeight="1" thickBot="1">
      <c r="A7" s="202"/>
      <c r="C7" s="225"/>
      <c r="D7" s="604" t="s">
        <v>393</v>
      </c>
      <c r="E7" s="604"/>
      <c r="F7" s="226"/>
      <c r="G7" s="605"/>
      <c r="H7" s="606"/>
      <c r="I7" s="606"/>
      <c r="J7" s="606"/>
      <c r="K7" s="606"/>
      <c r="L7" s="606"/>
      <c r="M7" s="606"/>
      <c r="N7" s="606"/>
      <c r="O7" s="606"/>
      <c r="P7" s="606"/>
      <c r="Q7" s="606"/>
      <c r="R7" s="606"/>
      <c r="S7" s="606"/>
      <c r="T7" s="606"/>
      <c r="U7" s="606"/>
      <c r="V7" s="606"/>
      <c r="W7" s="606"/>
      <c r="X7" s="606"/>
      <c r="Y7" s="606"/>
      <c r="Z7" s="606"/>
      <c r="AA7" s="606"/>
      <c r="AB7" s="606"/>
      <c r="AC7" s="606"/>
      <c r="AD7" s="606"/>
      <c r="AE7" s="606"/>
      <c r="AF7" s="606"/>
      <c r="AG7" s="606"/>
      <c r="AH7" s="606"/>
      <c r="AI7" s="606"/>
      <c r="AJ7" s="606"/>
      <c r="AK7" s="606"/>
      <c r="AL7" s="606"/>
      <c r="AM7" s="606"/>
      <c r="AN7" s="606"/>
      <c r="AO7" s="606"/>
      <c r="AP7" s="606"/>
      <c r="AQ7" s="606"/>
      <c r="AR7" s="607"/>
      <c r="AS7" s="169"/>
      <c r="AT7" s="222"/>
    </row>
    <row r="8" spans="1:59" s="203" customFormat="1" ht="25.5" customHeight="1">
      <c r="A8" s="202"/>
      <c r="C8" s="208"/>
      <c r="D8" s="208"/>
      <c r="E8" s="208"/>
      <c r="F8" s="208"/>
      <c r="G8" s="208"/>
      <c r="H8" s="181"/>
      <c r="I8" s="181"/>
      <c r="J8" s="181"/>
      <c r="K8" s="181"/>
      <c r="L8" s="181"/>
      <c r="M8" s="181"/>
      <c r="N8" s="181"/>
      <c r="O8" s="181"/>
      <c r="P8" s="1"/>
      <c r="Q8" s="227"/>
      <c r="R8" s="227"/>
      <c r="S8" s="227"/>
      <c r="T8" s="227"/>
      <c r="U8" s="227"/>
      <c r="V8" s="227"/>
      <c r="W8" s="227"/>
      <c r="X8" s="227"/>
      <c r="Y8" s="227"/>
      <c r="Z8" s="227"/>
      <c r="AA8" s="227"/>
      <c r="AB8" s="227"/>
      <c r="AC8" s="227"/>
      <c r="AD8" s="227"/>
      <c r="AE8" s="227"/>
      <c r="AF8" s="227"/>
      <c r="AG8" s="227"/>
      <c r="AH8" s="227"/>
      <c r="AI8" s="227"/>
      <c r="AJ8" s="227"/>
      <c r="AK8" s="227"/>
      <c r="AL8" s="227"/>
      <c r="AM8" s="227"/>
      <c r="AN8" s="227"/>
      <c r="AO8" s="227"/>
      <c r="AP8" s="227"/>
      <c r="AQ8" s="227"/>
      <c r="AR8" s="227"/>
      <c r="AS8" s="227"/>
      <c r="AT8" s="222"/>
    </row>
    <row r="9" spans="1:59" s="203" customFormat="1" ht="12" customHeight="1">
      <c r="A9" s="202"/>
      <c r="C9" s="1" t="s">
        <v>394</v>
      </c>
      <c r="D9" s="208"/>
      <c r="E9" s="208"/>
      <c r="F9" s="208"/>
      <c r="G9" s="208"/>
      <c r="H9" s="181"/>
      <c r="I9" s="181"/>
      <c r="J9" s="181"/>
      <c r="K9" s="181"/>
      <c r="L9" s="181"/>
      <c r="M9" s="181"/>
      <c r="N9" s="181"/>
      <c r="O9" s="181"/>
      <c r="P9" s="1"/>
      <c r="Q9" s="227"/>
      <c r="R9" s="227"/>
      <c r="S9" s="227"/>
      <c r="T9" s="227"/>
      <c r="U9" s="227"/>
      <c r="V9" s="227"/>
      <c r="W9" s="227"/>
      <c r="X9" s="227"/>
      <c r="Y9" s="227"/>
      <c r="Z9" s="227"/>
      <c r="AA9" s="227"/>
      <c r="AB9" s="227"/>
      <c r="AC9" s="227"/>
      <c r="AD9" s="227"/>
      <c r="AE9" s="227"/>
      <c r="AF9" s="227"/>
      <c r="AG9" s="227"/>
      <c r="AH9" s="227"/>
      <c r="AI9" s="227"/>
      <c r="AJ9" s="227"/>
      <c r="AK9" s="227"/>
      <c r="AL9" s="227"/>
      <c r="AM9" s="227"/>
      <c r="AN9" s="227"/>
      <c r="AO9" s="227"/>
      <c r="AP9" s="227"/>
      <c r="AQ9" s="227"/>
      <c r="AR9" s="228" t="s">
        <v>153</v>
      </c>
      <c r="AS9" s="228"/>
      <c r="AT9" s="222"/>
    </row>
    <row r="10" spans="1:59" s="203" customFormat="1" ht="3" customHeight="1" thickBot="1">
      <c r="A10" s="202"/>
      <c r="C10" s="1"/>
      <c r="D10" s="208"/>
      <c r="E10" s="208"/>
      <c r="F10" s="208"/>
      <c r="G10" s="208"/>
      <c r="H10" s="181"/>
      <c r="I10" s="181"/>
      <c r="J10" s="181"/>
      <c r="K10" s="181"/>
      <c r="L10" s="181"/>
      <c r="M10" s="181"/>
      <c r="N10" s="181"/>
      <c r="O10" s="181"/>
      <c r="P10" s="1"/>
      <c r="Q10" s="227"/>
      <c r="R10" s="227"/>
      <c r="S10" s="227"/>
      <c r="T10" s="227"/>
      <c r="U10" s="227"/>
      <c r="V10" s="227"/>
      <c r="W10" s="227"/>
      <c r="X10" s="227"/>
      <c r="Y10" s="227"/>
      <c r="Z10" s="227"/>
      <c r="AA10" s="227"/>
      <c r="AB10" s="227"/>
      <c r="AC10" s="227"/>
      <c r="AD10" s="227"/>
      <c r="AE10" s="227"/>
      <c r="AF10" s="227"/>
      <c r="AG10" s="227"/>
      <c r="AH10" s="227"/>
      <c r="AI10" s="227"/>
      <c r="AJ10" s="227"/>
      <c r="AK10" s="227"/>
      <c r="AL10" s="227"/>
      <c r="AM10" s="227"/>
      <c r="AN10" s="227"/>
      <c r="AO10" s="227"/>
      <c r="AP10" s="227"/>
      <c r="AQ10" s="227"/>
      <c r="AR10" s="228"/>
      <c r="AS10" s="228"/>
      <c r="AT10" s="222"/>
    </row>
    <row r="11" spans="1:59" s="203" customFormat="1" ht="30" customHeight="1" thickBot="1">
      <c r="A11" s="202"/>
      <c r="C11" s="620" t="s">
        <v>112</v>
      </c>
      <c r="D11" s="620"/>
      <c r="E11" s="620"/>
      <c r="F11" s="620"/>
      <c r="G11" s="620"/>
      <c r="H11" s="619" t="s">
        <v>72</v>
      </c>
      <c r="I11" s="619"/>
      <c r="J11" s="619"/>
      <c r="K11" s="619"/>
      <c r="L11" s="619" t="s">
        <v>73</v>
      </c>
      <c r="M11" s="619"/>
      <c r="N11" s="619"/>
      <c r="O11" s="619"/>
      <c r="P11" s="619"/>
      <c r="Q11" s="619"/>
      <c r="R11" s="619"/>
      <c r="S11" s="619"/>
      <c r="T11" s="507" t="s">
        <v>74</v>
      </c>
      <c r="U11" s="508"/>
      <c r="V11" s="508"/>
      <c r="W11" s="508"/>
      <c r="X11" s="508"/>
      <c r="Y11" s="508"/>
      <c r="Z11" s="508"/>
      <c r="AA11" s="508"/>
      <c r="AB11" s="508"/>
      <c r="AC11" s="508"/>
      <c r="AD11" s="508"/>
      <c r="AE11" s="508"/>
      <c r="AF11" s="508"/>
      <c r="AG11" s="647" t="s">
        <v>75</v>
      </c>
      <c r="AH11" s="648"/>
      <c r="AI11" s="649"/>
      <c r="AJ11" s="634" t="s">
        <v>76</v>
      </c>
      <c r="AK11" s="634"/>
      <c r="AL11" s="634"/>
      <c r="AM11" s="634"/>
      <c r="AN11" s="619" t="s">
        <v>77</v>
      </c>
      <c r="AO11" s="619"/>
      <c r="AP11" s="619"/>
      <c r="AQ11" s="619"/>
      <c r="AR11" s="619"/>
      <c r="AS11" s="293"/>
      <c r="AT11" s="233"/>
      <c r="AU11" s="227"/>
      <c r="AV11" s="227"/>
      <c r="AW11" s="227"/>
      <c r="AX11" s="227"/>
      <c r="AY11" s="227"/>
      <c r="AZ11" s="227"/>
      <c r="BA11" s="227"/>
      <c r="BB11" s="227"/>
      <c r="BC11" s="586"/>
      <c r="BD11" s="586"/>
      <c r="BE11" s="624"/>
      <c r="BF11" s="624"/>
      <c r="BG11" s="624"/>
    </row>
    <row r="12" spans="1:59" s="203" customFormat="1" ht="30" customHeight="1" thickBot="1">
      <c r="A12" s="202"/>
      <c r="C12" s="620"/>
      <c r="D12" s="620"/>
      <c r="E12" s="620"/>
      <c r="F12" s="620"/>
      <c r="G12" s="620"/>
      <c r="H12" s="619"/>
      <c r="I12" s="619"/>
      <c r="J12" s="619"/>
      <c r="K12" s="619"/>
      <c r="L12" s="636" t="s">
        <v>78</v>
      </c>
      <c r="M12" s="587"/>
      <c r="N12" s="587"/>
      <c r="O12" s="587"/>
      <c r="P12" s="637" t="s">
        <v>79</v>
      </c>
      <c r="Q12" s="637"/>
      <c r="R12" s="637"/>
      <c r="S12" s="638"/>
      <c r="T12" s="636" t="s">
        <v>78</v>
      </c>
      <c r="U12" s="587"/>
      <c r="V12" s="587"/>
      <c r="W12" s="587"/>
      <c r="X12" s="587" t="str">
        <f>その1!H4&amp; CHAR(10) &amp; "年度"</f>
        <v>2025
年度</v>
      </c>
      <c r="Y12" s="587"/>
      <c r="Z12" s="587"/>
      <c r="AA12" s="587" t="str">
        <f>その1!H4+1&amp; CHAR(10) &amp; "年度"</f>
        <v>2026
年度</v>
      </c>
      <c r="AB12" s="587"/>
      <c r="AC12" s="587"/>
      <c r="AD12" s="587" t="str">
        <f>その1!H4+2&amp; CHAR(10) &amp; "年度"</f>
        <v>2027
年度</v>
      </c>
      <c r="AE12" s="587"/>
      <c r="AF12" s="588"/>
      <c r="AG12" s="650"/>
      <c r="AH12" s="651"/>
      <c r="AI12" s="652"/>
      <c r="AJ12" s="635"/>
      <c r="AK12" s="635"/>
      <c r="AL12" s="635"/>
      <c r="AM12" s="635"/>
      <c r="AN12" s="619"/>
      <c r="AO12" s="619"/>
      <c r="AP12" s="619"/>
      <c r="AQ12" s="619"/>
      <c r="AR12" s="619"/>
      <c r="AS12" s="293"/>
      <c r="AT12" s="233"/>
      <c r="AU12" s="227"/>
      <c r="AV12" s="227"/>
      <c r="AW12" s="227"/>
      <c r="AX12" s="227"/>
      <c r="AY12" s="227"/>
      <c r="AZ12" s="227"/>
      <c r="BA12" s="227"/>
      <c r="BB12" s="227"/>
      <c r="BC12" s="586"/>
      <c r="BD12" s="586"/>
      <c r="BE12" s="624"/>
      <c r="BF12" s="624"/>
      <c r="BG12" s="624"/>
    </row>
    <row r="13" spans="1:59" s="203" customFormat="1" ht="30" customHeight="1">
      <c r="A13" s="202"/>
      <c r="C13" s="617" t="str">
        <f>'点検表（事務所版）'!BD50</f>
        <v>推進体制の整備</v>
      </c>
      <c r="D13" s="617"/>
      <c r="E13" s="617"/>
      <c r="F13" s="617"/>
      <c r="G13" s="617"/>
      <c r="H13" s="623">
        <f>'点検表（事務所版）'!BG50</f>
        <v>12</v>
      </c>
      <c r="I13" s="623"/>
      <c r="J13" s="623"/>
      <c r="K13" s="623"/>
      <c r="L13" s="622">
        <f>'点検表（事務所版）'!BH50</f>
        <v>0</v>
      </c>
      <c r="M13" s="621"/>
      <c r="N13" s="621"/>
      <c r="O13" s="621"/>
      <c r="P13" s="621">
        <f>'点検表（事務所版）'!BH51</f>
        <v>0</v>
      </c>
      <c r="Q13" s="621"/>
      <c r="R13" s="621"/>
      <c r="S13" s="621"/>
      <c r="T13" s="616">
        <f>'点検表（事務所版）'!BJ50</f>
        <v>0</v>
      </c>
      <c r="U13" s="597"/>
      <c r="V13" s="597"/>
      <c r="W13" s="597"/>
      <c r="X13" s="597">
        <f>'点検表（事務所版）'!BK50</f>
        <v>0</v>
      </c>
      <c r="Y13" s="597"/>
      <c r="Z13" s="597"/>
      <c r="AA13" s="597">
        <f>'点検表（事務所版）'!BL50</f>
        <v>0</v>
      </c>
      <c r="AB13" s="597"/>
      <c r="AC13" s="597"/>
      <c r="AD13" s="584">
        <f>'点検表（事務所版）'!BM50</f>
        <v>0</v>
      </c>
      <c r="AE13" s="585"/>
      <c r="AF13" s="585"/>
      <c r="AG13" s="585">
        <f>'点検表（事務所版）'!BN50</f>
        <v>0</v>
      </c>
      <c r="AH13" s="585"/>
      <c r="AI13" s="585"/>
      <c r="AJ13" s="599">
        <f>'点検表（事務所版）'!BF50</f>
        <v>0</v>
      </c>
      <c r="AK13" s="600"/>
      <c r="AL13" s="600"/>
      <c r="AM13" s="601"/>
      <c r="AN13" s="581"/>
      <c r="AO13" s="581"/>
      <c r="AP13" s="581"/>
      <c r="AQ13" s="581"/>
      <c r="AR13" s="581"/>
      <c r="AS13" s="294"/>
      <c r="AT13" s="233"/>
      <c r="AU13" s="227"/>
      <c r="AV13" s="230"/>
      <c r="AW13" s="230"/>
      <c r="AX13" s="230"/>
      <c r="AY13" s="230"/>
      <c r="AZ13" s="230"/>
      <c r="BA13" s="230"/>
      <c r="BB13" s="230"/>
      <c r="BC13" s="625"/>
      <c r="BD13" s="625"/>
      <c r="BE13" s="624"/>
      <c r="BF13" s="624"/>
      <c r="BG13" s="624"/>
    </row>
    <row r="14" spans="1:59" s="203" customFormat="1" ht="30" customHeight="1">
      <c r="A14" s="202"/>
      <c r="C14" s="618" t="str">
        <f>'点検表（事務所版）'!BD109</f>
        <v>運用・導入対策</v>
      </c>
      <c r="D14" s="618"/>
      <c r="E14" s="618"/>
      <c r="F14" s="618"/>
      <c r="G14" s="618"/>
      <c r="H14" s="567">
        <f>'点検表（事務所版）'!BG109</f>
        <v>15</v>
      </c>
      <c r="I14" s="567"/>
      <c r="J14" s="567"/>
      <c r="K14" s="567"/>
      <c r="L14" s="568">
        <f>'点検表（事務所版）'!BH109</f>
        <v>0</v>
      </c>
      <c r="M14" s="569"/>
      <c r="N14" s="569"/>
      <c r="O14" s="569"/>
      <c r="P14" s="569">
        <f>'点検表（事務所版）'!BH110</f>
        <v>0</v>
      </c>
      <c r="Q14" s="569"/>
      <c r="R14" s="569"/>
      <c r="S14" s="569"/>
      <c r="T14" s="571">
        <f>'点検表（事務所版）'!BJ109</f>
        <v>0</v>
      </c>
      <c r="U14" s="572"/>
      <c r="V14" s="572"/>
      <c r="W14" s="572"/>
      <c r="X14" s="572">
        <f>'点検表（事務所版）'!BK109</f>
        <v>0</v>
      </c>
      <c r="Y14" s="572"/>
      <c r="Z14" s="572"/>
      <c r="AA14" s="572">
        <f>'点検表（事務所版）'!BL109</f>
        <v>0</v>
      </c>
      <c r="AB14" s="572"/>
      <c r="AC14" s="572"/>
      <c r="AD14" s="573">
        <f>'点検表（事務所版）'!BM109</f>
        <v>0</v>
      </c>
      <c r="AE14" s="574"/>
      <c r="AF14" s="574"/>
      <c r="AG14" s="574">
        <f>'点検表（事務所版）'!BN109</f>
        <v>0</v>
      </c>
      <c r="AH14" s="574"/>
      <c r="AI14" s="574"/>
      <c r="AJ14" s="639">
        <f>'点検表（事務所版）'!BF109</f>
        <v>3</v>
      </c>
      <c r="AK14" s="640"/>
      <c r="AL14" s="640"/>
      <c r="AM14" s="641"/>
      <c r="AN14" s="582"/>
      <c r="AO14" s="582"/>
      <c r="AP14" s="582"/>
      <c r="AQ14" s="582"/>
      <c r="AR14" s="582"/>
      <c r="AS14" s="294"/>
      <c r="AT14" s="233"/>
      <c r="AU14" s="227"/>
      <c r="AV14" s="230"/>
      <c r="AW14" s="230"/>
      <c r="AX14" s="230"/>
      <c r="AY14" s="230"/>
      <c r="AZ14" s="230"/>
      <c r="BA14" s="230"/>
      <c r="BB14" s="230"/>
      <c r="BC14" s="625"/>
      <c r="BD14" s="624"/>
      <c r="BE14" s="624"/>
      <c r="BF14" s="624"/>
      <c r="BG14" s="624"/>
    </row>
    <row r="15" spans="1:59" s="203" customFormat="1" ht="30" customHeight="1">
      <c r="A15" s="202"/>
      <c r="C15" s="566"/>
      <c r="D15" s="566"/>
      <c r="E15" s="566"/>
      <c r="F15" s="566"/>
      <c r="G15" s="566"/>
      <c r="H15" s="567"/>
      <c r="I15" s="567"/>
      <c r="J15" s="567"/>
      <c r="K15" s="567"/>
      <c r="L15" s="568"/>
      <c r="M15" s="569"/>
      <c r="N15" s="569"/>
      <c r="O15" s="569"/>
      <c r="P15" s="569"/>
      <c r="Q15" s="569"/>
      <c r="R15" s="569"/>
      <c r="S15" s="569"/>
      <c r="T15" s="571"/>
      <c r="U15" s="572"/>
      <c r="V15" s="572"/>
      <c r="W15" s="572"/>
      <c r="X15" s="572"/>
      <c r="Y15" s="572"/>
      <c r="Z15" s="572"/>
      <c r="AA15" s="572"/>
      <c r="AB15" s="572"/>
      <c r="AC15" s="572"/>
      <c r="AD15" s="573"/>
      <c r="AE15" s="574"/>
      <c r="AF15" s="574"/>
      <c r="AG15" s="574"/>
      <c r="AH15" s="574"/>
      <c r="AI15" s="574"/>
      <c r="AJ15" s="639"/>
      <c r="AK15" s="640"/>
      <c r="AL15" s="640"/>
      <c r="AM15" s="641"/>
      <c r="AN15" s="582"/>
      <c r="AO15" s="582"/>
      <c r="AP15" s="582"/>
      <c r="AQ15" s="582"/>
      <c r="AR15" s="582"/>
      <c r="AS15" s="295"/>
      <c r="AT15" s="233"/>
      <c r="AU15" s="227"/>
      <c r="AV15" s="229"/>
      <c r="AW15" s="230"/>
      <c r="AX15" s="230"/>
      <c r="AY15" s="230"/>
      <c r="AZ15" s="230"/>
      <c r="BA15" s="230"/>
      <c r="BB15" s="230"/>
      <c r="BC15" s="625"/>
      <c r="BD15" s="624"/>
      <c r="BE15" s="624"/>
      <c r="BF15" s="624"/>
      <c r="BG15" s="624"/>
    </row>
    <row r="16" spans="1:59" s="203" customFormat="1" ht="30" customHeight="1" thickBot="1">
      <c r="A16" s="202"/>
      <c r="C16" s="570"/>
      <c r="D16" s="570"/>
      <c r="E16" s="570"/>
      <c r="F16" s="570"/>
      <c r="G16" s="570"/>
      <c r="H16" s="589"/>
      <c r="I16" s="589"/>
      <c r="J16" s="589"/>
      <c r="K16" s="589"/>
      <c r="L16" s="590"/>
      <c r="M16" s="591"/>
      <c r="N16" s="591"/>
      <c r="O16" s="591"/>
      <c r="P16" s="591"/>
      <c r="Q16" s="591"/>
      <c r="R16" s="591"/>
      <c r="S16" s="591"/>
      <c r="T16" s="592"/>
      <c r="U16" s="593"/>
      <c r="V16" s="593"/>
      <c r="W16" s="593"/>
      <c r="X16" s="593"/>
      <c r="Y16" s="593"/>
      <c r="Z16" s="593"/>
      <c r="AA16" s="593"/>
      <c r="AB16" s="593"/>
      <c r="AC16" s="593"/>
      <c r="AD16" s="642"/>
      <c r="AE16" s="643"/>
      <c r="AF16" s="643"/>
      <c r="AG16" s="643"/>
      <c r="AH16" s="643"/>
      <c r="AI16" s="643"/>
      <c r="AJ16" s="644"/>
      <c r="AK16" s="645"/>
      <c r="AL16" s="645"/>
      <c r="AM16" s="646"/>
      <c r="AN16" s="583"/>
      <c r="AO16" s="583"/>
      <c r="AP16" s="583"/>
      <c r="AQ16" s="583"/>
      <c r="AR16" s="583"/>
      <c r="AS16" s="232"/>
      <c r="AT16" s="233"/>
      <c r="AU16" s="227"/>
      <c r="AV16" s="229"/>
      <c r="AW16" s="231"/>
      <c r="AX16" s="231"/>
      <c r="AY16" s="231"/>
      <c r="AZ16" s="231"/>
      <c r="BA16" s="231"/>
      <c r="BB16" s="231"/>
      <c r="BC16" s="231"/>
      <c r="BD16" s="231"/>
      <c r="BE16" s="231"/>
      <c r="BF16" s="231"/>
      <c r="BG16" s="231"/>
    </row>
    <row r="17" spans="1:59" s="203" customFormat="1" ht="30" customHeight="1" thickBot="1">
      <c r="A17" s="202"/>
      <c r="C17" s="620" t="s">
        <v>152</v>
      </c>
      <c r="D17" s="620"/>
      <c r="E17" s="620"/>
      <c r="F17" s="620"/>
      <c r="G17" s="620"/>
      <c r="H17" s="633">
        <f>SUM(H13:K16)</f>
        <v>27</v>
      </c>
      <c r="I17" s="633"/>
      <c r="J17" s="633"/>
      <c r="K17" s="633"/>
      <c r="L17" s="575">
        <f>SUM(L13:O16)</f>
        <v>0</v>
      </c>
      <c r="M17" s="576"/>
      <c r="N17" s="576"/>
      <c r="O17" s="576"/>
      <c r="P17" s="576">
        <f>SUM(P13:S16)</f>
        <v>0</v>
      </c>
      <c r="Q17" s="576"/>
      <c r="R17" s="576"/>
      <c r="S17" s="576"/>
      <c r="T17" s="577">
        <f>SUM(T13:W16)</f>
        <v>0</v>
      </c>
      <c r="U17" s="578"/>
      <c r="V17" s="578"/>
      <c r="W17" s="578"/>
      <c r="X17" s="578">
        <f>SUM(X13:Z16)</f>
        <v>0</v>
      </c>
      <c r="Y17" s="578"/>
      <c r="Z17" s="578"/>
      <c r="AA17" s="578">
        <f>SUM(AA13:AC16)</f>
        <v>0</v>
      </c>
      <c r="AB17" s="578"/>
      <c r="AC17" s="578"/>
      <c r="AD17" s="579">
        <f>SUM(AD13:AF16)</f>
        <v>0</v>
      </c>
      <c r="AE17" s="580"/>
      <c r="AF17" s="580"/>
      <c r="AG17" s="580">
        <f>SUM(AG13:AI16)</f>
        <v>0</v>
      </c>
      <c r="AH17" s="580"/>
      <c r="AI17" s="580"/>
      <c r="AJ17" s="594">
        <f>SUM(AJ13:AM16)</f>
        <v>3</v>
      </c>
      <c r="AK17" s="595"/>
      <c r="AL17" s="595"/>
      <c r="AM17" s="596"/>
      <c r="AN17" s="598" t="str">
        <f>IF(AV19=0,"",SUM(P17,AH17,AK17,AM17))</f>
        <v/>
      </c>
      <c r="AO17" s="598"/>
      <c r="AP17" s="598"/>
      <c r="AQ17" s="598"/>
      <c r="AR17" s="598"/>
      <c r="AS17" s="232"/>
      <c r="AT17" s="233"/>
      <c r="AU17" s="227"/>
      <c r="AV17" s="229"/>
      <c r="AW17" s="231"/>
      <c r="AX17" s="231"/>
      <c r="AY17" s="231"/>
      <c r="AZ17" s="231"/>
      <c r="BA17" s="231"/>
      <c r="BB17" s="231"/>
      <c r="BC17" s="231"/>
      <c r="BD17" s="231"/>
      <c r="BE17" s="231"/>
      <c r="BF17" s="231"/>
      <c r="BG17" s="231"/>
    </row>
    <row r="18" spans="1:59" s="203" customFormat="1" ht="25.5" customHeight="1">
      <c r="A18" s="202"/>
      <c r="C18" s="208"/>
      <c r="D18" s="208"/>
      <c r="E18" s="208"/>
      <c r="F18" s="208"/>
      <c r="G18" s="208"/>
      <c r="H18" s="205"/>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34"/>
      <c r="AQ18" s="234"/>
      <c r="AR18" s="235"/>
      <c r="AS18" s="235"/>
      <c r="AT18" s="233"/>
      <c r="AU18" s="227"/>
      <c r="AV18" s="231"/>
      <c r="AW18" s="231"/>
      <c r="AX18" s="231"/>
      <c r="AY18" s="231"/>
      <c r="AZ18" s="231"/>
      <c r="BA18" s="231"/>
      <c r="BB18" s="231"/>
      <c r="BC18" s="231"/>
      <c r="BD18" s="231"/>
      <c r="BE18" s="231"/>
      <c r="BF18" s="231"/>
      <c r="BG18" s="231"/>
    </row>
    <row r="19" spans="1:59" ht="15.75" customHeight="1" thickBot="1">
      <c r="A19" s="165"/>
      <c r="C19" s="1" t="s">
        <v>396</v>
      </c>
      <c r="E19" s="170"/>
      <c r="AT19" s="2"/>
    </row>
    <row r="20" spans="1:59" ht="82.5" customHeight="1">
      <c r="A20" s="165"/>
      <c r="C20" s="626"/>
      <c r="D20" s="627"/>
      <c r="E20" s="627"/>
      <c r="F20" s="627"/>
      <c r="G20" s="627"/>
      <c r="H20" s="627"/>
      <c r="I20" s="627"/>
      <c r="J20" s="627"/>
      <c r="K20" s="627"/>
      <c r="L20" s="627"/>
      <c r="M20" s="627"/>
      <c r="N20" s="627"/>
      <c r="O20" s="627"/>
      <c r="P20" s="627"/>
      <c r="Q20" s="627"/>
      <c r="R20" s="627"/>
      <c r="S20" s="627"/>
      <c r="T20" s="627"/>
      <c r="U20" s="627"/>
      <c r="V20" s="627"/>
      <c r="W20" s="627"/>
      <c r="X20" s="627"/>
      <c r="Y20" s="627"/>
      <c r="Z20" s="627"/>
      <c r="AA20" s="627"/>
      <c r="AB20" s="627"/>
      <c r="AC20" s="627"/>
      <c r="AD20" s="627"/>
      <c r="AE20" s="627"/>
      <c r="AF20" s="627"/>
      <c r="AG20" s="627"/>
      <c r="AH20" s="627"/>
      <c r="AI20" s="627"/>
      <c r="AJ20" s="627"/>
      <c r="AK20" s="627"/>
      <c r="AL20" s="627"/>
      <c r="AM20" s="627"/>
      <c r="AN20" s="627"/>
      <c r="AO20" s="627"/>
      <c r="AP20" s="627"/>
      <c r="AQ20" s="627"/>
      <c r="AR20" s="628"/>
      <c r="AS20" s="169"/>
      <c r="AT20" s="2"/>
    </row>
    <row r="21" spans="1:59" ht="82.5" customHeight="1">
      <c r="A21" s="165"/>
      <c r="C21" s="629"/>
      <c r="D21" s="630"/>
      <c r="E21" s="630"/>
      <c r="F21" s="630"/>
      <c r="G21" s="630"/>
      <c r="H21" s="630"/>
      <c r="I21" s="630"/>
      <c r="J21" s="630"/>
      <c r="K21" s="630"/>
      <c r="L21" s="630"/>
      <c r="M21" s="630"/>
      <c r="N21" s="630"/>
      <c r="O21" s="630"/>
      <c r="P21" s="630"/>
      <c r="Q21" s="630"/>
      <c r="R21" s="630"/>
      <c r="S21" s="630"/>
      <c r="T21" s="630"/>
      <c r="U21" s="630"/>
      <c r="V21" s="630"/>
      <c r="W21" s="630"/>
      <c r="X21" s="630"/>
      <c r="Y21" s="630"/>
      <c r="Z21" s="630"/>
      <c r="AA21" s="630"/>
      <c r="AB21" s="630"/>
      <c r="AC21" s="630"/>
      <c r="AD21" s="630"/>
      <c r="AE21" s="630"/>
      <c r="AF21" s="630"/>
      <c r="AG21" s="630"/>
      <c r="AH21" s="630"/>
      <c r="AI21" s="630"/>
      <c r="AJ21" s="630"/>
      <c r="AK21" s="630"/>
      <c r="AL21" s="630"/>
      <c r="AM21" s="630"/>
      <c r="AN21" s="630"/>
      <c r="AO21" s="630"/>
      <c r="AP21" s="630"/>
      <c r="AQ21" s="630"/>
      <c r="AR21" s="631"/>
      <c r="AS21" s="169"/>
      <c r="AT21" s="2"/>
    </row>
    <row r="22" spans="1:59" ht="82.5" customHeight="1">
      <c r="A22" s="165"/>
      <c r="C22" s="629"/>
      <c r="D22" s="630"/>
      <c r="E22" s="630"/>
      <c r="F22" s="630"/>
      <c r="G22" s="630"/>
      <c r="H22" s="630"/>
      <c r="I22" s="630"/>
      <c r="J22" s="630"/>
      <c r="K22" s="630"/>
      <c r="L22" s="630"/>
      <c r="M22" s="630"/>
      <c r="N22" s="630"/>
      <c r="O22" s="630"/>
      <c r="P22" s="630"/>
      <c r="Q22" s="630"/>
      <c r="R22" s="630"/>
      <c r="S22" s="630"/>
      <c r="T22" s="630"/>
      <c r="U22" s="630"/>
      <c r="V22" s="630"/>
      <c r="W22" s="630"/>
      <c r="X22" s="630"/>
      <c r="Y22" s="630"/>
      <c r="Z22" s="630"/>
      <c r="AA22" s="630"/>
      <c r="AB22" s="630"/>
      <c r="AC22" s="630"/>
      <c r="AD22" s="630"/>
      <c r="AE22" s="630"/>
      <c r="AF22" s="630"/>
      <c r="AG22" s="630"/>
      <c r="AH22" s="630"/>
      <c r="AI22" s="630"/>
      <c r="AJ22" s="630"/>
      <c r="AK22" s="630"/>
      <c r="AL22" s="630"/>
      <c r="AM22" s="630"/>
      <c r="AN22" s="630"/>
      <c r="AO22" s="630"/>
      <c r="AP22" s="630"/>
      <c r="AQ22" s="630"/>
      <c r="AR22" s="631"/>
      <c r="AS22" s="169"/>
      <c r="AT22" s="2"/>
    </row>
    <row r="23" spans="1:59" ht="82.5" customHeight="1" thickBot="1">
      <c r="A23" s="165"/>
      <c r="C23" s="632"/>
      <c r="D23" s="606"/>
      <c r="E23" s="606"/>
      <c r="F23" s="606"/>
      <c r="G23" s="606"/>
      <c r="H23" s="606"/>
      <c r="I23" s="606"/>
      <c r="J23" s="606"/>
      <c r="K23" s="606"/>
      <c r="L23" s="606"/>
      <c r="M23" s="606"/>
      <c r="N23" s="606"/>
      <c r="O23" s="606"/>
      <c r="P23" s="606"/>
      <c r="Q23" s="606"/>
      <c r="R23" s="606"/>
      <c r="S23" s="606"/>
      <c r="T23" s="606"/>
      <c r="U23" s="606"/>
      <c r="V23" s="606"/>
      <c r="W23" s="606"/>
      <c r="X23" s="606"/>
      <c r="Y23" s="606"/>
      <c r="Z23" s="606"/>
      <c r="AA23" s="606"/>
      <c r="AB23" s="606"/>
      <c r="AC23" s="606"/>
      <c r="AD23" s="606"/>
      <c r="AE23" s="606"/>
      <c r="AF23" s="606"/>
      <c r="AG23" s="606"/>
      <c r="AH23" s="606"/>
      <c r="AI23" s="606"/>
      <c r="AJ23" s="606"/>
      <c r="AK23" s="606"/>
      <c r="AL23" s="606"/>
      <c r="AM23" s="606"/>
      <c r="AN23" s="606"/>
      <c r="AO23" s="606"/>
      <c r="AP23" s="606"/>
      <c r="AQ23" s="606"/>
      <c r="AR23" s="607"/>
      <c r="AS23" s="169"/>
      <c r="AT23" s="2"/>
    </row>
    <row r="24" spans="1:59">
      <c r="A24" s="165"/>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2"/>
    </row>
    <row r="25" spans="1:59" ht="3" customHeight="1">
      <c r="A25" s="186"/>
      <c r="B25" s="187"/>
      <c r="C25" s="187"/>
      <c r="D25" s="187"/>
      <c r="E25" s="187"/>
      <c r="F25" s="187"/>
      <c r="G25" s="187"/>
      <c r="H25" s="187"/>
      <c r="I25" s="187"/>
      <c r="J25" s="187"/>
      <c r="K25" s="187"/>
      <c r="L25" s="187"/>
      <c r="M25" s="187"/>
      <c r="N25" s="187"/>
      <c r="O25" s="187"/>
      <c r="P25" s="187"/>
      <c r="Q25" s="187"/>
      <c r="R25" s="187"/>
      <c r="S25" s="187"/>
      <c r="T25" s="187"/>
      <c r="U25" s="187"/>
      <c r="V25" s="187"/>
      <c r="W25" s="187"/>
      <c r="X25" s="187"/>
      <c r="Y25" s="187"/>
      <c r="Z25" s="187"/>
      <c r="AA25" s="187"/>
      <c r="AB25" s="187"/>
      <c r="AC25" s="187"/>
      <c r="AD25" s="187"/>
      <c r="AE25" s="187"/>
      <c r="AF25" s="187"/>
      <c r="AG25" s="187"/>
      <c r="AH25" s="187"/>
      <c r="AI25" s="187"/>
      <c r="AJ25" s="187"/>
      <c r="AK25" s="187"/>
      <c r="AL25" s="187"/>
      <c r="AM25" s="187"/>
      <c r="AN25" s="187"/>
      <c r="AO25" s="187"/>
      <c r="AP25" s="187"/>
      <c r="AQ25" s="187"/>
      <c r="AR25" s="187"/>
      <c r="AS25" s="187"/>
      <c r="AT25" s="188"/>
    </row>
    <row r="26" spans="1:59" ht="12" customHeight="1">
      <c r="A26" s="163"/>
      <c r="C26" s="24"/>
      <c r="R26" s="534"/>
      <c r="S26" s="534"/>
      <c r="T26" s="534"/>
      <c r="AA26" s="197"/>
      <c r="AB26" s="197"/>
      <c r="AC26" s="197"/>
      <c r="AD26" s="197"/>
      <c r="AE26" s="197"/>
      <c r="AF26" s="197"/>
      <c r="AG26" s="197"/>
      <c r="AH26" s="197"/>
      <c r="AI26" s="197"/>
      <c r="AJ26" s="197"/>
      <c r="AK26" s="197"/>
      <c r="AL26" s="197"/>
      <c r="AM26" s="197"/>
      <c r="AN26" s="197"/>
      <c r="AO26" s="197"/>
      <c r="AP26" s="197"/>
      <c r="AQ26" s="197"/>
      <c r="AR26" s="197"/>
      <c r="AS26" s="197"/>
      <c r="AT26" s="236" t="s">
        <v>592</v>
      </c>
    </row>
    <row r="27" spans="1:59" ht="12" customHeight="1"/>
    <row r="28" spans="1:59" s="203" customFormat="1" ht="25.5" customHeight="1">
      <c r="C28" s="602"/>
      <c r="D28" s="602"/>
      <c r="E28" s="602"/>
      <c r="F28" s="602"/>
      <c r="G28" s="602"/>
      <c r="H28" s="602"/>
      <c r="I28" s="586"/>
      <c r="J28" s="586"/>
      <c r="K28" s="586"/>
      <c r="L28" s="586"/>
      <c r="M28" s="586"/>
      <c r="N28" s="586"/>
      <c r="O28" s="586"/>
      <c r="P28" s="586"/>
      <c r="Q28" s="586"/>
      <c r="R28" s="586"/>
      <c r="S28" s="586"/>
      <c r="T28" s="586"/>
      <c r="U28" s="586"/>
      <c r="V28" s="586"/>
      <c r="W28" s="586"/>
      <c r="X28" s="586"/>
      <c r="Y28" s="586"/>
      <c r="Z28" s="586"/>
      <c r="AA28" s="586"/>
      <c r="AB28" s="586"/>
      <c r="AC28" s="586"/>
      <c r="AD28" s="586"/>
      <c r="AE28" s="586"/>
      <c r="AF28" s="586"/>
      <c r="AG28" s="586"/>
      <c r="AH28" s="586"/>
      <c r="AI28" s="586"/>
      <c r="AJ28" s="586"/>
      <c r="AK28" s="586"/>
      <c r="AL28" s="586"/>
      <c r="AM28" s="586"/>
      <c r="AN28" s="586"/>
      <c r="AO28" s="586"/>
      <c r="AP28" s="586"/>
      <c r="AQ28" s="586"/>
      <c r="AR28" s="586"/>
      <c r="AS28" s="229"/>
      <c r="AT28" s="227"/>
      <c r="AU28" s="227"/>
      <c r="AV28" s="625"/>
      <c r="AW28" s="625"/>
      <c r="AX28" s="625"/>
      <c r="AY28" s="625"/>
      <c r="AZ28" s="625"/>
      <c r="BA28" s="625"/>
      <c r="BB28" s="625"/>
      <c r="BC28" s="625"/>
      <c r="BD28" s="625"/>
      <c r="BE28" s="625"/>
      <c r="BF28" s="625"/>
      <c r="BG28" s="625"/>
    </row>
    <row r="29" spans="1:59" s="203" customFormat="1" ht="25.5" customHeight="1">
      <c r="C29" s="602"/>
      <c r="D29" s="602"/>
      <c r="E29" s="602"/>
      <c r="F29" s="602"/>
      <c r="G29" s="602"/>
      <c r="H29" s="602"/>
      <c r="I29" s="586"/>
      <c r="J29" s="586"/>
      <c r="K29" s="586"/>
      <c r="L29" s="586"/>
      <c r="M29" s="586"/>
      <c r="N29" s="586"/>
      <c r="O29" s="586"/>
      <c r="P29" s="586"/>
      <c r="Q29" s="586"/>
      <c r="R29" s="586"/>
      <c r="S29" s="586"/>
      <c r="T29" s="586"/>
      <c r="U29" s="586"/>
      <c r="V29" s="586"/>
      <c r="W29" s="586"/>
      <c r="X29" s="586"/>
      <c r="Y29" s="586"/>
      <c r="Z29" s="586"/>
      <c r="AA29" s="586"/>
      <c r="AB29" s="586"/>
      <c r="AC29" s="586"/>
      <c r="AD29" s="586"/>
      <c r="AE29" s="586"/>
      <c r="AF29" s="586"/>
      <c r="AG29" s="586"/>
      <c r="AH29" s="586"/>
      <c r="AI29" s="586"/>
      <c r="AJ29" s="586"/>
      <c r="AK29" s="586"/>
      <c r="AL29" s="586"/>
      <c r="AM29" s="586"/>
      <c r="AN29" s="586"/>
      <c r="AO29" s="586"/>
      <c r="AP29" s="586"/>
      <c r="AQ29" s="586"/>
      <c r="AR29" s="586"/>
      <c r="AS29" s="229"/>
      <c r="AT29" s="227"/>
      <c r="AU29" s="227"/>
      <c r="AV29" s="625"/>
      <c r="AW29" s="625"/>
      <c r="AX29" s="625"/>
      <c r="AY29" s="625"/>
      <c r="AZ29" s="625"/>
      <c r="BA29" s="625"/>
      <c r="BB29" s="625"/>
      <c r="BC29" s="625"/>
      <c r="BD29" s="625"/>
      <c r="BE29" s="625"/>
      <c r="BF29" s="625"/>
      <c r="BG29" s="625"/>
    </row>
  </sheetData>
  <sheetProtection password="9DFD" sheet="1" selectLockedCells="1"/>
  <mergeCells count="109">
    <mergeCell ref="I28:P28"/>
    <mergeCell ref="Q28:S28"/>
    <mergeCell ref="X28:AA28"/>
    <mergeCell ref="R26:T26"/>
    <mergeCell ref="AJ11:AM12"/>
    <mergeCell ref="T12:W12"/>
    <mergeCell ref="P12:S12"/>
    <mergeCell ref="T11:AF11"/>
    <mergeCell ref="L12:O12"/>
    <mergeCell ref="L11:S11"/>
    <mergeCell ref="X12:Z12"/>
    <mergeCell ref="AA12:AC12"/>
    <mergeCell ref="AJ15:AM15"/>
    <mergeCell ref="X16:Z16"/>
    <mergeCell ref="AA16:AC16"/>
    <mergeCell ref="AD16:AF16"/>
    <mergeCell ref="AG16:AI16"/>
    <mergeCell ref="AJ16:AM16"/>
    <mergeCell ref="AA15:AC15"/>
    <mergeCell ref="AG11:AI12"/>
    <mergeCell ref="AD14:AF14"/>
    <mergeCell ref="AG14:AI14"/>
    <mergeCell ref="AJ14:AM14"/>
    <mergeCell ref="T29:W29"/>
    <mergeCell ref="AB28:AE28"/>
    <mergeCell ref="BC11:BG11"/>
    <mergeCell ref="BC12:BG12"/>
    <mergeCell ref="BC13:BG13"/>
    <mergeCell ref="BC14:BG14"/>
    <mergeCell ref="AL28:AO28"/>
    <mergeCell ref="AJ29:AK29"/>
    <mergeCell ref="AL29:AO29"/>
    <mergeCell ref="C20:AR23"/>
    <mergeCell ref="C17:G17"/>
    <mergeCell ref="H17:K17"/>
    <mergeCell ref="BC15:BG15"/>
    <mergeCell ref="AP29:AR29"/>
    <mergeCell ref="AV28:AW28"/>
    <mergeCell ref="AV29:AW29"/>
    <mergeCell ref="BC29:BG29"/>
    <mergeCell ref="BC28:BG28"/>
    <mergeCell ref="AX29:BB29"/>
    <mergeCell ref="AX28:BB28"/>
    <mergeCell ref="C28:H28"/>
    <mergeCell ref="AP28:AR28"/>
    <mergeCell ref="AN15:AR15"/>
    <mergeCell ref="T28:W28"/>
    <mergeCell ref="I29:P29"/>
    <mergeCell ref="Q29:S29"/>
    <mergeCell ref="D6:E6"/>
    <mergeCell ref="D7:E7"/>
    <mergeCell ref="G7:AR7"/>
    <mergeCell ref="V6:Y6"/>
    <mergeCell ref="G6:J6"/>
    <mergeCell ref="R6:U6"/>
    <mergeCell ref="K6:N6"/>
    <mergeCell ref="O6:Q6"/>
    <mergeCell ref="T13:W13"/>
    <mergeCell ref="C13:G13"/>
    <mergeCell ref="C14:G14"/>
    <mergeCell ref="H11:K12"/>
    <mergeCell ref="C11:G12"/>
    <mergeCell ref="P13:S13"/>
    <mergeCell ref="L13:O13"/>
    <mergeCell ref="H13:K13"/>
    <mergeCell ref="H14:K14"/>
    <mergeCell ref="L14:O14"/>
    <mergeCell ref="P14:S14"/>
    <mergeCell ref="AN11:AR12"/>
    <mergeCell ref="AB29:AE29"/>
    <mergeCell ref="X29:AA29"/>
    <mergeCell ref="AN13:AR13"/>
    <mergeCell ref="AN14:AR14"/>
    <mergeCell ref="AN16:AR16"/>
    <mergeCell ref="AD13:AF13"/>
    <mergeCell ref="AF29:AI29"/>
    <mergeCell ref="AF28:AI28"/>
    <mergeCell ref="AD12:AF12"/>
    <mergeCell ref="AJ28:AK28"/>
    <mergeCell ref="H16:K16"/>
    <mergeCell ref="L16:O16"/>
    <mergeCell ref="P16:S16"/>
    <mergeCell ref="T16:W16"/>
    <mergeCell ref="AJ17:AM17"/>
    <mergeCell ref="T14:W14"/>
    <mergeCell ref="X13:Z13"/>
    <mergeCell ref="AA13:AC13"/>
    <mergeCell ref="AA14:AC14"/>
    <mergeCell ref="X14:Z14"/>
    <mergeCell ref="AN17:AR17"/>
    <mergeCell ref="AG17:AI17"/>
    <mergeCell ref="AG15:AI15"/>
    <mergeCell ref="AG13:AI13"/>
    <mergeCell ref="AJ13:AM13"/>
    <mergeCell ref="C29:H29"/>
    <mergeCell ref="C15:G15"/>
    <mergeCell ref="H15:K15"/>
    <mergeCell ref="L15:O15"/>
    <mergeCell ref="P15:S15"/>
    <mergeCell ref="C16:G16"/>
    <mergeCell ref="T15:W15"/>
    <mergeCell ref="X15:Z15"/>
    <mergeCell ref="AD15:AF15"/>
    <mergeCell ref="L17:O17"/>
    <mergeCell ref="P17:S17"/>
    <mergeCell ref="T17:W17"/>
    <mergeCell ref="X17:Z17"/>
    <mergeCell ref="AA17:AC17"/>
    <mergeCell ref="AD17:AF17"/>
  </mergeCells>
  <phoneticPr fontId="2"/>
  <dataValidations count="1">
    <dataValidation imeMode="on" allowBlank="1" showInputMessage="1" showErrorMessage="1" sqref="G7:AR7 C20:AR23"/>
  </dataValidations>
  <pageMargins left="0.75" right="0.75" top="1" bottom="1" header="0.51200000000000001" footer="0.51200000000000001"/>
  <pageSetup paperSize="9" scale="86"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tnClear">
              <controlPr defaultSize="0" print="0" autoFill="0" autoPict="0">
                <anchor moveWithCells="1" sizeWithCells="1">
                  <from>
                    <xdr:col>43</xdr:col>
                    <xdr:colOff>30480</xdr:colOff>
                    <xdr:row>22</xdr:row>
                    <xdr:rowOff>982980</xdr:rowOff>
                  </from>
                  <to>
                    <xdr:col>43</xdr:col>
                    <xdr:colOff>30480</xdr:colOff>
                    <xdr:row>22</xdr:row>
                    <xdr:rowOff>982980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X67"/>
  <sheetViews>
    <sheetView showGridLines="0" showZeros="0" view="pageBreakPreview" zoomScaleSheetLayoutView="90" workbookViewId="0">
      <selection activeCell="M7" sqref="M7:R7"/>
    </sheetView>
  </sheetViews>
  <sheetFormatPr defaultColWidth="9" defaultRowHeight="13.2"/>
  <cols>
    <col min="1" max="1" width="0.44140625" style="3" customWidth="1"/>
    <col min="2" max="12" width="2.33203125" style="3" customWidth="1"/>
    <col min="13" max="43" width="2.109375" style="3" customWidth="1"/>
    <col min="44" max="44" width="0.44140625" style="3" customWidth="1"/>
    <col min="45" max="45" width="2.109375" style="3" customWidth="1"/>
    <col min="46" max="49" width="2.109375" style="3" hidden="1" customWidth="1"/>
    <col min="50" max="50" width="2.109375" style="4" hidden="1" customWidth="1"/>
    <col min="51" max="105" width="2.109375" style="3" customWidth="1"/>
    <col min="106" max="16384" width="9" style="3"/>
  </cols>
  <sheetData>
    <row r="1" spans="1:50" ht="12" customHeight="1">
      <c r="A1" s="120" t="s">
        <v>423</v>
      </c>
      <c r="B1" s="120"/>
    </row>
    <row r="2" spans="1:50" ht="3" customHeight="1">
      <c r="A2" s="5"/>
      <c r="B2" s="6"/>
      <c r="C2" s="6"/>
      <c r="D2" s="6"/>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8"/>
    </row>
    <row r="3" spans="1:50" ht="12" customHeight="1">
      <c r="A3" s="118"/>
      <c r="B3" s="120"/>
      <c r="C3" s="120"/>
      <c r="D3" s="120"/>
      <c r="AR3" s="151"/>
    </row>
    <row r="4" spans="1:50" s="1" customFormat="1" ht="13.5" customHeight="1">
      <c r="A4" s="165"/>
      <c r="C4" s="1" t="s">
        <v>574</v>
      </c>
      <c r="AR4" s="2"/>
    </row>
    <row r="5" spans="1:50" s="1" customFormat="1" ht="12.75" customHeight="1" thickBot="1">
      <c r="A5" s="165"/>
      <c r="C5" s="1" t="s">
        <v>571</v>
      </c>
      <c r="AP5" s="237" t="s">
        <v>397</v>
      </c>
      <c r="AQ5" s="237"/>
      <c r="AR5" s="2"/>
    </row>
    <row r="6" spans="1:50" s="1" customFormat="1" ht="24" customHeight="1" thickBot="1">
      <c r="A6" s="165"/>
      <c r="C6" s="667"/>
      <c r="D6" s="659"/>
      <c r="E6" s="659"/>
      <c r="F6" s="659"/>
      <c r="G6" s="659"/>
      <c r="H6" s="659"/>
      <c r="I6" s="659"/>
      <c r="J6" s="659"/>
      <c r="K6" s="659"/>
      <c r="L6" s="660"/>
      <c r="M6" s="653">
        <v>2020</v>
      </c>
      <c r="N6" s="654"/>
      <c r="O6" s="654"/>
      <c r="P6" s="659" t="s">
        <v>427</v>
      </c>
      <c r="Q6" s="659"/>
      <c r="R6" s="660"/>
      <c r="S6" s="653">
        <v>2021</v>
      </c>
      <c r="T6" s="654"/>
      <c r="U6" s="654"/>
      <c r="V6" s="659" t="s">
        <v>427</v>
      </c>
      <c r="W6" s="659"/>
      <c r="X6" s="660"/>
      <c r="Y6" s="653">
        <v>2022</v>
      </c>
      <c r="Z6" s="654"/>
      <c r="AA6" s="654"/>
      <c r="AB6" s="659" t="s">
        <v>427</v>
      </c>
      <c r="AC6" s="659"/>
      <c r="AD6" s="660"/>
      <c r="AE6" s="653">
        <v>2023</v>
      </c>
      <c r="AF6" s="654"/>
      <c r="AG6" s="654"/>
      <c r="AH6" s="659" t="s">
        <v>427</v>
      </c>
      <c r="AI6" s="659"/>
      <c r="AJ6" s="660"/>
      <c r="AK6" s="653">
        <v>2024</v>
      </c>
      <c r="AL6" s="654"/>
      <c r="AM6" s="654"/>
      <c r="AN6" s="659" t="s">
        <v>428</v>
      </c>
      <c r="AO6" s="659"/>
      <c r="AP6" s="661"/>
      <c r="AQ6" s="181"/>
      <c r="AR6" s="2"/>
      <c r="AT6" s="1">
        <v>2020</v>
      </c>
      <c r="AU6" s="1">
        <v>2021</v>
      </c>
      <c r="AV6" s="1">
        <v>2022</v>
      </c>
      <c r="AW6" s="1">
        <v>2023</v>
      </c>
      <c r="AX6" s="1">
        <v>2024</v>
      </c>
    </row>
    <row r="7" spans="1:50" s="1" customFormat="1" ht="34.5" customHeight="1" thickTop="1" thickBot="1">
      <c r="A7" s="165"/>
      <c r="C7" s="664" t="s">
        <v>398</v>
      </c>
      <c r="D7" s="665"/>
      <c r="E7" s="665"/>
      <c r="F7" s="665"/>
      <c r="G7" s="665"/>
      <c r="H7" s="665"/>
      <c r="I7" s="665"/>
      <c r="J7" s="665"/>
      <c r="K7" s="665"/>
      <c r="L7" s="666"/>
      <c r="M7" s="669"/>
      <c r="N7" s="669"/>
      <c r="O7" s="669"/>
      <c r="P7" s="669"/>
      <c r="Q7" s="669"/>
      <c r="R7" s="669"/>
      <c r="S7" s="669"/>
      <c r="T7" s="669"/>
      <c r="U7" s="669"/>
      <c r="V7" s="669"/>
      <c r="W7" s="669"/>
      <c r="X7" s="669"/>
      <c r="Y7" s="669"/>
      <c r="Z7" s="669"/>
      <c r="AA7" s="669"/>
      <c r="AB7" s="669"/>
      <c r="AC7" s="669"/>
      <c r="AD7" s="669"/>
      <c r="AE7" s="669"/>
      <c r="AF7" s="669"/>
      <c r="AG7" s="669"/>
      <c r="AH7" s="669"/>
      <c r="AI7" s="669"/>
      <c r="AJ7" s="669"/>
      <c r="AK7" s="669"/>
      <c r="AL7" s="669"/>
      <c r="AM7" s="669"/>
      <c r="AN7" s="669"/>
      <c r="AO7" s="669"/>
      <c r="AP7" s="670"/>
      <c r="AQ7" s="181"/>
      <c r="AR7" s="2"/>
      <c r="AT7" s="1" t="str">
        <f>IF(その1!$H4-AT6=1,IF(M7=評価シート!$K29,"○","×"),"")</f>
        <v/>
      </c>
      <c r="AU7" s="1" t="str">
        <f>IF(その1!$H4-AU6=1,IF(S7=評価シート!$K29,"○","×"),"")</f>
        <v/>
      </c>
      <c r="AV7" s="1" t="str">
        <f>IF(その1!$H4-AV6=1,IF(Y7=評価シート!$K29,"○","×"),"")</f>
        <v/>
      </c>
      <c r="AW7" s="1" t="str">
        <f>IF(その1!$H4-AW6=1,IF(AE7=評価シート!$K29,"○","×"),"")</f>
        <v/>
      </c>
      <c r="AX7" s="1" t="str">
        <f>IF(その1!$H4-AX6=1,IF(AK7=評価シート!$K29,"○","×"),"")</f>
        <v>○</v>
      </c>
    </row>
    <row r="8" spans="1:50" s="1" customFormat="1" ht="28.5" hidden="1" customHeight="1">
      <c r="A8" s="165"/>
      <c r="C8" s="675" t="s">
        <v>399</v>
      </c>
      <c r="D8" s="676"/>
      <c r="E8" s="684" t="s">
        <v>400</v>
      </c>
      <c r="F8" s="685"/>
      <c r="G8" s="685"/>
      <c r="H8" s="685"/>
      <c r="I8" s="685"/>
      <c r="J8" s="685"/>
      <c r="K8" s="685"/>
      <c r="L8" s="686"/>
      <c r="M8" s="679"/>
      <c r="N8" s="679"/>
      <c r="O8" s="679"/>
      <c r="P8" s="679"/>
      <c r="Q8" s="679"/>
      <c r="R8" s="679"/>
      <c r="S8" s="668"/>
      <c r="T8" s="668"/>
      <c r="U8" s="668"/>
      <c r="V8" s="668"/>
      <c r="W8" s="668"/>
      <c r="X8" s="668"/>
      <c r="Y8" s="668"/>
      <c r="Z8" s="668"/>
      <c r="AA8" s="668"/>
      <c r="AB8" s="668"/>
      <c r="AC8" s="668"/>
      <c r="AD8" s="668"/>
      <c r="AE8" s="668"/>
      <c r="AF8" s="668"/>
      <c r="AG8" s="668"/>
      <c r="AH8" s="668"/>
      <c r="AI8" s="668"/>
      <c r="AJ8" s="668"/>
      <c r="AK8" s="662"/>
      <c r="AL8" s="662"/>
      <c r="AM8" s="662"/>
      <c r="AN8" s="662"/>
      <c r="AO8" s="662"/>
      <c r="AP8" s="663"/>
      <c r="AQ8" s="181"/>
      <c r="AR8" s="2"/>
    </row>
    <row r="9" spans="1:50" s="1" customFormat="1" ht="28.5" hidden="1" customHeight="1">
      <c r="A9" s="165"/>
      <c r="C9" s="478"/>
      <c r="D9" s="479"/>
      <c r="E9" s="681" t="s">
        <v>401</v>
      </c>
      <c r="F9" s="682"/>
      <c r="G9" s="682"/>
      <c r="H9" s="682"/>
      <c r="I9" s="682"/>
      <c r="J9" s="682"/>
      <c r="K9" s="682"/>
      <c r="L9" s="683"/>
      <c r="M9" s="680"/>
      <c r="N9" s="680"/>
      <c r="O9" s="680"/>
      <c r="P9" s="680"/>
      <c r="Q9" s="680"/>
      <c r="R9" s="680"/>
      <c r="S9" s="656"/>
      <c r="T9" s="656"/>
      <c r="U9" s="656"/>
      <c r="V9" s="656"/>
      <c r="W9" s="656"/>
      <c r="X9" s="656"/>
      <c r="Y9" s="656"/>
      <c r="Z9" s="656"/>
      <c r="AA9" s="656"/>
      <c r="AB9" s="656"/>
      <c r="AC9" s="656"/>
      <c r="AD9" s="656"/>
      <c r="AE9" s="656"/>
      <c r="AF9" s="656"/>
      <c r="AG9" s="656"/>
      <c r="AH9" s="656"/>
      <c r="AI9" s="656"/>
      <c r="AJ9" s="656"/>
      <c r="AK9" s="461"/>
      <c r="AL9" s="461"/>
      <c r="AM9" s="461"/>
      <c r="AN9" s="461"/>
      <c r="AO9" s="461"/>
      <c r="AP9" s="694"/>
      <c r="AQ9" s="181"/>
      <c r="AR9" s="2"/>
    </row>
    <row r="10" spans="1:50" s="1" customFormat="1" ht="28.5" hidden="1" customHeight="1">
      <c r="A10" s="165"/>
      <c r="C10" s="478"/>
      <c r="D10" s="479"/>
      <c r="E10" s="681" t="s">
        <v>402</v>
      </c>
      <c r="F10" s="682"/>
      <c r="G10" s="682"/>
      <c r="H10" s="682"/>
      <c r="I10" s="682"/>
      <c r="J10" s="682"/>
      <c r="K10" s="682"/>
      <c r="L10" s="683"/>
      <c r="M10" s="680"/>
      <c r="N10" s="680"/>
      <c r="O10" s="680"/>
      <c r="P10" s="680"/>
      <c r="Q10" s="680"/>
      <c r="R10" s="680"/>
      <c r="S10" s="656"/>
      <c r="T10" s="656"/>
      <c r="U10" s="656"/>
      <c r="V10" s="656"/>
      <c r="W10" s="656"/>
      <c r="X10" s="656"/>
      <c r="Y10" s="656"/>
      <c r="Z10" s="656"/>
      <c r="AA10" s="656"/>
      <c r="AB10" s="656"/>
      <c r="AC10" s="656"/>
      <c r="AD10" s="656"/>
      <c r="AE10" s="656"/>
      <c r="AF10" s="656"/>
      <c r="AG10" s="656"/>
      <c r="AH10" s="656"/>
      <c r="AI10" s="656"/>
      <c r="AJ10" s="656"/>
      <c r="AK10" s="461"/>
      <c r="AL10" s="461"/>
      <c r="AM10" s="461"/>
      <c r="AN10" s="461"/>
      <c r="AO10" s="461"/>
      <c r="AP10" s="694"/>
      <c r="AQ10" s="181"/>
      <c r="AR10" s="2"/>
    </row>
    <row r="11" spans="1:50" s="1" customFormat="1" ht="28.5" hidden="1" customHeight="1">
      <c r="A11" s="165"/>
      <c r="C11" s="478"/>
      <c r="D11" s="479"/>
      <c r="E11" s="681" t="s">
        <v>403</v>
      </c>
      <c r="F11" s="682"/>
      <c r="G11" s="682"/>
      <c r="H11" s="682"/>
      <c r="I11" s="682"/>
      <c r="J11" s="682"/>
      <c r="K11" s="682"/>
      <c r="L11" s="683"/>
      <c r="M11" s="680"/>
      <c r="N11" s="680"/>
      <c r="O11" s="680"/>
      <c r="P11" s="680"/>
      <c r="Q11" s="680"/>
      <c r="R11" s="680"/>
      <c r="S11" s="656"/>
      <c r="T11" s="656"/>
      <c r="U11" s="656"/>
      <c r="V11" s="656"/>
      <c r="W11" s="656"/>
      <c r="X11" s="656"/>
      <c r="Y11" s="656"/>
      <c r="Z11" s="656"/>
      <c r="AA11" s="656"/>
      <c r="AB11" s="656"/>
      <c r="AC11" s="656"/>
      <c r="AD11" s="656"/>
      <c r="AE11" s="656"/>
      <c r="AF11" s="656"/>
      <c r="AG11" s="656"/>
      <c r="AH11" s="656"/>
      <c r="AI11" s="656"/>
      <c r="AJ11" s="656"/>
      <c r="AK11" s="461"/>
      <c r="AL11" s="461"/>
      <c r="AM11" s="461"/>
      <c r="AN11" s="461"/>
      <c r="AO11" s="461"/>
      <c r="AP11" s="694"/>
      <c r="AQ11" s="181"/>
      <c r="AR11" s="2"/>
    </row>
    <row r="12" spans="1:50" s="1" customFormat="1" ht="28.5" hidden="1" customHeight="1">
      <c r="A12" s="165"/>
      <c r="C12" s="478"/>
      <c r="D12" s="479"/>
      <c r="E12" s="681" t="s">
        <v>404</v>
      </c>
      <c r="F12" s="682"/>
      <c r="G12" s="682"/>
      <c r="H12" s="682"/>
      <c r="I12" s="682"/>
      <c r="J12" s="682"/>
      <c r="K12" s="682"/>
      <c r="L12" s="683"/>
      <c r="M12" s="680"/>
      <c r="N12" s="680"/>
      <c r="O12" s="680"/>
      <c r="P12" s="680"/>
      <c r="Q12" s="680"/>
      <c r="R12" s="680"/>
      <c r="S12" s="656"/>
      <c r="T12" s="656"/>
      <c r="U12" s="656"/>
      <c r="V12" s="656"/>
      <c r="W12" s="656"/>
      <c r="X12" s="656"/>
      <c r="Y12" s="656"/>
      <c r="Z12" s="656"/>
      <c r="AA12" s="656"/>
      <c r="AB12" s="656"/>
      <c r="AC12" s="656"/>
      <c r="AD12" s="656"/>
      <c r="AE12" s="656"/>
      <c r="AF12" s="656"/>
      <c r="AG12" s="656"/>
      <c r="AH12" s="656"/>
      <c r="AI12" s="656"/>
      <c r="AJ12" s="656"/>
      <c r="AK12" s="461"/>
      <c r="AL12" s="461"/>
      <c r="AM12" s="461"/>
      <c r="AN12" s="461"/>
      <c r="AO12" s="461"/>
      <c r="AP12" s="694"/>
      <c r="AQ12" s="181"/>
      <c r="AR12" s="2"/>
    </row>
    <row r="13" spans="1:50" s="1" customFormat="1" ht="28.5" hidden="1" customHeight="1">
      <c r="A13" s="165"/>
      <c r="C13" s="478"/>
      <c r="D13" s="479"/>
      <c r="E13" s="681" t="s">
        <v>405</v>
      </c>
      <c r="F13" s="682"/>
      <c r="G13" s="682"/>
      <c r="H13" s="682"/>
      <c r="I13" s="682"/>
      <c r="J13" s="682"/>
      <c r="K13" s="682"/>
      <c r="L13" s="683"/>
      <c r="M13" s="680"/>
      <c r="N13" s="680"/>
      <c r="O13" s="680"/>
      <c r="P13" s="680"/>
      <c r="Q13" s="680"/>
      <c r="R13" s="680"/>
      <c r="S13" s="656"/>
      <c r="T13" s="656"/>
      <c r="U13" s="656"/>
      <c r="V13" s="656"/>
      <c r="W13" s="656"/>
      <c r="X13" s="656"/>
      <c r="Y13" s="656"/>
      <c r="Z13" s="656"/>
      <c r="AA13" s="656"/>
      <c r="AB13" s="656"/>
      <c r="AC13" s="656"/>
      <c r="AD13" s="656"/>
      <c r="AE13" s="656"/>
      <c r="AF13" s="656"/>
      <c r="AG13" s="656"/>
      <c r="AH13" s="656"/>
      <c r="AI13" s="656"/>
      <c r="AJ13" s="656"/>
      <c r="AK13" s="461"/>
      <c r="AL13" s="461"/>
      <c r="AM13" s="461"/>
      <c r="AN13" s="461"/>
      <c r="AO13" s="461"/>
      <c r="AP13" s="694"/>
      <c r="AQ13" s="181"/>
      <c r="AR13" s="2"/>
    </row>
    <row r="14" spans="1:50" s="1" customFormat="1" ht="28.5" hidden="1" customHeight="1" thickBot="1">
      <c r="A14" s="165"/>
      <c r="C14" s="677"/>
      <c r="D14" s="678"/>
      <c r="E14" s="691" t="s">
        <v>406</v>
      </c>
      <c r="F14" s="692"/>
      <c r="G14" s="692"/>
      <c r="H14" s="692"/>
      <c r="I14" s="692"/>
      <c r="J14" s="692"/>
      <c r="K14" s="692"/>
      <c r="L14" s="693"/>
      <c r="M14" s="674"/>
      <c r="N14" s="674"/>
      <c r="O14" s="674"/>
      <c r="P14" s="674"/>
      <c r="Q14" s="674"/>
      <c r="R14" s="674"/>
      <c r="S14" s="674"/>
      <c r="T14" s="674"/>
      <c r="U14" s="674"/>
      <c r="V14" s="674"/>
      <c r="W14" s="674"/>
      <c r="X14" s="674"/>
      <c r="Y14" s="658"/>
      <c r="Z14" s="658"/>
      <c r="AA14" s="658"/>
      <c r="AB14" s="658"/>
      <c r="AC14" s="658"/>
      <c r="AD14" s="658"/>
      <c r="AE14" s="690" t="str">
        <f>IF(AND('その6（非公表）'!AH8="",'その6（非公表）'!AH9=""),"",IF('その6（非公表）'!AH8="",'その6（非公表）'!AH9,IF('その6（非公表）'!AH9="",'その6（非公表）'!AH8,'その6（非公表）'!AH8+'その6（非公表）'!AH9)))</f>
        <v/>
      </c>
      <c r="AF14" s="690"/>
      <c r="AG14" s="690"/>
      <c r="AH14" s="690"/>
      <c r="AI14" s="690"/>
      <c r="AJ14" s="690"/>
      <c r="AK14" s="698"/>
      <c r="AL14" s="698"/>
      <c r="AM14" s="698"/>
      <c r="AN14" s="698"/>
      <c r="AO14" s="698"/>
      <c r="AP14" s="699"/>
      <c r="AQ14" s="181"/>
      <c r="AR14" s="2"/>
    </row>
    <row r="15" spans="1:50" s="1" customFormat="1" ht="28.5" hidden="1" customHeight="1" thickTop="1" thickBot="1">
      <c r="A15" s="165"/>
      <c r="C15" s="687" t="s">
        <v>407</v>
      </c>
      <c r="D15" s="688"/>
      <c r="E15" s="688"/>
      <c r="F15" s="688"/>
      <c r="G15" s="688"/>
      <c r="H15" s="688"/>
      <c r="I15" s="688"/>
      <c r="J15" s="688"/>
      <c r="K15" s="688"/>
      <c r="L15" s="689"/>
      <c r="M15" s="655">
        <f>SUM(M7:R14)</f>
        <v>0</v>
      </c>
      <c r="N15" s="655"/>
      <c r="O15" s="655"/>
      <c r="P15" s="655"/>
      <c r="Q15" s="655"/>
      <c r="R15" s="655"/>
      <c r="S15" s="655">
        <f>SUM(S7:X14)</f>
        <v>0</v>
      </c>
      <c r="T15" s="655"/>
      <c r="U15" s="655"/>
      <c r="V15" s="655"/>
      <c r="W15" s="655"/>
      <c r="X15" s="655"/>
      <c r="Y15" s="655">
        <f>SUM(Y7:AD14)</f>
        <v>0</v>
      </c>
      <c r="Z15" s="655"/>
      <c r="AA15" s="655"/>
      <c r="AB15" s="655"/>
      <c r="AC15" s="655"/>
      <c r="AD15" s="655"/>
      <c r="AE15" s="700">
        <f>SUM(AE7:AJ14)</f>
        <v>0</v>
      </c>
      <c r="AF15" s="696"/>
      <c r="AG15" s="696"/>
      <c r="AH15" s="696"/>
      <c r="AI15" s="696"/>
      <c r="AJ15" s="696"/>
      <c r="AK15" s="696"/>
      <c r="AL15" s="696"/>
      <c r="AM15" s="696"/>
      <c r="AN15" s="696"/>
      <c r="AO15" s="696"/>
      <c r="AP15" s="697"/>
      <c r="AQ15" s="181"/>
      <c r="AR15" s="2"/>
    </row>
    <row r="16" spans="1:50" s="1" customFormat="1" ht="12">
      <c r="A16" s="165"/>
      <c r="D16" s="196"/>
      <c r="E16" s="196"/>
      <c r="F16" s="196"/>
      <c r="G16" s="196"/>
      <c r="H16" s="196"/>
      <c r="I16" s="196"/>
      <c r="J16" s="196"/>
      <c r="M16" s="238"/>
      <c r="N16" s="181"/>
      <c r="O16" s="181"/>
      <c r="P16" s="181"/>
      <c r="Q16" s="181"/>
      <c r="R16" s="181"/>
      <c r="S16" s="238"/>
      <c r="T16" s="181"/>
      <c r="U16" s="181"/>
      <c r="V16" s="181"/>
      <c r="W16" s="181"/>
      <c r="X16" s="181"/>
      <c r="Y16" s="238"/>
      <c r="Z16" s="181"/>
      <c r="AA16" s="181"/>
      <c r="AB16" s="181"/>
      <c r="AC16" s="181"/>
      <c r="AD16" s="181"/>
      <c r="AE16" s="238"/>
      <c r="AF16" s="181"/>
      <c r="AG16" s="181"/>
      <c r="AH16" s="181"/>
      <c r="AI16" s="181"/>
      <c r="AJ16" s="181"/>
      <c r="AK16" s="181"/>
      <c r="AL16" s="181"/>
      <c r="AM16" s="181"/>
      <c r="AN16" s="181"/>
      <c r="AO16" s="181"/>
      <c r="AP16" s="181"/>
      <c r="AQ16" s="181"/>
      <c r="AR16" s="2"/>
    </row>
    <row r="17" spans="1:50" s="1" customFormat="1" ht="12.6" hidden="1" thickBot="1">
      <c r="A17" s="165"/>
      <c r="C17" s="1" t="s">
        <v>425</v>
      </c>
      <c r="D17" s="196"/>
      <c r="E17" s="196"/>
      <c r="F17" s="196"/>
      <c r="G17" s="196"/>
      <c r="H17" s="196"/>
      <c r="I17" s="196"/>
      <c r="J17" s="196"/>
      <c r="M17" s="238"/>
      <c r="N17" s="181"/>
      <c r="O17" s="181"/>
      <c r="P17" s="181"/>
      <c r="Q17" s="181"/>
      <c r="R17" s="181"/>
      <c r="S17" s="238"/>
      <c r="T17" s="181"/>
      <c r="U17" s="181"/>
      <c r="V17" s="181"/>
      <c r="W17" s="181"/>
      <c r="X17" s="181"/>
      <c r="Y17" s="238"/>
      <c r="Z17" s="181"/>
      <c r="AA17" s="181"/>
      <c r="AB17" s="181"/>
      <c r="AC17" s="181"/>
      <c r="AD17" s="181"/>
      <c r="AE17" s="238"/>
      <c r="AF17" s="181"/>
      <c r="AG17" s="181"/>
      <c r="AH17" s="181"/>
      <c r="AI17" s="181"/>
      <c r="AJ17" s="181"/>
      <c r="AK17" s="181"/>
      <c r="AL17" s="181"/>
      <c r="AM17" s="181"/>
      <c r="AN17" s="181"/>
      <c r="AO17" s="181"/>
      <c r="AP17" s="181"/>
      <c r="AQ17" s="181"/>
      <c r="AR17" s="2"/>
    </row>
    <row r="18" spans="1:50" s="1" customFormat="1" ht="13.5" hidden="1" customHeight="1">
      <c r="A18" s="165"/>
      <c r="C18" s="550"/>
      <c r="D18" s="551"/>
      <c r="E18" s="551"/>
      <c r="F18" s="551"/>
      <c r="G18" s="551"/>
      <c r="H18" s="551"/>
      <c r="I18" s="551"/>
      <c r="J18" s="551"/>
      <c r="K18" s="551"/>
      <c r="L18" s="551"/>
      <c r="M18" s="551"/>
      <c r="N18" s="551"/>
      <c r="O18" s="551"/>
      <c r="P18" s="551"/>
      <c r="Q18" s="551"/>
      <c r="R18" s="551"/>
      <c r="S18" s="551"/>
      <c r="T18" s="551"/>
      <c r="U18" s="551"/>
      <c r="V18" s="551"/>
      <c r="W18" s="551"/>
      <c r="X18" s="551"/>
      <c r="Y18" s="551"/>
      <c r="Z18" s="551"/>
      <c r="AA18" s="551"/>
      <c r="AB18" s="551"/>
      <c r="AC18" s="551"/>
      <c r="AD18" s="551"/>
      <c r="AE18" s="551"/>
      <c r="AF18" s="551"/>
      <c r="AG18" s="551"/>
      <c r="AH18" s="551"/>
      <c r="AI18" s="551"/>
      <c r="AJ18" s="551"/>
      <c r="AK18" s="551"/>
      <c r="AL18" s="551"/>
      <c r="AM18" s="551"/>
      <c r="AN18" s="551"/>
      <c r="AO18" s="551"/>
      <c r="AP18" s="552"/>
      <c r="AQ18" s="267"/>
      <c r="AR18" s="2"/>
    </row>
    <row r="19" spans="1:50" s="1" customFormat="1" ht="13.5" hidden="1" customHeight="1">
      <c r="A19" s="165"/>
      <c r="C19" s="553"/>
      <c r="D19" s="554"/>
      <c r="E19" s="554"/>
      <c r="F19" s="554"/>
      <c r="G19" s="554"/>
      <c r="H19" s="554"/>
      <c r="I19" s="554"/>
      <c r="J19" s="554"/>
      <c r="K19" s="554"/>
      <c r="L19" s="554"/>
      <c r="M19" s="554"/>
      <c r="N19" s="554"/>
      <c r="O19" s="554"/>
      <c r="P19" s="554"/>
      <c r="Q19" s="554"/>
      <c r="R19" s="554"/>
      <c r="S19" s="554"/>
      <c r="T19" s="554"/>
      <c r="U19" s="554"/>
      <c r="V19" s="554"/>
      <c r="W19" s="554"/>
      <c r="X19" s="554"/>
      <c r="Y19" s="554"/>
      <c r="Z19" s="554"/>
      <c r="AA19" s="554"/>
      <c r="AB19" s="554"/>
      <c r="AC19" s="554"/>
      <c r="AD19" s="554"/>
      <c r="AE19" s="554"/>
      <c r="AF19" s="554"/>
      <c r="AG19" s="554"/>
      <c r="AH19" s="554"/>
      <c r="AI19" s="554"/>
      <c r="AJ19" s="554"/>
      <c r="AK19" s="554"/>
      <c r="AL19" s="554"/>
      <c r="AM19" s="554"/>
      <c r="AN19" s="554"/>
      <c r="AO19" s="554"/>
      <c r="AP19" s="555"/>
      <c r="AQ19" s="267"/>
      <c r="AR19" s="2"/>
    </row>
    <row r="20" spans="1:50" s="1" customFormat="1" ht="13.5" hidden="1" customHeight="1">
      <c r="A20" s="165"/>
      <c r="C20" s="553"/>
      <c r="D20" s="554"/>
      <c r="E20" s="554"/>
      <c r="F20" s="554"/>
      <c r="G20" s="554"/>
      <c r="H20" s="554"/>
      <c r="I20" s="554"/>
      <c r="J20" s="554"/>
      <c r="K20" s="554"/>
      <c r="L20" s="554"/>
      <c r="M20" s="554"/>
      <c r="N20" s="554"/>
      <c r="O20" s="554"/>
      <c r="P20" s="554"/>
      <c r="Q20" s="554"/>
      <c r="R20" s="554"/>
      <c r="S20" s="554"/>
      <c r="T20" s="554"/>
      <c r="U20" s="554"/>
      <c r="V20" s="554"/>
      <c r="W20" s="554"/>
      <c r="X20" s="554"/>
      <c r="Y20" s="554"/>
      <c r="Z20" s="554"/>
      <c r="AA20" s="554"/>
      <c r="AB20" s="554"/>
      <c r="AC20" s="554"/>
      <c r="AD20" s="554"/>
      <c r="AE20" s="554"/>
      <c r="AF20" s="554"/>
      <c r="AG20" s="554"/>
      <c r="AH20" s="554"/>
      <c r="AI20" s="554"/>
      <c r="AJ20" s="554"/>
      <c r="AK20" s="554"/>
      <c r="AL20" s="554"/>
      <c r="AM20" s="554"/>
      <c r="AN20" s="554"/>
      <c r="AO20" s="554"/>
      <c r="AP20" s="555"/>
      <c r="AQ20" s="267"/>
      <c r="AR20" s="2"/>
    </row>
    <row r="21" spans="1:50" s="1" customFormat="1" ht="13.5" hidden="1" customHeight="1">
      <c r="A21" s="165"/>
      <c r="C21" s="553"/>
      <c r="D21" s="554"/>
      <c r="E21" s="554"/>
      <c r="F21" s="554"/>
      <c r="G21" s="554"/>
      <c r="H21" s="554"/>
      <c r="I21" s="554"/>
      <c r="J21" s="554"/>
      <c r="K21" s="554"/>
      <c r="L21" s="554"/>
      <c r="M21" s="554"/>
      <c r="N21" s="554"/>
      <c r="O21" s="554"/>
      <c r="P21" s="554"/>
      <c r="Q21" s="554"/>
      <c r="R21" s="554"/>
      <c r="S21" s="554"/>
      <c r="T21" s="554"/>
      <c r="U21" s="554"/>
      <c r="V21" s="554"/>
      <c r="W21" s="554"/>
      <c r="X21" s="554"/>
      <c r="Y21" s="554"/>
      <c r="Z21" s="554"/>
      <c r="AA21" s="554"/>
      <c r="AB21" s="554"/>
      <c r="AC21" s="554"/>
      <c r="AD21" s="554"/>
      <c r="AE21" s="554"/>
      <c r="AF21" s="554"/>
      <c r="AG21" s="554"/>
      <c r="AH21" s="554"/>
      <c r="AI21" s="554"/>
      <c r="AJ21" s="554"/>
      <c r="AK21" s="554"/>
      <c r="AL21" s="554"/>
      <c r="AM21" s="554"/>
      <c r="AN21" s="554"/>
      <c r="AO21" s="554"/>
      <c r="AP21" s="555"/>
      <c r="AQ21" s="267"/>
      <c r="AR21" s="2"/>
    </row>
    <row r="22" spans="1:50" s="1" customFormat="1" ht="13.5" hidden="1" customHeight="1">
      <c r="A22" s="165"/>
      <c r="C22" s="553"/>
      <c r="D22" s="554"/>
      <c r="E22" s="554"/>
      <c r="F22" s="554"/>
      <c r="G22" s="554"/>
      <c r="H22" s="554"/>
      <c r="I22" s="554"/>
      <c r="J22" s="554"/>
      <c r="K22" s="554"/>
      <c r="L22" s="554"/>
      <c r="M22" s="554"/>
      <c r="N22" s="554"/>
      <c r="O22" s="554"/>
      <c r="P22" s="554"/>
      <c r="Q22" s="554"/>
      <c r="R22" s="554"/>
      <c r="S22" s="554"/>
      <c r="T22" s="554"/>
      <c r="U22" s="554"/>
      <c r="V22" s="554"/>
      <c r="W22" s="554"/>
      <c r="X22" s="554"/>
      <c r="Y22" s="554"/>
      <c r="Z22" s="554"/>
      <c r="AA22" s="554"/>
      <c r="AB22" s="554"/>
      <c r="AC22" s="554"/>
      <c r="AD22" s="554"/>
      <c r="AE22" s="554"/>
      <c r="AF22" s="554"/>
      <c r="AG22" s="554"/>
      <c r="AH22" s="554"/>
      <c r="AI22" s="554"/>
      <c r="AJ22" s="554"/>
      <c r="AK22" s="554"/>
      <c r="AL22" s="554"/>
      <c r="AM22" s="554"/>
      <c r="AN22" s="554"/>
      <c r="AO22" s="554"/>
      <c r="AP22" s="555"/>
      <c r="AQ22" s="267"/>
      <c r="AR22" s="2"/>
    </row>
    <row r="23" spans="1:50" s="1" customFormat="1" ht="13.5" hidden="1" customHeight="1">
      <c r="A23" s="165"/>
      <c r="C23" s="553"/>
      <c r="D23" s="554"/>
      <c r="E23" s="554"/>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5"/>
      <c r="AQ23" s="267"/>
      <c r="AR23" s="2"/>
    </row>
    <row r="24" spans="1:50" s="1" customFormat="1" ht="13.5" hidden="1" customHeight="1" thickBot="1">
      <c r="A24" s="165"/>
      <c r="C24" s="556"/>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8"/>
      <c r="AQ24" s="267"/>
      <c r="AR24" s="2"/>
    </row>
    <row r="25" spans="1:50" s="1" customFormat="1" ht="12" hidden="1">
      <c r="A25" s="165"/>
      <c r="C25" s="239"/>
      <c r="D25" s="239"/>
      <c r="E25" s="239"/>
      <c r="F25" s="239"/>
      <c r="G25" s="239"/>
      <c r="H25" s="239"/>
      <c r="I25" s="239"/>
      <c r="J25" s="239"/>
      <c r="K25" s="239"/>
      <c r="L25" s="239"/>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2"/>
    </row>
    <row r="26" spans="1:50" s="1" customFormat="1" ht="18" customHeight="1">
      <c r="A26" s="165"/>
      <c r="C26" s="1" t="s">
        <v>408</v>
      </c>
      <c r="AP26" s="240"/>
      <c r="AQ26" s="240"/>
      <c r="AR26" s="2"/>
      <c r="AS26" s="181"/>
    </row>
    <row r="27" spans="1:50" s="1" customFormat="1" ht="12.6" thickBot="1">
      <c r="A27" s="165"/>
      <c r="C27" s="239"/>
      <c r="D27" s="239"/>
      <c r="E27" s="239"/>
      <c r="F27" s="239"/>
      <c r="G27" s="239"/>
      <c r="H27" s="239"/>
      <c r="I27" s="239"/>
      <c r="J27" s="239"/>
      <c r="K27" s="239"/>
      <c r="L27" s="239"/>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24" t="s">
        <v>424</v>
      </c>
      <c r="AQ27" s="24"/>
      <c r="AR27" s="2"/>
    </row>
    <row r="28" spans="1:50" s="1" customFormat="1" ht="24" customHeight="1" thickBot="1">
      <c r="A28" s="165"/>
      <c r="C28" s="667"/>
      <c r="D28" s="659"/>
      <c r="E28" s="659"/>
      <c r="F28" s="659"/>
      <c r="G28" s="659"/>
      <c r="H28" s="659"/>
      <c r="I28" s="659"/>
      <c r="J28" s="659"/>
      <c r="K28" s="659"/>
      <c r="L28" s="660"/>
      <c r="M28" s="653">
        <f>IF(M6="","",M6)</f>
        <v>2020</v>
      </c>
      <c r="N28" s="654"/>
      <c r="O28" s="654"/>
      <c r="P28" s="659" t="s">
        <v>427</v>
      </c>
      <c r="Q28" s="659"/>
      <c r="R28" s="660"/>
      <c r="S28" s="653">
        <f>IF(S6="","",S6)</f>
        <v>2021</v>
      </c>
      <c r="T28" s="654"/>
      <c r="U28" s="654"/>
      <c r="V28" s="659" t="s">
        <v>427</v>
      </c>
      <c r="W28" s="659"/>
      <c r="X28" s="660"/>
      <c r="Y28" s="653">
        <f>IF(Y6="","",Y6)</f>
        <v>2022</v>
      </c>
      <c r="Z28" s="654"/>
      <c r="AA28" s="654"/>
      <c r="AB28" s="659" t="s">
        <v>427</v>
      </c>
      <c r="AC28" s="659"/>
      <c r="AD28" s="660"/>
      <c r="AE28" s="653">
        <f>IF(AE6="","",AE6)</f>
        <v>2023</v>
      </c>
      <c r="AF28" s="654"/>
      <c r="AG28" s="654"/>
      <c r="AH28" s="659" t="s">
        <v>427</v>
      </c>
      <c r="AI28" s="659"/>
      <c r="AJ28" s="660"/>
      <c r="AK28" s="653">
        <f>IF(AK6="","",AK6)</f>
        <v>2024</v>
      </c>
      <c r="AL28" s="654"/>
      <c r="AM28" s="654"/>
      <c r="AN28" s="659" t="s">
        <v>428</v>
      </c>
      <c r="AO28" s="659"/>
      <c r="AP28" s="661"/>
      <c r="AQ28" s="181"/>
      <c r="AR28" s="2"/>
      <c r="AT28" s="1">
        <v>2020</v>
      </c>
      <c r="AU28" s="1">
        <v>2021</v>
      </c>
      <c r="AV28" s="1">
        <v>2022</v>
      </c>
      <c r="AW28" s="1">
        <v>2023</v>
      </c>
      <c r="AX28" s="1">
        <v>2024</v>
      </c>
    </row>
    <row r="29" spans="1:50" s="1" customFormat="1" ht="45" customHeight="1" thickTop="1" thickBot="1">
      <c r="A29" s="165"/>
      <c r="C29" s="671" t="s">
        <v>409</v>
      </c>
      <c r="D29" s="672"/>
      <c r="E29" s="672"/>
      <c r="F29" s="672"/>
      <c r="G29" s="672"/>
      <c r="H29" s="672"/>
      <c r="I29" s="672"/>
      <c r="J29" s="672"/>
      <c r="K29" s="672"/>
      <c r="L29" s="673"/>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7"/>
      <c r="AJ29" s="657"/>
      <c r="AK29" s="657"/>
      <c r="AL29" s="657"/>
      <c r="AM29" s="657"/>
      <c r="AN29" s="657"/>
      <c r="AO29" s="657"/>
      <c r="AP29" s="695"/>
      <c r="AQ29" s="181"/>
      <c r="AR29" s="2"/>
      <c r="AT29" s="1" t="str">
        <f>IF(その1!$H4-AT28=1,IF(M29=評価シート!$R29,"○","×"),"")</f>
        <v/>
      </c>
      <c r="AU29" s="1" t="str">
        <f>IF(その1!$H4-AU28=1,IF(S29=評価シート!$R29,"○","×"),"")</f>
        <v/>
      </c>
      <c r="AV29" s="1" t="str">
        <f>IF(その1!$H4-AV28=1,IF(Y29=評価シート!$R29,"○","×"),"")</f>
        <v/>
      </c>
      <c r="AW29" s="1" t="str">
        <f>IF(その1!$H4-AW28=1,IF(AE29=評価シート!$R29,"○","×"),"")</f>
        <v/>
      </c>
      <c r="AX29" s="1" t="str">
        <f>IF(その1!$H4-AX28=1,IF(AK29=評価シート!$R29,"○","×"),"")</f>
        <v>○</v>
      </c>
    </row>
    <row r="30" spans="1:50" s="1" customFormat="1" ht="12">
      <c r="A30" s="165"/>
      <c r="C30" s="239"/>
      <c r="D30" s="239"/>
      <c r="E30" s="239"/>
      <c r="F30" s="239"/>
      <c r="G30" s="239"/>
      <c r="H30" s="239"/>
      <c r="I30" s="239"/>
      <c r="J30" s="239"/>
      <c r="K30" s="239"/>
      <c r="L30" s="239"/>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241"/>
      <c r="AO30" s="181"/>
      <c r="AP30" s="383" t="str">
        <f>IF(COUNTIF(AT6:AX29,"×")&gt;0,AT31,"")</f>
        <v/>
      </c>
      <c r="AQ30" s="181"/>
      <c r="AR30" s="2"/>
    </row>
    <row r="31" spans="1:50" s="1" customFormat="1" ht="12.6" thickBot="1">
      <c r="A31" s="165"/>
      <c r="C31" s="1" t="s">
        <v>425</v>
      </c>
      <c r="D31" s="196"/>
      <c r="E31" s="196"/>
      <c r="F31" s="196"/>
      <c r="G31" s="196"/>
      <c r="H31" s="196"/>
      <c r="I31" s="196"/>
      <c r="J31" s="196"/>
      <c r="M31" s="238"/>
      <c r="N31" s="181"/>
      <c r="O31" s="181"/>
      <c r="P31" s="181"/>
      <c r="Q31" s="181"/>
      <c r="R31" s="181"/>
      <c r="S31" s="238"/>
      <c r="T31" s="181"/>
      <c r="U31" s="181"/>
      <c r="V31" s="181"/>
      <c r="W31" s="181"/>
      <c r="X31" s="181"/>
      <c r="Y31" s="238"/>
      <c r="Z31" s="181"/>
      <c r="AA31" s="181"/>
      <c r="AB31" s="181"/>
      <c r="AC31" s="181"/>
      <c r="AD31" s="181"/>
      <c r="AE31" s="238"/>
      <c r="AF31" s="181"/>
      <c r="AG31" s="181"/>
      <c r="AH31" s="181"/>
      <c r="AI31" s="181"/>
      <c r="AJ31" s="181"/>
      <c r="AK31" s="181"/>
      <c r="AL31" s="181"/>
      <c r="AM31" s="181"/>
      <c r="AN31" s="181"/>
      <c r="AO31" s="181"/>
      <c r="AP31" s="181"/>
      <c r="AQ31" s="181"/>
      <c r="AR31" s="2"/>
      <c r="AT31" s="1" t="s">
        <v>583</v>
      </c>
    </row>
    <row r="32" spans="1:50" s="1" customFormat="1" ht="13.5" customHeight="1">
      <c r="A32" s="165"/>
      <c r="C32" s="550"/>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2"/>
      <c r="AQ32" s="267"/>
      <c r="AR32" s="2"/>
    </row>
    <row r="33" spans="1:44" s="1" customFormat="1" ht="13.5" customHeight="1">
      <c r="A33" s="165"/>
      <c r="C33" s="553"/>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5"/>
      <c r="AQ33" s="267"/>
      <c r="AR33" s="2"/>
    </row>
    <row r="34" spans="1:44" s="1" customFormat="1" ht="13.5" customHeight="1">
      <c r="A34" s="165"/>
      <c r="C34" s="553"/>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5"/>
      <c r="AQ34" s="267"/>
      <c r="AR34" s="2"/>
    </row>
    <row r="35" spans="1:44" s="1" customFormat="1" ht="13.5" customHeight="1">
      <c r="A35" s="165"/>
      <c r="C35" s="553"/>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554"/>
      <c r="AB35" s="554"/>
      <c r="AC35" s="554"/>
      <c r="AD35" s="554"/>
      <c r="AE35" s="554"/>
      <c r="AF35" s="554"/>
      <c r="AG35" s="554"/>
      <c r="AH35" s="554"/>
      <c r="AI35" s="554"/>
      <c r="AJ35" s="554"/>
      <c r="AK35" s="554"/>
      <c r="AL35" s="554"/>
      <c r="AM35" s="554"/>
      <c r="AN35" s="554"/>
      <c r="AO35" s="554"/>
      <c r="AP35" s="555"/>
      <c r="AQ35" s="267"/>
      <c r="AR35" s="2"/>
    </row>
    <row r="36" spans="1:44" s="1" customFormat="1" ht="13.5" customHeight="1">
      <c r="A36" s="165"/>
      <c r="C36" s="553"/>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554"/>
      <c r="AB36" s="554"/>
      <c r="AC36" s="554"/>
      <c r="AD36" s="554"/>
      <c r="AE36" s="554"/>
      <c r="AF36" s="554"/>
      <c r="AG36" s="554"/>
      <c r="AH36" s="554"/>
      <c r="AI36" s="554"/>
      <c r="AJ36" s="554"/>
      <c r="AK36" s="554"/>
      <c r="AL36" s="554"/>
      <c r="AM36" s="554"/>
      <c r="AN36" s="554"/>
      <c r="AO36" s="554"/>
      <c r="AP36" s="555"/>
      <c r="AQ36" s="267"/>
      <c r="AR36" s="2"/>
    </row>
    <row r="37" spans="1:44" s="1" customFormat="1" ht="13.5" customHeight="1">
      <c r="A37" s="165"/>
      <c r="C37" s="553"/>
      <c r="D37" s="554"/>
      <c r="E37" s="554"/>
      <c r="F37" s="554"/>
      <c r="G37" s="554"/>
      <c r="H37" s="554"/>
      <c r="I37" s="554"/>
      <c r="J37" s="554"/>
      <c r="K37" s="554"/>
      <c r="L37" s="554"/>
      <c r="M37" s="554"/>
      <c r="N37" s="554"/>
      <c r="O37" s="554"/>
      <c r="P37" s="554"/>
      <c r="Q37" s="554"/>
      <c r="R37" s="554"/>
      <c r="S37" s="554"/>
      <c r="T37" s="554"/>
      <c r="U37" s="554"/>
      <c r="V37" s="554"/>
      <c r="W37" s="554"/>
      <c r="X37" s="554"/>
      <c r="Y37" s="554"/>
      <c r="Z37" s="554"/>
      <c r="AA37" s="554"/>
      <c r="AB37" s="554"/>
      <c r="AC37" s="554"/>
      <c r="AD37" s="554"/>
      <c r="AE37" s="554"/>
      <c r="AF37" s="554"/>
      <c r="AG37" s="554"/>
      <c r="AH37" s="554"/>
      <c r="AI37" s="554"/>
      <c r="AJ37" s="554"/>
      <c r="AK37" s="554"/>
      <c r="AL37" s="554"/>
      <c r="AM37" s="554"/>
      <c r="AN37" s="554"/>
      <c r="AO37" s="554"/>
      <c r="AP37" s="555"/>
      <c r="AQ37" s="267"/>
      <c r="AR37" s="2"/>
    </row>
    <row r="38" spans="1:44" s="1" customFormat="1" ht="13.5" customHeight="1" thickBot="1">
      <c r="A38" s="165"/>
      <c r="C38" s="556"/>
      <c r="D38" s="557"/>
      <c r="E38" s="557"/>
      <c r="F38" s="557"/>
      <c r="G38" s="557"/>
      <c r="H38" s="557"/>
      <c r="I38" s="557"/>
      <c r="J38" s="557"/>
      <c r="K38" s="557"/>
      <c r="L38" s="557"/>
      <c r="M38" s="557"/>
      <c r="N38" s="557"/>
      <c r="O38" s="557"/>
      <c r="P38" s="557"/>
      <c r="Q38" s="557"/>
      <c r="R38" s="557"/>
      <c r="S38" s="557"/>
      <c r="T38" s="557"/>
      <c r="U38" s="557"/>
      <c r="V38" s="557"/>
      <c r="W38" s="557"/>
      <c r="X38" s="557"/>
      <c r="Y38" s="557"/>
      <c r="Z38" s="557"/>
      <c r="AA38" s="557"/>
      <c r="AB38" s="557"/>
      <c r="AC38" s="557"/>
      <c r="AD38" s="557"/>
      <c r="AE38" s="557"/>
      <c r="AF38" s="557"/>
      <c r="AG38" s="557"/>
      <c r="AH38" s="557"/>
      <c r="AI38" s="557"/>
      <c r="AJ38" s="557"/>
      <c r="AK38" s="557"/>
      <c r="AL38" s="557"/>
      <c r="AM38" s="557"/>
      <c r="AN38" s="557"/>
      <c r="AO38" s="557"/>
      <c r="AP38" s="558"/>
      <c r="AQ38" s="267"/>
      <c r="AR38" s="2"/>
    </row>
    <row r="39" spans="1:44" s="1" customFormat="1" ht="12">
      <c r="A39" s="165"/>
      <c r="C39" s="239"/>
      <c r="D39" s="239"/>
      <c r="E39" s="239"/>
      <c r="F39" s="239"/>
      <c r="G39" s="239"/>
      <c r="H39" s="239"/>
      <c r="I39" s="239"/>
      <c r="J39" s="239"/>
      <c r="K39" s="239"/>
      <c r="L39" s="239"/>
      <c r="M39" s="181"/>
      <c r="N39" s="181"/>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2"/>
    </row>
    <row r="40" spans="1:44" s="1" customFormat="1" ht="12">
      <c r="A40" s="165"/>
      <c r="C40" s="239"/>
      <c r="D40" s="239"/>
      <c r="E40" s="239"/>
      <c r="F40" s="239"/>
      <c r="G40" s="239"/>
      <c r="H40" s="239"/>
      <c r="I40" s="239"/>
      <c r="J40" s="239"/>
      <c r="K40" s="239"/>
      <c r="L40" s="239"/>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2"/>
    </row>
    <row r="41" spans="1:44" s="1" customFormat="1" ht="12">
      <c r="A41" s="165"/>
      <c r="C41" s="239"/>
      <c r="D41" s="239"/>
      <c r="E41" s="239"/>
      <c r="F41" s="239"/>
      <c r="G41" s="239"/>
      <c r="H41" s="239"/>
      <c r="I41" s="239"/>
      <c r="J41" s="239"/>
      <c r="K41" s="239"/>
      <c r="L41" s="239"/>
      <c r="M41" s="181"/>
      <c r="N41" s="181"/>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2"/>
    </row>
    <row r="42" spans="1:44" s="1" customFormat="1" ht="12">
      <c r="A42" s="165"/>
      <c r="C42" s="239"/>
      <c r="D42" s="239"/>
      <c r="E42" s="239"/>
      <c r="F42" s="239"/>
      <c r="G42" s="239"/>
      <c r="H42" s="239"/>
      <c r="I42" s="239"/>
      <c r="J42" s="239"/>
      <c r="K42" s="239"/>
      <c r="L42" s="239"/>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2"/>
    </row>
    <row r="43" spans="1:44" s="1" customFormat="1" ht="12">
      <c r="A43" s="165"/>
      <c r="C43" s="239"/>
      <c r="D43" s="239"/>
      <c r="E43" s="239"/>
      <c r="F43" s="239"/>
      <c r="G43" s="239"/>
      <c r="H43" s="239"/>
      <c r="I43" s="239"/>
      <c r="J43" s="239"/>
      <c r="K43" s="239"/>
      <c r="L43" s="239"/>
      <c r="M43" s="181"/>
      <c r="N43" s="181"/>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2"/>
    </row>
    <row r="44" spans="1:44" s="1" customFormat="1" ht="12">
      <c r="A44" s="165"/>
      <c r="C44" s="239"/>
      <c r="D44" s="239"/>
      <c r="E44" s="239"/>
      <c r="F44" s="239"/>
      <c r="G44" s="239"/>
      <c r="H44" s="239"/>
      <c r="I44" s="239"/>
      <c r="J44" s="239"/>
      <c r="K44" s="239"/>
      <c r="L44" s="239"/>
      <c r="M44" s="181"/>
      <c r="N44" s="181"/>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2"/>
    </row>
    <row r="45" spans="1:44" s="1" customFormat="1" ht="12">
      <c r="A45" s="165"/>
      <c r="C45" s="239"/>
      <c r="D45" s="239"/>
      <c r="E45" s="239"/>
      <c r="F45" s="239"/>
      <c r="G45" s="239"/>
      <c r="H45" s="239"/>
      <c r="I45" s="239"/>
      <c r="J45" s="239"/>
      <c r="K45" s="239"/>
      <c r="L45" s="239"/>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2"/>
    </row>
    <row r="46" spans="1:44" s="1" customFormat="1" ht="12">
      <c r="A46" s="165"/>
      <c r="C46" s="239"/>
      <c r="D46" s="239"/>
      <c r="E46" s="239"/>
      <c r="F46" s="239"/>
      <c r="G46" s="239"/>
      <c r="H46" s="239"/>
      <c r="I46" s="239"/>
      <c r="J46" s="239"/>
      <c r="K46" s="239"/>
      <c r="L46" s="239"/>
      <c r="M46" s="181"/>
      <c r="N46" s="181"/>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2"/>
    </row>
    <row r="47" spans="1:44" s="1" customFormat="1" ht="12">
      <c r="A47" s="165"/>
      <c r="C47" s="239"/>
      <c r="D47" s="239"/>
      <c r="E47" s="239"/>
      <c r="F47" s="239"/>
      <c r="G47" s="239"/>
      <c r="H47" s="239"/>
      <c r="I47" s="239"/>
      <c r="J47" s="239"/>
      <c r="K47" s="239"/>
      <c r="L47" s="239"/>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2"/>
    </row>
    <row r="48" spans="1:44" s="1" customFormat="1" ht="12">
      <c r="A48" s="165"/>
      <c r="C48" s="239"/>
      <c r="D48" s="239"/>
      <c r="E48" s="239"/>
      <c r="F48" s="239"/>
      <c r="G48" s="239"/>
      <c r="H48" s="239"/>
      <c r="I48" s="239"/>
      <c r="J48" s="239"/>
      <c r="K48" s="239"/>
      <c r="L48" s="239"/>
      <c r="M48" s="181"/>
      <c r="N48" s="181"/>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2"/>
    </row>
    <row r="49" spans="1:50" s="1" customFormat="1" ht="12">
      <c r="A49" s="165"/>
      <c r="C49" s="239"/>
      <c r="D49" s="239"/>
      <c r="E49" s="239"/>
      <c r="F49" s="239"/>
      <c r="G49" s="239"/>
      <c r="H49" s="239"/>
      <c r="I49" s="239"/>
      <c r="J49" s="239"/>
      <c r="K49" s="239"/>
      <c r="L49" s="239"/>
      <c r="M49" s="181"/>
      <c r="N49" s="181"/>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2"/>
    </row>
    <row r="50" spans="1:50" s="1" customFormat="1" ht="12">
      <c r="A50" s="165"/>
      <c r="C50" s="239"/>
      <c r="D50" s="239"/>
      <c r="E50" s="239"/>
      <c r="F50" s="239"/>
      <c r="G50" s="239"/>
      <c r="H50" s="239"/>
      <c r="I50" s="239"/>
      <c r="J50" s="239"/>
      <c r="K50" s="239"/>
      <c r="L50" s="239"/>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2"/>
    </row>
    <row r="51" spans="1:50" s="1" customFormat="1" ht="12">
      <c r="A51" s="165"/>
      <c r="C51" s="239"/>
      <c r="D51" s="239"/>
      <c r="E51" s="239"/>
      <c r="F51" s="239"/>
      <c r="G51" s="239"/>
      <c r="H51" s="239"/>
      <c r="I51" s="239"/>
      <c r="J51" s="239"/>
      <c r="K51" s="239"/>
      <c r="L51" s="239"/>
      <c r="M51" s="181"/>
      <c r="N51" s="181"/>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2"/>
    </row>
    <row r="52" spans="1:50" s="1" customFormat="1" ht="12">
      <c r="A52" s="165"/>
      <c r="C52" s="239"/>
      <c r="D52" s="239"/>
      <c r="E52" s="239"/>
      <c r="F52" s="239"/>
      <c r="G52" s="239"/>
      <c r="H52" s="239"/>
      <c r="I52" s="239"/>
      <c r="J52" s="239"/>
      <c r="K52" s="239"/>
      <c r="L52" s="239"/>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2"/>
    </row>
    <row r="53" spans="1:50" s="1" customFormat="1" ht="12">
      <c r="A53" s="165"/>
      <c r="C53" s="239"/>
      <c r="D53" s="239"/>
      <c r="E53" s="239"/>
      <c r="F53" s="239"/>
      <c r="G53" s="239"/>
      <c r="H53" s="239"/>
      <c r="I53" s="239"/>
      <c r="J53" s="239"/>
      <c r="K53" s="239"/>
      <c r="L53" s="239"/>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2"/>
    </row>
    <row r="54" spans="1:50" s="1" customFormat="1" ht="12">
      <c r="A54" s="165"/>
      <c r="C54" s="239"/>
      <c r="D54" s="239"/>
      <c r="E54" s="239"/>
      <c r="F54" s="239"/>
      <c r="G54" s="239"/>
      <c r="H54" s="239"/>
      <c r="I54" s="239"/>
      <c r="J54" s="239"/>
      <c r="K54" s="239"/>
      <c r="L54" s="239"/>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2"/>
    </row>
    <row r="55" spans="1:50" s="1" customFormat="1" ht="12">
      <c r="A55" s="165"/>
      <c r="C55" s="239"/>
      <c r="D55" s="239"/>
      <c r="E55" s="239"/>
      <c r="F55" s="239"/>
      <c r="G55" s="239"/>
      <c r="H55" s="239"/>
      <c r="I55" s="239"/>
      <c r="J55" s="239"/>
      <c r="K55" s="239"/>
      <c r="L55" s="239"/>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2"/>
    </row>
    <row r="56" spans="1:50" s="1" customFormat="1" ht="12">
      <c r="A56" s="165"/>
      <c r="C56" s="239"/>
      <c r="D56" s="239"/>
      <c r="E56" s="239"/>
      <c r="F56" s="239"/>
      <c r="G56" s="239"/>
      <c r="H56" s="239"/>
      <c r="I56" s="239"/>
      <c r="J56" s="239"/>
      <c r="K56" s="239"/>
      <c r="L56" s="239"/>
      <c r="M56" s="181"/>
      <c r="N56" s="181"/>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2"/>
    </row>
    <row r="57" spans="1:50" s="1" customFormat="1" ht="12">
      <c r="A57" s="165"/>
      <c r="C57" s="239"/>
      <c r="D57" s="239"/>
      <c r="E57" s="239"/>
      <c r="F57" s="239"/>
      <c r="G57" s="239"/>
      <c r="H57" s="239"/>
      <c r="I57" s="239"/>
      <c r="J57" s="239"/>
      <c r="K57" s="239"/>
      <c r="L57" s="239"/>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2"/>
    </row>
    <row r="58" spans="1:50" s="1" customFormat="1" ht="12">
      <c r="A58" s="165"/>
      <c r="C58" s="239"/>
      <c r="D58" s="239"/>
      <c r="E58" s="239"/>
      <c r="F58" s="239"/>
      <c r="G58" s="239"/>
      <c r="H58" s="239"/>
      <c r="I58" s="239"/>
      <c r="J58" s="239"/>
      <c r="K58" s="239"/>
      <c r="L58" s="239"/>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2"/>
    </row>
    <row r="59" spans="1:50" s="1" customFormat="1" ht="12">
      <c r="A59" s="165"/>
      <c r="C59" s="239"/>
      <c r="D59" s="239"/>
      <c r="E59" s="239"/>
      <c r="F59" s="239"/>
      <c r="G59" s="239"/>
      <c r="H59" s="239"/>
      <c r="I59" s="239"/>
      <c r="J59" s="239"/>
      <c r="K59" s="239"/>
      <c r="L59" s="239"/>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2"/>
    </row>
    <row r="60" spans="1:50" s="1" customFormat="1" ht="12">
      <c r="A60" s="165"/>
      <c r="C60" s="239"/>
      <c r="D60" s="239"/>
      <c r="E60" s="239"/>
      <c r="F60" s="239"/>
      <c r="G60" s="239"/>
      <c r="H60" s="239"/>
      <c r="I60" s="239"/>
      <c r="J60" s="239"/>
      <c r="K60" s="239"/>
      <c r="L60" s="239"/>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2"/>
    </row>
    <row r="61" spans="1:50" s="10" customFormat="1" ht="3" customHeight="1">
      <c r="A61" s="12"/>
      <c r="B61" s="13"/>
      <c r="C61" s="13"/>
      <c r="D61" s="13"/>
      <c r="E61" s="13"/>
      <c r="F61" s="13"/>
      <c r="G61" s="13"/>
      <c r="H61" s="14"/>
      <c r="I61" s="14"/>
      <c r="J61" s="14"/>
      <c r="K61" s="15"/>
      <c r="L61" s="15"/>
      <c r="M61" s="15"/>
      <c r="N61" s="16"/>
      <c r="O61" s="17"/>
      <c r="P61" s="17"/>
      <c r="Q61" s="17"/>
      <c r="R61" s="17"/>
      <c r="S61" s="15"/>
      <c r="T61" s="16"/>
      <c r="U61" s="17"/>
      <c r="V61" s="17"/>
      <c r="W61" s="17"/>
      <c r="X61" s="17"/>
      <c r="Y61" s="15"/>
      <c r="Z61" s="16"/>
      <c r="AA61" s="17"/>
      <c r="AB61" s="17"/>
      <c r="AC61" s="17"/>
      <c r="AD61" s="17"/>
      <c r="AE61" s="15"/>
      <c r="AF61" s="16"/>
      <c r="AG61" s="17"/>
      <c r="AH61" s="17"/>
      <c r="AI61" s="17"/>
      <c r="AJ61" s="17"/>
      <c r="AK61" s="17"/>
      <c r="AL61" s="17"/>
      <c r="AM61" s="17"/>
      <c r="AN61" s="17"/>
      <c r="AO61" s="17"/>
      <c r="AP61" s="17"/>
      <c r="AQ61" s="17"/>
      <c r="AR61" s="18"/>
      <c r="AX61" s="4"/>
    </row>
    <row r="62" spans="1:50" s="10" customFormat="1" ht="13.5" customHeight="1">
      <c r="H62" s="19"/>
      <c r="I62" s="19"/>
      <c r="J62" s="19"/>
      <c r="K62" s="20"/>
      <c r="L62" s="20"/>
      <c r="M62" s="20"/>
      <c r="N62" s="21"/>
      <c r="O62" s="22"/>
      <c r="P62" s="22"/>
      <c r="Q62" s="22"/>
      <c r="R62" s="22"/>
      <c r="S62" s="20"/>
      <c r="T62" s="21"/>
      <c r="U62" s="22"/>
      <c r="V62" s="22"/>
      <c r="W62" s="22"/>
      <c r="X62" s="22"/>
      <c r="Y62" s="20"/>
      <c r="Z62" s="21"/>
      <c r="AA62" s="22"/>
      <c r="AB62" s="22"/>
      <c r="AC62" s="22"/>
      <c r="AD62" s="22"/>
      <c r="AE62" s="20"/>
      <c r="AF62" s="21"/>
      <c r="AG62" s="22"/>
      <c r="AH62" s="22"/>
      <c r="AI62" s="22"/>
      <c r="AJ62" s="22"/>
      <c r="AK62" s="22"/>
      <c r="AL62" s="22"/>
      <c r="AM62" s="22"/>
      <c r="AN62" s="22"/>
      <c r="AO62" s="22"/>
      <c r="AP62" s="22"/>
      <c r="AQ62" s="22"/>
      <c r="AR62" s="201" t="s">
        <v>593</v>
      </c>
      <c r="AX62" s="4"/>
    </row>
    <row r="63" spans="1:50" s="10" customFormat="1" ht="13.5" customHeight="1">
      <c r="H63" s="19"/>
      <c r="I63" s="19"/>
      <c r="J63" s="19"/>
      <c r="K63" s="20"/>
      <c r="L63" s="20"/>
      <c r="M63" s="20"/>
      <c r="N63" s="21"/>
      <c r="O63" s="22"/>
      <c r="P63" s="22"/>
      <c r="Q63" s="22"/>
      <c r="R63" s="22"/>
      <c r="S63" s="20"/>
      <c r="T63" s="21"/>
      <c r="U63" s="22"/>
      <c r="V63" s="22"/>
      <c r="W63" s="22"/>
      <c r="X63" s="22"/>
      <c r="Y63" s="20"/>
      <c r="Z63" s="21"/>
      <c r="AA63" s="22"/>
      <c r="AB63" s="22"/>
      <c r="AC63" s="22"/>
      <c r="AD63" s="22"/>
      <c r="AE63" s="20"/>
      <c r="AF63" s="21"/>
      <c r="AG63" s="22"/>
      <c r="AH63" s="22"/>
      <c r="AI63" s="22"/>
      <c r="AJ63" s="22"/>
      <c r="AK63" s="22"/>
      <c r="AL63" s="22"/>
      <c r="AM63" s="22"/>
      <c r="AN63" s="22"/>
      <c r="AO63" s="22"/>
      <c r="AP63" s="22"/>
      <c r="AQ63" s="22"/>
      <c r="AX63" s="23"/>
    </row>
    <row r="64" spans="1:50" s="10" customFormat="1" ht="9" customHeight="1">
      <c r="H64" s="22"/>
      <c r="I64" s="22"/>
      <c r="J64" s="22"/>
      <c r="K64" s="20"/>
      <c r="L64" s="20"/>
      <c r="M64" s="20"/>
      <c r="N64" s="21"/>
      <c r="O64" s="22"/>
      <c r="P64" s="22"/>
      <c r="Q64" s="22"/>
      <c r="R64" s="22"/>
      <c r="S64" s="20"/>
      <c r="T64" s="21"/>
      <c r="U64" s="22"/>
      <c r="V64" s="22"/>
      <c r="W64" s="22"/>
      <c r="X64" s="22"/>
      <c r="Y64" s="20"/>
      <c r="Z64" s="21"/>
      <c r="AA64" s="22"/>
      <c r="AB64" s="22"/>
      <c r="AC64" s="22"/>
      <c r="AD64" s="22"/>
      <c r="AE64" s="20"/>
      <c r="AF64" s="21"/>
      <c r="AG64" s="22"/>
      <c r="AH64" s="22"/>
      <c r="AI64" s="22"/>
      <c r="AJ64" s="22"/>
      <c r="AK64" s="22"/>
      <c r="AL64" s="22"/>
      <c r="AM64" s="22"/>
      <c r="AN64" s="22"/>
      <c r="AO64" s="22"/>
      <c r="AP64" s="22"/>
      <c r="AQ64" s="22"/>
      <c r="AX64" s="23"/>
    </row>
    <row r="65" spans="44:46">
      <c r="AR65" s="24"/>
      <c r="AS65" s="24"/>
      <c r="AT65" s="1"/>
    </row>
    <row r="66" spans="44:46">
      <c r="AT66" s="1"/>
    </row>
    <row r="67" spans="44:46">
      <c r="AT67" s="1"/>
    </row>
  </sheetData>
  <sheetProtection algorithmName="SHA-512" hashValue="h47lll4W8nyC1eTN+ssKfIKzXkxNxHknJ+5t3Pnfwx8JkCPfwpT1f08yZsUD6iKCLyZPYlPc+OgZe8kUsmxw8g==" saltValue="Jl3JX5fc1yHCwMGVwGSKcA==" spinCount="100000" sheet="1" selectLockedCells="1"/>
  <mergeCells count="85">
    <mergeCell ref="AE29:AJ29"/>
    <mergeCell ref="AE12:AJ12"/>
    <mergeCell ref="AK29:AP29"/>
    <mergeCell ref="AK13:AP13"/>
    <mergeCell ref="AK12:AP12"/>
    <mergeCell ref="AK15:AP15"/>
    <mergeCell ref="AK14:AP14"/>
    <mergeCell ref="AE13:AJ13"/>
    <mergeCell ref="AH28:AJ28"/>
    <mergeCell ref="AK28:AM28"/>
    <mergeCell ref="AN28:AP28"/>
    <mergeCell ref="AE15:AJ15"/>
    <mergeCell ref="AE9:AJ9"/>
    <mergeCell ref="C18:AP24"/>
    <mergeCell ref="S14:X14"/>
    <mergeCell ref="AE14:AJ14"/>
    <mergeCell ref="E14:L14"/>
    <mergeCell ref="E13:L13"/>
    <mergeCell ref="AK11:AP11"/>
    <mergeCell ref="AK9:AP9"/>
    <mergeCell ref="AK10:AP10"/>
    <mergeCell ref="Y9:AD9"/>
    <mergeCell ref="E9:L9"/>
    <mergeCell ref="M9:R9"/>
    <mergeCell ref="S10:X10"/>
    <mergeCell ref="S9:X9"/>
    <mergeCell ref="S12:X12"/>
    <mergeCell ref="S13:X13"/>
    <mergeCell ref="C29:L29"/>
    <mergeCell ref="M14:R14"/>
    <mergeCell ref="C8:D14"/>
    <mergeCell ref="M8:R8"/>
    <mergeCell ref="M12:R12"/>
    <mergeCell ref="E10:L10"/>
    <mergeCell ref="E12:L12"/>
    <mergeCell ref="C28:L28"/>
    <mergeCell ref="M29:R29"/>
    <mergeCell ref="M15:R15"/>
    <mergeCell ref="E8:L8"/>
    <mergeCell ref="E11:L11"/>
    <mergeCell ref="M11:R11"/>
    <mergeCell ref="M10:R10"/>
    <mergeCell ref="C15:L15"/>
    <mergeCell ref="M13:R13"/>
    <mergeCell ref="AK8:AP8"/>
    <mergeCell ref="C7:L7"/>
    <mergeCell ref="C6:L6"/>
    <mergeCell ref="S8:X8"/>
    <mergeCell ref="AK7:AP7"/>
    <mergeCell ref="AE8:AJ8"/>
    <mergeCell ref="Y8:AD8"/>
    <mergeCell ref="P6:R6"/>
    <mergeCell ref="S6:U6"/>
    <mergeCell ref="M6:O6"/>
    <mergeCell ref="M7:R7"/>
    <mergeCell ref="S7:X7"/>
    <mergeCell ref="AE7:AJ7"/>
    <mergeCell ref="Y7:AD7"/>
    <mergeCell ref="AE6:AG6"/>
    <mergeCell ref="V6:X6"/>
    <mergeCell ref="C32:AP38"/>
    <mergeCell ref="AH6:AJ6"/>
    <mergeCell ref="AN6:AP6"/>
    <mergeCell ref="AK6:AM6"/>
    <mergeCell ref="M28:O28"/>
    <mergeCell ref="P28:R28"/>
    <mergeCell ref="S28:U28"/>
    <mergeCell ref="V28:X28"/>
    <mergeCell ref="AB6:AD6"/>
    <mergeCell ref="AE28:AG28"/>
    <mergeCell ref="AE11:AJ11"/>
    <mergeCell ref="AE10:AJ10"/>
    <mergeCell ref="S15:X15"/>
    <mergeCell ref="Y29:AD29"/>
    <mergeCell ref="Y11:AD11"/>
    <mergeCell ref="Y12:AD12"/>
    <mergeCell ref="Y6:AA6"/>
    <mergeCell ref="Y15:AD15"/>
    <mergeCell ref="Y10:AD10"/>
    <mergeCell ref="S29:X29"/>
    <mergeCell ref="S11:X11"/>
    <mergeCell ref="Y13:AD13"/>
    <mergeCell ref="Y14:AD14"/>
    <mergeCell ref="AB28:AD28"/>
    <mergeCell ref="Y28:AA28"/>
  </mergeCells>
  <phoneticPr fontId="2"/>
  <conditionalFormatting sqref="M7">
    <cfRule type="expression" dxfId="27" priority="12">
      <formula>AND($M$7&gt;0,$AT$7="×")</formula>
    </cfRule>
  </conditionalFormatting>
  <conditionalFormatting sqref="M29">
    <cfRule type="expression" dxfId="26" priority="6">
      <formula>AND($M$29&gt;0,$AT$29="×")</formula>
    </cfRule>
  </conditionalFormatting>
  <conditionalFormatting sqref="S7">
    <cfRule type="expression" dxfId="25" priority="10">
      <formula>AND($S$7&gt;0,$AU$7="×")</formula>
    </cfRule>
  </conditionalFormatting>
  <conditionalFormatting sqref="S29">
    <cfRule type="expression" dxfId="24" priority="5">
      <formula>AND($S$29&gt;0,$AU$29="×")</formula>
    </cfRule>
  </conditionalFormatting>
  <conditionalFormatting sqref="Y7">
    <cfRule type="expression" dxfId="23" priority="9">
      <formula>AND($Y$7&gt;0,$AV$7="×")</formula>
    </cfRule>
  </conditionalFormatting>
  <conditionalFormatting sqref="Y29">
    <cfRule type="expression" dxfId="22" priority="4">
      <formula>AND($Y$29&gt;0,$AV$29="×")</formula>
    </cfRule>
  </conditionalFormatting>
  <conditionalFormatting sqref="AE7">
    <cfRule type="expression" dxfId="21" priority="8">
      <formula>AND($AE$7&gt;0,$AW$7="×")</formula>
    </cfRule>
  </conditionalFormatting>
  <conditionalFormatting sqref="AE29">
    <cfRule type="expression" dxfId="20" priority="3">
      <formula>AND($AE$29&gt;0,$AW$29="×")</formula>
    </cfRule>
  </conditionalFormatting>
  <conditionalFormatting sqref="AK7">
    <cfRule type="expression" dxfId="19" priority="7">
      <formula>AND($AK$7&gt;0,$AX$7="×")</formula>
    </cfRule>
  </conditionalFormatting>
  <conditionalFormatting sqref="AK29">
    <cfRule type="expression" dxfId="18" priority="2">
      <formula>AND($AK$29&gt;0,$AX$29="×")</formula>
    </cfRule>
  </conditionalFormatting>
  <conditionalFormatting sqref="AP30">
    <cfRule type="expression" dxfId="17" priority="1">
      <formula>COUNTIF($AT$6:$AX$29,"×")&gt;0</formula>
    </cfRule>
  </conditionalFormatting>
  <dataValidations count="2">
    <dataValidation imeMode="off" allowBlank="1" showInputMessage="1" showErrorMessage="1" sqref="M6:O6 S6:U6 M28 Y28:AA28 AK6:AM6 M8:R13 S28:U28 Y6:AA6 AE6:AG6 AK28:AM28 AE28:AG28"/>
    <dataValidation imeMode="on" allowBlank="1" showInputMessage="1" showErrorMessage="1" sqref="C18:AP24 C32:AP38"/>
  </dataValidations>
  <pageMargins left="0.75" right="0.75" top="1" bottom="1" header="0.51200000000000001" footer="0.51200000000000001"/>
  <pageSetup paperSize="9" scale="96"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55"/>
  <sheetViews>
    <sheetView showGridLines="0" view="pageBreakPreview" zoomScaleSheetLayoutView="100" workbookViewId="0">
      <selection activeCell="K8" sqref="K8"/>
    </sheetView>
  </sheetViews>
  <sheetFormatPr defaultColWidth="9" defaultRowHeight="13.2"/>
  <cols>
    <col min="1" max="1" width="0.44140625" style="3" customWidth="1"/>
    <col min="2" max="2" width="0.88671875" style="3" customWidth="1"/>
    <col min="3" max="3" width="1.44140625" style="3" customWidth="1"/>
    <col min="4" max="4" width="2.44140625" style="3" customWidth="1"/>
    <col min="5" max="5" width="2.33203125" style="3" customWidth="1"/>
    <col min="6" max="6" width="15.6640625" style="3" customWidth="1"/>
    <col min="7" max="8" width="2.33203125" style="3" customWidth="1"/>
    <col min="9" max="9" width="14.88671875" style="3" customWidth="1"/>
    <col min="10" max="10" width="2.33203125" style="3" customWidth="1"/>
    <col min="11" max="11" width="5" style="3" bestFit="1" customWidth="1"/>
    <col min="12" max="12" width="6.44140625" style="3" bestFit="1" customWidth="1"/>
    <col min="13" max="14" width="9.6640625" style="3" customWidth="1"/>
    <col min="15" max="15" width="12.109375" style="3" bestFit="1" customWidth="1"/>
    <col min="16" max="16" width="9.6640625" style="25" customWidth="1"/>
    <col min="17" max="17" width="0.88671875" style="25" customWidth="1"/>
    <col min="18" max="18" width="0.44140625" style="25" customWidth="1"/>
    <col min="19" max="22" width="9" style="3"/>
    <col min="23" max="23" width="9" style="26"/>
    <col min="24" max="24" width="11.33203125" style="3" customWidth="1"/>
    <col min="25" max="16384" width="9" style="3"/>
  </cols>
  <sheetData>
    <row r="1" spans="1:24" ht="10.5" customHeight="1">
      <c r="A1" s="187" t="s">
        <v>378</v>
      </c>
      <c r="B1" s="187"/>
      <c r="C1" s="114"/>
      <c r="D1" s="115"/>
      <c r="E1" s="115"/>
      <c r="F1" s="115"/>
      <c r="G1" s="115"/>
      <c r="H1" s="115"/>
      <c r="I1" s="115"/>
      <c r="J1" s="115"/>
      <c r="K1" s="115"/>
      <c r="L1" s="115"/>
      <c r="M1" s="115"/>
      <c r="N1" s="115"/>
      <c r="O1" s="115"/>
      <c r="P1" s="116"/>
      <c r="Q1" s="116"/>
      <c r="R1" s="116"/>
    </row>
    <row r="2" spans="1:24" ht="3" customHeight="1">
      <c r="A2" s="162"/>
      <c r="B2" s="163"/>
      <c r="C2" s="6"/>
      <c r="D2" s="7"/>
      <c r="E2" s="7"/>
      <c r="F2" s="7"/>
      <c r="G2" s="7"/>
      <c r="H2" s="7"/>
      <c r="I2" s="7"/>
      <c r="J2" s="7"/>
      <c r="K2" s="7"/>
      <c r="L2" s="7"/>
      <c r="M2" s="7"/>
      <c r="N2" s="7"/>
      <c r="O2" s="7"/>
      <c r="P2" s="27"/>
      <c r="Q2" s="27"/>
      <c r="R2" s="97"/>
    </row>
    <row r="3" spans="1:24" ht="10.5" customHeight="1">
      <c r="A3" s="165"/>
      <c r="B3" s="1"/>
      <c r="C3" s="120"/>
      <c r="R3" s="98"/>
    </row>
    <row r="4" spans="1:24">
      <c r="A4" s="118"/>
      <c r="B4" s="120"/>
      <c r="C4" s="1" t="s">
        <v>572</v>
      </c>
      <c r="R4" s="98"/>
      <c r="U4" s="26"/>
      <c r="W4" s="3"/>
    </row>
    <row r="5" spans="1:24" ht="13.8" thickBot="1">
      <c r="A5" s="9"/>
      <c r="C5" s="10" t="s">
        <v>70</v>
      </c>
      <c r="D5" s="10"/>
      <c r="E5" s="10"/>
      <c r="I5" s="10"/>
      <c r="J5" s="10"/>
      <c r="L5" s="10"/>
      <c r="M5" s="10"/>
      <c r="R5" s="98"/>
      <c r="U5" s="26"/>
      <c r="W5" s="3"/>
    </row>
    <row r="6" spans="1:24">
      <c r="A6" s="9"/>
      <c r="C6" s="390"/>
      <c r="D6" s="701" t="s">
        <v>620</v>
      </c>
      <c r="E6" s="701"/>
      <c r="F6" s="701"/>
      <c r="G6" s="701"/>
      <c r="H6" s="701"/>
      <c r="I6" s="701"/>
      <c r="J6" s="391"/>
      <c r="K6" s="737" t="s">
        <v>149</v>
      </c>
      <c r="L6" s="740" t="s">
        <v>160</v>
      </c>
      <c r="M6" s="740"/>
      <c r="N6" s="733" t="s">
        <v>161</v>
      </c>
      <c r="O6" s="731" t="s">
        <v>162</v>
      </c>
      <c r="P6" s="732"/>
      <c r="Q6" s="149"/>
      <c r="R6" s="99"/>
      <c r="S6" s="28"/>
      <c r="T6" s="28"/>
      <c r="U6" s="26"/>
      <c r="W6" s="3"/>
    </row>
    <row r="7" spans="1:24" ht="21.6">
      <c r="A7" s="9"/>
      <c r="C7" s="392"/>
      <c r="D7" s="702"/>
      <c r="E7" s="702"/>
      <c r="F7" s="702"/>
      <c r="G7" s="702"/>
      <c r="H7" s="702"/>
      <c r="I7" s="702"/>
      <c r="J7" s="18"/>
      <c r="K7" s="738"/>
      <c r="L7" s="29" t="s">
        <v>163</v>
      </c>
      <c r="M7" s="30" t="s">
        <v>379</v>
      </c>
      <c r="N7" s="734"/>
      <c r="O7" s="31" t="s">
        <v>164</v>
      </c>
      <c r="P7" s="32" t="s">
        <v>165</v>
      </c>
      <c r="Q7" s="152"/>
      <c r="R7" s="100"/>
      <c r="S7" s="28"/>
      <c r="T7" s="28"/>
      <c r="U7" s="33"/>
      <c r="V7" s="34"/>
      <c r="W7" s="3"/>
    </row>
    <row r="8" spans="1:24" ht="18" customHeight="1">
      <c r="A8" s="9"/>
      <c r="C8" s="726" t="s">
        <v>166</v>
      </c>
      <c r="D8" s="727"/>
      <c r="E8" s="35"/>
      <c r="F8" s="728" t="s">
        <v>167</v>
      </c>
      <c r="G8" s="728"/>
      <c r="H8" s="728"/>
      <c r="I8" s="728"/>
      <c r="J8" s="37"/>
      <c r="K8" s="268"/>
      <c r="L8" s="38" t="s">
        <v>168</v>
      </c>
      <c r="M8" s="246"/>
      <c r="N8" s="273" t="str">
        <f>IF(M8="","",M8*38.2)</f>
        <v/>
      </c>
      <c r="O8" s="274" t="str">
        <f>IF(M8="","",0.0187)</f>
        <v/>
      </c>
      <c r="P8" s="275" t="str">
        <f>IF(M8="","",N8*O8*44/12)</f>
        <v/>
      </c>
      <c r="Q8" s="153"/>
      <c r="R8" s="101"/>
      <c r="V8" s="26"/>
      <c r="W8" s="3"/>
    </row>
    <row r="9" spans="1:24" ht="18" customHeight="1">
      <c r="A9" s="9"/>
      <c r="C9" s="706"/>
      <c r="D9" s="707"/>
      <c r="E9" s="35"/>
      <c r="F9" s="728" t="s">
        <v>169</v>
      </c>
      <c r="G9" s="728"/>
      <c r="H9" s="728"/>
      <c r="I9" s="728"/>
      <c r="J9" s="39"/>
      <c r="K9" s="268"/>
      <c r="L9" s="38" t="s">
        <v>168</v>
      </c>
      <c r="M9" s="246"/>
      <c r="N9" s="273" t="str">
        <f>IF(M9="","",M9*35.3)</f>
        <v/>
      </c>
      <c r="O9" s="274" t="str">
        <f>IF(M9="","",0.0184)</f>
        <v/>
      </c>
      <c r="P9" s="275" t="str">
        <f t="shared" ref="P9:P29" si="0">IF(M9="","",N9*O9*44/12)</f>
        <v/>
      </c>
      <c r="Q9" s="153"/>
      <c r="R9" s="101"/>
      <c r="V9" s="26"/>
      <c r="W9" s="3"/>
    </row>
    <row r="10" spans="1:24" ht="18" customHeight="1">
      <c r="A10" s="9"/>
      <c r="C10" s="706"/>
      <c r="D10" s="707"/>
      <c r="E10" s="35"/>
      <c r="F10" s="728" t="s">
        <v>170</v>
      </c>
      <c r="G10" s="728"/>
      <c r="H10" s="728"/>
      <c r="I10" s="728"/>
      <c r="J10" s="37"/>
      <c r="K10" s="268"/>
      <c r="L10" s="38" t="s">
        <v>168</v>
      </c>
      <c r="M10" s="246"/>
      <c r="N10" s="273" t="str">
        <f>IF(M10="","",M10*34.6)</f>
        <v/>
      </c>
      <c r="O10" s="274" t="str">
        <f>IF(M10="","",0.0183)</f>
        <v/>
      </c>
      <c r="P10" s="275" t="str">
        <f t="shared" si="0"/>
        <v/>
      </c>
      <c r="Q10" s="153"/>
      <c r="R10" s="101"/>
      <c r="V10" s="26"/>
      <c r="W10" s="3"/>
    </row>
    <row r="11" spans="1:24" ht="18" customHeight="1">
      <c r="A11" s="9"/>
      <c r="C11" s="706"/>
      <c r="D11" s="707"/>
      <c r="E11" s="35"/>
      <c r="F11" s="728" t="s">
        <v>171</v>
      </c>
      <c r="G11" s="728"/>
      <c r="H11" s="728"/>
      <c r="I11" s="728"/>
      <c r="J11" s="37"/>
      <c r="K11" s="268"/>
      <c r="L11" s="38" t="s">
        <v>168</v>
      </c>
      <c r="M11" s="246"/>
      <c r="N11" s="273" t="str">
        <f>IF(M11="","",M11*33.6)</f>
        <v/>
      </c>
      <c r="O11" s="274" t="str">
        <f>IF(M11="","",0.0182)</f>
        <v/>
      </c>
      <c r="P11" s="275" t="str">
        <f t="shared" si="0"/>
        <v/>
      </c>
      <c r="Q11" s="153"/>
      <c r="R11" s="101"/>
      <c r="V11" s="26"/>
      <c r="W11" s="3"/>
    </row>
    <row r="12" spans="1:24" ht="18" customHeight="1">
      <c r="A12" s="9"/>
      <c r="C12" s="706"/>
      <c r="D12" s="707"/>
      <c r="E12" s="35"/>
      <c r="F12" s="728" t="s">
        <v>172</v>
      </c>
      <c r="G12" s="728"/>
      <c r="H12" s="728"/>
      <c r="I12" s="728"/>
      <c r="J12" s="37"/>
      <c r="K12" s="268"/>
      <c r="L12" s="38" t="s">
        <v>168</v>
      </c>
      <c r="M12" s="246"/>
      <c r="N12" s="273" t="str">
        <f>IF(M12="","",M12*36.7)</f>
        <v/>
      </c>
      <c r="O12" s="274" t="str">
        <f>IF(M12="","",0.0185)</f>
        <v/>
      </c>
      <c r="P12" s="275" t="str">
        <f t="shared" si="0"/>
        <v/>
      </c>
      <c r="Q12" s="153"/>
      <c r="R12" s="101"/>
      <c r="V12" s="26"/>
      <c r="W12" s="3"/>
    </row>
    <row r="13" spans="1:24" ht="18" customHeight="1">
      <c r="A13" s="9"/>
      <c r="C13" s="706"/>
      <c r="D13" s="707"/>
      <c r="E13" s="35"/>
      <c r="F13" s="728" t="s">
        <v>173</v>
      </c>
      <c r="G13" s="728"/>
      <c r="H13" s="728"/>
      <c r="I13" s="728"/>
      <c r="J13" s="37"/>
      <c r="K13" s="268"/>
      <c r="L13" s="38" t="s">
        <v>168</v>
      </c>
      <c r="M13" s="246"/>
      <c r="N13" s="273" t="str">
        <f>IF(M13="","",M13*37.7)</f>
        <v/>
      </c>
      <c r="O13" s="274" t="str">
        <f>IF(M13="","",0.0187)</f>
        <v/>
      </c>
      <c r="P13" s="275" t="str">
        <f t="shared" si="0"/>
        <v/>
      </c>
      <c r="Q13" s="153"/>
      <c r="R13" s="101"/>
      <c r="V13" s="26"/>
      <c r="W13" s="3"/>
    </row>
    <row r="14" spans="1:24" ht="18" customHeight="1">
      <c r="A14" s="9"/>
      <c r="C14" s="706"/>
      <c r="D14" s="707"/>
      <c r="E14" s="35"/>
      <c r="F14" s="728" t="s">
        <v>174</v>
      </c>
      <c r="G14" s="728"/>
      <c r="H14" s="728"/>
      <c r="I14" s="728"/>
      <c r="J14" s="37"/>
      <c r="K14" s="268"/>
      <c r="L14" s="38" t="s">
        <v>175</v>
      </c>
      <c r="M14" s="246"/>
      <c r="N14" s="273" t="str">
        <f>IF(M14="","",M14*39.1)</f>
        <v/>
      </c>
      <c r="O14" s="274" t="str">
        <f>IF(M14="","",0.0189)</f>
        <v/>
      </c>
      <c r="P14" s="275" t="str">
        <f t="shared" si="0"/>
        <v/>
      </c>
      <c r="Q14" s="153"/>
      <c r="R14" s="101"/>
      <c r="V14" s="26"/>
      <c r="W14" s="3"/>
    </row>
    <row r="15" spans="1:24" ht="18" customHeight="1">
      <c r="A15" s="9"/>
      <c r="C15" s="706"/>
      <c r="D15" s="707"/>
      <c r="E15" s="35"/>
      <c r="F15" s="728" t="s">
        <v>176</v>
      </c>
      <c r="G15" s="728"/>
      <c r="H15" s="728"/>
      <c r="I15" s="728"/>
      <c r="J15" s="37"/>
      <c r="K15" s="268"/>
      <c r="L15" s="38" t="s">
        <v>175</v>
      </c>
      <c r="M15" s="246"/>
      <c r="N15" s="273" t="str">
        <f>IF(M15="","",M15*41.9)</f>
        <v/>
      </c>
      <c r="O15" s="274" t="str">
        <f>IF(M15="","",0.0195)</f>
        <v/>
      </c>
      <c r="P15" s="275" t="str">
        <f t="shared" si="0"/>
        <v/>
      </c>
      <c r="Q15" s="153"/>
      <c r="R15" s="101"/>
      <c r="V15" s="26"/>
      <c r="W15" s="3"/>
    </row>
    <row r="16" spans="1:24" ht="18" customHeight="1">
      <c r="A16" s="9"/>
      <c r="C16" s="706"/>
      <c r="D16" s="707"/>
      <c r="E16" s="35"/>
      <c r="F16" s="728" t="s">
        <v>177</v>
      </c>
      <c r="G16" s="728"/>
      <c r="H16" s="728"/>
      <c r="I16" s="728"/>
      <c r="J16" s="37"/>
      <c r="K16" s="268"/>
      <c r="L16" s="38" t="s">
        <v>178</v>
      </c>
      <c r="M16" s="246"/>
      <c r="N16" s="273" t="str">
        <f>IF(M16="","",M16*40.9)</f>
        <v/>
      </c>
      <c r="O16" s="274" t="str">
        <f>IF(M16="","",0.0208)</f>
        <v/>
      </c>
      <c r="P16" s="275" t="str">
        <f t="shared" si="0"/>
        <v/>
      </c>
      <c r="Q16" s="153"/>
      <c r="R16" s="101"/>
      <c r="W16" s="3"/>
      <c r="X16" s="26"/>
    </row>
    <row r="17" spans="1:24" ht="18" customHeight="1">
      <c r="A17" s="9"/>
      <c r="C17" s="706"/>
      <c r="D17" s="707"/>
      <c r="E17" s="40"/>
      <c r="F17" s="735" t="s">
        <v>179</v>
      </c>
      <c r="G17" s="728"/>
      <c r="H17" s="728"/>
      <c r="I17" s="728"/>
      <c r="J17" s="37"/>
      <c r="K17" s="268"/>
      <c r="L17" s="38" t="s">
        <v>178</v>
      </c>
      <c r="M17" s="246"/>
      <c r="N17" s="273" t="str">
        <f>IF(M17="","",M17*29.9)</f>
        <v/>
      </c>
      <c r="O17" s="274" t="str">
        <f>IF(M17="","",0.0254)</f>
        <v/>
      </c>
      <c r="P17" s="275" t="str">
        <f t="shared" si="0"/>
        <v/>
      </c>
      <c r="Q17" s="153"/>
      <c r="R17" s="101"/>
      <c r="W17" s="3"/>
      <c r="X17" s="26"/>
    </row>
    <row r="18" spans="1:24" ht="18" customHeight="1">
      <c r="A18" s="9"/>
      <c r="C18" s="706"/>
      <c r="D18" s="707"/>
      <c r="E18" s="729"/>
      <c r="F18" s="728" t="s">
        <v>180</v>
      </c>
      <c r="G18" s="41"/>
      <c r="H18" s="42"/>
      <c r="I18" s="43" t="s">
        <v>181</v>
      </c>
      <c r="J18" s="37"/>
      <c r="K18" s="268"/>
      <c r="L18" s="38" t="s">
        <v>182</v>
      </c>
      <c r="M18" s="246"/>
      <c r="N18" s="273" t="str">
        <f>IF(M18="","",M18*50.8)</f>
        <v/>
      </c>
      <c r="O18" s="274" t="str">
        <f>IF(M18="","",0.0161)</f>
        <v/>
      </c>
      <c r="P18" s="275" t="str">
        <f t="shared" si="0"/>
        <v/>
      </c>
      <c r="Q18" s="153"/>
      <c r="R18" s="101"/>
      <c r="W18" s="3"/>
      <c r="X18" s="26"/>
    </row>
    <row r="19" spans="1:24" ht="18" customHeight="1">
      <c r="A19" s="9"/>
      <c r="C19" s="706"/>
      <c r="D19" s="707"/>
      <c r="E19" s="730"/>
      <c r="F19" s="728"/>
      <c r="G19" s="18"/>
      <c r="H19" s="42"/>
      <c r="I19" s="43" t="s">
        <v>183</v>
      </c>
      <c r="J19" s="37"/>
      <c r="K19" s="268"/>
      <c r="L19" s="29" t="s">
        <v>184</v>
      </c>
      <c r="M19" s="246"/>
      <c r="N19" s="273" t="str">
        <f>IF(M19="","",M19*44.9)</f>
        <v/>
      </c>
      <c r="O19" s="274" t="str">
        <f>IF(M19="","",0.0142)</f>
        <v/>
      </c>
      <c r="P19" s="275" t="str">
        <f t="shared" si="0"/>
        <v/>
      </c>
      <c r="Q19" s="153"/>
      <c r="R19" s="101"/>
      <c r="W19" s="3"/>
      <c r="X19" s="26"/>
    </row>
    <row r="20" spans="1:24" ht="18" customHeight="1">
      <c r="A20" s="9"/>
      <c r="C20" s="706"/>
      <c r="D20" s="707"/>
      <c r="E20" s="729"/>
      <c r="F20" s="739" t="s">
        <v>185</v>
      </c>
      <c r="G20" s="44"/>
      <c r="H20" s="45"/>
      <c r="I20" s="43" t="s">
        <v>186</v>
      </c>
      <c r="J20" s="37"/>
      <c r="K20" s="268"/>
      <c r="L20" s="38" t="s">
        <v>187</v>
      </c>
      <c r="M20" s="246"/>
      <c r="N20" s="273" t="str">
        <f>IF(M20="","",M20*54.6)</f>
        <v/>
      </c>
      <c r="O20" s="274" t="str">
        <f>IF(M20="","",0.0135)</f>
        <v/>
      </c>
      <c r="P20" s="275" t="str">
        <f t="shared" si="0"/>
        <v/>
      </c>
      <c r="Q20" s="153"/>
      <c r="R20" s="101"/>
      <c r="W20" s="3"/>
      <c r="X20" s="26"/>
    </row>
    <row r="21" spans="1:24" ht="18" customHeight="1">
      <c r="A21" s="9"/>
      <c r="C21" s="706"/>
      <c r="D21" s="707"/>
      <c r="E21" s="730"/>
      <c r="F21" s="739"/>
      <c r="G21" s="46"/>
      <c r="H21" s="741" t="s">
        <v>188</v>
      </c>
      <c r="I21" s="742"/>
      <c r="J21" s="743"/>
      <c r="K21" s="268"/>
      <c r="L21" s="29" t="s">
        <v>184</v>
      </c>
      <c r="M21" s="246"/>
      <c r="N21" s="273" t="str">
        <f>IF(M21="","",M21*43.5)</f>
        <v/>
      </c>
      <c r="O21" s="274" t="str">
        <f>IF(M21="","",0.0139)</f>
        <v/>
      </c>
      <c r="P21" s="275" t="str">
        <f t="shared" si="0"/>
        <v/>
      </c>
      <c r="Q21" s="153"/>
      <c r="R21" s="101"/>
      <c r="W21" s="3"/>
      <c r="X21" s="26"/>
    </row>
    <row r="22" spans="1:24" ht="18" customHeight="1">
      <c r="A22" s="9"/>
      <c r="C22" s="706"/>
      <c r="D22" s="707"/>
      <c r="E22" s="729"/>
      <c r="F22" s="735" t="s">
        <v>189</v>
      </c>
      <c r="G22" s="41"/>
      <c r="H22" s="42"/>
      <c r="I22" s="36" t="s">
        <v>190</v>
      </c>
      <c r="J22" s="37"/>
      <c r="K22" s="268"/>
      <c r="L22" s="38" t="s">
        <v>191</v>
      </c>
      <c r="M22" s="246"/>
      <c r="N22" s="273" t="str">
        <f>IF(M22="","",M22*29)</f>
        <v/>
      </c>
      <c r="O22" s="274" t="str">
        <f>IF(M22="","",0.0245)</f>
        <v/>
      </c>
      <c r="P22" s="275" t="str">
        <f t="shared" si="0"/>
        <v/>
      </c>
      <c r="Q22" s="153"/>
      <c r="R22" s="101"/>
      <c r="W22" s="3"/>
      <c r="X22" s="26"/>
    </row>
    <row r="23" spans="1:24" ht="18" customHeight="1">
      <c r="A23" s="9"/>
      <c r="C23" s="706"/>
      <c r="D23" s="707"/>
      <c r="E23" s="744"/>
      <c r="F23" s="736"/>
      <c r="G23" s="11"/>
      <c r="H23" s="42"/>
      <c r="I23" s="36" t="s">
        <v>192</v>
      </c>
      <c r="J23" s="37"/>
      <c r="K23" s="268"/>
      <c r="L23" s="38" t="s">
        <v>182</v>
      </c>
      <c r="M23" s="246"/>
      <c r="N23" s="273" t="str">
        <f>IF(M23="","",M23*25.7)</f>
        <v/>
      </c>
      <c r="O23" s="274" t="str">
        <f>IF(M23="","",0.0247)</f>
        <v/>
      </c>
      <c r="P23" s="275" t="str">
        <f t="shared" si="0"/>
        <v/>
      </c>
      <c r="Q23" s="153"/>
      <c r="R23" s="101"/>
      <c r="W23" s="3"/>
      <c r="X23" s="26"/>
    </row>
    <row r="24" spans="1:24" ht="18" customHeight="1">
      <c r="A24" s="9"/>
      <c r="C24" s="706"/>
      <c r="D24" s="707"/>
      <c r="E24" s="730"/>
      <c r="F24" s="702"/>
      <c r="G24" s="18"/>
      <c r="H24" s="42"/>
      <c r="I24" s="36" t="s">
        <v>193</v>
      </c>
      <c r="J24" s="37"/>
      <c r="K24" s="268"/>
      <c r="L24" s="38" t="s">
        <v>182</v>
      </c>
      <c r="M24" s="246"/>
      <c r="N24" s="273" t="str">
        <f>IF(M24="","",M24*26.9)</f>
        <v/>
      </c>
      <c r="O24" s="274" t="str">
        <f>IF(M24="","",0.0255)</f>
        <v/>
      </c>
      <c r="P24" s="275" t="str">
        <f t="shared" si="0"/>
        <v/>
      </c>
      <c r="Q24" s="153"/>
      <c r="R24" s="101"/>
      <c r="W24" s="3"/>
      <c r="X24" s="26"/>
    </row>
    <row r="25" spans="1:24" ht="18" customHeight="1">
      <c r="A25" s="9"/>
      <c r="C25" s="706"/>
      <c r="D25" s="707"/>
      <c r="E25" s="35"/>
      <c r="F25" s="728" t="s">
        <v>194</v>
      </c>
      <c r="G25" s="728"/>
      <c r="H25" s="728"/>
      <c r="I25" s="728"/>
      <c r="J25" s="37"/>
      <c r="K25" s="268"/>
      <c r="L25" s="38" t="s">
        <v>178</v>
      </c>
      <c r="M25" s="246"/>
      <c r="N25" s="273" t="str">
        <f>IF(M25="","",M25*29.4)</f>
        <v/>
      </c>
      <c r="O25" s="274" t="str">
        <f>IF(M25="","",0.0294)</f>
        <v/>
      </c>
      <c r="P25" s="275" t="str">
        <f t="shared" si="0"/>
        <v/>
      </c>
      <c r="Q25" s="153"/>
      <c r="R25" s="101"/>
      <c r="W25" s="3"/>
      <c r="X25" s="26"/>
    </row>
    <row r="26" spans="1:24" ht="18" customHeight="1">
      <c r="A26" s="9"/>
      <c r="C26" s="706"/>
      <c r="D26" s="707"/>
      <c r="E26" s="35"/>
      <c r="F26" s="728" t="s">
        <v>195</v>
      </c>
      <c r="G26" s="728"/>
      <c r="H26" s="728"/>
      <c r="I26" s="728"/>
      <c r="J26" s="37"/>
      <c r="K26" s="268"/>
      <c r="L26" s="38" t="s">
        <v>178</v>
      </c>
      <c r="M26" s="246"/>
      <c r="N26" s="273" t="str">
        <f>IF(M26="","",M26*37.3)</f>
        <v/>
      </c>
      <c r="O26" s="274" t="str">
        <f>IF(M26="","",0.0209)</f>
        <v/>
      </c>
      <c r="P26" s="275" t="str">
        <f t="shared" si="0"/>
        <v/>
      </c>
      <c r="Q26" s="153"/>
      <c r="R26" s="101"/>
      <c r="W26" s="3"/>
      <c r="X26" s="26"/>
    </row>
    <row r="27" spans="1:24" ht="18" customHeight="1">
      <c r="A27" s="9"/>
      <c r="C27" s="706"/>
      <c r="D27" s="707"/>
      <c r="E27" s="35"/>
      <c r="F27" s="728" t="s">
        <v>196</v>
      </c>
      <c r="G27" s="728"/>
      <c r="H27" s="728"/>
      <c r="I27" s="728"/>
      <c r="J27" s="37"/>
      <c r="K27" s="268"/>
      <c r="L27" s="29" t="s">
        <v>184</v>
      </c>
      <c r="M27" s="246"/>
      <c r="N27" s="273" t="str">
        <f>IF(M27="","",M27*21.1)</f>
        <v/>
      </c>
      <c r="O27" s="274" t="str">
        <f>IF(M27="","",0.011)</f>
        <v/>
      </c>
      <c r="P27" s="275" t="str">
        <f t="shared" si="0"/>
        <v/>
      </c>
      <c r="Q27" s="153"/>
      <c r="R27" s="101"/>
      <c r="W27" s="3"/>
      <c r="X27" s="26"/>
    </row>
    <row r="28" spans="1:24" ht="18" customHeight="1">
      <c r="A28" s="9"/>
      <c r="C28" s="706"/>
      <c r="D28" s="707"/>
      <c r="E28" s="35"/>
      <c r="F28" s="728" t="s">
        <v>197</v>
      </c>
      <c r="G28" s="728"/>
      <c r="H28" s="728"/>
      <c r="I28" s="728"/>
      <c r="J28" s="37"/>
      <c r="K28" s="268"/>
      <c r="L28" s="29" t="s">
        <v>184</v>
      </c>
      <c r="M28" s="246"/>
      <c r="N28" s="273" t="str">
        <f>IF(M28="","",M28*3.41)</f>
        <v/>
      </c>
      <c r="O28" s="274" t="str">
        <f>IF(M28="","",0.0263)</f>
        <v/>
      </c>
      <c r="P28" s="275" t="str">
        <f t="shared" si="0"/>
        <v/>
      </c>
      <c r="Q28" s="153"/>
      <c r="R28" s="101"/>
      <c r="W28" s="3"/>
      <c r="X28" s="26"/>
    </row>
    <row r="29" spans="1:24" ht="18" customHeight="1">
      <c r="A29" s="9"/>
      <c r="C29" s="706"/>
      <c r="D29" s="707"/>
      <c r="E29" s="35"/>
      <c r="F29" s="728" t="s">
        <v>198</v>
      </c>
      <c r="G29" s="728"/>
      <c r="H29" s="728"/>
      <c r="I29" s="728"/>
      <c r="J29" s="37"/>
      <c r="K29" s="268"/>
      <c r="L29" s="29" t="s">
        <v>184</v>
      </c>
      <c r="M29" s="246"/>
      <c r="N29" s="273" t="str">
        <f>IF(M29="","",M29*8.41)</f>
        <v/>
      </c>
      <c r="O29" s="274" t="str">
        <f>IF(M29="","",0.0384)</f>
        <v/>
      </c>
      <c r="P29" s="275" t="str">
        <f t="shared" si="0"/>
        <v/>
      </c>
      <c r="Q29" s="153"/>
      <c r="R29" s="101"/>
      <c r="W29" s="3"/>
      <c r="X29" s="26"/>
    </row>
    <row r="30" spans="1:24" ht="18" customHeight="1">
      <c r="A30" s="9"/>
      <c r="C30" s="706"/>
      <c r="D30" s="707"/>
      <c r="E30" s="729"/>
      <c r="F30" s="755" t="s">
        <v>199</v>
      </c>
      <c r="G30" s="756"/>
      <c r="H30" s="47"/>
      <c r="I30" s="36" t="s">
        <v>200</v>
      </c>
      <c r="J30" s="37"/>
      <c r="K30" s="268"/>
      <c r="L30" s="29" t="s">
        <v>184</v>
      </c>
      <c r="M30" s="246"/>
      <c r="N30" s="273" t="str">
        <f>IF(M30="","",M30*45)</f>
        <v/>
      </c>
      <c r="O30" s="274" t="str">
        <f>IF(M30="","",0.0136)</f>
        <v/>
      </c>
      <c r="P30" s="275" t="str">
        <f>IF(M30="","",N30*O30*44/12)</f>
        <v/>
      </c>
      <c r="Q30" s="153"/>
      <c r="R30" s="101"/>
      <c r="W30" s="3"/>
      <c r="X30" s="26"/>
    </row>
    <row r="31" spans="1:24" ht="18" customHeight="1">
      <c r="A31" s="9"/>
      <c r="C31" s="706"/>
      <c r="D31" s="707"/>
      <c r="E31" s="744"/>
      <c r="F31" s="714"/>
      <c r="G31" s="757"/>
      <c r="H31" s="47"/>
      <c r="I31" s="248"/>
      <c r="J31" s="37"/>
      <c r="K31" s="268"/>
      <c r="L31" s="252"/>
      <c r="M31" s="246"/>
      <c r="N31" s="246"/>
      <c r="O31" s="251"/>
      <c r="P31" s="244"/>
      <c r="Q31" s="153"/>
      <c r="R31" s="101"/>
    </row>
    <row r="32" spans="1:24" ht="18" customHeight="1">
      <c r="A32" s="9"/>
      <c r="C32" s="706"/>
      <c r="D32" s="707"/>
      <c r="E32" s="35"/>
      <c r="F32" s="728" t="s">
        <v>201</v>
      </c>
      <c r="G32" s="728"/>
      <c r="H32" s="728"/>
      <c r="I32" s="728"/>
      <c r="J32" s="37"/>
      <c r="K32" s="268"/>
      <c r="L32" s="38" t="s">
        <v>202</v>
      </c>
      <c r="M32" s="246"/>
      <c r="N32" s="273" t="str">
        <f>IF(M32="","",M32*1.02)</f>
        <v/>
      </c>
      <c r="O32" s="274" t="str">
        <f>IF(M32="","",0.06)</f>
        <v/>
      </c>
      <c r="P32" s="275" t="str">
        <f>IF(M32="","",M32*O32)</f>
        <v/>
      </c>
      <c r="Q32" s="153"/>
      <c r="R32" s="101"/>
      <c r="V32" s="26"/>
    </row>
    <row r="33" spans="1:23" ht="18" customHeight="1">
      <c r="A33" s="9"/>
      <c r="C33" s="706"/>
      <c r="D33" s="707"/>
      <c r="E33" s="35"/>
      <c r="F33" s="728" t="s">
        <v>203</v>
      </c>
      <c r="G33" s="728"/>
      <c r="H33" s="728"/>
      <c r="I33" s="728"/>
      <c r="J33" s="37"/>
      <c r="K33" s="268"/>
      <c r="L33" s="38" t="s">
        <v>202</v>
      </c>
      <c r="M33" s="246"/>
      <c r="N33" s="273" t="str">
        <f>IF(M33="","",M33*1.36)</f>
        <v/>
      </c>
      <c r="O33" s="274" t="str">
        <f>IF(M33="","",0.06)</f>
        <v/>
      </c>
      <c r="P33" s="275" t="str">
        <f>IF(M33="","",M33*O33)</f>
        <v/>
      </c>
      <c r="Q33" s="153"/>
      <c r="R33" s="101"/>
    </row>
    <row r="34" spans="1:23" ht="18" customHeight="1">
      <c r="A34" s="9"/>
      <c r="C34" s="706"/>
      <c r="D34" s="707"/>
      <c r="E34" s="35"/>
      <c r="F34" s="728" t="s">
        <v>204</v>
      </c>
      <c r="G34" s="728"/>
      <c r="H34" s="728"/>
      <c r="I34" s="728"/>
      <c r="J34" s="37"/>
      <c r="K34" s="268"/>
      <c r="L34" s="38" t="s">
        <v>202</v>
      </c>
      <c r="M34" s="246"/>
      <c r="N34" s="273" t="str">
        <f>IF(M34="","",M34*1.36)</f>
        <v/>
      </c>
      <c r="O34" s="274" t="str">
        <f>IF(M34="","",0.06)</f>
        <v/>
      </c>
      <c r="P34" s="275" t="str">
        <f>IF(M34="","",M34*O34)</f>
        <v/>
      </c>
      <c r="Q34" s="153"/>
      <c r="R34" s="101"/>
    </row>
    <row r="35" spans="1:23" ht="18" customHeight="1">
      <c r="A35" s="9"/>
      <c r="C35" s="706"/>
      <c r="D35" s="707"/>
      <c r="E35" s="35"/>
      <c r="F35" s="728" t="s">
        <v>205</v>
      </c>
      <c r="G35" s="728"/>
      <c r="H35" s="728"/>
      <c r="I35" s="728"/>
      <c r="J35" s="37"/>
      <c r="K35" s="268"/>
      <c r="L35" s="38" t="s">
        <v>202</v>
      </c>
      <c r="M35" s="246"/>
      <c r="N35" s="273" t="str">
        <f>IF(M35="","",M35*1.36)</f>
        <v/>
      </c>
      <c r="O35" s="274" t="str">
        <f>IF(M35="","",0.06)</f>
        <v/>
      </c>
      <c r="P35" s="275" t="str">
        <f>IF(M35="","",M35*O35)</f>
        <v/>
      </c>
      <c r="Q35" s="153"/>
      <c r="R35" s="101"/>
    </row>
    <row r="36" spans="1:23" ht="18" customHeight="1">
      <c r="A36" s="9"/>
      <c r="C36" s="706"/>
      <c r="D36" s="707"/>
      <c r="E36" s="35"/>
      <c r="F36" s="712" t="s">
        <v>420</v>
      </c>
      <c r="G36" s="712"/>
      <c r="H36" s="712"/>
      <c r="I36" s="712"/>
      <c r="J36" s="37"/>
      <c r="K36" s="268"/>
      <c r="L36" s="247"/>
      <c r="M36" s="246"/>
      <c r="N36" s="246"/>
      <c r="O36" s="251"/>
      <c r="P36" s="244"/>
      <c r="Q36" s="153"/>
      <c r="R36" s="101"/>
    </row>
    <row r="37" spans="1:23" ht="18" customHeight="1" thickBot="1">
      <c r="A37" s="9"/>
      <c r="C37" s="706"/>
      <c r="D37" s="707"/>
      <c r="E37" s="50"/>
      <c r="F37" s="714" t="s">
        <v>206</v>
      </c>
      <c r="G37" s="714"/>
      <c r="H37" s="714"/>
      <c r="I37" s="714"/>
      <c r="J37" s="51"/>
      <c r="K37" s="117"/>
      <c r="L37" s="52"/>
      <c r="M37" s="53"/>
      <c r="N37" s="54">
        <f>SUM(N8:N36)</f>
        <v>0</v>
      </c>
      <c r="O37" s="55"/>
      <c r="P37" s="56">
        <f>SUM(P8:P36)</f>
        <v>0</v>
      </c>
      <c r="Q37" s="153"/>
      <c r="R37" s="102"/>
    </row>
    <row r="38" spans="1:23" s="10" customFormat="1" ht="18" customHeight="1" thickTop="1">
      <c r="A38" s="58"/>
      <c r="C38" s="704" t="s">
        <v>207</v>
      </c>
      <c r="D38" s="705"/>
      <c r="E38" s="721"/>
      <c r="F38" s="710" t="s">
        <v>581</v>
      </c>
      <c r="G38" s="715"/>
      <c r="H38" s="718" t="s">
        <v>208</v>
      </c>
      <c r="I38" s="719"/>
      <c r="J38" s="720"/>
      <c r="K38" s="269"/>
      <c r="L38" s="59" t="s">
        <v>209</v>
      </c>
      <c r="M38" s="250"/>
      <c r="N38" s="276" t="str">
        <f>IF(M38="","",M38*9.97)</f>
        <v/>
      </c>
      <c r="O38" s="277" t="str">
        <f>IF(M38="","",0.489)</f>
        <v/>
      </c>
      <c r="P38" s="278" t="str">
        <f>IF(M38="","",M38*O38)</f>
        <v/>
      </c>
      <c r="Q38" s="153"/>
      <c r="R38" s="101"/>
      <c r="V38" s="60"/>
      <c r="W38" s="26"/>
    </row>
    <row r="39" spans="1:23" s="10" customFormat="1" ht="18" customHeight="1">
      <c r="A39" s="58"/>
      <c r="C39" s="706"/>
      <c r="D39" s="707"/>
      <c r="E39" s="722"/>
      <c r="F39" s="711"/>
      <c r="G39" s="716"/>
      <c r="H39" s="723" t="s">
        <v>210</v>
      </c>
      <c r="I39" s="724"/>
      <c r="J39" s="725"/>
      <c r="K39" s="270"/>
      <c r="L39" s="61" t="s">
        <v>211</v>
      </c>
      <c r="M39" s="249"/>
      <c r="N39" s="279" t="str">
        <f>IF(M39="","",M39*9.28)</f>
        <v/>
      </c>
      <c r="O39" s="280" t="str">
        <f>IF(M39="","",0.489)</f>
        <v/>
      </c>
      <c r="P39" s="281" t="str">
        <f>IF(M39="","",M39*O39)</f>
        <v/>
      </c>
      <c r="Q39" s="153"/>
      <c r="R39" s="101"/>
      <c r="V39" s="60"/>
      <c r="W39" s="26"/>
    </row>
    <row r="40" spans="1:23" s="10" customFormat="1" ht="18" customHeight="1">
      <c r="A40" s="58"/>
      <c r="C40" s="706"/>
      <c r="D40" s="707"/>
      <c r="E40" s="62"/>
      <c r="F40" s="713" t="s">
        <v>426</v>
      </c>
      <c r="G40" s="713"/>
      <c r="H40" s="713"/>
      <c r="I40" s="713"/>
      <c r="J40" s="63"/>
      <c r="K40" s="271"/>
      <c r="L40" s="64" t="s">
        <v>209</v>
      </c>
      <c r="M40" s="242"/>
      <c r="N40" s="282" t="str">
        <f>IF(M40="","",M40*9.76)</f>
        <v/>
      </c>
      <c r="O40" s="283" t="str">
        <f>IF(M40="","",0.489)</f>
        <v/>
      </c>
      <c r="P40" s="275" t="str">
        <f>IF(M40="","",M40*O40)</f>
        <v/>
      </c>
      <c r="Q40" s="153"/>
      <c r="R40" s="101"/>
      <c r="W40" s="26"/>
    </row>
    <row r="41" spans="1:23" s="10" customFormat="1" ht="18" customHeight="1">
      <c r="A41" s="58"/>
      <c r="C41" s="706"/>
      <c r="D41" s="707"/>
      <c r="E41" s="35"/>
      <c r="F41" s="712" t="s">
        <v>420</v>
      </c>
      <c r="G41" s="712"/>
      <c r="H41" s="712"/>
      <c r="I41" s="712"/>
      <c r="J41" s="37"/>
      <c r="K41" s="268"/>
      <c r="L41" s="247"/>
      <c r="M41" s="246"/>
      <c r="N41" s="242"/>
      <c r="O41" s="245"/>
      <c r="P41" s="244"/>
      <c r="Q41" s="153"/>
      <c r="R41" s="101"/>
      <c r="W41" s="26"/>
    </row>
    <row r="42" spans="1:23" s="10" customFormat="1" ht="18" customHeight="1" thickBot="1">
      <c r="A42" s="58"/>
      <c r="C42" s="708"/>
      <c r="D42" s="709"/>
      <c r="E42" s="67"/>
      <c r="F42" s="717" t="s">
        <v>206</v>
      </c>
      <c r="G42" s="717"/>
      <c r="H42" s="717"/>
      <c r="I42" s="717"/>
      <c r="J42" s="68"/>
      <c r="K42" s="68"/>
      <c r="L42" s="69" t="s">
        <v>212</v>
      </c>
      <c r="M42" s="70">
        <f>SUM(M38:M41)</f>
        <v>0</v>
      </c>
      <c r="N42" s="71">
        <f>SUM(N38:N41)</f>
        <v>0</v>
      </c>
      <c r="O42" s="72"/>
      <c r="P42" s="56">
        <f>SUM(P38:P41)</f>
        <v>0</v>
      </c>
      <c r="Q42" s="153"/>
      <c r="R42" s="102"/>
      <c r="W42" s="26"/>
    </row>
    <row r="43" spans="1:23" s="10" customFormat="1" ht="18" customHeight="1" thickTop="1">
      <c r="A43" s="58"/>
      <c r="C43" s="748" t="s">
        <v>213</v>
      </c>
      <c r="D43" s="749"/>
      <c r="E43" s="73"/>
      <c r="F43" s="754" t="s">
        <v>214</v>
      </c>
      <c r="G43" s="754"/>
      <c r="H43" s="754"/>
      <c r="I43" s="754"/>
      <c r="J43" s="74"/>
      <c r="K43" s="272"/>
      <c r="L43" s="75" t="s">
        <v>157</v>
      </c>
      <c r="M43" s="243"/>
      <c r="N43" s="76"/>
      <c r="O43" s="121"/>
      <c r="P43" s="278" t="str">
        <f>IF(M43="","",-ABS(M43*O43))</f>
        <v/>
      </c>
      <c r="Q43" s="153"/>
      <c r="R43" s="101"/>
      <c r="W43" s="26"/>
    </row>
    <row r="44" spans="1:23" s="10" customFormat="1" ht="18" customHeight="1">
      <c r="A44" s="58"/>
      <c r="C44" s="750"/>
      <c r="D44" s="751"/>
      <c r="E44" s="77"/>
      <c r="F44" s="728" t="s">
        <v>215</v>
      </c>
      <c r="G44" s="728"/>
      <c r="H44" s="728"/>
      <c r="I44" s="728"/>
      <c r="J44" s="37"/>
      <c r="K44" s="268"/>
      <c r="L44" s="64" t="s">
        <v>158</v>
      </c>
      <c r="M44" s="242"/>
      <c r="N44" s="66"/>
      <c r="O44" s="122"/>
      <c r="P44" s="275" t="str">
        <f>IF(M44="","",-ABS(M44*O44))</f>
        <v/>
      </c>
      <c r="Q44" s="153"/>
      <c r="R44" s="101"/>
      <c r="W44" s="26"/>
    </row>
    <row r="45" spans="1:23" s="10" customFormat="1" ht="18" customHeight="1" thickBot="1">
      <c r="A45" s="58"/>
      <c r="C45" s="752"/>
      <c r="D45" s="753"/>
      <c r="E45" s="78"/>
      <c r="F45" s="717" t="s">
        <v>206</v>
      </c>
      <c r="G45" s="717"/>
      <c r="H45" s="717"/>
      <c r="I45" s="717"/>
      <c r="J45" s="68"/>
      <c r="K45" s="112"/>
      <c r="L45" s="79"/>
      <c r="M45" s="53"/>
      <c r="N45" s="80"/>
      <c r="O45" s="81"/>
      <c r="P45" s="284">
        <f>SUM(P43:P44)</f>
        <v>0</v>
      </c>
      <c r="Q45" s="153"/>
      <c r="R45" s="102"/>
      <c r="W45" s="26"/>
    </row>
    <row r="46" spans="1:23" s="10" customFormat="1" ht="18" customHeight="1" thickTop="1" thickBot="1">
      <c r="A46" s="58"/>
      <c r="C46" s="82"/>
      <c r="D46" s="703" t="s">
        <v>216</v>
      </c>
      <c r="E46" s="703"/>
      <c r="F46" s="703"/>
      <c r="G46" s="703"/>
      <c r="H46" s="703"/>
      <c r="I46" s="703"/>
      <c r="J46" s="49"/>
      <c r="K46" s="49"/>
      <c r="L46" s="65" t="s">
        <v>217</v>
      </c>
      <c r="M46" s="83"/>
      <c r="N46" s="286">
        <f>N37+N42</f>
        <v>0</v>
      </c>
      <c r="O46" s="84"/>
      <c r="P46" s="285">
        <f>INT(SUM(P37,P42,P45))</f>
        <v>0</v>
      </c>
      <c r="Q46" s="153"/>
      <c r="R46" s="102"/>
      <c r="W46" s="26"/>
    </row>
    <row r="47" spans="1:23" s="10" customFormat="1" ht="18" customHeight="1" thickBot="1">
      <c r="A47" s="58"/>
      <c r="C47" s="85"/>
      <c r="D47" s="747" t="s">
        <v>218</v>
      </c>
      <c r="E47" s="747"/>
      <c r="F47" s="747"/>
      <c r="G47" s="747"/>
      <c r="H47" s="747"/>
      <c r="I47" s="747"/>
      <c r="J47" s="86"/>
      <c r="K47" s="113"/>
      <c r="L47" s="87" t="s">
        <v>159</v>
      </c>
      <c r="M47" s="745">
        <f>INT(N46*0.0258)</f>
        <v>0</v>
      </c>
      <c r="N47" s="746"/>
      <c r="O47" s="88"/>
      <c r="P47" s="89"/>
      <c r="Q47" s="89"/>
      <c r="R47" s="103"/>
      <c r="W47" s="26"/>
    </row>
    <row r="48" spans="1:23" s="10" customFormat="1" ht="18" customHeight="1">
      <c r="A48" s="58"/>
      <c r="C48" s="154"/>
      <c r="D48" s="155"/>
      <c r="E48" s="155"/>
      <c r="F48" s="155"/>
      <c r="G48" s="155"/>
      <c r="H48" s="155"/>
      <c r="I48" s="155"/>
      <c r="J48" s="156"/>
      <c r="K48" s="156"/>
      <c r="L48" s="157"/>
      <c r="M48" s="158"/>
      <c r="N48" s="158"/>
      <c r="O48" s="88"/>
      <c r="P48" s="89"/>
      <c r="Q48" s="89"/>
      <c r="R48" s="103"/>
      <c r="W48" s="26"/>
    </row>
    <row r="49" spans="1:23" s="10" customFormat="1" ht="3" customHeight="1">
      <c r="A49" s="12"/>
      <c r="B49" s="13"/>
      <c r="C49" s="13"/>
      <c r="D49" s="104"/>
      <c r="E49" s="104"/>
      <c r="F49" s="48"/>
      <c r="G49" s="105"/>
      <c r="H49" s="105"/>
      <c r="I49" s="106"/>
      <c r="J49" s="105"/>
      <c r="K49" s="13"/>
      <c r="L49" s="107"/>
      <c r="M49" s="108"/>
      <c r="N49" s="108"/>
      <c r="O49" s="109"/>
      <c r="P49" s="110"/>
      <c r="Q49" s="110"/>
      <c r="R49" s="111"/>
      <c r="W49" s="26"/>
    </row>
    <row r="50" spans="1:23" s="10" customFormat="1" ht="18" customHeight="1">
      <c r="F50" s="19"/>
      <c r="G50" s="19"/>
      <c r="H50" s="19"/>
      <c r="I50" s="19"/>
      <c r="J50" s="19"/>
      <c r="K50" s="19"/>
      <c r="L50" s="20"/>
      <c r="M50" s="90"/>
      <c r="N50" s="91"/>
      <c r="O50" s="92"/>
      <c r="P50" s="93"/>
      <c r="Q50" s="93"/>
      <c r="R50" s="94" t="s">
        <v>594</v>
      </c>
      <c r="W50" s="26"/>
    </row>
    <row r="51" spans="1:23" s="10" customFormat="1" ht="13.5" customHeight="1">
      <c r="F51" s="19"/>
      <c r="G51" s="19"/>
      <c r="H51" s="19"/>
      <c r="I51" s="19"/>
      <c r="J51" s="19"/>
      <c r="K51" s="19"/>
      <c r="L51" s="20"/>
      <c r="M51" s="21"/>
      <c r="N51" s="22"/>
      <c r="O51" s="21"/>
      <c r="P51" s="57"/>
      <c r="Q51" s="57"/>
      <c r="R51" s="57"/>
      <c r="W51" s="95"/>
    </row>
    <row r="52" spans="1:23" s="10" customFormat="1" ht="9" customHeight="1">
      <c r="F52" s="22"/>
      <c r="G52" s="22"/>
      <c r="H52" s="22"/>
      <c r="I52" s="19"/>
      <c r="J52" s="19"/>
      <c r="K52" s="19"/>
      <c r="L52" s="20"/>
      <c r="M52" s="21"/>
      <c r="N52" s="22"/>
      <c r="O52" s="21"/>
      <c r="P52" s="57"/>
      <c r="Q52" s="57"/>
      <c r="R52" s="57"/>
      <c r="W52" s="95"/>
    </row>
    <row r="53" spans="1:23">
      <c r="K53" s="19"/>
      <c r="S53" s="96"/>
    </row>
    <row r="54" spans="1:23">
      <c r="S54" s="96"/>
    </row>
    <row r="55" spans="1:23">
      <c r="S55" s="96"/>
    </row>
  </sheetData>
  <sheetProtection algorithmName="SHA-512" hashValue="FaYrwNOC3d7cDowPkuJFFpmia2aVuVOJjqQA+hOSe+avzr759aO3juUlG3IjMwo+qqQi982RTFTF3bqDgGdkRA==" saltValue="+ylzuOJD34R61+LMCkmI8w==" spinCount="100000" sheet="1" selectLockedCells="1"/>
  <mergeCells count="53">
    <mergeCell ref="M47:N47"/>
    <mergeCell ref="E18:E19"/>
    <mergeCell ref="F17:I17"/>
    <mergeCell ref="F15:I15"/>
    <mergeCell ref="D47:I47"/>
    <mergeCell ref="F45:I45"/>
    <mergeCell ref="C43:D45"/>
    <mergeCell ref="F44:I44"/>
    <mergeCell ref="F43:I43"/>
    <mergeCell ref="F32:I32"/>
    <mergeCell ref="F33:I33"/>
    <mergeCell ref="F34:I34"/>
    <mergeCell ref="F35:I35"/>
    <mergeCell ref="F30:F31"/>
    <mergeCell ref="G30:G31"/>
    <mergeCell ref="E30:E31"/>
    <mergeCell ref="F29:I29"/>
    <mergeCell ref="F28:I28"/>
    <mergeCell ref="F27:I27"/>
    <mergeCell ref="H21:J21"/>
    <mergeCell ref="E22:E24"/>
    <mergeCell ref="F9:I9"/>
    <mergeCell ref="O6:P6"/>
    <mergeCell ref="F26:I26"/>
    <mergeCell ref="F16:I16"/>
    <mergeCell ref="N6:N7"/>
    <mergeCell ref="F8:I8"/>
    <mergeCell ref="F25:I25"/>
    <mergeCell ref="F22:F24"/>
    <mergeCell ref="K6:K7"/>
    <mergeCell ref="F10:I10"/>
    <mergeCell ref="F20:F21"/>
    <mergeCell ref="L6:M6"/>
    <mergeCell ref="F18:F19"/>
    <mergeCell ref="F13:I13"/>
    <mergeCell ref="F14:I14"/>
    <mergeCell ref="F11:I11"/>
    <mergeCell ref="D6:I7"/>
    <mergeCell ref="D46:I46"/>
    <mergeCell ref="C38:D42"/>
    <mergeCell ref="F38:F39"/>
    <mergeCell ref="F36:I36"/>
    <mergeCell ref="F40:I40"/>
    <mergeCell ref="F37:I37"/>
    <mergeCell ref="G38:G39"/>
    <mergeCell ref="F42:I42"/>
    <mergeCell ref="F41:I41"/>
    <mergeCell ref="H38:J38"/>
    <mergeCell ref="E38:E39"/>
    <mergeCell ref="H39:J39"/>
    <mergeCell ref="C8:D37"/>
    <mergeCell ref="F12:I12"/>
    <mergeCell ref="E20:E21"/>
  </mergeCells>
  <phoneticPr fontId="2"/>
  <dataValidations count="3">
    <dataValidation type="list" allowBlank="1" showInputMessage="1" showErrorMessage="1" sqref="K8:K36 K38:K41 K43:K44">
      <formula1>"○"</formula1>
    </dataValidation>
    <dataValidation imeMode="off" allowBlank="1" showInputMessage="1" showErrorMessage="1" sqref="M8:M37 M41:M46"/>
    <dataValidation type="decimal" allowBlank="1" showInputMessage="1" showErrorMessage="1" sqref="M38:M40">
      <formula1>0</formula1>
      <formula2>400000</formula2>
    </dataValidation>
  </dataValidations>
  <pageMargins left="0.55118110236220474" right="0.55118110236220474" top="0.98425196850393704" bottom="0.98425196850393704" header="0.51181102362204722" footer="0.51181102362204722"/>
  <pageSetup paperSize="9" scale="9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AW43"/>
  <sheetViews>
    <sheetView showGridLines="0" showZeros="0" view="pageBreakPreview" workbookViewId="0">
      <selection activeCell="C16" sqref="C16:I17"/>
    </sheetView>
  </sheetViews>
  <sheetFormatPr defaultColWidth="9" defaultRowHeight="12"/>
  <cols>
    <col min="1" max="1" width="0.44140625" style="1" customWidth="1"/>
    <col min="2" max="2" width="1.44140625" style="1" customWidth="1"/>
    <col min="3" max="18" width="2.33203125" style="1" customWidth="1"/>
    <col min="19" max="19" width="5" style="1" bestFit="1" customWidth="1"/>
    <col min="20" max="27" width="2.33203125" style="1" customWidth="1"/>
    <col min="28" max="39" width="2.44140625" style="1" customWidth="1"/>
    <col min="40" max="40" width="1.109375" style="1" customWidth="1"/>
    <col min="41" max="41" width="0.44140625" style="1" hidden="1" customWidth="1"/>
    <col min="42" max="47" width="2.109375" style="1" customWidth="1"/>
    <col min="48" max="16384" width="9" style="1"/>
  </cols>
  <sheetData>
    <row r="1" spans="1:47" ht="12" customHeight="1">
      <c r="A1" s="1" t="s">
        <v>61</v>
      </c>
      <c r="AD1" s="218"/>
      <c r="AE1" s="218"/>
      <c r="AF1" s="218"/>
      <c r="AG1" s="218"/>
      <c r="AH1" s="218"/>
      <c r="AI1" s="218"/>
      <c r="AJ1" s="218"/>
      <c r="AK1" s="218"/>
      <c r="AL1" s="218"/>
      <c r="AM1" s="218"/>
      <c r="AN1" s="218"/>
      <c r="AO1" s="218"/>
    </row>
    <row r="2" spans="1:47" ht="3" customHeight="1">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219"/>
      <c r="AE2" s="219"/>
      <c r="AF2" s="219"/>
      <c r="AG2" s="219"/>
      <c r="AH2" s="219"/>
      <c r="AI2" s="219"/>
      <c r="AJ2" s="219"/>
      <c r="AK2" s="219"/>
      <c r="AL2" s="219"/>
      <c r="AM2" s="219"/>
      <c r="AN2" s="219"/>
      <c r="AO2" s="220"/>
    </row>
    <row r="3" spans="1:47" ht="12" customHeight="1">
      <c r="A3" s="165"/>
      <c r="AD3" s="218"/>
      <c r="AE3" s="218"/>
      <c r="AF3" s="218"/>
      <c r="AG3" s="218"/>
      <c r="AH3" s="218"/>
      <c r="AI3" s="218"/>
      <c r="AJ3" s="218"/>
      <c r="AK3" s="218"/>
      <c r="AL3" s="218"/>
      <c r="AM3" s="218"/>
      <c r="AN3" s="218"/>
      <c r="AO3" s="221"/>
    </row>
    <row r="4" spans="1:47" s="3" customFormat="1" ht="16.5" hidden="1" customHeight="1" thickBot="1">
      <c r="A4" s="9"/>
      <c r="C4" s="10" t="s">
        <v>411</v>
      </c>
      <c r="D4" s="10"/>
      <c r="E4" s="10"/>
      <c r="F4" s="10"/>
      <c r="G4" s="10"/>
      <c r="H4" s="10"/>
      <c r="I4" s="10"/>
      <c r="J4" s="10"/>
      <c r="K4" s="10"/>
      <c r="L4" s="10"/>
      <c r="M4" s="10"/>
      <c r="N4" s="10"/>
      <c r="O4" s="10"/>
      <c r="P4" s="10"/>
      <c r="Q4" s="10"/>
      <c r="AO4" s="11"/>
      <c r="AP4" s="10"/>
      <c r="AU4" s="4"/>
    </row>
    <row r="5" spans="1:47" s="3" customFormat="1" ht="16.5" hidden="1" customHeight="1">
      <c r="A5" s="9"/>
      <c r="C5" s="863" t="s">
        <v>410</v>
      </c>
      <c r="D5" s="863"/>
      <c r="E5" s="863"/>
      <c r="F5" s="863"/>
      <c r="G5" s="863"/>
      <c r="H5" s="863"/>
      <c r="I5" s="863"/>
      <c r="J5" s="863"/>
      <c r="K5" s="863"/>
      <c r="L5" s="863"/>
      <c r="M5" s="863"/>
      <c r="N5" s="863"/>
      <c r="O5" s="863"/>
      <c r="P5" s="863"/>
      <c r="Q5" s="863"/>
      <c r="R5" s="864"/>
      <c r="S5" s="737" t="s">
        <v>419</v>
      </c>
      <c r="T5" s="737" t="s">
        <v>417</v>
      </c>
      <c r="U5" s="737"/>
      <c r="V5" s="737"/>
      <c r="W5" s="855" t="s">
        <v>416</v>
      </c>
      <c r="X5" s="834"/>
      <c r="Y5" s="834"/>
      <c r="Z5" s="834"/>
      <c r="AA5" s="856"/>
      <c r="AB5" s="833" t="s">
        <v>422</v>
      </c>
      <c r="AC5" s="834"/>
      <c r="AD5" s="834"/>
      <c r="AE5" s="834"/>
      <c r="AF5" s="834"/>
      <c r="AG5" s="834"/>
      <c r="AH5" s="834"/>
      <c r="AI5" s="834"/>
      <c r="AJ5" s="834"/>
      <c r="AK5" s="834"/>
      <c r="AL5" s="834"/>
      <c r="AM5" s="835"/>
      <c r="AN5" s="149"/>
      <c r="AO5" s="11"/>
      <c r="AP5" s="10"/>
    </row>
    <row r="6" spans="1:47" s="3" customFormat="1" ht="16.5" hidden="1" customHeight="1">
      <c r="A6" s="9"/>
      <c r="C6" s="865"/>
      <c r="D6" s="865"/>
      <c r="E6" s="865"/>
      <c r="F6" s="865"/>
      <c r="G6" s="865"/>
      <c r="H6" s="865"/>
      <c r="I6" s="865"/>
      <c r="J6" s="865"/>
      <c r="K6" s="865"/>
      <c r="L6" s="865"/>
      <c r="M6" s="865"/>
      <c r="N6" s="865"/>
      <c r="O6" s="865"/>
      <c r="P6" s="865"/>
      <c r="Q6" s="865"/>
      <c r="R6" s="866"/>
      <c r="S6" s="862"/>
      <c r="T6" s="862"/>
      <c r="U6" s="862"/>
      <c r="V6" s="862"/>
      <c r="W6" s="857"/>
      <c r="X6" s="858"/>
      <c r="Y6" s="858"/>
      <c r="Z6" s="858"/>
      <c r="AA6" s="859"/>
      <c r="AB6" s="836"/>
      <c r="AC6" s="837"/>
      <c r="AD6" s="837"/>
      <c r="AE6" s="837"/>
      <c r="AF6" s="837"/>
      <c r="AG6" s="837"/>
      <c r="AH6" s="837"/>
      <c r="AI6" s="837"/>
      <c r="AJ6" s="837"/>
      <c r="AK6" s="837"/>
      <c r="AL6" s="837"/>
      <c r="AM6" s="838"/>
      <c r="AN6" s="149"/>
      <c r="AO6" s="11"/>
      <c r="AP6" s="10"/>
    </row>
    <row r="7" spans="1:47" s="3" customFormat="1" ht="16.5" hidden="1" customHeight="1">
      <c r="A7" s="9"/>
      <c r="C7" s="865"/>
      <c r="D7" s="865"/>
      <c r="E7" s="865"/>
      <c r="F7" s="865"/>
      <c r="G7" s="865"/>
      <c r="H7" s="865"/>
      <c r="I7" s="865"/>
      <c r="J7" s="865"/>
      <c r="K7" s="865"/>
      <c r="L7" s="865"/>
      <c r="M7" s="865"/>
      <c r="N7" s="865"/>
      <c r="O7" s="865"/>
      <c r="P7" s="865"/>
      <c r="Q7" s="865"/>
      <c r="R7" s="866"/>
      <c r="S7" s="862"/>
      <c r="T7" s="862"/>
      <c r="U7" s="862"/>
      <c r="V7" s="862"/>
      <c r="W7" s="836"/>
      <c r="X7" s="837"/>
      <c r="Y7" s="837"/>
      <c r="Z7" s="837"/>
      <c r="AA7" s="848"/>
      <c r="AB7" s="836" t="s">
        <v>415</v>
      </c>
      <c r="AC7" s="837"/>
      <c r="AD7" s="837"/>
      <c r="AE7" s="837"/>
      <c r="AF7" s="837"/>
      <c r="AG7" s="848"/>
      <c r="AH7" s="836" t="s">
        <v>421</v>
      </c>
      <c r="AI7" s="837"/>
      <c r="AJ7" s="837"/>
      <c r="AK7" s="837"/>
      <c r="AL7" s="837"/>
      <c r="AM7" s="838"/>
      <c r="AN7" s="149"/>
      <c r="AO7" s="11"/>
      <c r="AP7" s="10"/>
    </row>
    <row r="8" spans="1:47" s="3" customFormat="1" ht="22.5" hidden="1" customHeight="1">
      <c r="A8" s="9"/>
      <c r="C8" s="119"/>
      <c r="D8" s="728" t="s">
        <v>62</v>
      </c>
      <c r="E8" s="728"/>
      <c r="F8" s="728"/>
      <c r="G8" s="728"/>
      <c r="H8" s="728"/>
      <c r="I8" s="728"/>
      <c r="J8" s="728"/>
      <c r="K8" s="728"/>
      <c r="L8" s="728"/>
      <c r="M8" s="728"/>
      <c r="N8" s="728"/>
      <c r="O8" s="728"/>
      <c r="P8" s="728"/>
      <c r="Q8" s="728"/>
      <c r="R8" s="37"/>
      <c r="S8" s="287"/>
      <c r="T8" s="847" t="s">
        <v>418</v>
      </c>
      <c r="U8" s="847"/>
      <c r="V8" s="847"/>
      <c r="W8" s="791"/>
      <c r="X8" s="791"/>
      <c r="Y8" s="791"/>
      <c r="Z8" s="791"/>
      <c r="AA8" s="791"/>
      <c r="AB8" s="778" t="str">
        <f>IF(W8="","",0.2)</f>
        <v/>
      </c>
      <c r="AC8" s="778"/>
      <c r="AD8" s="778"/>
      <c r="AE8" s="778"/>
      <c r="AF8" s="778"/>
      <c r="AG8" s="778"/>
      <c r="AH8" s="779" t="str">
        <f>IF(W8="","",W8*AB8)</f>
        <v/>
      </c>
      <c r="AI8" s="779"/>
      <c r="AJ8" s="779"/>
      <c r="AK8" s="779"/>
      <c r="AL8" s="779"/>
      <c r="AM8" s="780"/>
      <c r="AN8" s="159"/>
      <c r="AO8" s="11"/>
      <c r="AP8" s="10"/>
    </row>
    <row r="9" spans="1:47" s="3" customFormat="1" ht="22.5" hidden="1" customHeight="1">
      <c r="A9" s="9"/>
      <c r="C9" s="119"/>
      <c r="D9" s="728" t="s">
        <v>63</v>
      </c>
      <c r="E9" s="728"/>
      <c r="F9" s="728"/>
      <c r="G9" s="728"/>
      <c r="H9" s="728"/>
      <c r="I9" s="728"/>
      <c r="J9" s="728"/>
      <c r="K9" s="728"/>
      <c r="L9" s="728"/>
      <c r="M9" s="728"/>
      <c r="N9" s="728"/>
      <c r="O9" s="728"/>
      <c r="P9" s="728"/>
      <c r="Q9" s="728"/>
      <c r="R9" s="37"/>
      <c r="S9" s="287"/>
      <c r="T9" s="847" t="s">
        <v>418</v>
      </c>
      <c r="U9" s="847"/>
      <c r="V9" s="847"/>
      <c r="W9" s="791"/>
      <c r="X9" s="791"/>
      <c r="Y9" s="791"/>
      <c r="Z9" s="791"/>
      <c r="AA9" s="791"/>
      <c r="AB9" s="778" t="str">
        <f>IF(W9="","",0.45)</f>
        <v/>
      </c>
      <c r="AC9" s="778"/>
      <c r="AD9" s="778"/>
      <c r="AE9" s="778"/>
      <c r="AF9" s="778"/>
      <c r="AG9" s="778"/>
      <c r="AH9" s="779" t="str">
        <f>IF(W9="","",W9*AB9)</f>
        <v/>
      </c>
      <c r="AI9" s="779"/>
      <c r="AJ9" s="779"/>
      <c r="AK9" s="779"/>
      <c r="AL9" s="779"/>
      <c r="AM9" s="780"/>
      <c r="AN9" s="159"/>
      <c r="AO9" s="11"/>
      <c r="AP9" s="10"/>
    </row>
    <row r="10" spans="1:47" s="3" customFormat="1" ht="22.5" hidden="1" customHeight="1">
      <c r="A10" s="9"/>
      <c r="C10" s="800"/>
      <c r="D10" s="801"/>
      <c r="E10" s="801"/>
      <c r="F10" s="801"/>
      <c r="G10" s="801"/>
      <c r="H10" s="801"/>
      <c r="I10" s="801"/>
      <c r="J10" s="801"/>
      <c r="K10" s="801"/>
      <c r="L10" s="801"/>
      <c r="M10" s="801"/>
      <c r="N10" s="801"/>
      <c r="O10" s="801"/>
      <c r="P10" s="801"/>
      <c r="Q10" s="801"/>
      <c r="R10" s="802"/>
      <c r="S10" s="287"/>
      <c r="T10" s="861"/>
      <c r="U10" s="861"/>
      <c r="V10" s="861"/>
      <c r="W10" s="792"/>
      <c r="X10" s="792"/>
      <c r="Y10" s="792"/>
      <c r="Z10" s="792"/>
      <c r="AA10" s="792"/>
      <c r="AB10" s="846"/>
      <c r="AC10" s="846"/>
      <c r="AD10" s="846"/>
      <c r="AE10" s="846"/>
      <c r="AF10" s="846"/>
      <c r="AG10" s="846"/>
      <c r="AH10" s="851"/>
      <c r="AI10" s="851"/>
      <c r="AJ10" s="851"/>
      <c r="AK10" s="851"/>
      <c r="AL10" s="851"/>
      <c r="AM10" s="852"/>
      <c r="AN10" s="160"/>
      <c r="AO10" s="11"/>
      <c r="AP10" s="10"/>
    </row>
    <row r="11" spans="1:47" s="3" customFormat="1" ht="22.5" hidden="1" customHeight="1" thickBot="1">
      <c r="A11" s="9"/>
      <c r="C11" s="788"/>
      <c r="D11" s="789"/>
      <c r="E11" s="789"/>
      <c r="F11" s="789"/>
      <c r="G11" s="789"/>
      <c r="H11" s="789"/>
      <c r="I11" s="789"/>
      <c r="J11" s="789"/>
      <c r="K11" s="789"/>
      <c r="L11" s="789"/>
      <c r="M11" s="789"/>
      <c r="N11" s="789"/>
      <c r="O11" s="789"/>
      <c r="P11" s="789"/>
      <c r="Q11" s="789"/>
      <c r="R11" s="790"/>
      <c r="S11" s="288"/>
      <c r="T11" s="845"/>
      <c r="U11" s="845"/>
      <c r="V11" s="845"/>
      <c r="W11" s="849"/>
      <c r="X11" s="849"/>
      <c r="Y11" s="849"/>
      <c r="Z11" s="849"/>
      <c r="AA11" s="849"/>
      <c r="AB11" s="840"/>
      <c r="AC11" s="840"/>
      <c r="AD11" s="840"/>
      <c r="AE11" s="840"/>
      <c r="AF11" s="840"/>
      <c r="AG11" s="840"/>
      <c r="AH11" s="853"/>
      <c r="AI11" s="853"/>
      <c r="AJ11" s="853"/>
      <c r="AK11" s="853"/>
      <c r="AL11" s="853"/>
      <c r="AM11" s="854"/>
      <c r="AN11" s="160"/>
      <c r="AO11" s="11"/>
      <c r="AP11" s="10"/>
    </row>
    <row r="12" spans="1:47" s="3" customFormat="1" ht="22.5" hidden="1" customHeight="1" thickTop="1" thickBot="1">
      <c r="A12" s="9"/>
      <c r="C12" s="785" t="s">
        <v>412</v>
      </c>
      <c r="D12" s="786"/>
      <c r="E12" s="786"/>
      <c r="F12" s="786"/>
      <c r="G12" s="786"/>
      <c r="H12" s="786"/>
      <c r="I12" s="786"/>
      <c r="J12" s="786"/>
      <c r="K12" s="786"/>
      <c r="L12" s="786"/>
      <c r="M12" s="786"/>
      <c r="N12" s="786"/>
      <c r="O12" s="786"/>
      <c r="P12" s="786"/>
      <c r="Q12" s="786"/>
      <c r="R12" s="786"/>
      <c r="S12" s="786"/>
      <c r="T12" s="786"/>
      <c r="U12" s="786"/>
      <c r="V12" s="787"/>
      <c r="W12" s="839"/>
      <c r="X12" s="839"/>
      <c r="Y12" s="839"/>
      <c r="Z12" s="839"/>
      <c r="AA12" s="839"/>
      <c r="AB12" s="850"/>
      <c r="AC12" s="850"/>
      <c r="AD12" s="850"/>
      <c r="AE12" s="850"/>
      <c r="AF12" s="850"/>
      <c r="AG12" s="850"/>
      <c r="AH12" s="775">
        <f>SUM(AH8:AM11)</f>
        <v>0</v>
      </c>
      <c r="AI12" s="776"/>
      <c r="AJ12" s="776"/>
      <c r="AK12" s="776"/>
      <c r="AL12" s="776"/>
      <c r="AM12" s="777"/>
      <c r="AN12" s="161"/>
      <c r="AO12" s="11"/>
      <c r="AP12" s="10"/>
    </row>
    <row r="13" spans="1:47" s="3" customFormat="1" ht="12" hidden="1" customHeight="1">
      <c r="A13" s="9"/>
      <c r="C13" s="10"/>
      <c r="D13" s="10"/>
      <c r="E13" s="10"/>
      <c r="F13" s="10"/>
      <c r="G13" s="10"/>
      <c r="H13" s="10"/>
      <c r="I13" s="10"/>
      <c r="J13" s="10"/>
      <c r="K13" s="10"/>
      <c r="L13" s="10"/>
      <c r="M13" s="10"/>
      <c r="N13" s="10"/>
      <c r="O13" s="10"/>
      <c r="P13" s="10"/>
      <c r="Q13" s="10"/>
      <c r="AO13" s="11"/>
      <c r="AP13" s="10"/>
      <c r="AU13" s="4"/>
    </row>
    <row r="14" spans="1:47" ht="16.5" customHeight="1" thickBot="1">
      <c r="A14" s="165"/>
      <c r="C14" s="1" t="s">
        <v>573</v>
      </c>
      <c r="AO14" s="2"/>
    </row>
    <row r="15" spans="1:47" ht="24" customHeight="1">
      <c r="A15" s="165"/>
      <c r="C15" s="860" t="s">
        <v>413</v>
      </c>
      <c r="D15" s="824"/>
      <c r="E15" s="824"/>
      <c r="F15" s="824"/>
      <c r="G15" s="824"/>
      <c r="H15" s="824"/>
      <c r="I15" s="824"/>
      <c r="J15" s="783" t="s">
        <v>219</v>
      </c>
      <c r="K15" s="783"/>
      <c r="L15" s="783"/>
      <c r="M15" s="783"/>
      <c r="N15" s="783"/>
      <c r="O15" s="783"/>
      <c r="P15" s="783"/>
      <c r="Q15" s="783"/>
      <c r="R15" s="783"/>
      <c r="S15" s="783"/>
      <c r="T15" s="783"/>
      <c r="U15" s="783"/>
      <c r="V15" s="783"/>
      <c r="W15" s="783"/>
      <c r="X15" s="783"/>
      <c r="Y15" s="783"/>
      <c r="Z15" s="783"/>
      <c r="AA15" s="783"/>
      <c r="AB15" s="783"/>
      <c r="AC15" s="783"/>
      <c r="AD15" s="783"/>
      <c r="AE15" s="783"/>
      <c r="AF15" s="783"/>
      <c r="AG15" s="783"/>
      <c r="AH15" s="783"/>
      <c r="AI15" s="783"/>
      <c r="AJ15" s="783"/>
      <c r="AK15" s="783"/>
      <c r="AL15" s="783"/>
      <c r="AM15" s="784"/>
      <c r="AN15" s="208"/>
      <c r="AO15" s="2"/>
    </row>
    <row r="16" spans="1:47" ht="50.1" customHeight="1">
      <c r="A16" s="165"/>
      <c r="C16" s="803"/>
      <c r="D16" s="804"/>
      <c r="E16" s="804"/>
      <c r="F16" s="804"/>
      <c r="G16" s="804"/>
      <c r="H16" s="804"/>
      <c r="I16" s="805"/>
      <c r="J16" s="793"/>
      <c r="K16" s="794"/>
      <c r="L16" s="794"/>
      <c r="M16" s="794"/>
      <c r="N16" s="795"/>
      <c r="O16" s="795"/>
      <c r="P16" s="795"/>
      <c r="Q16" s="795"/>
      <c r="R16" s="795"/>
      <c r="S16" s="795"/>
      <c r="T16" s="795"/>
      <c r="U16" s="795"/>
      <c r="V16" s="795"/>
      <c r="W16" s="795"/>
      <c r="X16" s="795"/>
      <c r="Y16" s="795"/>
      <c r="Z16" s="795"/>
      <c r="AA16" s="795"/>
      <c r="AB16" s="795"/>
      <c r="AC16" s="795"/>
      <c r="AD16" s="795"/>
      <c r="AE16" s="795"/>
      <c r="AF16" s="795"/>
      <c r="AG16" s="795"/>
      <c r="AH16" s="795"/>
      <c r="AI16" s="795"/>
      <c r="AJ16" s="795"/>
      <c r="AK16" s="795"/>
      <c r="AL16" s="795"/>
      <c r="AM16" s="796"/>
      <c r="AN16" s="213"/>
      <c r="AO16" s="2"/>
    </row>
    <row r="17" spans="1:49" ht="50.1" customHeight="1" thickBot="1">
      <c r="A17" s="165"/>
      <c r="C17" s="806"/>
      <c r="D17" s="807"/>
      <c r="E17" s="807"/>
      <c r="F17" s="807"/>
      <c r="G17" s="807"/>
      <c r="H17" s="807"/>
      <c r="I17" s="808"/>
      <c r="J17" s="797"/>
      <c r="K17" s="798"/>
      <c r="L17" s="798"/>
      <c r="M17" s="798"/>
      <c r="N17" s="798"/>
      <c r="O17" s="798"/>
      <c r="P17" s="798"/>
      <c r="Q17" s="798"/>
      <c r="R17" s="798"/>
      <c r="S17" s="798"/>
      <c r="T17" s="798"/>
      <c r="U17" s="798"/>
      <c r="V17" s="798"/>
      <c r="W17" s="798"/>
      <c r="X17" s="798"/>
      <c r="Y17" s="798"/>
      <c r="Z17" s="798"/>
      <c r="AA17" s="798"/>
      <c r="AB17" s="798"/>
      <c r="AC17" s="798"/>
      <c r="AD17" s="798"/>
      <c r="AE17" s="798"/>
      <c r="AF17" s="798"/>
      <c r="AG17" s="798"/>
      <c r="AH17" s="798"/>
      <c r="AI17" s="798"/>
      <c r="AJ17" s="798"/>
      <c r="AK17" s="798"/>
      <c r="AL17" s="798"/>
      <c r="AM17" s="799"/>
      <c r="AN17" s="213"/>
      <c r="AO17" s="2"/>
    </row>
    <row r="18" spans="1:49">
      <c r="A18" s="165"/>
      <c r="AO18" s="2"/>
    </row>
    <row r="19" spans="1:49" ht="16.5" customHeight="1" thickBot="1">
      <c r="A19" s="165"/>
      <c r="C19" s="1" t="s">
        <v>220</v>
      </c>
      <c r="AP19" s="165"/>
    </row>
    <row r="20" spans="1:49" ht="100.35" customHeight="1" thickBot="1">
      <c r="A20" s="165"/>
      <c r="C20" s="758"/>
      <c r="D20" s="759"/>
      <c r="E20" s="759"/>
      <c r="F20" s="759"/>
      <c r="G20" s="759"/>
      <c r="H20" s="759"/>
      <c r="I20" s="759"/>
      <c r="J20" s="759"/>
      <c r="K20" s="759"/>
      <c r="L20" s="759"/>
      <c r="M20" s="759"/>
      <c r="N20" s="759"/>
      <c r="O20" s="759"/>
      <c r="P20" s="759"/>
      <c r="Q20" s="759"/>
      <c r="R20" s="759"/>
      <c r="S20" s="759"/>
      <c r="T20" s="759"/>
      <c r="U20" s="759"/>
      <c r="V20" s="759"/>
      <c r="W20" s="759"/>
      <c r="X20" s="759"/>
      <c r="Y20" s="759"/>
      <c r="Z20" s="759"/>
      <c r="AA20" s="759"/>
      <c r="AB20" s="759"/>
      <c r="AC20" s="759"/>
      <c r="AD20" s="759"/>
      <c r="AE20" s="759"/>
      <c r="AF20" s="759"/>
      <c r="AG20" s="759"/>
      <c r="AH20" s="759"/>
      <c r="AI20" s="759"/>
      <c r="AJ20" s="759"/>
      <c r="AK20" s="759"/>
      <c r="AL20" s="759"/>
      <c r="AM20" s="760"/>
      <c r="AP20" s="165"/>
    </row>
    <row r="21" spans="1:49">
      <c r="A21" s="165"/>
      <c r="AP21" s="165"/>
    </row>
    <row r="22" spans="1:49" ht="16.5" customHeight="1" thickBot="1">
      <c r="A22" s="165"/>
      <c r="C22" s="1" t="s">
        <v>58</v>
      </c>
      <c r="AO22" s="2"/>
    </row>
    <row r="23" spans="1:49" ht="24" customHeight="1">
      <c r="A23" s="165"/>
      <c r="C23" s="192"/>
      <c r="D23" s="514" t="s">
        <v>296</v>
      </c>
      <c r="E23" s="514"/>
      <c r="F23" s="514"/>
      <c r="G23" s="514"/>
      <c r="H23" s="514"/>
      <c r="I23" s="514"/>
      <c r="J23" s="514"/>
      <c r="K23" s="514"/>
      <c r="L23" s="514"/>
      <c r="M23" s="514"/>
      <c r="N23" s="514"/>
      <c r="O23" s="193"/>
      <c r="P23" s="194"/>
      <c r="Q23" s="515" t="s">
        <v>569</v>
      </c>
      <c r="R23" s="515"/>
      <c r="S23" s="515"/>
      <c r="T23" s="515"/>
      <c r="U23" s="515"/>
      <c r="V23" s="515"/>
      <c r="W23" s="515"/>
      <c r="X23" s="516" t="str">
        <f>その1!AD20</f>
        <v/>
      </c>
      <c r="Y23" s="516"/>
      <c r="Z23" s="516"/>
      <c r="AA23" s="516"/>
      <c r="AB23" s="516"/>
      <c r="AC23" s="516"/>
      <c r="AD23" s="516"/>
      <c r="AE23" s="516"/>
      <c r="AF23" s="516"/>
      <c r="AG23" s="516"/>
      <c r="AH23" s="516"/>
      <c r="AI23" s="516"/>
      <c r="AJ23" s="516"/>
      <c r="AK23" s="761" t="s">
        <v>366</v>
      </c>
      <c r="AL23" s="761"/>
      <c r="AM23" s="762"/>
      <c r="AO23" s="2"/>
    </row>
    <row r="24" spans="1:49" ht="24" customHeight="1" thickBot="1">
      <c r="A24" s="165"/>
      <c r="C24" s="189"/>
      <c r="D24" s="513" t="s">
        <v>297</v>
      </c>
      <c r="E24" s="513"/>
      <c r="F24" s="513"/>
      <c r="G24" s="513"/>
      <c r="H24" s="513"/>
      <c r="I24" s="513"/>
      <c r="J24" s="513"/>
      <c r="K24" s="513"/>
      <c r="L24" s="513"/>
      <c r="M24" s="513"/>
      <c r="N24" s="513"/>
      <c r="O24" s="190"/>
      <c r="P24" s="195"/>
      <c r="Q24" s="523" t="s">
        <v>575</v>
      </c>
      <c r="R24" s="523"/>
      <c r="S24" s="523"/>
      <c r="T24" s="523"/>
      <c r="U24" s="523"/>
      <c r="V24" s="523"/>
      <c r="W24" s="523"/>
      <c r="X24" s="524">
        <f>'その5（非公表）'!M42</f>
        <v>0</v>
      </c>
      <c r="Y24" s="524"/>
      <c r="Z24" s="524"/>
      <c r="AA24" s="524"/>
      <c r="AB24" s="524"/>
      <c r="AC24" s="524"/>
      <c r="AD24" s="524"/>
      <c r="AE24" s="524"/>
      <c r="AF24" s="524"/>
      <c r="AG24" s="524"/>
      <c r="AH24" s="524"/>
      <c r="AI24" s="524"/>
      <c r="AJ24" s="524"/>
      <c r="AK24" s="781" t="s">
        <v>212</v>
      </c>
      <c r="AL24" s="781"/>
      <c r="AM24" s="782"/>
      <c r="AO24" s="2"/>
    </row>
    <row r="25" spans="1:49" ht="12" customHeight="1">
      <c r="A25" s="165"/>
      <c r="AO25" s="2"/>
    </row>
    <row r="26" spans="1:49" ht="12.6" thickBot="1">
      <c r="A26" s="165"/>
      <c r="C26" s="1" t="s">
        <v>59</v>
      </c>
      <c r="AO26" s="2"/>
    </row>
    <row r="27" spans="1:49" ht="26.25" customHeight="1">
      <c r="A27" s="165"/>
      <c r="C27" s="172"/>
      <c r="D27" s="763" t="s">
        <v>64</v>
      </c>
      <c r="E27" s="763"/>
      <c r="F27" s="763"/>
      <c r="G27" s="763"/>
      <c r="H27" s="763"/>
      <c r="I27" s="763"/>
      <c r="J27" s="763"/>
      <c r="K27" s="763"/>
      <c r="L27" s="763"/>
      <c r="M27" s="763"/>
      <c r="N27" s="763"/>
      <c r="O27" s="763"/>
      <c r="P27" s="763"/>
      <c r="Q27" s="173"/>
      <c r="R27" s="764"/>
      <c r="S27" s="765"/>
      <c r="T27" s="765"/>
      <c r="U27" s="765"/>
      <c r="V27" s="765"/>
      <c r="W27" s="765"/>
      <c r="X27" s="765"/>
      <c r="Y27" s="765"/>
      <c r="Z27" s="765"/>
      <c r="AA27" s="765"/>
      <c r="AB27" s="765"/>
      <c r="AC27" s="765"/>
      <c r="AD27" s="765"/>
      <c r="AE27" s="765"/>
      <c r="AF27" s="765"/>
      <c r="AG27" s="765"/>
      <c r="AH27" s="765"/>
      <c r="AI27" s="765"/>
      <c r="AJ27" s="765"/>
      <c r="AK27" s="765"/>
      <c r="AL27" s="765"/>
      <c r="AM27" s="766"/>
      <c r="AO27" s="2"/>
    </row>
    <row r="28" spans="1:49" ht="26.25" customHeight="1">
      <c r="A28" s="165"/>
      <c r="C28" s="253"/>
      <c r="D28" s="485" t="s">
        <v>65</v>
      </c>
      <c r="E28" s="485"/>
      <c r="F28" s="485"/>
      <c r="G28" s="485"/>
      <c r="H28" s="485"/>
      <c r="I28" s="485"/>
      <c r="J28" s="485"/>
      <c r="K28" s="485"/>
      <c r="L28" s="485"/>
      <c r="M28" s="485"/>
      <c r="N28" s="485"/>
      <c r="O28" s="485"/>
      <c r="P28" s="485"/>
      <c r="Q28" s="179"/>
      <c r="R28" s="767"/>
      <c r="S28" s="768"/>
      <c r="T28" s="768"/>
      <c r="U28" s="768"/>
      <c r="V28" s="768"/>
      <c r="W28" s="768"/>
      <c r="X28" s="768"/>
      <c r="Y28" s="768"/>
      <c r="Z28" s="768"/>
      <c r="AA28" s="768"/>
      <c r="AB28" s="768"/>
      <c r="AC28" s="768"/>
      <c r="AD28" s="768"/>
      <c r="AE28" s="768"/>
      <c r="AF28" s="768"/>
      <c r="AG28" s="768"/>
      <c r="AH28" s="768"/>
      <c r="AI28" s="768"/>
      <c r="AJ28" s="768"/>
      <c r="AK28" s="768"/>
      <c r="AL28" s="768"/>
      <c r="AM28" s="769"/>
      <c r="AO28" s="2"/>
    </row>
    <row r="29" spans="1:49" ht="26.25" customHeight="1">
      <c r="A29" s="165"/>
      <c r="C29" s="254"/>
      <c r="D29" s="476" t="s">
        <v>66</v>
      </c>
      <c r="E29" s="476"/>
      <c r="F29" s="164"/>
      <c r="G29" s="178"/>
      <c r="H29" s="771" t="s">
        <v>67</v>
      </c>
      <c r="I29" s="771"/>
      <c r="J29" s="771"/>
      <c r="K29" s="771"/>
      <c r="L29" s="771"/>
      <c r="M29" s="771"/>
      <c r="N29" s="771"/>
      <c r="O29" s="771"/>
      <c r="P29" s="771"/>
      <c r="Q29" s="255"/>
      <c r="R29" s="767"/>
      <c r="S29" s="768"/>
      <c r="T29" s="768"/>
      <c r="U29" s="768"/>
      <c r="V29" s="768"/>
      <c r="W29" s="768"/>
      <c r="X29" s="768"/>
      <c r="Y29" s="768"/>
      <c r="Z29" s="768"/>
      <c r="AA29" s="768"/>
      <c r="AB29" s="768"/>
      <c r="AC29" s="768"/>
      <c r="AD29" s="768"/>
      <c r="AE29" s="768"/>
      <c r="AF29" s="768"/>
      <c r="AG29" s="768"/>
      <c r="AH29" s="768"/>
      <c r="AI29" s="768"/>
      <c r="AJ29" s="768"/>
      <c r="AK29" s="768"/>
      <c r="AL29" s="768"/>
      <c r="AM29" s="769"/>
      <c r="AO29" s="2"/>
    </row>
    <row r="30" spans="1:49" ht="26.25" customHeight="1">
      <c r="A30" s="165"/>
      <c r="C30" s="256"/>
      <c r="D30" s="479"/>
      <c r="E30" s="479"/>
      <c r="F30" s="2"/>
      <c r="G30" s="178"/>
      <c r="H30" s="771" t="s">
        <v>68</v>
      </c>
      <c r="I30" s="771"/>
      <c r="J30" s="771"/>
      <c r="K30" s="771"/>
      <c r="L30" s="771"/>
      <c r="M30" s="771"/>
      <c r="N30" s="771"/>
      <c r="O30" s="771"/>
      <c r="P30" s="771"/>
      <c r="Q30" s="255"/>
      <c r="R30" s="767"/>
      <c r="S30" s="768"/>
      <c r="T30" s="768"/>
      <c r="U30" s="768"/>
      <c r="V30" s="768"/>
      <c r="W30" s="768"/>
      <c r="X30" s="768"/>
      <c r="Y30" s="768"/>
      <c r="Z30" s="768"/>
      <c r="AA30" s="768"/>
      <c r="AB30" s="768"/>
      <c r="AC30" s="768"/>
      <c r="AD30" s="768"/>
      <c r="AE30" s="768"/>
      <c r="AF30" s="768"/>
      <c r="AG30" s="768"/>
      <c r="AH30" s="768"/>
      <c r="AI30" s="768"/>
      <c r="AJ30" s="768"/>
      <c r="AK30" s="768"/>
      <c r="AL30" s="768"/>
      <c r="AM30" s="769"/>
      <c r="AO30" s="2"/>
    </row>
    <row r="31" spans="1:49" ht="26.25" customHeight="1" thickBot="1">
      <c r="A31" s="165"/>
      <c r="C31" s="257"/>
      <c r="D31" s="770"/>
      <c r="E31" s="770"/>
      <c r="F31" s="258"/>
      <c r="G31" s="259"/>
      <c r="H31" s="457" t="s">
        <v>69</v>
      </c>
      <c r="I31" s="457"/>
      <c r="J31" s="457"/>
      <c r="K31" s="457"/>
      <c r="L31" s="457"/>
      <c r="M31" s="457"/>
      <c r="N31" s="457"/>
      <c r="O31" s="457"/>
      <c r="P31" s="457"/>
      <c r="Q31" s="260"/>
      <c r="R31" s="772"/>
      <c r="S31" s="773"/>
      <c r="T31" s="773"/>
      <c r="U31" s="773"/>
      <c r="V31" s="773"/>
      <c r="W31" s="773"/>
      <c r="X31" s="773"/>
      <c r="Y31" s="773"/>
      <c r="Z31" s="773"/>
      <c r="AA31" s="773"/>
      <c r="AB31" s="773"/>
      <c r="AC31" s="773"/>
      <c r="AD31" s="773"/>
      <c r="AE31" s="773"/>
      <c r="AF31" s="773"/>
      <c r="AG31" s="773"/>
      <c r="AH31" s="773"/>
      <c r="AI31" s="773"/>
      <c r="AJ31" s="773"/>
      <c r="AK31" s="773"/>
      <c r="AL31" s="773"/>
      <c r="AM31" s="774"/>
      <c r="AO31" s="2"/>
      <c r="AP31" s="169"/>
      <c r="AQ31" s="169"/>
      <c r="AR31" s="169"/>
      <c r="AS31" s="169"/>
      <c r="AT31" s="169"/>
      <c r="AU31" s="169"/>
      <c r="AV31" s="169"/>
      <c r="AW31" s="169"/>
    </row>
    <row r="32" spans="1:49" ht="12" customHeight="1">
      <c r="A32" s="165"/>
      <c r="C32" s="205"/>
      <c r="D32" s="205"/>
      <c r="E32" s="205"/>
      <c r="F32" s="205"/>
      <c r="G32" s="205"/>
      <c r="H32" s="205"/>
      <c r="I32" s="205"/>
      <c r="J32" s="205"/>
      <c r="K32" s="205"/>
      <c r="L32" s="205"/>
      <c r="M32" s="205"/>
      <c r="N32" s="205"/>
      <c r="O32" s="205"/>
      <c r="P32" s="205"/>
      <c r="Q32" s="205"/>
      <c r="R32" s="261"/>
      <c r="S32" s="261"/>
      <c r="T32" s="261"/>
      <c r="U32" s="261"/>
      <c r="V32" s="261"/>
      <c r="W32" s="261"/>
      <c r="X32" s="208"/>
      <c r="Y32" s="208"/>
      <c r="Z32" s="208"/>
      <c r="AA32" s="208"/>
      <c r="AB32" s="208"/>
      <c r="AC32" s="208"/>
      <c r="AD32" s="208"/>
      <c r="AE32" s="208"/>
      <c r="AF32" s="208"/>
      <c r="AG32" s="208"/>
      <c r="AH32" s="208"/>
      <c r="AI32" s="208"/>
      <c r="AJ32" s="208"/>
      <c r="AK32" s="208"/>
      <c r="AL32" s="208"/>
      <c r="AM32" s="208"/>
      <c r="AN32" s="208"/>
      <c r="AO32" s="2"/>
      <c r="AP32" s="169"/>
      <c r="AR32" s="169"/>
      <c r="AS32" s="169"/>
      <c r="AT32" s="169"/>
      <c r="AU32" s="169"/>
      <c r="AV32" s="169"/>
      <c r="AW32" s="169"/>
    </row>
    <row r="33" spans="1:42" ht="18" customHeight="1" thickBot="1">
      <c r="A33" s="165"/>
      <c r="C33" s="1" t="s">
        <v>60</v>
      </c>
      <c r="AO33" s="2"/>
    </row>
    <row r="34" spans="1:42" ht="19.5" customHeight="1">
      <c r="A34" s="165"/>
      <c r="C34" s="843" t="s">
        <v>464</v>
      </c>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1" t="s">
        <v>154</v>
      </c>
      <c r="AD34" s="841"/>
      <c r="AE34" s="841"/>
      <c r="AF34" s="842"/>
      <c r="AG34" s="823">
        <v>1</v>
      </c>
      <c r="AH34" s="824"/>
      <c r="AI34" s="610"/>
      <c r="AJ34" s="612" t="s">
        <v>473</v>
      </c>
      <c r="AK34" s="613"/>
      <c r="AL34" s="613"/>
      <c r="AM34" s="614"/>
      <c r="AO34" s="2"/>
    </row>
    <row r="35" spans="1:42" ht="19.5" customHeight="1">
      <c r="A35" s="165"/>
      <c r="C35" s="813" t="s">
        <v>543</v>
      </c>
      <c r="D35" s="814"/>
      <c r="E35" s="814"/>
      <c r="F35" s="814"/>
      <c r="G35" s="814"/>
      <c r="H35" s="814"/>
      <c r="I35" s="814"/>
      <c r="J35" s="814"/>
      <c r="K35" s="814"/>
      <c r="L35" s="814"/>
      <c r="M35" s="814"/>
      <c r="N35" s="814"/>
      <c r="O35" s="814"/>
      <c r="P35" s="814"/>
      <c r="Q35" s="814"/>
      <c r="R35" s="814"/>
      <c r="S35" s="814"/>
      <c r="T35" s="814"/>
      <c r="U35" s="814"/>
      <c r="V35" s="814"/>
      <c r="W35" s="814"/>
      <c r="X35" s="814"/>
      <c r="Y35" s="814"/>
      <c r="Z35" s="814"/>
      <c r="AA35" s="814"/>
      <c r="AB35" s="814"/>
      <c r="AC35" s="829" t="s">
        <v>154</v>
      </c>
      <c r="AD35" s="829"/>
      <c r="AE35" s="829"/>
      <c r="AF35" s="830"/>
      <c r="AG35" s="822">
        <v>2</v>
      </c>
      <c r="AH35" s="461"/>
      <c r="AI35" s="462"/>
      <c r="AJ35" s="815" t="s">
        <v>473</v>
      </c>
      <c r="AK35" s="816"/>
      <c r="AL35" s="816"/>
      <c r="AM35" s="817"/>
      <c r="AO35" s="2"/>
    </row>
    <row r="36" spans="1:42" ht="19.5" customHeight="1">
      <c r="A36" s="165"/>
      <c r="C36" s="825"/>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9" t="s">
        <v>154</v>
      </c>
      <c r="AD36" s="829"/>
      <c r="AE36" s="829"/>
      <c r="AF36" s="830"/>
      <c r="AG36" s="502"/>
      <c r="AH36" s="821"/>
      <c r="AI36" s="500"/>
      <c r="AJ36" s="815" t="s">
        <v>155</v>
      </c>
      <c r="AK36" s="816"/>
      <c r="AL36" s="816"/>
      <c r="AM36" s="817"/>
      <c r="AO36" s="2"/>
    </row>
    <row r="37" spans="1:42" ht="19.5" customHeight="1" thickBot="1">
      <c r="A37" s="165"/>
      <c r="C37" s="827"/>
      <c r="D37" s="828"/>
      <c r="E37" s="828"/>
      <c r="F37" s="828"/>
      <c r="G37" s="828"/>
      <c r="H37" s="828"/>
      <c r="I37" s="828"/>
      <c r="J37" s="828"/>
      <c r="K37" s="828"/>
      <c r="L37" s="828"/>
      <c r="M37" s="828"/>
      <c r="N37" s="828"/>
      <c r="O37" s="828"/>
      <c r="P37" s="828"/>
      <c r="Q37" s="828"/>
      <c r="R37" s="828"/>
      <c r="S37" s="828"/>
      <c r="T37" s="828"/>
      <c r="U37" s="828"/>
      <c r="V37" s="828"/>
      <c r="W37" s="828"/>
      <c r="X37" s="828"/>
      <c r="Y37" s="828"/>
      <c r="Z37" s="828"/>
      <c r="AA37" s="828"/>
      <c r="AB37" s="828"/>
      <c r="AC37" s="831" t="s">
        <v>154</v>
      </c>
      <c r="AD37" s="831"/>
      <c r="AE37" s="831"/>
      <c r="AF37" s="832"/>
      <c r="AG37" s="810"/>
      <c r="AH37" s="811"/>
      <c r="AI37" s="812"/>
      <c r="AJ37" s="818" t="s">
        <v>155</v>
      </c>
      <c r="AK37" s="819"/>
      <c r="AL37" s="819"/>
      <c r="AM37" s="820"/>
      <c r="AO37" s="2"/>
    </row>
    <row r="38" spans="1:42" s="263" customFormat="1" ht="13.2">
      <c r="A38" s="262"/>
      <c r="C38" s="809" t="s">
        <v>156</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809"/>
      <c r="AM38" s="809"/>
      <c r="AN38" s="264"/>
      <c r="AO38" s="265"/>
      <c r="AP38" s="264"/>
    </row>
    <row r="39" spans="1:42" s="263" customFormat="1" ht="13.2">
      <c r="A39" s="262"/>
      <c r="C39" s="264"/>
      <c r="D39" s="264"/>
      <c r="E39" s="264"/>
      <c r="F39" s="264"/>
      <c r="G39" s="264"/>
      <c r="H39" s="264"/>
      <c r="I39" s="264"/>
      <c r="J39" s="264"/>
      <c r="K39" s="264"/>
      <c r="L39" s="264"/>
      <c r="M39" s="264"/>
      <c r="N39" s="264"/>
      <c r="O39" s="264"/>
      <c r="P39" s="264"/>
      <c r="Q39" s="264"/>
      <c r="R39" s="264"/>
      <c r="S39" s="264"/>
      <c r="T39" s="264"/>
      <c r="U39" s="264"/>
      <c r="V39" s="264"/>
      <c r="W39" s="264"/>
      <c r="X39" s="264"/>
      <c r="Y39" s="264"/>
      <c r="Z39" s="264"/>
      <c r="AA39" s="264"/>
      <c r="AB39" s="264"/>
      <c r="AC39" s="264"/>
      <c r="AD39" s="264"/>
      <c r="AE39" s="264"/>
      <c r="AF39" s="264"/>
      <c r="AG39" s="264"/>
      <c r="AH39" s="264"/>
      <c r="AI39" s="264"/>
      <c r="AJ39" s="264"/>
      <c r="AK39" s="264"/>
      <c r="AL39" s="264"/>
      <c r="AM39" s="264"/>
      <c r="AN39" s="264"/>
      <c r="AO39" s="265"/>
      <c r="AP39" s="264"/>
    </row>
    <row r="40" spans="1:42" ht="3" customHeight="1">
      <c r="A40" s="186"/>
      <c r="B40" s="187"/>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c r="AF40" s="187"/>
      <c r="AG40" s="187"/>
      <c r="AH40" s="187"/>
      <c r="AI40" s="187"/>
      <c r="AJ40" s="187"/>
      <c r="AK40" s="187"/>
      <c r="AL40" s="187"/>
      <c r="AM40" s="187"/>
      <c r="AN40" s="187"/>
      <c r="AO40" s="188"/>
    </row>
    <row r="41" spans="1:42" ht="12" customHeight="1">
      <c r="C41" s="24"/>
      <c r="S41" s="266"/>
      <c r="V41" s="197"/>
      <c r="W41" s="197"/>
      <c r="X41" s="197"/>
      <c r="Y41" s="197"/>
      <c r="Z41" s="197"/>
      <c r="AA41" s="197"/>
      <c r="AB41" s="197"/>
      <c r="AC41" s="197"/>
      <c r="AD41" s="197"/>
      <c r="AE41" s="197"/>
      <c r="AF41" s="197"/>
      <c r="AG41" s="197"/>
      <c r="AH41" s="197"/>
      <c r="AI41" s="197"/>
      <c r="AJ41" s="197"/>
      <c r="AK41" s="197"/>
      <c r="AL41" s="197"/>
      <c r="AM41" s="197"/>
      <c r="AN41" s="197"/>
      <c r="AO41" s="236" t="s">
        <v>592</v>
      </c>
    </row>
    <row r="42" spans="1:42" ht="12" customHeight="1"/>
    <row r="43" spans="1:42" ht="12" customHeight="1"/>
  </sheetData>
  <sheetProtection algorithmName="SHA-512" hashValue="FREkCsPmy26lLfE+VtSQ+V+k7mpEnC2eTlR2J+heVvZg5gSPvlbX+S48PB/LheiP79ESoZYeYPwTnhTi30u53w==" saltValue="K5uRIC4WWLOkrNyskF1oAw==" spinCount="100000" sheet="1" selectLockedCells="1"/>
  <mergeCells count="72">
    <mergeCell ref="W5:AA7"/>
    <mergeCell ref="W8:AA8"/>
    <mergeCell ref="D9:Q9"/>
    <mergeCell ref="C15:I15"/>
    <mergeCell ref="T9:V9"/>
    <mergeCell ref="T10:V10"/>
    <mergeCell ref="S5:S7"/>
    <mergeCell ref="T5:V7"/>
    <mergeCell ref="C5:R7"/>
    <mergeCell ref="AB5:AM6"/>
    <mergeCell ref="W12:AA12"/>
    <mergeCell ref="AB11:AG11"/>
    <mergeCell ref="AC34:AF34"/>
    <mergeCell ref="C34:AB34"/>
    <mergeCell ref="T11:V11"/>
    <mergeCell ref="AB10:AG10"/>
    <mergeCell ref="X23:AJ23"/>
    <mergeCell ref="X24:AJ24"/>
    <mergeCell ref="T8:V8"/>
    <mergeCell ref="AB7:AG7"/>
    <mergeCell ref="W11:AA11"/>
    <mergeCell ref="AH7:AM7"/>
    <mergeCell ref="AB12:AG12"/>
    <mergeCell ref="AH10:AM10"/>
    <mergeCell ref="AH11:AM11"/>
    <mergeCell ref="C38:AM38"/>
    <mergeCell ref="AJ34:AM34"/>
    <mergeCell ref="AG37:AI37"/>
    <mergeCell ref="C35:AB35"/>
    <mergeCell ref="AJ36:AM36"/>
    <mergeCell ref="AJ35:AM35"/>
    <mergeCell ref="AJ37:AM37"/>
    <mergeCell ref="AG36:AI36"/>
    <mergeCell ref="AG35:AI35"/>
    <mergeCell ref="AG34:AI34"/>
    <mergeCell ref="C36:AB36"/>
    <mergeCell ref="C37:AB37"/>
    <mergeCell ref="AC36:AF36"/>
    <mergeCell ref="AC37:AF37"/>
    <mergeCell ref="AC35:AF35"/>
    <mergeCell ref="AH12:AM12"/>
    <mergeCell ref="AB8:AG8"/>
    <mergeCell ref="AH8:AM8"/>
    <mergeCell ref="AK24:AM24"/>
    <mergeCell ref="AH9:AM9"/>
    <mergeCell ref="J15:AM15"/>
    <mergeCell ref="C12:V12"/>
    <mergeCell ref="AB9:AG9"/>
    <mergeCell ref="C11:R11"/>
    <mergeCell ref="W9:AA9"/>
    <mergeCell ref="W10:AA10"/>
    <mergeCell ref="J16:AM17"/>
    <mergeCell ref="C10:R10"/>
    <mergeCell ref="C16:I17"/>
    <mergeCell ref="D8:Q8"/>
    <mergeCell ref="D23:N23"/>
    <mergeCell ref="D27:P27"/>
    <mergeCell ref="R27:AM27"/>
    <mergeCell ref="D28:P28"/>
    <mergeCell ref="R28:AM28"/>
    <mergeCell ref="D29:E31"/>
    <mergeCell ref="H31:P31"/>
    <mergeCell ref="H29:P29"/>
    <mergeCell ref="H30:P30"/>
    <mergeCell ref="R29:AM29"/>
    <mergeCell ref="R31:AM31"/>
    <mergeCell ref="R30:AM30"/>
    <mergeCell ref="C20:AM20"/>
    <mergeCell ref="Q23:W23"/>
    <mergeCell ref="D24:N24"/>
    <mergeCell ref="Q24:W24"/>
    <mergeCell ref="AK23:AM23"/>
  </mergeCells>
  <phoneticPr fontId="2"/>
  <dataValidations count="6">
    <dataValidation imeMode="off" allowBlank="1" showInputMessage="1" showErrorMessage="1" sqref="AK24 AM24 W10:AA11 R31:AM31 AG34:AI37"/>
    <dataValidation imeMode="off" operator="greaterThanOrEqual" allowBlank="1" showInputMessage="1" showErrorMessage="1" sqref="AK23"/>
    <dataValidation type="textLength" operator="equal" allowBlank="1" showInputMessage="1" showErrorMessage="1" sqref="R32">
      <formula1>8</formula1>
    </dataValidation>
    <dataValidation imeMode="on" allowBlank="1" showInputMessage="1" showErrorMessage="1" sqref="C20:AM20 C16:AM17 R27:AM30 C35:AB37"/>
    <dataValidation type="list" allowBlank="1" showInputMessage="1" showErrorMessage="1" sqref="S8:S11">
      <formula1>"○"</formula1>
    </dataValidation>
    <dataValidation type="decimal" allowBlank="1" showInputMessage="1" showErrorMessage="1" prompt="単位にご注意ください。" sqref="W8:AA9">
      <formula1>0</formula1>
      <formula2>999</formula2>
    </dataValidation>
  </dataValidations>
  <pageMargins left="0.55118110236220474" right="0.55118110236220474" top="0.98425196850393704" bottom="0.98425196850393704"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5841" r:id="rId4" name="btnClear">
              <controlPr defaultSize="0" print="0" autoFill="0" autoPict="0">
                <anchor moveWithCells="1" sizeWithCells="1">
                  <from>
                    <xdr:col>41</xdr:col>
                    <xdr:colOff>0</xdr:colOff>
                    <xdr:row>42</xdr:row>
                    <xdr:rowOff>0</xdr:rowOff>
                  </from>
                  <to>
                    <xdr:col>41</xdr:col>
                    <xdr:colOff>0</xdr:colOff>
                    <xdr:row>42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BS150"/>
  <sheetViews>
    <sheetView showGridLines="0" view="pageBreakPreview" zoomScale="70" zoomScaleNormal="70" zoomScaleSheetLayoutView="70" zoomScalePageLayoutView="40" workbookViewId="0">
      <pane xSplit="1" ySplit="15" topLeftCell="B16" activePane="bottomRight" state="frozen"/>
      <selection activeCell="AZ34" sqref="AZ34"/>
      <selection pane="topRight" activeCell="AZ34" sqref="AZ34"/>
      <selection pane="bottomLeft" activeCell="AZ34" sqref="AZ34"/>
      <selection pane="bottomRight" activeCell="AG16" sqref="AG16:AG18"/>
    </sheetView>
  </sheetViews>
  <sheetFormatPr defaultColWidth="4.109375" defaultRowHeight="13.5" customHeight="1"/>
  <cols>
    <col min="1" max="1" width="1.6640625" style="296" customWidth="1"/>
    <col min="2" max="3" width="5.109375" style="296" customWidth="1"/>
    <col min="4" max="4" width="3.44140625" style="296" customWidth="1"/>
    <col min="5" max="5" width="2.88671875" style="296" customWidth="1"/>
    <col min="6" max="7" width="5.109375" style="296" customWidth="1"/>
    <col min="8" max="8" width="7.44140625" style="296" customWidth="1"/>
    <col min="9" max="9" width="7.6640625" style="296" customWidth="1"/>
    <col min="10" max="10" width="7.44140625" style="296" customWidth="1"/>
    <col min="11" max="19" width="5.6640625" style="296" customWidth="1"/>
    <col min="20" max="20" width="10.88671875" style="296" customWidth="1"/>
    <col min="21" max="31" width="5.6640625" style="296" customWidth="1"/>
    <col min="32" max="33" width="7.33203125" style="296" customWidth="1"/>
    <col min="34" max="34" width="13.44140625" style="296" customWidth="1"/>
    <col min="35" max="35" width="32.6640625" style="296" customWidth="1"/>
    <col min="36" max="36" width="1.6640625" style="296" customWidth="1"/>
    <col min="37" max="42" width="4.109375" style="296" hidden="1" customWidth="1"/>
    <col min="43" max="43" width="7" style="296" hidden="1" customWidth="1"/>
    <col min="44" max="44" width="8.44140625" style="296" hidden="1" customWidth="1"/>
    <col min="45" max="45" width="8.109375" style="296" hidden="1" customWidth="1"/>
    <col min="46" max="46" width="8.44140625" style="296" hidden="1" customWidth="1"/>
    <col min="47" max="47" width="4.109375" style="296" hidden="1" customWidth="1"/>
    <col min="48" max="53" width="6.33203125" style="296" hidden="1" customWidth="1"/>
    <col min="54" max="55" width="4.109375" style="296" hidden="1" customWidth="1"/>
    <col min="56" max="56" width="11.88671875" style="296" hidden="1" customWidth="1"/>
    <col min="57" max="57" width="4.6640625" style="296" hidden="1" customWidth="1"/>
    <col min="58" max="58" width="5.88671875" style="296" hidden="1" customWidth="1"/>
    <col min="59" max="60" width="7.109375" style="296" hidden="1" customWidth="1"/>
    <col min="61" max="61" width="5.88671875" style="296" hidden="1" customWidth="1"/>
    <col min="62" max="63" width="7.109375" style="296" hidden="1" customWidth="1"/>
    <col min="64" max="64" width="5.88671875" style="296" hidden="1" customWidth="1"/>
    <col min="65" max="66" width="7.109375" style="296" hidden="1" customWidth="1"/>
    <col min="67" max="67" width="4.109375" style="296" hidden="1" customWidth="1"/>
    <col min="68" max="71" width="6.33203125" style="296" hidden="1" customWidth="1"/>
    <col min="72" max="74" width="4.109375" style="296" customWidth="1"/>
    <col min="75" max="16384" width="4.109375" style="296"/>
  </cols>
  <sheetData>
    <row r="1" spans="1:71" ht="10.5" customHeight="1"/>
    <row r="2" spans="1:71" ht="10.5" customHeight="1">
      <c r="B2" s="1118" t="s">
        <v>81</v>
      </c>
      <c r="C2" s="1118"/>
      <c r="D2" s="1118"/>
      <c r="E2" s="1118"/>
      <c r="F2" s="1118"/>
      <c r="G2" s="1118"/>
      <c r="H2" s="1118"/>
    </row>
    <row r="3" spans="1:71" ht="10.5" customHeight="1">
      <c r="B3" s="1118"/>
      <c r="C3" s="1118"/>
      <c r="D3" s="1118"/>
      <c r="E3" s="1118"/>
      <c r="F3" s="1118"/>
      <c r="G3" s="1118"/>
      <c r="H3" s="1118"/>
      <c r="I3" s="360" t="s">
        <v>82</v>
      </c>
      <c r="J3" s="361" t="s">
        <v>83</v>
      </c>
    </row>
    <row r="4" spans="1:71" ht="10.5" customHeight="1" thickBot="1"/>
    <row r="5" spans="1:71" ht="15" customHeight="1" thickTop="1">
      <c r="B5" s="1141" t="s">
        <v>84</v>
      </c>
      <c r="C5" s="1141"/>
      <c r="D5" s="1141"/>
      <c r="E5" s="1141"/>
      <c r="F5" s="1141"/>
      <c r="G5" s="1141"/>
      <c r="H5" s="1141"/>
      <c r="I5" s="1141"/>
      <c r="J5" s="1141"/>
      <c r="K5" s="1142">
        <f>提出書!$AA$3</f>
        <v>2025</v>
      </c>
      <c r="L5" s="1143"/>
      <c r="M5" s="1143"/>
      <c r="N5" s="362" t="s">
        <v>381</v>
      </c>
      <c r="O5" s="1143" t="str">
        <f>IF(提出書!$AE$3="","",提出書!$AE$3)</f>
        <v/>
      </c>
      <c r="P5" s="1143"/>
      <c r="Q5" s="362" t="s">
        <v>85</v>
      </c>
      <c r="R5" s="1143" t="str">
        <f>IF(提出書!$AH$3="","",提出書!$AH$3)</f>
        <v/>
      </c>
      <c r="S5" s="1143"/>
      <c r="T5" s="363" t="s">
        <v>86</v>
      </c>
      <c r="AA5" s="1147">
        <f>ROUND(SUM(AT16:AT51,AT53:AT97,AT99:AT107),0)</f>
        <v>0</v>
      </c>
      <c r="AB5" s="1148"/>
      <c r="AC5" s="1148"/>
      <c r="AD5" s="1148"/>
      <c r="AE5" s="1148"/>
      <c r="AF5" s="1153" t="s">
        <v>469</v>
      </c>
      <c r="AK5" s="313" t="s">
        <v>87</v>
      </c>
      <c r="AL5" s="314"/>
      <c r="AM5" s="314"/>
      <c r="AN5" s="314"/>
      <c r="AO5" s="314"/>
      <c r="AP5" s="314"/>
      <c r="AQ5" s="314"/>
      <c r="AR5" s="314"/>
      <c r="AS5" s="314"/>
      <c r="AT5" s="314"/>
      <c r="AU5" s="315"/>
      <c r="AV5" s="315"/>
      <c r="AW5" s="315"/>
      <c r="AX5" s="315"/>
      <c r="AY5" s="315"/>
      <c r="AZ5" s="315"/>
      <c r="BA5" s="315"/>
      <c r="BP5" s="315"/>
      <c r="BQ5" s="315"/>
      <c r="BR5" s="315"/>
      <c r="BS5" s="315"/>
    </row>
    <row r="6" spans="1:71" ht="15" customHeight="1">
      <c r="B6" s="1267" t="s">
        <v>88</v>
      </c>
      <c r="C6" s="1268"/>
      <c r="D6" s="1268"/>
      <c r="E6" s="1268"/>
      <c r="F6" s="1268"/>
      <c r="G6" s="1268"/>
      <c r="H6" s="1268"/>
      <c r="I6" s="1268"/>
      <c r="J6" s="1269"/>
      <c r="K6" s="1262" t="str">
        <f>IF(その1!$E$9="","",その1!$E$9)</f>
        <v/>
      </c>
      <c r="L6" s="1265"/>
      <c r="M6" s="1265"/>
      <c r="N6" s="1265"/>
      <c r="O6" s="1265"/>
      <c r="P6" s="1265"/>
      <c r="Q6" s="1265"/>
      <c r="R6" s="1265"/>
      <c r="S6" s="1265"/>
      <c r="T6" s="1266"/>
      <c r="AA6" s="1149"/>
      <c r="AB6" s="1150"/>
      <c r="AC6" s="1150"/>
      <c r="AD6" s="1150"/>
      <c r="AE6" s="1150"/>
      <c r="AF6" s="1154"/>
      <c r="AK6" s="1231" t="s">
        <v>466</v>
      </c>
      <c r="AL6" s="1232"/>
      <c r="AM6" s="1232"/>
      <c r="AN6" s="1232"/>
      <c r="AO6" s="1232"/>
      <c r="AP6" s="1232"/>
      <c r="AQ6" s="1232"/>
      <c r="AR6" s="1232"/>
      <c r="AS6" s="1232"/>
      <c r="AT6" s="1232"/>
      <c r="AU6" s="315"/>
      <c r="AV6" s="315"/>
      <c r="AW6" s="315"/>
      <c r="AX6" s="315"/>
      <c r="AY6" s="315"/>
      <c r="AZ6" s="315"/>
      <c r="BA6" s="315"/>
      <c r="BP6" s="315"/>
      <c r="BQ6" s="315"/>
      <c r="BR6" s="315"/>
      <c r="BS6" s="315"/>
    </row>
    <row r="7" spans="1:71" ht="15" customHeight="1">
      <c r="B7" s="1141" t="s">
        <v>89</v>
      </c>
      <c r="C7" s="1141"/>
      <c r="D7" s="1141"/>
      <c r="E7" s="1141"/>
      <c r="F7" s="1141"/>
      <c r="G7" s="1141"/>
      <c r="H7" s="1141"/>
      <c r="I7" s="1141"/>
      <c r="J7" s="1141"/>
      <c r="K7" s="1144" t="str">
        <f>その1!$AM$11</f>
        <v/>
      </c>
      <c r="L7" s="1145"/>
      <c r="M7" s="1146"/>
      <c r="N7" s="1262" t="str">
        <f>その1!$R$12</f>
        <v/>
      </c>
      <c r="O7" s="1263"/>
      <c r="P7" s="1263"/>
      <c r="Q7" s="1263"/>
      <c r="R7" s="1263"/>
      <c r="S7" s="1263"/>
      <c r="T7" s="1264"/>
      <c r="AA7" s="1149"/>
      <c r="AB7" s="1150"/>
      <c r="AC7" s="1150"/>
      <c r="AD7" s="1150"/>
      <c r="AE7" s="1150"/>
      <c r="AF7" s="1154"/>
      <c r="AK7" s="1233"/>
      <c r="AL7" s="1234"/>
      <c r="AM7" s="1234"/>
      <c r="AN7" s="1234"/>
      <c r="AO7" s="1234"/>
      <c r="AP7" s="1234"/>
      <c r="AQ7" s="1234"/>
      <c r="AR7" s="1234"/>
      <c r="AS7" s="1234"/>
      <c r="AT7" s="1234"/>
      <c r="AU7" s="315"/>
      <c r="AV7" s="315"/>
      <c r="AW7" s="315"/>
      <c r="AX7" s="315"/>
      <c r="AY7" s="315"/>
      <c r="AZ7" s="315"/>
      <c r="BA7" s="315"/>
      <c r="BP7" s="315"/>
      <c r="BQ7" s="315"/>
      <c r="BR7" s="315"/>
      <c r="BS7" s="315"/>
    </row>
    <row r="8" spans="1:71" ht="15" customHeight="1">
      <c r="B8" s="1141" t="s">
        <v>90</v>
      </c>
      <c r="C8" s="1141"/>
      <c r="D8" s="1141"/>
      <c r="E8" s="1141"/>
      <c r="F8" s="1141"/>
      <c r="G8" s="1141"/>
      <c r="H8" s="1141"/>
      <c r="I8" s="1141"/>
      <c r="J8" s="1141"/>
      <c r="K8" s="1262" t="str">
        <f>その1!$R$13</f>
        <v/>
      </c>
      <c r="L8" s="1265"/>
      <c r="M8" s="1265"/>
      <c r="N8" s="1265"/>
      <c r="O8" s="1265"/>
      <c r="P8" s="1265"/>
      <c r="Q8" s="1265"/>
      <c r="R8" s="1265"/>
      <c r="S8" s="1265"/>
      <c r="T8" s="1266"/>
      <c r="AA8" s="1149"/>
      <c r="AB8" s="1150"/>
      <c r="AC8" s="1150"/>
      <c r="AD8" s="1150"/>
      <c r="AE8" s="1150"/>
      <c r="AF8" s="1154"/>
      <c r="AK8" s="1233"/>
      <c r="AL8" s="1234"/>
      <c r="AM8" s="1234"/>
      <c r="AN8" s="1234"/>
      <c r="AO8" s="1234"/>
      <c r="AP8" s="1234"/>
      <c r="AQ8" s="1234"/>
      <c r="AR8" s="1234"/>
      <c r="AS8" s="1234"/>
      <c r="AT8" s="1234"/>
      <c r="AU8" s="315"/>
      <c r="AV8" s="315"/>
      <c r="AW8" s="315"/>
      <c r="AX8" s="315"/>
      <c r="AY8" s="315"/>
      <c r="AZ8" s="315"/>
      <c r="BA8" s="315"/>
      <c r="BP8" s="315"/>
      <c r="BQ8" s="315"/>
      <c r="BR8" s="315"/>
      <c r="BS8" s="315"/>
    </row>
    <row r="9" spans="1:71" ht="15" customHeight="1">
      <c r="B9" s="1141" t="s">
        <v>461</v>
      </c>
      <c r="C9" s="1141"/>
      <c r="D9" s="1141"/>
      <c r="E9" s="1141"/>
      <c r="F9" s="1141"/>
      <c r="G9" s="1141"/>
      <c r="H9" s="1141"/>
      <c r="I9" s="1141"/>
      <c r="J9" s="1141"/>
      <c r="K9" s="1262" t="str">
        <f>IF(その1!$R$16="","",その1!$R$16)</f>
        <v/>
      </c>
      <c r="L9" s="1265"/>
      <c r="M9" s="1265"/>
      <c r="N9" s="1265"/>
      <c r="O9" s="1265"/>
      <c r="P9" s="1265"/>
      <c r="Q9" s="1265"/>
      <c r="R9" s="1265"/>
      <c r="S9" s="1265"/>
      <c r="T9" s="1266"/>
      <c r="AA9" s="1149"/>
      <c r="AB9" s="1150"/>
      <c r="AC9" s="1150"/>
      <c r="AD9" s="1150"/>
      <c r="AE9" s="1150"/>
      <c r="AF9" s="1154"/>
      <c r="AK9" s="1233"/>
      <c r="AL9" s="1234"/>
      <c r="AM9" s="1234"/>
      <c r="AN9" s="1234"/>
      <c r="AO9" s="1234"/>
      <c r="AP9" s="1234"/>
      <c r="AQ9" s="1234"/>
      <c r="AR9" s="1234"/>
      <c r="AS9" s="1234"/>
      <c r="AT9" s="1234"/>
      <c r="AU9" s="315"/>
      <c r="AV9" s="315"/>
      <c r="AW9" s="315"/>
      <c r="AX9" s="315"/>
      <c r="AY9" s="315"/>
      <c r="AZ9" s="315"/>
      <c r="BA9" s="315"/>
      <c r="BP9" s="315"/>
      <c r="BQ9" s="315"/>
      <c r="BR9" s="315"/>
      <c r="BS9" s="315"/>
    </row>
    <row r="10" spans="1:71" ht="15" customHeight="1" thickBot="1">
      <c r="B10" s="1141" t="s">
        <v>462</v>
      </c>
      <c r="C10" s="1141"/>
      <c r="D10" s="1141"/>
      <c r="E10" s="1141"/>
      <c r="F10" s="1141"/>
      <c r="G10" s="1141"/>
      <c r="H10" s="1141"/>
      <c r="I10" s="1141"/>
      <c r="J10" s="1141"/>
      <c r="K10" s="1262" t="str">
        <f>その1!$R$18</f>
        <v/>
      </c>
      <c r="L10" s="1265"/>
      <c r="M10" s="1265"/>
      <c r="N10" s="1265"/>
      <c r="O10" s="1265"/>
      <c r="P10" s="1265"/>
      <c r="Q10" s="1265"/>
      <c r="R10" s="1265"/>
      <c r="S10" s="1265"/>
      <c r="T10" s="1266"/>
      <c r="Y10" s="1139" t="s">
        <v>91</v>
      </c>
      <c r="Z10" s="1140"/>
      <c r="AA10" s="1151"/>
      <c r="AB10" s="1152"/>
      <c r="AC10" s="1152"/>
      <c r="AD10" s="1152"/>
      <c r="AE10" s="1152"/>
      <c r="AF10" s="1155"/>
      <c r="AK10" s="1235"/>
      <c r="AL10" s="1236"/>
      <c r="AM10" s="1236"/>
      <c r="AN10" s="1236"/>
      <c r="AO10" s="1236"/>
      <c r="AP10" s="1236"/>
      <c r="AQ10" s="1236"/>
      <c r="AR10" s="1236"/>
      <c r="AS10" s="1236"/>
      <c r="AT10" s="1236"/>
      <c r="AU10" s="314"/>
      <c r="AV10" s="315"/>
      <c r="AW10" s="315"/>
      <c r="AX10" s="315"/>
      <c r="AY10" s="315"/>
      <c r="AZ10" s="315"/>
      <c r="BA10" s="315"/>
      <c r="BP10" s="315"/>
      <c r="BQ10" s="315"/>
      <c r="BR10" s="315"/>
      <c r="BS10" s="315"/>
    </row>
    <row r="11" spans="1:71" ht="10.35" customHeight="1" thickTop="1">
      <c r="B11" s="364"/>
      <c r="C11" s="364"/>
      <c r="D11" s="364"/>
      <c r="E11" s="364"/>
      <c r="F11" s="364"/>
      <c r="G11" s="364"/>
      <c r="H11" s="364"/>
      <c r="I11" s="364"/>
      <c r="J11" s="364"/>
      <c r="K11" s="364"/>
      <c r="L11" s="364"/>
      <c r="M11" s="364"/>
      <c r="N11" s="364"/>
      <c r="O11" s="364"/>
      <c r="P11" s="364"/>
      <c r="Q11" s="364"/>
      <c r="R11" s="364"/>
      <c r="S11" s="364"/>
      <c r="T11" s="364"/>
      <c r="U11" s="365"/>
      <c r="V11" s="365"/>
      <c r="Y11" s="366"/>
      <c r="Z11" s="367"/>
      <c r="AA11" s="365"/>
      <c r="AB11" s="365"/>
      <c r="AC11" s="366"/>
      <c r="AD11" s="366"/>
      <c r="AE11" s="366"/>
      <c r="AF11" s="367"/>
      <c r="AK11" s="312" t="s">
        <v>467</v>
      </c>
      <c r="AL11" s="316" t="s">
        <v>92</v>
      </c>
      <c r="AM11" s="317">
        <f>SUM($AP$16:$AP$51)</f>
        <v>30</v>
      </c>
      <c r="AN11" s="312" t="s">
        <v>468</v>
      </c>
      <c r="AO11" s="316" t="s">
        <v>92</v>
      </c>
      <c r="AP11" s="299">
        <f>SUM($AP$53:$AP$97)+SUM(AP99:AP107)</f>
        <v>34</v>
      </c>
      <c r="AQ11" s="315"/>
      <c r="AR11" s="315"/>
      <c r="AS11" s="315"/>
      <c r="AT11" s="318"/>
      <c r="AU11" s="315"/>
      <c r="AV11" s="315"/>
      <c r="AW11" s="315"/>
      <c r="AX11" s="315"/>
      <c r="AY11" s="315"/>
      <c r="AZ11" s="315"/>
      <c r="BA11" s="315"/>
      <c r="BP11" s="315"/>
      <c r="BQ11" s="315"/>
      <c r="BR11" s="315"/>
      <c r="BS11" s="315"/>
    </row>
    <row r="12" spans="1:71" ht="10.35" customHeight="1">
      <c r="B12" s="368"/>
      <c r="C12" s="364"/>
      <c r="D12" s="364"/>
      <c r="E12" s="364"/>
      <c r="F12" s="364"/>
      <c r="G12" s="364"/>
      <c r="H12" s="364"/>
      <c r="I12" s="364"/>
      <c r="J12" s="389"/>
      <c r="K12" s="364"/>
      <c r="L12" s="364"/>
      <c r="M12" s="364"/>
      <c r="N12" s="364"/>
      <c r="O12" s="364"/>
      <c r="P12" s="364"/>
      <c r="Q12" s="364"/>
      <c r="R12" s="364"/>
      <c r="S12" s="364"/>
      <c r="T12" s="364"/>
      <c r="AG12" s="319"/>
      <c r="AH12" s="366"/>
      <c r="AI12" s="366"/>
      <c r="AK12" s="319" t="s">
        <v>0</v>
      </c>
      <c r="AL12" s="312" t="s">
        <v>1</v>
      </c>
      <c r="AM12" s="312" t="s">
        <v>2</v>
      </c>
      <c r="AN12" s="319" t="s">
        <v>3</v>
      </c>
      <c r="AO12" s="312" t="s">
        <v>4</v>
      </c>
      <c r="AP12" s="312" t="s">
        <v>5</v>
      </c>
      <c r="AQ12" s="312" t="s">
        <v>6</v>
      </c>
      <c r="AR12" s="319"/>
      <c r="AS12" s="312" t="s">
        <v>7</v>
      </c>
      <c r="AT12" s="319"/>
      <c r="AU12" s="315"/>
      <c r="AV12" s="315"/>
      <c r="AW12" s="315"/>
      <c r="AX12" s="315"/>
      <c r="AY12" s="315"/>
      <c r="AZ12" s="315"/>
      <c r="BA12" s="315"/>
      <c r="BP12" s="315"/>
      <c r="BQ12" s="315"/>
      <c r="BR12" s="315"/>
      <c r="BS12" s="315"/>
    </row>
    <row r="13" spans="1:71" ht="23.1" customHeight="1">
      <c r="B13" s="1124" t="s">
        <v>8</v>
      </c>
      <c r="C13" s="1124" t="s">
        <v>430</v>
      </c>
      <c r="D13" s="1125"/>
      <c r="E13" s="1125"/>
      <c r="F13" s="1125"/>
      <c r="G13" s="1125"/>
      <c r="H13" s="1125"/>
      <c r="I13" s="1124" t="s">
        <v>93</v>
      </c>
      <c r="J13" s="1125"/>
      <c r="K13" s="1125"/>
      <c r="L13" s="1125"/>
      <c r="M13" s="1125"/>
      <c r="N13" s="1125"/>
      <c r="O13" s="1125"/>
      <c r="P13" s="1125"/>
      <c r="Q13" s="1125"/>
      <c r="R13" s="1125"/>
      <c r="S13" s="1125"/>
      <c r="T13" s="1126"/>
      <c r="U13" s="1124" t="s">
        <v>94</v>
      </c>
      <c r="V13" s="1125"/>
      <c r="W13" s="1125"/>
      <c r="X13" s="1125"/>
      <c r="Y13" s="1125"/>
      <c r="Z13" s="1125"/>
      <c r="AA13" s="1125"/>
      <c r="AB13" s="1125"/>
      <c r="AC13" s="1125"/>
      <c r="AD13" s="1125"/>
      <c r="AE13" s="1125"/>
      <c r="AF13" s="1125"/>
      <c r="AG13" s="1253" t="s">
        <v>95</v>
      </c>
      <c r="AH13" s="1255" t="s">
        <v>96</v>
      </c>
      <c r="AI13" s="1259" t="s">
        <v>97</v>
      </c>
      <c r="AJ13" s="297"/>
      <c r="AK13" s="1116" t="s">
        <v>98</v>
      </c>
      <c r="AL13" s="1251" t="s">
        <v>99</v>
      </c>
      <c r="AM13" s="1251" t="s">
        <v>147</v>
      </c>
      <c r="AN13" s="1251" t="s">
        <v>100</v>
      </c>
      <c r="AO13" s="1251" t="s">
        <v>101</v>
      </c>
      <c r="AP13" s="1251" t="s">
        <v>102</v>
      </c>
      <c r="AQ13" s="1248" t="s">
        <v>103</v>
      </c>
      <c r="AR13" s="1246" t="s">
        <v>104</v>
      </c>
      <c r="AS13" s="1116" t="s">
        <v>105</v>
      </c>
      <c r="AT13" s="1112" t="s">
        <v>106</v>
      </c>
      <c r="AU13" s="315"/>
      <c r="AV13" s="1110" t="s">
        <v>94</v>
      </c>
      <c r="AW13" s="1111"/>
      <c r="AX13" s="1111"/>
      <c r="AY13" s="1111"/>
      <c r="AZ13" s="1111"/>
      <c r="BA13" s="1112"/>
      <c r="BP13" s="1307" t="s">
        <v>94</v>
      </c>
      <c r="BQ13" s="1308"/>
      <c r="BR13" s="1308"/>
      <c r="BS13" s="1309"/>
    </row>
    <row r="14" spans="1:71" ht="23.1" customHeight="1" thickBot="1">
      <c r="B14" s="1127"/>
      <c r="C14" s="1127"/>
      <c r="D14" s="1128"/>
      <c r="E14" s="1128"/>
      <c r="F14" s="1128"/>
      <c r="G14" s="1128"/>
      <c r="H14" s="1128"/>
      <c r="I14" s="1127"/>
      <c r="J14" s="1128"/>
      <c r="K14" s="1128"/>
      <c r="L14" s="1128"/>
      <c r="M14" s="1128"/>
      <c r="N14" s="1128"/>
      <c r="O14" s="1128"/>
      <c r="P14" s="1128"/>
      <c r="Q14" s="1128"/>
      <c r="R14" s="1128"/>
      <c r="S14" s="1128"/>
      <c r="T14" s="1129"/>
      <c r="U14" s="1127"/>
      <c r="V14" s="1128"/>
      <c r="W14" s="1128"/>
      <c r="X14" s="1128"/>
      <c r="Y14" s="1128"/>
      <c r="Z14" s="1128"/>
      <c r="AA14" s="1128"/>
      <c r="AB14" s="1128"/>
      <c r="AC14" s="1128"/>
      <c r="AD14" s="1128"/>
      <c r="AE14" s="1128"/>
      <c r="AF14" s="1128"/>
      <c r="AG14" s="1254"/>
      <c r="AH14" s="1256"/>
      <c r="AI14" s="1260"/>
      <c r="AJ14" s="297"/>
      <c r="AK14" s="1117"/>
      <c r="AL14" s="1252"/>
      <c r="AM14" s="1252"/>
      <c r="AN14" s="1257"/>
      <c r="AO14" s="1252"/>
      <c r="AP14" s="1252"/>
      <c r="AQ14" s="1249"/>
      <c r="AR14" s="1247"/>
      <c r="AS14" s="1117"/>
      <c r="AT14" s="1115"/>
      <c r="AU14" s="315"/>
      <c r="AV14" s="1113"/>
      <c r="AW14" s="1114"/>
      <c r="AX14" s="1114"/>
      <c r="AY14" s="1114"/>
      <c r="AZ14" s="1114"/>
      <c r="BA14" s="1115"/>
      <c r="BP14" s="1310"/>
      <c r="BQ14" s="1311"/>
      <c r="BR14" s="1311"/>
      <c r="BS14" s="1312"/>
    </row>
    <row r="15" spans="1:71" ht="27" customHeight="1" thickTop="1">
      <c r="B15" s="369" t="s">
        <v>579</v>
      </c>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1"/>
      <c r="AH15" s="371"/>
      <c r="AI15" s="372"/>
      <c r="AJ15" s="297"/>
      <c r="AK15" s="320"/>
      <c r="AL15" s="320"/>
      <c r="AM15" s="320"/>
      <c r="AN15" s="320"/>
      <c r="AO15" s="320"/>
      <c r="AP15" s="320"/>
      <c r="AQ15" s="320"/>
      <c r="AR15" s="321">
        <f>SUM(AR16:AR51)</f>
        <v>30</v>
      </c>
      <c r="AS15" s="320"/>
      <c r="AT15" s="321">
        <f>SUM(AT16:AT51)</f>
        <v>0</v>
      </c>
      <c r="AU15" s="315"/>
      <c r="AV15" s="322"/>
      <c r="AW15" s="323"/>
      <c r="AX15" s="323"/>
      <c r="AY15" s="323"/>
      <c r="AZ15" s="323"/>
      <c r="BA15" s="324"/>
      <c r="BP15" s="357"/>
      <c r="BQ15" s="358"/>
      <c r="BR15" s="358"/>
      <c r="BS15" s="359"/>
    </row>
    <row r="16" spans="1:71" ht="22.35" customHeight="1">
      <c r="A16" s="1156">
        <v>1</v>
      </c>
      <c r="B16" s="1156">
        <v>1</v>
      </c>
      <c r="C16" s="1119" t="s">
        <v>107</v>
      </c>
      <c r="D16" s="969"/>
      <c r="E16" s="969"/>
      <c r="F16" s="968" t="s">
        <v>659</v>
      </c>
      <c r="G16" s="969"/>
      <c r="H16" s="970"/>
      <c r="I16" s="867" t="s">
        <v>631</v>
      </c>
      <c r="J16" s="868"/>
      <c r="K16" s="868"/>
      <c r="L16" s="868"/>
      <c r="M16" s="868"/>
      <c r="N16" s="868"/>
      <c r="O16" s="868"/>
      <c r="P16" s="868"/>
      <c r="Q16" s="868"/>
      <c r="R16" s="868"/>
      <c r="S16" s="868"/>
      <c r="T16" s="876"/>
      <c r="U16" s="867" t="s">
        <v>108</v>
      </c>
      <c r="V16" s="868"/>
      <c r="W16" s="868"/>
      <c r="X16" s="868"/>
      <c r="Y16" s="868"/>
      <c r="Z16" s="868"/>
      <c r="AA16" s="868"/>
      <c r="AB16" s="868"/>
      <c r="AC16" s="868"/>
      <c r="AD16" s="868"/>
      <c r="AE16" s="868"/>
      <c r="AF16" s="869"/>
      <c r="AG16" s="1136"/>
      <c r="AH16" s="1068"/>
      <c r="AI16" s="1244"/>
      <c r="AJ16" s="297"/>
      <c r="AK16" s="1074">
        <v>2</v>
      </c>
      <c r="AL16" s="1005">
        <v>1</v>
      </c>
      <c r="AM16" s="1005">
        <f>IF($AG16="該当無",0,1)</f>
        <v>1</v>
      </c>
      <c r="AN16" s="1208">
        <v>1</v>
      </c>
      <c r="AO16" s="1261"/>
      <c r="AP16" s="1005">
        <f>$AK16*$AM16*$AN16</f>
        <v>2</v>
      </c>
      <c r="AQ16" s="1245">
        <f>$AP16*30/$AM$11</f>
        <v>2</v>
      </c>
      <c r="AR16" s="1031">
        <f>SUM(AQ16:AQ30)</f>
        <v>12</v>
      </c>
      <c r="AS16" s="1094">
        <f>IF($AP16=0,0,IF($AG16=-1,$AG16*$AO16,$AG16/$AL16*$AQ16))</f>
        <v>0</v>
      </c>
      <c r="AT16" s="1104">
        <f>SUM(AS16:AS30)</f>
        <v>0</v>
      </c>
      <c r="AU16" s="325"/>
      <c r="AV16" s="1101">
        <v>1</v>
      </c>
      <c r="AW16" s="1005">
        <v>0</v>
      </c>
      <c r="AX16" s="1005"/>
      <c r="AY16" s="1005"/>
      <c r="AZ16" s="1005"/>
      <c r="BA16" s="1082"/>
      <c r="BP16" s="1305" t="str">
        <f>IF($AG16=0,"今年度","")</f>
        <v>今年度</v>
      </c>
      <c r="BQ16" s="1011" t="str">
        <f>IF($AG16=0,"来年度","")</f>
        <v>来年度</v>
      </c>
      <c r="BR16" s="1011" t="str">
        <f>IF($AG16=0,"再来年度","")</f>
        <v>再来年度</v>
      </c>
      <c r="BS16" s="1306" t="str">
        <f>IF($AG16=0,"未定","")</f>
        <v>未定</v>
      </c>
    </row>
    <row r="17" spans="1:71" ht="22.35" customHeight="1">
      <c r="A17" s="1157"/>
      <c r="B17" s="1157"/>
      <c r="C17" s="935"/>
      <c r="D17" s="936"/>
      <c r="E17" s="936"/>
      <c r="F17" s="971"/>
      <c r="G17" s="936"/>
      <c r="H17" s="972"/>
      <c r="I17" s="870"/>
      <c r="J17" s="871"/>
      <c r="K17" s="871"/>
      <c r="L17" s="871"/>
      <c r="M17" s="871"/>
      <c r="N17" s="871"/>
      <c r="O17" s="871"/>
      <c r="P17" s="871"/>
      <c r="Q17" s="871"/>
      <c r="R17" s="871"/>
      <c r="S17" s="871"/>
      <c r="T17" s="877"/>
      <c r="U17" s="870"/>
      <c r="V17" s="871"/>
      <c r="W17" s="871"/>
      <c r="X17" s="871"/>
      <c r="Y17" s="871"/>
      <c r="Z17" s="871"/>
      <c r="AA17" s="871"/>
      <c r="AB17" s="871"/>
      <c r="AC17" s="871"/>
      <c r="AD17" s="871"/>
      <c r="AE17" s="871"/>
      <c r="AF17" s="872"/>
      <c r="AG17" s="1137"/>
      <c r="AH17" s="1069"/>
      <c r="AI17" s="1173"/>
      <c r="AJ17" s="297"/>
      <c r="AK17" s="1075"/>
      <c r="AL17" s="1006"/>
      <c r="AM17" s="1006"/>
      <c r="AN17" s="1209"/>
      <c r="AO17" s="1221"/>
      <c r="AP17" s="1006"/>
      <c r="AQ17" s="1239"/>
      <c r="AR17" s="1032"/>
      <c r="AS17" s="1095"/>
      <c r="AT17" s="1015"/>
      <c r="AU17" s="325"/>
      <c r="AV17" s="1077"/>
      <c r="AW17" s="1006"/>
      <c r="AX17" s="1006"/>
      <c r="AY17" s="1006"/>
      <c r="AZ17" s="1006"/>
      <c r="BA17" s="1080"/>
      <c r="BP17" s="1305"/>
      <c r="BQ17" s="1011"/>
      <c r="BR17" s="1011"/>
      <c r="BS17" s="1306"/>
    </row>
    <row r="18" spans="1:71" ht="22.35" customHeight="1">
      <c r="A18" s="1158"/>
      <c r="B18" s="1158"/>
      <c r="C18" s="935"/>
      <c r="D18" s="936"/>
      <c r="E18" s="936"/>
      <c r="F18" s="971"/>
      <c r="G18" s="936"/>
      <c r="H18" s="972"/>
      <c r="I18" s="873"/>
      <c r="J18" s="874"/>
      <c r="K18" s="874"/>
      <c r="L18" s="874"/>
      <c r="M18" s="874"/>
      <c r="N18" s="874"/>
      <c r="O18" s="874"/>
      <c r="P18" s="874"/>
      <c r="Q18" s="874"/>
      <c r="R18" s="874"/>
      <c r="S18" s="874"/>
      <c r="T18" s="878"/>
      <c r="U18" s="873"/>
      <c r="V18" s="874"/>
      <c r="W18" s="874"/>
      <c r="X18" s="874"/>
      <c r="Y18" s="874"/>
      <c r="Z18" s="874"/>
      <c r="AA18" s="874"/>
      <c r="AB18" s="874"/>
      <c r="AC18" s="874"/>
      <c r="AD18" s="874"/>
      <c r="AE18" s="874"/>
      <c r="AF18" s="875"/>
      <c r="AG18" s="1138"/>
      <c r="AH18" s="1069"/>
      <c r="AI18" s="1243"/>
      <c r="AJ18" s="297"/>
      <c r="AK18" s="1073"/>
      <c r="AL18" s="1007"/>
      <c r="AM18" s="1007"/>
      <c r="AN18" s="1012"/>
      <c r="AO18" s="1222"/>
      <c r="AP18" s="1007"/>
      <c r="AQ18" s="1240"/>
      <c r="AR18" s="1032"/>
      <c r="AS18" s="1096"/>
      <c r="AT18" s="1024"/>
      <c r="AU18" s="325"/>
      <c r="AV18" s="1097"/>
      <c r="AW18" s="1007"/>
      <c r="AX18" s="1007"/>
      <c r="AY18" s="1007"/>
      <c r="AZ18" s="1007"/>
      <c r="BA18" s="1081"/>
      <c r="BP18" s="1305"/>
      <c r="BQ18" s="1011"/>
      <c r="BR18" s="1011"/>
      <c r="BS18" s="1306"/>
    </row>
    <row r="19" spans="1:71" ht="15" customHeight="1">
      <c r="B19" s="1159">
        <v>2</v>
      </c>
      <c r="C19" s="935"/>
      <c r="D19" s="936"/>
      <c r="E19" s="936"/>
      <c r="F19" s="971"/>
      <c r="G19" s="936"/>
      <c r="H19" s="972"/>
      <c r="I19" s="944" t="s">
        <v>632</v>
      </c>
      <c r="J19" s="945"/>
      <c r="K19" s="945"/>
      <c r="L19" s="945"/>
      <c r="M19" s="945"/>
      <c r="N19" s="945"/>
      <c r="O19" s="945"/>
      <c r="P19" s="945"/>
      <c r="Q19" s="945"/>
      <c r="R19" s="945"/>
      <c r="S19" s="945"/>
      <c r="T19" s="946"/>
      <c r="U19" s="947" t="s">
        <v>633</v>
      </c>
      <c r="V19" s="948"/>
      <c r="W19" s="948"/>
      <c r="X19" s="948"/>
      <c r="Y19" s="948"/>
      <c r="Z19" s="948"/>
      <c r="AA19" s="948"/>
      <c r="AB19" s="948"/>
      <c r="AC19" s="948"/>
      <c r="AD19" s="948"/>
      <c r="AE19" s="948"/>
      <c r="AF19" s="949"/>
      <c r="AG19" s="1258"/>
      <c r="AH19" s="1069"/>
      <c r="AI19" s="1242"/>
      <c r="AK19" s="1250">
        <v>2</v>
      </c>
      <c r="AL19" s="1009">
        <v>1</v>
      </c>
      <c r="AM19" s="1009">
        <f>IF($AG19="該当無",0,1)</f>
        <v>1</v>
      </c>
      <c r="AN19" s="1213">
        <v>1</v>
      </c>
      <c r="AO19" s="1220"/>
      <c r="AP19" s="1009">
        <f>$AK19*$AM19*$AN19</f>
        <v>2</v>
      </c>
      <c r="AQ19" s="1238">
        <f>$AP19*30/$AM$11</f>
        <v>2</v>
      </c>
      <c r="AR19" s="1237"/>
      <c r="AS19" s="1241">
        <f>IF($AP19=0,0,IF($AG19=-1,$AG19*$AO19,$AG19/$AL19*$AQ19))</f>
        <v>0</v>
      </c>
      <c r="AT19" s="1014"/>
      <c r="AU19" s="325"/>
      <c r="AV19" s="1270">
        <f>IF($AG$16=0,0,1)</f>
        <v>0</v>
      </c>
      <c r="AW19" s="1009">
        <v>0</v>
      </c>
      <c r="AX19" s="1009"/>
      <c r="AY19" s="1009"/>
      <c r="AZ19" s="1009"/>
      <c r="BA19" s="1079"/>
      <c r="BP19" s="1305" t="str">
        <f>IF($AG19=0,"今年度","")</f>
        <v>今年度</v>
      </c>
      <c r="BQ19" s="1011" t="str">
        <f>IF($AG19=0,"来年度","")</f>
        <v>来年度</v>
      </c>
      <c r="BR19" s="1011" t="str">
        <f>IF($AG19=0,"再来年度","")</f>
        <v>再来年度</v>
      </c>
      <c r="BS19" s="1306" t="str">
        <f>IF($AG19=0,"未定","")</f>
        <v>未定</v>
      </c>
    </row>
    <row r="20" spans="1:71" ht="15" customHeight="1">
      <c r="B20" s="1157"/>
      <c r="C20" s="935"/>
      <c r="D20" s="936"/>
      <c r="E20" s="936"/>
      <c r="F20" s="971"/>
      <c r="G20" s="936"/>
      <c r="H20" s="972"/>
      <c r="I20" s="927"/>
      <c r="J20" s="928"/>
      <c r="K20" s="928"/>
      <c r="L20" s="928"/>
      <c r="M20" s="928"/>
      <c r="N20" s="928"/>
      <c r="O20" s="928"/>
      <c r="P20" s="928"/>
      <c r="Q20" s="928"/>
      <c r="R20" s="928"/>
      <c r="S20" s="928"/>
      <c r="T20" s="929"/>
      <c r="U20" s="870"/>
      <c r="V20" s="871"/>
      <c r="W20" s="871"/>
      <c r="X20" s="871"/>
      <c r="Y20" s="871"/>
      <c r="Z20" s="871"/>
      <c r="AA20" s="871"/>
      <c r="AB20" s="871"/>
      <c r="AC20" s="871"/>
      <c r="AD20" s="871"/>
      <c r="AE20" s="871"/>
      <c r="AF20" s="872"/>
      <c r="AG20" s="1137"/>
      <c r="AH20" s="1069"/>
      <c r="AI20" s="1173"/>
      <c r="AK20" s="1075"/>
      <c r="AL20" s="1006"/>
      <c r="AM20" s="1006"/>
      <c r="AN20" s="1209"/>
      <c r="AO20" s="1221"/>
      <c r="AP20" s="1006"/>
      <c r="AQ20" s="1239"/>
      <c r="AR20" s="1237"/>
      <c r="AS20" s="1095"/>
      <c r="AT20" s="1015"/>
      <c r="AU20" s="325"/>
      <c r="AV20" s="1271"/>
      <c r="AW20" s="1006"/>
      <c r="AX20" s="1006"/>
      <c r="AY20" s="1006"/>
      <c r="AZ20" s="1006"/>
      <c r="BA20" s="1080"/>
      <c r="BP20" s="1305"/>
      <c r="BQ20" s="1011"/>
      <c r="BR20" s="1011"/>
      <c r="BS20" s="1306"/>
    </row>
    <row r="21" spans="1:71" ht="15" customHeight="1">
      <c r="B21" s="1158"/>
      <c r="C21" s="935"/>
      <c r="D21" s="936"/>
      <c r="E21" s="936"/>
      <c r="F21" s="971"/>
      <c r="G21" s="936"/>
      <c r="H21" s="972"/>
      <c r="I21" s="930"/>
      <c r="J21" s="931"/>
      <c r="K21" s="931"/>
      <c r="L21" s="931"/>
      <c r="M21" s="931"/>
      <c r="N21" s="931"/>
      <c r="O21" s="931"/>
      <c r="P21" s="931"/>
      <c r="Q21" s="931"/>
      <c r="R21" s="931"/>
      <c r="S21" s="931"/>
      <c r="T21" s="932"/>
      <c r="U21" s="870"/>
      <c r="V21" s="871"/>
      <c r="W21" s="871"/>
      <c r="X21" s="871"/>
      <c r="Y21" s="871"/>
      <c r="Z21" s="871"/>
      <c r="AA21" s="871"/>
      <c r="AB21" s="871"/>
      <c r="AC21" s="871"/>
      <c r="AD21" s="871"/>
      <c r="AE21" s="871"/>
      <c r="AF21" s="872"/>
      <c r="AG21" s="1138"/>
      <c r="AH21" s="1069"/>
      <c r="AI21" s="1243"/>
      <c r="AK21" s="1073"/>
      <c r="AL21" s="1007"/>
      <c r="AM21" s="1007"/>
      <c r="AN21" s="1012"/>
      <c r="AO21" s="1222"/>
      <c r="AP21" s="1007"/>
      <c r="AQ21" s="1240"/>
      <c r="AR21" s="1237"/>
      <c r="AS21" s="1096"/>
      <c r="AT21" s="1024"/>
      <c r="AU21" s="325"/>
      <c r="AV21" s="1272"/>
      <c r="AW21" s="1007"/>
      <c r="AX21" s="1007"/>
      <c r="AY21" s="1007"/>
      <c r="AZ21" s="1007"/>
      <c r="BA21" s="1081"/>
      <c r="BP21" s="1305"/>
      <c r="BQ21" s="1011"/>
      <c r="BR21" s="1011"/>
      <c r="BS21" s="1306"/>
    </row>
    <row r="22" spans="1:71" s="299" customFormat="1" ht="16.350000000000001" customHeight="1">
      <c r="B22" s="1159">
        <v>3</v>
      </c>
      <c r="C22" s="935"/>
      <c r="D22" s="936"/>
      <c r="E22" s="936"/>
      <c r="F22" s="971"/>
      <c r="G22" s="936"/>
      <c r="H22" s="972"/>
      <c r="I22" s="919" t="s">
        <v>634</v>
      </c>
      <c r="J22" s="920"/>
      <c r="K22" s="920"/>
      <c r="L22" s="920"/>
      <c r="M22" s="920"/>
      <c r="N22" s="920"/>
      <c r="O22" s="920"/>
      <c r="P22" s="920"/>
      <c r="Q22" s="920"/>
      <c r="R22" s="920"/>
      <c r="S22" s="920"/>
      <c r="T22" s="921"/>
      <c r="U22" s="919" t="s">
        <v>551</v>
      </c>
      <c r="V22" s="920"/>
      <c r="W22" s="920"/>
      <c r="X22" s="920"/>
      <c r="Y22" s="920"/>
      <c r="Z22" s="920"/>
      <c r="AA22" s="920"/>
      <c r="AB22" s="920"/>
      <c r="AC22" s="920"/>
      <c r="AD22" s="920"/>
      <c r="AE22" s="920"/>
      <c r="AF22" s="953"/>
      <c r="AG22" s="1276"/>
      <c r="AH22" s="1069"/>
      <c r="AI22" s="1242"/>
      <c r="AJ22" s="298"/>
      <c r="AK22" s="1250">
        <v>2</v>
      </c>
      <c r="AL22" s="1009">
        <v>2</v>
      </c>
      <c r="AM22" s="1009">
        <f>IF($AG22="該当無",0,1)</f>
        <v>1</v>
      </c>
      <c r="AN22" s="1213">
        <v>1</v>
      </c>
      <c r="AO22" s="1220"/>
      <c r="AP22" s="1009">
        <f>$AK22*$AM22*$AN22</f>
        <v>2</v>
      </c>
      <c r="AQ22" s="1238">
        <f>$AP22*30/$AM$11</f>
        <v>2</v>
      </c>
      <c r="AR22" s="1237"/>
      <c r="AS22" s="1241">
        <f>IF($AP22=0,0,IF($AG22=-1,$AG22*$AO22,$AG22/$AL22*$AQ22))</f>
        <v>0</v>
      </c>
      <c r="AT22" s="1273"/>
      <c r="AU22" s="325"/>
      <c r="AV22" s="1270">
        <f>IF($AG$16=0,0,2)</f>
        <v>0</v>
      </c>
      <c r="AW22" s="1091">
        <f>IF($AG$16=0,0,1)</f>
        <v>0</v>
      </c>
      <c r="AX22" s="1091">
        <v>0</v>
      </c>
      <c r="AY22" s="1009"/>
      <c r="AZ22" s="1009"/>
      <c r="BA22" s="1079"/>
      <c r="BP22" s="1305" t="str">
        <f>IF($AG22=0,"今年度","")</f>
        <v>今年度</v>
      </c>
      <c r="BQ22" s="1011" t="str">
        <f>IF($AG22=0,"来年度","")</f>
        <v>来年度</v>
      </c>
      <c r="BR22" s="1011" t="str">
        <f>IF($AG22=0,"再来年度","")</f>
        <v>再来年度</v>
      </c>
      <c r="BS22" s="1306" t="str">
        <f>IF($AG22=0,"未定","")</f>
        <v>未定</v>
      </c>
    </row>
    <row r="23" spans="1:71" s="299" customFormat="1" ht="16.5" customHeight="1">
      <c r="B23" s="1157"/>
      <c r="C23" s="935"/>
      <c r="D23" s="936"/>
      <c r="E23" s="936"/>
      <c r="F23" s="971"/>
      <c r="G23" s="936"/>
      <c r="H23" s="972"/>
      <c r="I23" s="896"/>
      <c r="J23" s="897"/>
      <c r="K23" s="897"/>
      <c r="L23" s="897"/>
      <c r="M23" s="897"/>
      <c r="N23" s="897"/>
      <c r="O23" s="897"/>
      <c r="P23" s="897"/>
      <c r="Q23" s="897"/>
      <c r="R23" s="897"/>
      <c r="S23" s="897"/>
      <c r="T23" s="898"/>
      <c r="U23" s="896"/>
      <c r="V23" s="897"/>
      <c r="W23" s="897"/>
      <c r="X23" s="897"/>
      <c r="Y23" s="897"/>
      <c r="Z23" s="897"/>
      <c r="AA23" s="897"/>
      <c r="AB23" s="897"/>
      <c r="AC23" s="897"/>
      <c r="AD23" s="897"/>
      <c r="AE23" s="897"/>
      <c r="AF23" s="918"/>
      <c r="AG23" s="1277"/>
      <c r="AH23" s="1069"/>
      <c r="AI23" s="1173"/>
      <c r="AJ23" s="298"/>
      <c r="AK23" s="1075"/>
      <c r="AL23" s="1006"/>
      <c r="AM23" s="1006"/>
      <c r="AN23" s="1209"/>
      <c r="AO23" s="1221"/>
      <c r="AP23" s="1006"/>
      <c r="AQ23" s="1239"/>
      <c r="AR23" s="1237"/>
      <c r="AS23" s="1095"/>
      <c r="AT23" s="1274"/>
      <c r="AU23" s="325"/>
      <c r="AV23" s="1271"/>
      <c r="AW23" s="1092"/>
      <c r="AX23" s="1092"/>
      <c r="AY23" s="1006"/>
      <c r="AZ23" s="1006"/>
      <c r="BA23" s="1080"/>
      <c r="BP23" s="1305"/>
      <c r="BQ23" s="1011"/>
      <c r="BR23" s="1011"/>
      <c r="BS23" s="1306"/>
    </row>
    <row r="24" spans="1:71" s="299" customFormat="1" ht="13.35" customHeight="1">
      <c r="B24" s="1158"/>
      <c r="C24" s="935"/>
      <c r="D24" s="936"/>
      <c r="E24" s="936"/>
      <c r="F24" s="1130"/>
      <c r="G24" s="1131"/>
      <c r="H24" s="1132"/>
      <c r="I24" s="950"/>
      <c r="J24" s="951"/>
      <c r="K24" s="951"/>
      <c r="L24" s="951"/>
      <c r="M24" s="951"/>
      <c r="N24" s="951"/>
      <c r="O24" s="951"/>
      <c r="P24" s="951"/>
      <c r="Q24" s="951"/>
      <c r="R24" s="951"/>
      <c r="S24" s="951"/>
      <c r="T24" s="952"/>
      <c r="U24" s="950"/>
      <c r="V24" s="951"/>
      <c r="W24" s="951"/>
      <c r="X24" s="951"/>
      <c r="Y24" s="951"/>
      <c r="Z24" s="951"/>
      <c r="AA24" s="951"/>
      <c r="AB24" s="951"/>
      <c r="AC24" s="951"/>
      <c r="AD24" s="951"/>
      <c r="AE24" s="951"/>
      <c r="AF24" s="954"/>
      <c r="AG24" s="1278"/>
      <c r="AH24" s="1069"/>
      <c r="AI24" s="1243"/>
      <c r="AJ24" s="298"/>
      <c r="AK24" s="1073"/>
      <c r="AL24" s="1007"/>
      <c r="AM24" s="1007"/>
      <c r="AN24" s="1012"/>
      <c r="AO24" s="1222"/>
      <c r="AP24" s="1007"/>
      <c r="AQ24" s="1240"/>
      <c r="AR24" s="1237"/>
      <c r="AS24" s="1096"/>
      <c r="AT24" s="1275"/>
      <c r="AU24" s="325"/>
      <c r="AV24" s="1272"/>
      <c r="AW24" s="1093"/>
      <c r="AX24" s="1093"/>
      <c r="AY24" s="1007"/>
      <c r="AZ24" s="1007"/>
      <c r="BA24" s="1081"/>
      <c r="BP24" s="1305"/>
      <c r="BQ24" s="1011"/>
      <c r="BR24" s="1011"/>
      <c r="BS24" s="1306"/>
    </row>
    <row r="25" spans="1:71" s="299" customFormat="1" ht="25.35" customHeight="1">
      <c r="B25" s="1159">
        <v>4</v>
      </c>
      <c r="C25" s="935"/>
      <c r="D25" s="936"/>
      <c r="E25" s="936"/>
      <c r="F25" s="1133" t="s">
        <v>649</v>
      </c>
      <c r="G25" s="1134"/>
      <c r="H25" s="1135"/>
      <c r="I25" s="919" t="s">
        <v>109</v>
      </c>
      <c r="J25" s="920"/>
      <c r="K25" s="920"/>
      <c r="L25" s="920"/>
      <c r="M25" s="920"/>
      <c r="N25" s="920"/>
      <c r="O25" s="920"/>
      <c r="P25" s="920"/>
      <c r="Q25" s="920"/>
      <c r="R25" s="920"/>
      <c r="S25" s="920"/>
      <c r="T25" s="921"/>
      <c r="U25" s="896" t="s">
        <v>110</v>
      </c>
      <c r="V25" s="897"/>
      <c r="W25" s="897"/>
      <c r="X25" s="897"/>
      <c r="Y25" s="897"/>
      <c r="Z25" s="897"/>
      <c r="AA25" s="897"/>
      <c r="AB25" s="897"/>
      <c r="AC25" s="897"/>
      <c r="AD25" s="897"/>
      <c r="AE25" s="897"/>
      <c r="AF25" s="918"/>
      <c r="AG25" s="1258"/>
      <c r="AH25" s="1069"/>
      <c r="AI25" s="1242"/>
      <c r="AJ25" s="298"/>
      <c r="AK25" s="1250">
        <v>3</v>
      </c>
      <c r="AL25" s="1009">
        <v>4</v>
      </c>
      <c r="AM25" s="1009">
        <f>IF($AG25="該当無",0,1)</f>
        <v>1</v>
      </c>
      <c r="AN25" s="1213">
        <v>1</v>
      </c>
      <c r="AO25" s="1220"/>
      <c r="AP25" s="1009">
        <f>$AK25*$AM25*$AN25</f>
        <v>3</v>
      </c>
      <c r="AQ25" s="1238">
        <f>$AP25*30/$AM$11</f>
        <v>3</v>
      </c>
      <c r="AR25" s="1237"/>
      <c r="AS25" s="1241">
        <f>IF($AP25=0,0,IF($AG25=-1,$AG25*$AO25,$AG25/$AL25*$AQ25))</f>
        <v>0</v>
      </c>
      <c r="AT25" s="1014"/>
      <c r="AU25" s="325"/>
      <c r="AV25" s="1076">
        <v>4</v>
      </c>
      <c r="AW25" s="1009">
        <v>3</v>
      </c>
      <c r="AX25" s="1009">
        <v>2</v>
      </c>
      <c r="AY25" s="1009">
        <v>1</v>
      </c>
      <c r="AZ25" s="1009">
        <v>0</v>
      </c>
      <c r="BA25" s="1079"/>
      <c r="BP25" s="1305" t="str">
        <f>IF($AG25=0,"今年度","")</f>
        <v>今年度</v>
      </c>
      <c r="BQ25" s="1011" t="str">
        <f>IF($AG25=0,"来年度","")</f>
        <v>来年度</v>
      </c>
      <c r="BR25" s="1011" t="str">
        <f>IF($AG25=0,"再来年度","")</f>
        <v>再来年度</v>
      </c>
      <c r="BS25" s="1306" t="str">
        <f>IF($AG25=0,"未定","")</f>
        <v>未定</v>
      </c>
    </row>
    <row r="26" spans="1:71" s="299" customFormat="1" ht="25.35" customHeight="1">
      <c r="B26" s="1157"/>
      <c r="C26" s="935"/>
      <c r="D26" s="936"/>
      <c r="E26" s="936"/>
      <c r="F26" s="971"/>
      <c r="G26" s="936"/>
      <c r="H26" s="972"/>
      <c r="I26" s="896"/>
      <c r="J26" s="897"/>
      <c r="K26" s="897"/>
      <c r="L26" s="897"/>
      <c r="M26" s="897"/>
      <c r="N26" s="897"/>
      <c r="O26" s="897"/>
      <c r="P26" s="897"/>
      <c r="Q26" s="897"/>
      <c r="R26" s="897"/>
      <c r="S26" s="897"/>
      <c r="T26" s="898"/>
      <c r="U26" s="896"/>
      <c r="V26" s="897"/>
      <c r="W26" s="897"/>
      <c r="X26" s="897"/>
      <c r="Y26" s="897"/>
      <c r="Z26" s="897"/>
      <c r="AA26" s="897"/>
      <c r="AB26" s="897"/>
      <c r="AC26" s="897"/>
      <c r="AD26" s="897"/>
      <c r="AE26" s="897"/>
      <c r="AF26" s="918"/>
      <c r="AG26" s="1137"/>
      <c r="AH26" s="1069"/>
      <c r="AI26" s="1173"/>
      <c r="AJ26" s="298"/>
      <c r="AK26" s="1075"/>
      <c r="AL26" s="1006"/>
      <c r="AM26" s="1006"/>
      <c r="AN26" s="1209"/>
      <c r="AO26" s="1221"/>
      <c r="AP26" s="1006"/>
      <c r="AQ26" s="1239"/>
      <c r="AR26" s="1237"/>
      <c r="AS26" s="1095"/>
      <c r="AT26" s="1015"/>
      <c r="AU26" s="325"/>
      <c r="AV26" s="1077"/>
      <c r="AW26" s="1006"/>
      <c r="AX26" s="1006"/>
      <c r="AY26" s="1006"/>
      <c r="AZ26" s="1006"/>
      <c r="BA26" s="1080"/>
      <c r="BP26" s="1305"/>
      <c r="BQ26" s="1011"/>
      <c r="BR26" s="1011"/>
      <c r="BS26" s="1306"/>
    </row>
    <row r="27" spans="1:71" s="299" customFormat="1" ht="25.35" customHeight="1">
      <c r="B27" s="1158"/>
      <c r="C27" s="935"/>
      <c r="D27" s="936"/>
      <c r="E27" s="936"/>
      <c r="F27" s="971"/>
      <c r="G27" s="936"/>
      <c r="H27" s="972"/>
      <c r="I27" s="896"/>
      <c r="J27" s="897"/>
      <c r="K27" s="897"/>
      <c r="L27" s="897"/>
      <c r="M27" s="897"/>
      <c r="N27" s="897"/>
      <c r="O27" s="897"/>
      <c r="P27" s="897"/>
      <c r="Q27" s="897"/>
      <c r="R27" s="897"/>
      <c r="S27" s="897"/>
      <c r="T27" s="898"/>
      <c r="U27" s="896"/>
      <c r="V27" s="897"/>
      <c r="W27" s="897"/>
      <c r="X27" s="897"/>
      <c r="Y27" s="897"/>
      <c r="Z27" s="897"/>
      <c r="AA27" s="897"/>
      <c r="AB27" s="897"/>
      <c r="AC27" s="897"/>
      <c r="AD27" s="897"/>
      <c r="AE27" s="897"/>
      <c r="AF27" s="918"/>
      <c r="AG27" s="1138"/>
      <c r="AH27" s="1069"/>
      <c r="AI27" s="1243"/>
      <c r="AJ27" s="298"/>
      <c r="AK27" s="1073"/>
      <c r="AL27" s="1007"/>
      <c r="AM27" s="1007"/>
      <c r="AN27" s="1012"/>
      <c r="AO27" s="1222"/>
      <c r="AP27" s="1007"/>
      <c r="AQ27" s="1240"/>
      <c r="AR27" s="1237"/>
      <c r="AS27" s="1096"/>
      <c r="AT27" s="1024"/>
      <c r="AU27" s="325"/>
      <c r="AV27" s="1097"/>
      <c r="AW27" s="1007"/>
      <c r="AX27" s="1007"/>
      <c r="AY27" s="1007"/>
      <c r="AZ27" s="1007"/>
      <c r="BA27" s="1081"/>
      <c r="BP27" s="1305"/>
      <c r="BQ27" s="1011"/>
      <c r="BR27" s="1011"/>
      <c r="BS27" s="1306"/>
    </row>
    <row r="28" spans="1:71" s="299" customFormat="1" ht="25.35" customHeight="1">
      <c r="B28" s="1159">
        <v>5</v>
      </c>
      <c r="C28" s="935"/>
      <c r="D28" s="936"/>
      <c r="E28" s="936"/>
      <c r="F28" s="958" t="s">
        <v>119</v>
      </c>
      <c r="G28" s="959"/>
      <c r="H28" s="960"/>
      <c r="I28" s="919" t="s">
        <v>635</v>
      </c>
      <c r="J28" s="920"/>
      <c r="K28" s="920"/>
      <c r="L28" s="920"/>
      <c r="M28" s="920"/>
      <c r="N28" s="920"/>
      <c r="O28" s="920"/>
      <c r="P28" s="920"/>
      <c r="Q28" s="920"/>
      <c r="R28" s="920"/>
      <c r="S28" s="920"/>
      <c r="T28" s="921"/>
      <c r="U28" s="919" t="s">
        <v>636</v>
      </c>
      <c r="V28" s="920"/>
      <c r="W28" s="920"/>
      <c r="X28" s="920"/>
      <c r="Y28" s="920"/>
      <c r="Z28" s="920"/>
      <c r="AA28" s="920"/>
      <c r="AB28" s="920"/>
      <c r="AC28" s="920"/>
      <c r="AD28" s="920"/>
      <c r="AE28" s="920"/>
      <c r="AF28" s="920"/>
      <c r="AG28" s="1120"/>
      <c r="AH28" s="1069"/>
      <c r="AI28" s="1242"/>
      <c r="AJ28" s="298"/>
      <c r="AK28" s="1250">
        <v>3</v>
      </c>
      <c r="AL28" s="1009">
        <v>4</v>
      </c>
      <c r="AM28" s="1009">
        <f>IF($AG28="該当無",0,1)</f>
        <v>1</v>
      </c>
      <c r="AN28" s="1213">
        <v>1</v>
      </c>
      <c r="AO28" s="1220"/>
      <c r="AP28" s="1009">
        <f>$AK28*$AM28*$AN28</f>
        <v>3</v>
      </c>
      <c r="AQ28" s="1238">
        <f>$AP28*30/$AM$11</f>
        <v>3</v>
      </c>
      <c r="AR28" s="1035"/>
      <c r="AS28" s="1241">
        <f>IF($AP28=0,0,IF($AG28=-1,$AG28*$AO28,$AG28/$AL28*$AQ28))</f>
        <v>0</v>
      </c>
      <c r="AT28" s="1014"/>
      <c r="AU28" s="325"/>
      <c r="AV28" s="1076">
        <v>4</v>
      </c>
      <c r="AW28" s="1009">
        <v>3</v>
      </c>
      <c r="AX28" s="1009">
        <v>2</v>
      </c>
      <c r="AY28" s="1009">
        <v>1</v>
      </c>
      <c r="AZ28" s="1009">
        <v>0</v>
      </c>
      <c r="BA28" s="1079"/>
      <c r="BP28" s="1305" t="str">
        <f>IF($AG28=0,"今年度","")</f>
        <v>今年度</v>
      </c>
      <c r="BQ28" s="1011" t="str">
        <f>IF($AG28=0,"来年度","")</f>
        <v>来年度</v>
      </c>
      <c r="BR28" s="1011" t="str">
        <f>IF($AG28=0,"再来年度","")</f>
        <v>再来年度</v>
      </c>
      <c r="BS28" s="1306" t="str">
        <f>IF($AG28=0,"未定","")</f>
        <v>未定</v>
      </c>
    </row>
    <row r="29" spans="1:71" s="299" customFormat="1" ht="25.35" customHeight="1">
      <c r="B29" s="1157"/>
      <c r="C29" s="935"/>
      <c r="D29" s="936"/>
      <c r="E29" s="936"/>
      <c r="F29" s="939"/>
      <c r="G29" s="940"/>
      <c r="H29" s="941"/>
      <c r="I29" s="896"/>
      <c r="J29" s="897"/>
      <c r="K29" s="897"/>
      <c r="L29" s="897"/>
      <c r="M29" s="897"/>
      <c r="N29" s="897"/>
      <c r="O29" s="897"/>
      <c r="P29" s="897"/>
      <c r="Q29" s="897"/>
      <c r="R29" s="897"/>
      <c r="S29" s="897"/>
      <c r="T29" s="898"/>
      <c r="U29" s="896"/>
      <c r="V29" s="897"/>
      <c r="W29" s="897"/>
      <c r="X29" s="897"/>
      <c r="Y29" s="897"/>
      <c r="Z29" s="897"/>
      <c r="AA29" s="897"/>
      <c r="AB29" s="897"/>
      <c r="AC29" s="897"/>
      <c r="AD29" s="897"/>
      <c r="AE29" s="897"/>
      <c r="AF29" s="897"/>
      <c r="AG29" s="1121"/>
      <c r="AH29" s="1069"/>
      <c r="AI29" s="1173"/>
      <c r="AJ29" s="298"/>
      <c r="AK29" s="1075"/>
      <c r="AL29" s="1006"/>
      <c r="AM29" s="1006"/>
      <c r="AN29" s="1209"/>
      <c r="AO29" s="1221"/>
      <c r="AP29" s="1006"/>
      <c r="AQ29" s="1239"/>
      <c r="AR29" s="1035"/>
      <c r="AS29" s="1095"/>
      <c r="AT29" s="1015"/>
      <c r="AU29" s="325"/>
      <c r="AV29" s="1077"/>
      <c r="AW29" s="1006"/>
      <c r="AX29" s="1006"/>
      <c r="AY29" s="1006"/>
      <c r="AZ29" s="1006"/>
      <c r="BA29" s="1080"/>
      <c r="BP29" s="1305"/>
      <c r="BQ29" s="1011"/>
      <c r="BR29" s="1011"/>
      <c r="BS29" s="1306"/>
    </row>
    <row r="30" spans="1:71" s="299" customFormat="1" ht="25.35" customHeight="1">
      <c r="B30" s="1158"/>
      <c r="C30" s="937"/>
      <c r="D30" s="938"/>
      <c r="E30" s="938"/>
      <c r="F30" s="961"/>
      <c r="G30" s="962"/>
      <c r="H30" s="963"/>
      <c r="I30" s="922"/>
      <c r="J30" s="923"/>
      <c r="K30" s="923"/>
      <c r="L30" s="923"/>
      <c r="M30" s="923"/>
      <c r="N30" s="923"/>
      <c r="O30" s="923"/>
      <c r="P30" s="923"/>
      <c r="Q30" s="923"/>
      <c r="R30" s="923"/>
      <c r="S30" s="923"/>
      <c r="T30" s="924"/>
      <c r="U30" s="922"/>
      <c r="V30" s="923"/>
      <c r="W30" s="923"/>
      <c r="X30" s="923"/>
      <c r="Y30" s="923"/>
      <c r="Z30" s="923"/>
      <c r="AA30" s="923"/>
      <c r="AB30" s="923"/>
      <c r="AC30" s="923"/>
      <c r="AD30" s="923"/>
      <c r="AE30" s="923"/>
      <c r="AF30" s="923"/>
      <c r="AG30" s="1279"/>
      <c r="AH30" s="1123"/>
      <c r="AI30" s="1280"/>
      <c r="AJ30" s="298"/>
      <c r="AK30" s="1062"/>
      <c r="AL30" s="1010"/>
      <c r="AM30" s="1010"/>
      <c r="AN30" s="1214"/>
      <c r="AO30" s="1217"/>
      <c r="AP30" s="1010"/>
      <c r="AQ30" s="1281"/>
      <c r="AR30" s="1037"/>
      <c r="AS30" s="1284"/>
      <c r="AT30" s="1016"/>
      <c r="AU30" s="325"/>
      <c r="AV30" s="1078"/>
      <c r="AW30" s="1010"/>
      <c r="AX30" s="1010"/>
      <c r="AY30" s="1010"/>
      <c r="AZ30" s="1010"/>
      <c r="BA30" s="1083"/>
      <c r="BP30" s="1305"/>
      <c r="BQ30" s="1011"/>
      <c r="BR30" s="1011"/>
      <c r="BS30" s="1306"/>
    </row>
    <row r="31" spans="1:71" s="299" customFormat="1" ht="21" customHeight="1">
      <c r="B31" s="1156">
        <v>6</v>
      </c>
      <c r="C31" s="1119" t="s">
        <v>118</v>
      </c>
      <c r="D31" s="969"/>
      <c r="E31" s="969"/>
      <c r="F31" s="968" t="s">
        <v>111</v>
      </c>
      <c r="G31" s="969"/>
      <c r="H31" s="970"/>
      <c r="I31" s="893" t="s">
        <v>113</v>
      </c>
      <c r="J31" s="894"/>
      <c r="K31" s="894"/>
      <c r="L31" s="894"/>
      <c r="M31" s="894"/>
      <c r="N31" s="894"/>
      <c r="O31" s="894"/>
      <c r="P31" s="894"/>
      <c r="Q31" s="894"/>
      <c r="R31" s="894"/>
      <c r="S31" s="894"/>
      <c r="T31" s="895"/>
      <c r="U31" s="893" t="s">
        <v>9</v>
      </c>
      <c r="V31" s="894"/>
      <c r="W31" s="894"/>
      <c r="X31" s="894"/>
      <c r="Y31" s="894"/>
      <c r="Z31" s="894"/>
      <c r="AA31" s="894"/>
      <c r="AB31" s="894"/>
      <c r="AC31" s="894"/>
      <c r="AD31" s="894"/>
      <c r="AE31" s="894"/>
      <c r="AF31" s="917"/>
      <c r="AG31" s="1201"/>
      <c r="AH31" s="1068"/>
      <c r="AI31" s="1242"/>
      <c r="AJ31" s="298"/>
      <c r="AK31" s="1074">
        <v>2</v>
      </c>
      <c r="AL31" s="1005">
        <v>3</v>
      </c>
      <c r="AM31" s="1005">
        <f>IF($AG31="該当無",0,1)</f>
        <v>1</v>
      </c>
      <c r="AN31" s="1208">
        <v>1</v>
      </c>
      <c r="AO31" s="1261"/>
      <c r="AP31" s="1005">
        <f>$AK31*$AM31*$AN31</f>
        <v>2</v>
      </c>
      <c r="AQ31" s="1245">
        <f>$AP31*30/$AM$11</f>
        <v>2</v>
      </c>
      <c r="AR31" s="1031">
        <f>SUM(AQ31:AQ39)</f>
        <v>8</v>
      </c>
      <c r="AS31" s="1094">
        <f>IF($AP31=0,0,IF($AG31=-1,$AG31*$AO31,$AG31/$AL31*$AQ31))</f>
        <v>0</v>
      </c>
      <c r="AT31" s="1104">
        <f>SUM(AS31:AS39)</f>
        <v>0</v>
      </c>
      <c r="AU31" s="325"/>
      <c r="AV31" s="1101">
        <v>3</v>
      </c>
      <c r="AW31" s="1005">
        <v>2</v>
      </c>
      <c r="AX31" s="1005">
        <v>1</v>
      </c>
      <c r="AY31" s="1005">
        <v>0</v>
      </c>
      <c r="AZ31" s="1005"/>
      <c r="BA31" s="1082"/>
      <c r="BP31" s="1305" t="str">
        <f>IF($AG31=0,"今年度","")</f>
        <v>今年度</v>
      </c>
      <c r="BQ31" s="1011" t="str">
        <f>IF($AG31=0,"来年度","")</f>
        <v>来年度</v>
      </c>
      <c r="BR31" s="1011" t="str">
        <f>IF($AG31=0,"再来年度","")</f>
        <v>再来年度</v>
      </c>
      <c r="BS31" s="1306" t="str">
        <f>IF($AG31=0,"未定","")</f>
        <v>未定</v>
      </c>
    </row>
    <row r="32" spans="1:71" s="299" customFormat="1" ht="21" customHeight="1">
      <c r="B32" s="1157"/>
      <c r="C32" s="935"/>
      <c r="D32" s="936"/>
      <c r="E32" s="936"/>
      <c r="F32" s="971"/>
      <c r="G32" s="936"/>
      <c r="H32" s="972"/>
      <c r="I32" s="896"/>
      <c r="J32" s="897"/>
      <c r="K32" s="897"/>
      <c r="L32" s="897"/>
      <c r="M32" s="897"/>
      <c r="N32" s="897"/>
      <c r="O32" s="897"/>
      <c r="P32" s="897"/>
      <c r="Q32" s="897"/>
      <c r="R32" s="897"/>
      <c r="S32" s="897"/>
      <c r="T32" s="898"/>
      <c r="U32" s="896"/>
      <c r="V32" s="897"/>
      <c r="W32" s="897"/>
      <c r="X32" s="897"/>
      <c r="Y32" s="897"/>
      <c r="Z32" s="897"/>
      <c r="AA32" s="897"/>
      <c r="AB32" s="897"/>
      <c r="AC32" s="897"/>
      <c r="AD32" s="897"/>
      <c r="AE32" s="897"/>
      <c r="AF32" s="918"/>
      <c r="AG32" s="1121"/>
      <c r="AH32" s="1069"/>
      <c r="AI32" s="1173"/>
      <c r="AJ32" s="298"/>
      <c r="AK32" s="1075"/>
      <c r="AL32" s="1006"/>
      <c r="AM32" s="1006"/>
      <c r="AN32" s="1209"/>
      <c r="AO32" s="1221"/>
      <c r="AP32" s="1006"/>
      <c r="AQ32" s="1239"/>
      <c r="AR32" s="1032"/>
      <c r="AS32" s="1095"/>
      <c r="AT32" s="1015"/>
      <c r="AU32" s="325"/>
      <c r="AV32" s="1077"/>
      <c r="AW32" s="1006"/>
      <c r="AX32" s="1006"/>
      <c r="AY32" s="1006"/>
      <c r="AZ32" s="1006"/>
      <c r="BA32" s="1080"/>
      <c r="BP32" s="1305"/>
      <c r="BQ32" s="1011"/>
      <c r="BR32" s="1011"/>
      <c r="BS32" s="1306"/>
    </row>
    <row r="33" spans="2:71" s="299" customFormat="1" ht="21" customHeight="1">
      <c r="B33" s="1158"/>
      <c r="C33" s="935"/>
      <c r="D33" s="936"/>
      <c r="E33" s="936"/>
      <c r="F33" s="971"/>
      <c r="G33" s="936"/>
      <c r="H33" s="972"/>
      <c r="I33" s="896"/>
      <c r="J33" s="897"/>
      <c r="K33" s="897"/>
      <c r="L33" s="897"/>
      <c r="M33" s="897"/>
      <c r="N33" s="897"/>
      <c r="O33" s="897"/>
      <c r="P33" s="897"/>
      <c r="Q33" s="897"/>
      <c r="R33" s="897"/>
      <c r="S33" s="897"/>
      <c r="T33" s="898"/>
      <c r="U33" s="896"/>
      <c r="V33" s="897"/>
      <c r="W33" s="897"/>
      <c r="X33" s="897"/>
      <c r="Y33" s="897"/>
      <c r="Z33" s="897"/>
      <c r="AA33" s="897"/>
      <c r="AB33" s="897"/>
      <c r="AC33" s="897"/>
      <c r="AD33" s="897"/>
      <c r="AE33" s="897"/>
      <c r="AF33" s="918"/>
      <c r="AG33" s="1121"/>
      <c r="AH33" s="1069"/>
      <c r="AI33" s="1173"/>
      <c r="AJ33" s="298"/>
      <c r="AK33" s="1073"/>
      <c r="AL33" s="1007"/>
      <c r="AM33" s="1007"/>
      <c r="AN33" s="1012"/>
      <c r="AO33" s="1222"/>
      <c r="AP33" s="1007"/>
      <c r="AQ33" s="1240"/>
      <c r="AR33" s="1032"/>
      <c r="AS33" s="1096"/>
      <c r="AT33" s="1024"/>
      <c r="AU33" s="325"/>
      <c r="AV33" s="1097"/>
      <c r="AW33" s="1007"/>
      <c r="AX33" s="1007"/>
      <c r="AY33" s="1007"/>
      <c r="AZ33" s="1007"/>
      <c r="BA33" s="1081"/>
      <c r="BP33" s="1305"/>
      <c r="BQ33" s="1011"/>
      <c r="BR33" s="1011"/>
      <c r="BS33" s="1306"/>
    </row>
    <row r="34" spans="2:71" s="299" customFormat="1" ht="20.100000000000001" customHeight="1">
      <c r="B34" s="1162">
        <v>7</v>
      </c>
      <c r="C34" s="935"/>
      <c r="D34" s="936"/>
      <c r="E34" s="936"/>
      <c r="F34" s="973" t="s">
        <v>10</v>
      </c>
      <c r="G34" s="974"/>
      <c r="H34" s="975"/>
      <c r="I34" s="899" t="s">
        <v>645</v>
      </c>
      <c r="J34" s="900"/>
      <c r="K34" s="900"/>
      <c r="L34" s="900"/>
      <c r="M34" s="900"/>
      <c r="N34" s="900"/>
      <c r="O34" s="900"/>
      <c r="P34" s="900"/>
      <c r="Q34" s="900"/>
      <c r="R34" s="900"/>
      <c r="S34" s="900"/>
      <c r="T34" s="901"/>
      <c r="U34" s="908" t="s">
        <v>616</v>
      </c>
      <c r="V34" s="909"/>
      <c r="W34" s="909"/>
      <c r="X34" s="909"/>
      <c r="Y34" s="909"/>
      <c r="Z34" s="909"/>
      <c r="AA34" s="909"/>
      <c r="AB34" s="909"/>
      <c r="AC34" s="909"/>
      <c r="AD34" s="909"/>
      <c r="AE34" s="909"/>
      <c r="AF34" s="910"/>
      <c r="AG34" s="1056"/>
      <c r="AH34" s="1069"/>
      <c r="AI34" s="1065"/>
      <c r="AJ34" s="298"/>
      <c r="AK34" s="1062">
        <v>3</v>
      </c>
      <c r="AL34" s="1010">
        <v>2</v>
      </c>
      <c r="AM34" s="1010">
        <f>IF($AG34="該当無",0,1)</f>
        <v>1</v>
      </c>
      <c r="AN34" s="1214">
        <v>1</v>
      </c>
      <c r="AO34" s="1217"/>
      <c r="AP34" s="1010">
        <f>$AK34*$AM34*$AN34</f>
        <v>3</v>
      </c>
      <c r="AQ34" s="1226">
        <f>$AP34*30/$AM$11</f>
        <v>3</v>
      </c>
      <c r="AR34" s="1034"/>
      <c r="AS34" s="1019">
        <f>IF(AI34="",0,IF($AP34=0,0,IF($AG34=-1,$AG34*$AO34,$AG34/$AL34*$AQ34)))</f>
        <v>0</v>
      </c>
      <c r="AT34" s="1016"/>
      <c r="AU34" s="325"/>
      <c r="AV34" s="1107">
        <v>2</v>
      </c>
      <c r="AW34" s="1010">
        <v>1</v>
      </c>
      <c r="AX34" s="1010">
        <v>0</v>
      </c>
      <c r="AY34" s="1010"/>
      <c r="AZ34" s="1009"/>
      <c r="BA34" s="1083"/>
      <c r="BP34" s="1305" t="str">
        <f>IF($AG34=0,"今年度","")</f>
        <v>今年度</v>
      </c>
      <c r="BQ34" s="1011" t="str">
        <f>IF($AG34=0,"来年度","")</f>
        <v>来年度</v>
      </c>
      <c r="BR34" s="1011" t="str">
        <f>IF($AG34=0,"再来年度","")</f>
        <v>再来年度</v>
      </c>
      <c r="BS34" s="1306" t="str">
        <f>IF($AG34=0,"未定","")</f>
        <v>未定</v>
      </c>
    </row>
    <row r="35" spans="2:71" s="299" customFormat="1" ht="20.100000000000001" customHeight="1">
      <c r="B35" s="1161"/>
      <c r="C35" s="935"/>
      <c r="D35" s="936"/>
      <c r="E35" s="936"/>
      <c r="F35" s="976"/>
      <c r="G35" s="977"/>
      <c r="H35" s="978"/>
      <c r="I35" s="902"/>
      <c r="J35" s="903"/>
      <c r="K35" s="903"/>
      <c r="L35" s="903"/>
      <c r="M35" s="903"/>
      <c r="N35" s="903"/>
      <c r="O35" s="903"/>
      <c r="P35" s="903"/>
      <c r="Q35" s="903"/>
      <c r="R35" s="903"/>
      <c r="S35" s="903"/>
      <c r="T35" s="904"/>
      <c r="U35" s="911"/>
      <c r="V35" s="912"/>
      <c r="W35" s="912"/>
      <c r="X35" s="912"/>
      <c r="Y35" s="912"/>
      <c r="Z35" s="912"/>
      <c r="AA35" s="912"/>
      <c r="AB35" s="912"/>
      <c r="AC35" s="912"/>
      <c r="AD35" s="912"/>
      <c r="AE35" s="912"/>
      <c r="AF35" s="913"/>
      <c r="AG35" s="1057"/>
      <c r="AH35" s="1069"/>
      <c r="AI35" s="1066"/>
      <c r="AJ35" s="298"/>
      <c r="AK35" s="1063"/>
      <c r="AL35" s="1004"/>
      <c r="AM35" s="1004"/>
      <c r="AN35" s="1215"/>
      <c r="AO35" s="1218"/>
      <c r="AP35" s="1004"/>
      <c r="AQ35" s="1227"/>
      <c r="AR35" s="1035"/>
      <c r="AS35" s="1029"/>
      <c r="AT35" s="1106"/>
      <c r="AU35" s="325"/>
      <c r="AV35" s="1108"/>
      <c r="AW35" s="1004"/>
      <c r="AX35" s="1004"/>
      <c r="AY35" s="1004"/>
      <c r="AZ35" s="1006"/>
      <c r="BA35" s="1084"/>
      <c r="BP35" s="1305"/>
      <c r="BQ35" s="1011"/>
      <c r="BR35" s="1011"/>
      <c r="BS35" s="1306"/>
    </row>
    <row r="36" spans="2:71" s="299" customFormat="1" ht="20.100000000000001" customHeight="1">
      <c r="B36" s="999"/>
      <c r="C36" s="935"/>
      <c r="D36" s="936"/>
      <c r="E36" s="936"/>
      <c r="F36" s="979"/>
      <c r="G36" s="980"/>
      <c r="H36" s="981"/>
      <c r="I36" s="905"/>
      <c r="J36" s="906"/>
      <c r="K36" s="906"/>
      <c r="L36" s="906"/>
      <c r="M36" s="906"/>
      <c r="N36" s="906"/>
      <c r="O36" s="906"/>
      <c r="P36" s="906"/>
      <c r="Q36" s="906"/>
      <c r="R36" s="906"/>
      <c r="S36" s="906"/>
      <c r="T36" s="907"/>
      <c r="U36" s="914"/>
      <c r="V36" s="915"/>
      <c r="W36" s="915"/>
      <c r="X36" s="915"/>
      <c r="Y36" s="915"/>
      <c r="Z36" s="915"/>
      <c r="AA36" s="915"/>
      <c r="AB36" s="915"/>
      <c r="AC36" s="915"/>
      <c r="AD36" s="915"/>
      <c r="AE36" s="915"/>
      <c r="AF36" s="916"/>
      <c r="AG36" s="1168"/>
      <c r="AH36" s="1069"/>
      <c r="AI36" s="1067"/>
      <c r="AJ36" s="298"/>
      <c r="AK36" s="1064"/>
      <c r="AL36" s="1050"/>
      <c r="AM36" s="1050"/>
      <c r="AN36" s="1216"/>
      <c r="AO36" s="1219"/>
      <c r="AP36" s="1050"/>
      <c r="AQ36" s="1228"/>
      <c r="AR36" s="1036"/>
      <c r="AS36" s="1229"/>
      <c r="AT36" s="1230"/>
      <c r="AU36" s="325"/>
      <c r="AV36" s="1109"/>
      <c r="AW36" s="1050"/>
      <c r="AX36" s="1050"/>
      <c r="AY36" s="1050"/>
      <c r="AZ36" s="1007"/>
      <c r="BA36" s="1085"/>
      <c r="BP36" s="1305"/>
      <c r="BQ36" s="1011"/>
      <c r="BR36" s="1011"/>
      <c r="BS36" s="1306"/>
    </row>
    <row r="37" spans="2:71" s="299" customFormat="1" ht="21" customHeight="1">
      <c r="B37" s="1160">
        <v>8</v>
      </c>
      <c r="C37" s="935"/>
      <c r="D37" s="936"/>
      <c r="E37" s="936"/>
      <c r="F37" s="973" t="s">
        <v>11</v>
      </c>
      <c r="G37" s="974"/>
      <c r="H37" s="975"/>
      <c r="I37" s="899" t="s">
        <v>646</v>
      </c>
      <c r="J37" s="900"/>
      <c r="K37" s="900"/>
      <c r="L37" s="900"/>
      <c r="M37" s="900"/>
      <c r="N37" s="900"/>
      <c r="O37" s="900"/>
      <c r="P37" s="900"/>
      <c r="Q37" s="900"/>
      <c r="R37" s="900"/>
      <c r="S37" s="900"/>
      <c r="T37" s="901"/>
      <c r="U37" s="908" t="s">
        <v>616</v>
      </c>
      <c r="V37" s="909"/>
      <c r="W37" s="909"/>
      <c r="X37" s="909"/>
      <c r="Y37" s="909"/>
      <c r="Z37" s="909"/>
      <c r="AA37" s="909"/>
      <c r="AB37" s="909"/>
      <c r="AC37" s="909"/>
      <c r="AD37" s="909"/>
      <c r="AE37" s="909"/>
      <c r="AF37" s="909"/>
      <c r="AG37" s="1056"/>
      <c r="AH37" s="1069"/>
      <c r="AI37" s="1191"/>
      <c r="AJ37" s="298"/>
      <c r="AK37" s="1060">
        <v>3</v>
      </c>
      <c r="AL37" s="1011">
        <v>2</v>
      </c>
      <c r="AM37" s="1009">
        <f>IF($AG37="該当無",0,1)</f>
        <v>1</v>
      </c>
      <c r="AN37" s="1008">
        <v>1</v>
      </c>
      <c r="AO37" s="1220"/>
      <c r="AP37" s="1011">
        <f>$AK37*$AM37*$AN37</f>
        <v>3</v>
      </c>
      <c r="AQ37" s="1223">
        <f>$AP37*30/$AM$11</f>
        <v>3</v>
      </c>
      <c r="AR37" s="1035"/>
      <c r="AS37" s="1017">
        <f>IF(AI37="",0,IF($AP37=0,0,IF($AG37=-1,$AG37*$AO37,$AG37/$AL37*$AQ37)))</f>
        <v>0</v>
      </c>
      <c r="AT37" s="1020"/>
      <c r="AU37" s="325"/>
      <c r="AV37" s="1098">
        <v>2</v>
      </c>
      <c r="AW37" s="1009">
        <v>1</v>
      </c>
      <c r="AX37" s="1009">
        <v>0</v>
      </c>
      <c r="AY37" s="1009"/>
      <c r="AZ37" s="1009"/>
      <c r="BA37" s="1079"/>
      <c r="BP37" s="1305" t="str">
        <f>IF($AG37=0,"今年度","")</f>
        <v>今年度</v>
      </c>
      <c r="BQ37" s="1011" t="str">
        <f>IF($AG37=0,"来年度","")</f>
        <v>来年度</v>
      </c>
      <c r="BR37" s="1011" t="str">
        <f>IF($AG37=0,"再来年度","")</f>
        <v>再来年度</v>
      </c>
      <c r="BS37" s="1306" t="str">
        <f>IF($AG37=0,"未定","")</f>
        <v>未定</v>
      </c>
    </row>
    <row r="38" spans="2:71" s="299" customFormat="1" ht="21" customHeight="1">
      <c r="B38" s="1161"/>
      <c r="C38" s="935"/>
      <c r="D38" s="936"/>
      <c r="E38" s="936"/>
      <c r="F38" s="976"/>
      <c r="G38" s="977"/>
      <c r="H38" s="978"/>
      <c r="I38" s="902"/>
      <c r="J38" s="903"/>
      <c r="K38" s="903"/>
      <c r="L38" s="903"/>
      <c r="M38" s="903"/>
      <c r="N38" s="903"/>
      <c r="O38" s="903"/>
      <c r="P38" s="903"/>
      <c r="Q38" s="903"/>
      <c r="R38" s="903"/>
      <c r="S38" s="903"/>
      <c r="T38" s="904"/>
      <c r="U38" s="911"/>
      <c r="V38" s="912"/>
      <c r="W38" s="912"/>
      <c r="X38" s="912"/>
      <c r="Y38" s="912"/>
      <c r="Z38" s="912"/>
      <c r="AA38" s="912"/>
      <c r="AB38" s="912"/>
      <c r="AC38" s="912"/>
      <c r="AD38" s="912"/>
      <c r="AE38" s="912"/>
      <c r="AF38" s="912"/>
      <c r="AG38" s="1057"/>
      <c r="AH38" s="1069"/>
      <c r="AI38" s="1066"/>
      <c r="AJ38" s="298"/>
      <c r="AK38" s="1060"/>
      <c r="AL38" s="1011"/>
      <c r="AM38" s="1006"/>
      <c r="AN38" s="1008"/>
      <c r="AO38" s="1221"/>
      <c r="AP38" s="1011"/>
      <c r="AQ38" s="1224"/>
      <c r="AR38" s="1035"/>
      <c r="AS38" s="1018"/>
      <c r="AT38" s="1021"/>
      <c r="AU38" s="325"/>
      <c r="AV38" s="1099"/>
      <c r="AW38" s="1006"/>
      <c r="AX38" s="1006"/>
      <c r="AY38" s="1006"/>
      <c r="AZ38" s="1006"/>
      <c r="BA38" s="1080"/>
      <c r="BP38" s="1305"/>
      <c r="BQ38" s="1011"/>
      <c r="BR38" s="1011"/>
      <c r="BS38" s="1306"/>
    </row>
    <row r="39" spans="2:71" s="299" customFormat="1" ht="21" customHeight="1">
      <c r="B39" s="1161"/>
      <c r="C39" s="937"/>
      <c r="D39" s="938"/>
      <c r="E39" s="938"/>
      <c r="F39" s="976"/>
      <c r="G39" s="977"/>
      <c r="H39" s="978"/>
      <c r="I39" s="902"/>
      <c r="J39" s="903"/>
      <c r="K39" s="903"/>
      <c r="L39" s="903"/>
      <c r="M39" s="903"/>
      <c r="N39" s="903"/>
      <c r="O39" s="903"/>
      <c r="P39" s="903"/>
      <c r="Q39" s="903"/>
      <c r="R39" s="903"/>
      <c r="S39" s="903"/>
      <c r="T39" s="904"/>
      <c r="U39" s="911"/>
      <c r="V39" s="912"/>
      <c r="W39" s="912"/>
      <c r="X39" s="912"/>
      <c r="Y39" s="912"/>
      <c r="Z39" s="912"/>
      <c r="AA39" s="912"/>
      <c r="AB39" s="912"/>
      <c r="AC39" s="912"/>
      <c r="AD39" s="912"/>
      <c r="AE39" s="912"/>
      <c r="AF39" s="912"/>
      <c r="AG39" s="1057"/>
      <c r="AH39" s="1123"/>
      <c r="AI39" s="1066"/>
      <c r="AJ39" s="298"/>
      <c r="AK39" s="1061"/>
      <c r="AL39" s="1003"/>
      <c r="AM39" s="1010"/>
      <c r="AN39" s="1013"/>
      <c r="AO39" s="1217"/>
      <c r="AP39" s="1003"/>
      <c r="AQ39" s="1226"/>
      <c r="AR39" s="1037"/>
      <c r="AS39" s="1019"/>
      <c r="AT39" s="1025"/>
      <c r="AU39" s="325"/>
      <c r="AV39" s="1107"/>
      <c r="AW39" s="1010"/>
      <c r="AX39" s="1010"/>
      <c r="AY39" s="1010"/>
      <c r="AZ39" s="1010"/>
      <c r="BA39" s="1083"/>
      <c r="BP39" s="1305"/>
      <c r="BQ39" s="1011"/>
      <c r="BR39" s="1011"/>
      <c r="BS39" s="1306"/>
    </row>
    <row r="40" spans="2:71" s="299" customFormat="1" ht="27" customHeight="1">
      <c r="B40" s="1156">
        <v>9</v>
      </c>
      <c r="C40" s="1119" t="s">
        <v>114</v>
      </c>
      <c r="D40" s="969"/>
      <c r="E40" s="1165"/>
      <c r="F40" s="968" t="s">
        <v>116</v>
      </c>
      <c r="G40" s="969"/>
      <c r="H40" s="970"/>
      <c r="I40" s="905" t="s">
        <v>12</v>
      </c>
      <c r="J40" s="906"/>
      <c r="K40" s="906"/>
      <c r="L40" s="906"/>
      <c r="M40" s="906"/>
      <c r="N40" s="906"/>
      <c r="O40" s="906"/>
      <c r="P40" s="906"/>
      <c r="Q40" s="906"/>
      <c r="R40" s="906"/>
      <c r="S40" s="906"/>
      <c r="T40" s="906"/>
      <c r="U40" s="1047" t="s">
        <v>13</v>
      </c>
      <c r="V40" s="1048"/>
      <c r="W40" s="1048"/>
      <c r="X40" s="1048"/>
      <c r="Y40" s="1048"/>
      <c r="Z40" s="1048"/>
      <c r="AA40" s="1048"/>
      <c r="AB40" s="1048"/>
      <c r="AC40" s="1048"/>
      <c r="AD40" s="1048"/>
      <c r="AE40" s="1048"/>
      <c r="AF40" s="1192"/>
      <c r="AG40" s="1201"/>
      <c r="AH40" s="1068"/>
      <c r="AI40" s="1190"/>
      <c r="AJ40" s="298"/>
      <c r="AK40" s="1060">
        <v>3</v>
      </c>
      <c r="AL40" s="1011">
        <v>4</v>
      </c>
      <c r="AM40" s="1009">
        <f>IF($AG40="該当無",0,1)</f>
        <v>1</v>
      </c>
      <c r="AN40" s="1008">
        <v>1</v>
      </c>
      <c r="AO40" s="1220"/>
      <c r="AP40" s="1011">
        <f>$AK40*$AM40*$AN40</f>
        <v>3</v>
      </c>
      <c r="AQ40" s="1223">
        <f>$AP40*30/$AM$11</f>
        <v>3</v>
      </c>
      <c r="AR40" s="1031">
        <f>SUM(AQ40:AQ45)</f>
        <v>5</v>
      </c>
      <c r="AS40" s="1017">
        <f>IF($AP40=0,0,IF($AG40=-1,$AG40*$AO40,$AG40/$AL40*$AQ40))</f>
        <v>0</v>
      </c>
      <c r="AT40" s="1020">
        <f>SUM(AS40:AS45)</f>
        <v>0</v>
      </c>
      <c r="AU40" s="325"/>
      <c r="AV40" s="1098">
        <v>4</v>
      </c>
      <c r="AW40" s="1086">
        <v>3</v>
      </c>
      <c r="AX40" s="1086">
        <v>2</v>
      </c>
      <c r="AY40" s="1086">
        <v>1</v>
      </c>
      <c r="AZ40" s="1005">
        <v>0</v>
      </c>
      <c r="BA40" s="1079"/>
      <c r="BP40" s="1305" t="str">
        <f>IF($AG40=0,"今年度","")</f>
        <v>今年度</v>
      </c>
      <c r="BQ40" s="1011" t="str">
        <f>IF($AG40=0,"来年度","")</f>
        <v>来年度</v>
      </c>
      <c r="BR40" s="1011" t="str">
        <f>IF($AG40=0,"再来年度","")</f>
        <v>再来年度</v>
      </c>
      <c r="BS40" s="1306" t="str">
        <f>IF($AG40=0,"未定","")</f>
        <v>未定</v>
      </c>
    </row>
    <row r="41" spans="2:71" s="299" customFormat="1" ht="27" customHeight="1">
      <c r="B41" s="1157"/>
      <c r="C41" s="935"/>
      <c r="D41" s="936"/>
      <c r="E41" s="1166"/>
      <c r="F41" s="971"/>
      <c r="G41" s="936"/>
      <c r="H41" s="972"/>
      <c r="I41" s="1179"/>
      <c r="J41" s="1180"/>
      <c r="K41" s="1180"/>
      <c r="L41" s="1180"/>
      <c r="M41" s="1180"/>
      <c r="N41" s="1180"/>
      <c r="O41" s="1180"/>
      <c r="P41" s="1180"/>
      <c r="Q41" s="1180"/>
      <c r="R41" s="1180"/>
      <c r="S41" s="1180"/>
      <c r="T41" s="1180"/>
      <c r="U41" s="885"/>
      <c r="V41" s="886"/>
      <c r="W41" s="886"/>
      <c r="X41" s="886"/>
      <c r="Y41" s="886"/>
      <c r="Z41" s="886"/>
      <c r="AA41" s="886"/>
      <c r="AB41" s="886"/>
      <c r="AC41" s="886"/>
      <c r="AD41" s="886"/>
      <c r="AE41" s="886"/>
      <c r="AF41" s="887"/>
      <c r="AG41" s="1121"/>
      <c r="AH41" s="1069"/>
      <c r="AI41" s="1071"/>
      <c r="AJ41" s="298"/>
      <c r="AK41" s="1060"/>
      <c r="AL41" s="1011"/>
      <c r="AM41" s="1006"/>
      <c r="AN41" s="1008"/>
      <c r="AO41" s="1221"/>
      <c r="AP41" s="1011"/>
      <c r="AQ41" s="1224"/>
      <c r="AR41" s="1032"/>
      <c r="AS41" s="1018"/>
      <c r="AT41" s="1021"/>
      <c r="AU41" s="325"/>
      <c r="AV41" s="1099"/>
      <c r="AW41" s="1087"/>
      <c r="AX41" s="1087"/>
      <c r="AY41" s="1087"/>
      <c r="AZ41" s="1006"/>
      <c r="BA41" s="1080"/>
      <c r="BP41" s="1305"/>
      <c r="BQ41" s="1011"/>
      <c r="BR41" s="1011"/>
      <c r="BS41" s="1306"/>
    </row>
    <row r="42" spans="2:71" s="299" customFormat="1" ht="27" customHeight="1">
      <c r="B42" s="1158"/>
      <c r="C42" s="935"/>
      <c r="D42" s="936"/>
      <c r="E42" s="1166"/>
      <c r="F42" s="1130"/>
      <c r="G42" s="1131"/>
      <c r="H42" s="1132"/>
      <c r="I42" s="1179"/>
      <c r="J42" s="1180"/>
      <c r="K42" s="1180"/>
      <c r="L42" s="1180"/>
      <c r="M42" s="1180"/>
      <c r="N42" s="1180"/>
      <c r="O42" s="1180"/>
      <c r="P42" s="1180"/>
      <c r="Q42" s="1180"/>
      <c r="R42" s="1180"/>
      <c r="S42" s="1180"/>
      <c r="T42" s="1180"/>
      <c r="U42" s="888"/>
      <c r="V42" s="889"/>
      <c r="W42" s="889"/>
      <c r="X42" s="889"/>
      <c r="Y42" s="889"/>
      <c r="Z42" s="889"/>
      <c r="AA42" s="889"/>
      <c r="AB42" s="889"/>
      <c r="AC42" s="889"/>
      <c r="AD42" s="889"/>
      <c r="AE42" s="889"/>
      <c r="AF42" s="890"/>
      <c r="AG42" s="1122"/>
      <c r="AH42" s="1069"/>
      <c r="AI42" s="1072"/>
      <c r="AJ42" s="298"/>
      <c r="AK42" s="1060"/>
      <c r="AL42" s="1011"/>
      <c r="AM42" s="1007"/>
      <c r="AN42" s="1008"/>
      <c r="AO42" s="1222"/>
      <c r="AP42" s="1011"/>
      <c r="AQ42" s="1225"/>
      <c r="AR42" s="1033"/>
      <c r="AS42" s="1022"/>
      <c r="AT42" s="1021"/>
      <c r="AU42" s="325"/>
      <c r="AV42" s="1100"/>
      <c r="AW42" s="1088"/>
      <c r="AX42" s="1088"/>
      <c r="AY42" s="1088"/>
      <c r="AZ42" s="1007"/>
      <c r="BA42" s="1081"/>
      <c r="BP42" s="1305"/>
      <c r="BQ42" s="1011"/>
      <c r="BR42" s="1011"/>
      <c r="BS42" s="1306"/>
    </row>
    <row r="43" spans="2:71" s="299" customFormat="1" ht="22.35" customHeight="1">
      <c r="B43" s="1160">
        <v>10</v>
      </c>
      <c r="C43" s="935"/>
      <c r="D43" s="936"/>
      <c r="E43" s="1166"/>
      <c r="F43" s="1051" t="s">
        <v>117</v>
      </c>
      <c r="G43" s="938"/>
      <c r="H43" s="1052"/>
      <c r="I43" s="1058" t="s">
        <v>14</v>
      </c>
      <c r="J43" s="1059"/>
      <c r="K43" s="1059"/>
      <c r="L43" s="1059"/>
      <c r="M43" s="1059"/>
      <c r="N43" s="1059"/>
      <c r="O43" s="1059"/>
      <c r="P43" s="1059"/>
      <c r="Q43" s="1059"/>
      <c r="R43" s="1059"/>
      <c r="S43" s="1059"/>
      <c r="T43" s="1059"/>
      <c r="U43" s="891" t="s">
        <v>15</v>
      </c>
      <c r="V43" s="892"/>
      <c r="W43" s="892"/>
      <c r="X43" s="892"/>
      <c r="Y43" s="892"/>
      <c r="Z43" s="892"/>
      <c r="AA43" s="892"/>
      <c r="AB43" s="892"/>
      <c r="AC43" s="892"/>
      <c r="AD43" s="892"/>
      <c r="AE43" s="892"/>
      <c r="AF43" s="892"/>
      <c r="AG43" s="1056"/>
      <c r="AH43" s="1069"/>
      <c r="AI43" s="1065"/>
      <c r="AJ43" s="298"/>
      <c r="AK43" s="1061">
        <v>2</v>
      </c>
      <c r="AL43" s="1003">
        <v>3</v>
      </c>
      <c r="AM43" s="1003">
        <f>IF($AG43="該当無",0,1)</f>
        <v>1</v>
      </c>
      <c r="AN43" s="1013">
        <v>1</v>
      </c>
      <c r="AO43" s="1282"/>
      <c r="AP43" s="1003">
        <f>$AK43*$AM43*$AN43</f>
        <v>2</v>
      </c>
      <c r="AQ43" s="1283">
        <f>$AP43*30/$AM$11</f>
        <v>2</v>
      </c>
      <c r="AR43" s="1035"/>
      <c r="AS43" s="1028">
        <f>IF($AP43=0,0,IF($AG43=-1,$AG43*$AO43,$AG43/$AL43*$AQ43))</f>
        <v>0</v>
      </c>
      <c r="AT43" s="1105"/>
      <c r="AU43" s="325"/>
      <c r="AV43" s="1102">
        <f>IF($AG$40=0,0,3)</f>
        <v>0</v>
      </c>
      <c r="AW43" s="1089">
        <f>IF($AG$40=0,0,2)</f>
        <v>0</v>
      </c>
      <c r="AX43" s="1089">
        <f>IF($AG$40=0,0,1)</f>
        <v>0</v>
      </c>
      <c r="AY43" s="1210">
        <v>0</v>
      </c>
      <c r="AZ43" s="1009"/>
      <c r="BA43" s="1212"/>
      <c r="BP43" s="1305" t="str">
        <f>IF($AG43=0,"今年度","")</f>
        <v>今年度</v>
      </c>
      <c r="BQ43" s="1011" t="str">
        <f>IF($AG43=0,"来年度","")</f>
        <v>来年度</v>
      </c>
      <c r="BR43" s="1011" t="str">
        <f>IF($AG43=0,"再来年度","")</f>
        <v>再来年度</v>
      </c>
      <c r="BS43" s="1306" t="str">
        <f>IF($AG43=0,"未定","")</f>
        <v>未定</v>
      </c>
    </row>
    <row r="44" spans="2:71" s="299" customFormat="1" ht="22.35" customHeight="1">
      <c r="B44" s="1161"/>
      <c r="C44" s="935"/>
      <c r="D44" s="936"/>
      <c r="E44" s="1166"/>
      <c r="F44" s="1053"/>
      <c r="G44" s="1054"/>
      <c r="H44" s="1055"/>
      <c r="I44" s="902"/>
      <c r="J44" s="903"/>
      <c r="K44" s="903"/>
      <c r="L44" s="903"/>
      <c r="M44" s="903"/>
      <c r="N44" s="903"/>
      <c r="O44" s="903"/>
      <c r="P44" s="903"/>
      <c r="Q44" s="903"/>
      <c r="R44" s="903"/>
      <c r="S44" s="903"/>
      <c r="T44" s="903"/>
      <c r="U44" s="911"/>
      <c r="V44" s="912"/>
      <c r="W44" s="912"/>
      <c r="X44" s="912"/>
      <c r="Y44" s="912"/>
      <c r="Z44" s="912"/>
      <c r="AA44" s="912"/>
      <c r="AB44" s="912"/>
      <c r="AC44" s="912"/>
      <c r="AD44" s="912"/>
      <c r="AE44" s="912"/>
      <c r="AF44" s="912"/>
      <c r="AG44" s="1057"/>
      <c r="AH44" s="1069"/>
      <c r="AI44" s="1066"/>
      <c r="AJ44" s="298"/>
      <c r="AK44" s="1063"/>
      <c r="AL44" s="1004"/>
      <c r="AM44" s="1004"/>
      <c r="AN44" s="1215"/>
      <c r="AO44" s="1218"/>
      <c r="AP44" s="1004"/>
      <c r="AQ44" s="1227"/>
      <c r="AR44" s="1035"/>
      <c r="AS44" s="1029"/>
      <c r="AT44" s="1106"/>
      <c r="AU44" s="325"/>
      <c r="AV44" s="1103"/>
      <c r="AW44" s="1090"/>
      <c r="AX44" s="1090"/>
      <c r="AY44" s="1211"/>
      <c r="AZ44" s="1006"/>
      <c r="BA44" s="1084"/>
      <c r="BP44" s="1305"/>
      <c r="BQ44" s="1011"/>
      <c r="BR44" s="1011"/>
      <c r="BS44" s="1306"/>
    </row>
    <row r="45" spans="2:71" s="299" customFormat="1" ht="22.35" customHeight="1">
      <c r="B45" s="1161"/>
      <c r="C45" s="937"/>
      <c r="D45" s="938"/>
      <c r="E45" s="1167"/>
      <c r="F45" s="1053"/>
      <c r="G45" s="1054"/>
      <c r="H45" s="1055"/>
      <c r="I45" s="902"/>
      <c r="J45" s="903"/>
      <c r="K45" s="903"/>
      <c r="L45" s="903"/>
      <c r="M45" s="903"/>
      <c r="N45" s="903"/>
      <c r="O45" s="903"/>
      <c r="P45" s="903"/>
      <c r="Q45" s="903"/>
      <c r="R45" s="903"/>
      <c r="S45" s="903"/>
      <c r="T45" s="903"/>
      <c r="U45" s="911"/>
      <c r="V45" s="912"/>
      <c r="W45" s="912"/>
      <c r="X45" s="912"/>
      <c r="Y45" s="912"/>
      <c r="Z45" s="912"/>
      <c r="AA45" s="912"/>
      <c r="AB45" s="912"/>
      <c r="AC45" s="912"/>
      <c r="AD45" s="912"/>
      <c r="AE45" s="912"/>
      <c r="AF45" s="912"/>
      <c r="AG45" s="1057"/>
      <c r="AH45" s="1069"/>
      <c r="AI45" s="1066"/>
      <c r="AJ45" s="298"/>
      <c r="AK45" s="1063"/>
      <c r="AL45" s="1004"/>
      <c r="AM45" s="1004"/>
      <c r="AN45" s="1215"/>
      <c r="AO45" s="1218"/>
      <c r="AP45" s="1004"/>
      <c r="AQ45" s="1227"/>
      <c r="AR45" s="1037"/>
      <c r="AS45" s="1029"/>
      <c r="AT45" s="1106"/>
      <c r="AU45" s="325"/>
      <c r="AV45" s="1103"/>
      <c r="AW45" s="1090"/>
      <c r="AX45" s="1090"/>
      <c r="AY45" s="1211"/>
      <c r="AZ45" s="1010"/>
      <c r="BA45" s="1084"/>
      <c r="BP45" s="1305"/>
      <c r="BQ45" s="1011"/>
      <c r="BR45" s="1011"/>
      <c r="BS45" s="1306"/>
    </row>
    <row r="46" spans="2:71" s="299" customFormat="1" ht="21" customHeight="1">
      <c r="B46" s="1157">
        <v>11</v>
      </c>
      <c r="C46" s="935" t="s">
        <v>434</v>
      </c>
      <c r="D46" s="936"/>
      <c r="E46" s="936"/>
      <c r="F46" s="939" t="s">
        <v>650</v>
      </c>
      <c r="G46" s="1184"/>
      <c r="H46" s="1185"/>
      <c r="I46" s="896" t="s">
        <v>16</v>
      </c>
      <c r="J46" s="1184"/>
      <c r="K46" s="1184"/>
      <c r="L46" s="1184"/>
      <c r="M46" s="1184"/>
      <c r="N46" s="1184"/>
      <c r="O46" s="1184"/>
      <c r="P46" s="1184"/>
      <c r="Q46" s="1184"/>
      <c r="R46" s="1184"/>
      <c r="S46" s="1184"/>
      <c r="T46" s="1193"/>
      <c r="U46" s="896" t="s">
        <v>17</v>
      </c>
      <c r="V46" s="1184"/>
      <c r="W46" s="1184"/>
      <c r="X46" s="1184"/>
      <c r="Y46" s="1184"/>
      <c r="Z46" s="1184"/>
      <c r="AA46" s="1184"/>
      <c r="AB46" s="1184"/>
      <c r="AC46" s="1184"/>
      <c r="AD46" s="1184"/>
      <c r="AE46" s="1184"/>
      <c r="AF46" s="1184"/>
      <c r="AG46" s="1201"/>
      <c r="AH46" s="1069"/>
      <c r="AI46" s="1173"/>
      <c r="AJ46" s="298"/>
      <c r="AK46" s="1074">
        <v>2</v>
      </c>
      <c r="AL46" s="1005">
        <v>2</v>
      </c>
      <c r="AM46" s="1005">
        <f>IF($AG46="該当無",0,1)</f>
        <v>1</v>
      </c>
      <c r="AN46" s="1208">
        <v>1</v>
      </c>
      <c r="AO46" s="1261"/>
      <c r="AP46" s="1005">
        <f>$AK46*$AM46*$AN46</f>
        <v>2</v>
      </c>
      <c r="AQ46" s="1245">
        <f>$AP46*30/$AM$11</f>
        <v>2</v>
      </c>
      <c r="AR46" s="1031">
        <f>SUM(AQ46:AQ51)</f>
        <v>5</v>
      </c>
      <c r="AS46" s="1094">
        <f>IF($AP46=0,0,IF($AG46=-1,$AG46*$AO46,$AG46/$AL46*$AQ46))</f>
        <v>0</v>
      </c>
      <c r="AT46" s="1104">
        <f>SUM(AS46:AS51)</f>
        <v>0</v>
      </c>
      <c r="AU46" s="325"/>
      <c r="AV46" s="1101">
        <v>2</v>
      </c>
      <c r="AW46" s="1005">
        <v>1</v>
      </c>
      <c r="AX46" s="1005">
        <v>0</v>
      </c>
      <c r="AY46" s="1005"/>
      <c r="AZ46" s="1005"/>
      <c r="BA46" s="1082"/>
      <c r="BP46" s="1305" t="str">
        <f>IF($AG46=0,"今年度","")</f>
        <v>今年度</v>
      </c>
      <c r="BQ46" s="1011" t="str">
        <f>IF($AG46=0,"来年度","")</f>
        <v>来年度</v>
      </c>
      <c r="BR46" s="1011" t="str">
        <f>IF($AG46=0,"再来年度","")</f>
        <v>再来年度</v>
      </c>
      <c r="BS46" s="1306" t="str">
        <f>IF($AG46=0,"未定","")</f>
        <v>未定</v>
      </c>
    </row>
    <row r="47" spans="2:71" s="299" customFormat="1" ht="21" customHeight="1">
      <c r="B47" s="1163"/>
      <c r="C47" s="935"/>
      <c r="D47" s="936"/>
      <c r="E47" s="936"/>
      <c r="F47" s="1186"/>
      <c r="G47" s="1184"/>
      <c r="H47" s="1185"/>
      <c r="I47" s="1194"/>
      <c r="J47" s="1184"/>
      <c r="K47" s="1184"/>
      <c r="L47" s="1184"/>
      <c r="M47" s="1184"/>
      <c r="N47" s="1184"/>
      <c r="O47" s="1184"/>
      <c r="P47" s="1184"/>
      <c r="Q47" s="1184"/>
      <c r="R47" s="1184"/>
      <c r="S47" s="1184"/>
      <c r="T47" s="1193"/>
      <c r="U47" s="1194"/>
      <c r="V47" s="1184"/>
      <c r="W47" s="1184"/>
      <c r="X47" s="1184"/>
      <c r="Y47" s="1184"/>
      <c r="Z47" s="1184"/>
      <c r="AA47" s="1184"/>
      <c r="AB47" s="1184"/>
      <c r="AC47" s="1184"/>
      <c r="AD47" s="1184"/>
      <c r="AE47" s="1184"/>
      <c r="AF47" s="1184"/>
      <c r="AG47" s="1202"/>
      <c r="AH47" s="1069"/>
      <c r="AI47" s="1174"/>
      <c r="AJ47" s="298"/>
      <c r="AK47" s="1075"/>
      <c r="AL47" s="1006"/>
      <c r="AM47" s="1006"/>
      <c r="AN47" s="1209"/>
      <c r="AO47" s="1221"/>
      <c r="AP47" s="1006"/>
      <c r="AQ47" s="1239"/>
      <c r="AR47" s="1032"/>
      <c r="AS47" s="1095"/>
      <c r="AT47" s="1015"/>
      <c r="AU47" s="325"/>
      <c r="AV47" s="1077"/>
      <c r="AW47" s="1006"/>
      <c r="AX47" s="1006"/>
      <c r="AY47" s="1006"/>
      <c r="AZ47" s="1006"/>
      <c r="BA47" s="1080"/>
      <c r="BP47" s="1305"/>
      <c r="BQ47" s="1011"/>
      <c r="BR47" s="1011"/>
      <c r="BS47" s="1306"/>
    </row>
    <row r="48" spans="2:71" s="299" customFormat="1" ht="21" customHeight="1">
      <c r="B48" s="1164"/>
      <c r="C48" s="935"/>
      <c r="D48" s="936"/>
      <c r="E48" s="936"/>
      <c r="F48" s="1187"/>
      <c r="G48" s="1188"/>
      <c r="H48" s="1189"/>
      <c r="I48" s="1195"/>
      <c r="J48" s="1188"/>
      <c r="K48" s="1188"/>
      <c r="L48" s="1188"/>
      <c r="M48" s="1188"/>
      <c r="N48" s="1188"/>
      <c r="O48" s="1188"/>
      <c r="P48" s="1188"/>
      <c r="Q48" s="1188"/>
      <c r="R48" s="1188"/>
      <c r="S48" s="1188"/>
      <c r="T48" s="1196"/>
      <c r="U48" s="1195"/>
      <c r="V48" s="1188"/>
      <c r="W48" s="1188"/>
      <c r="X48" s="1188"/>
      <c r="Y48" s="1188"/>
      <c r="Z48" s="1188"/>
      <c r="AA48" s="1188"/>
      <c r="AB48" s="1188"/>
      <c r="AC48" s="1188"/>
      <c r="AD48" s="1188"/>
      <c r="AE48" s="1188"/>
      <c r="AF48" s="1188"/>
      <c r="AG48" s="1203"/>
      <c r="AH48" s="1069"/>
      <c r="AI48" s="1175"/>
      <c r="AJ48" s="298"/>
      <c r="AK48" s="1073"/>
      <c r="AL48" s="1007"/>
      <c r="AM48" s="1007"/>
      <c r="AN48" s="1012"/>
      <c r="AO48" s="1222"/>
      <c r="AP48" s="1007"/>
      <c r="AQ48" s="1240"/>
      <c r="AR48" s="1033"/>
      <c r="AS48" s="1096"/>
      <c r="AT48" s="1024"/>
      <c r="AU48" s="325"/>
      <c r="AV48" s="1097"/>
      <c r="AW48" s="1007"/>
      <c r="AX48" s="1007"/>
      <c r="AY48" s="1007"/>
      <c r="AZ48" s="1007"/>
      <c r="BA48" s="1081"/>
      <c r="BP48" s="1305"/>
      <c r="BQ48" s="1011"/>
      <c r="BR48" s="1011"/>
      <c r="BS48" s="1306"/>
    </row>
    <row r="49" spans="2:71" s="299" customFormat="1" ht="41.25" customHeight="1">
      <c r="B49" s="1157">
        <v>12</v>
      </c>
      <c r="C49" s="935"/>
      <c r="D49" s="936"/>
      <c r="E49" s="936"/>
      <c r="F49" s="1169" t="s">
        <v>121</v>
      </c>
      <c r="G49" s="1169"/>
      <c r="H49" s="1170"/>
      <c r="I49" s="1176" t="s">
        <v>652</v>
      </c>
      <c r="J49" s="1177"/>
      <c r="K49" s="1177"/>
      <c r="L49" s="1177"/>
      <c r="M49" s="1177"/>
      <c r="N49" s="1177"/>
      <c r="O49" s="1177"/>
      <c r="P49" s="1177"/>
      <c r="Q49" s="1177"/>
      <c r="R49" s="1177"/>
      <c r="S49" s="1177"/>
      <c r="T49" s="1178"/>
      <c r="U49" s="885" t="s">
        <v>120</v>
      </c>
      <c r="V49" s="886"/>
      <c r="W49" s="886"/>
      <c r="X49" s="886"/>
      <c r="Y49" s="886"/>
      <c r="Z49" s="886"/>
      <c r="AA49" s="886"/>
      <c r="AB49" s="886"/>
      <c r="AC49" s="886"/>
      <c r="AD49" s="886"/>
      <c r="AE49" s="886"/>
      <c r="AF49" s="887"/>
      <c r="AG49" s="1182"/>
      <c r="AH49" s="1069"/>
      <c r="AI49" s="1071"/>
      <c r="AJ49" s="298"/>
      <c r="AK49" s="1073">
        <v>3</v>
      </c>
      <c r="AL49" s="1007">
        <v>1</v>
      </c>
      <c r="AM49" s="1009">
        <f>IF($AG49="該当無",0,1)</f>
        <v>1</v>
      </c>
      <c r="AN49" s="1012">
        <v>1</v>
      </c>
      <c r="AO49" s="1221"/>
      <c r="AP49" s="1007">
        <f>$AK49*$AM49*$AN49</f>
        <v>3</v>
      </c>
      <c r="AQ49" s="1224">
        <f>$AP49*30/$AM$11</f>
        <v>3</v>
      </c>
      <c r="AR49" s="1034"/>
      <c r="AS49" s="1018">
        <f>IF(AI49="",0,IF($AP49=0,0,IF($AG49=-1,$AG49*$AO49,$AG49/$AL49*$AQ49)))</f>
        <v>0</v>
      </c>
      <c r="AT49" s="1024"/>
      <c r="AU49" s="325"/>
      <c r="AV49" s="1098">
        <v>1</v>
      </c>
      <c r="AW49" s="1086">
        <v>0</v>
      </c>
      <c r="AX49" s="1086"/>
      <c r="AY49" s="1086"/>
      <c r="AZ49" s="1009"/>
      <c r="BA49" s="1079"/>
      <c r="BD49" s="326"/>
      <c r="BE49" s="311" t="s">
        <v>122</v>
      </c>
      <c r="BF49" s="311" t="s">
        <v>463</v>
      </c>
      <c r="BG49" s="311" t="s">
        <v>123</v>
      </c>
      <c r="BH49" s="311" t="s">
        <v>395</v>
      </c>
      <c r="BI49" s="311" t="s">
        <v>124</v>
      </c>
      <c r="BJ49" s="311" t="s">
        <v>150</v>
      </c>
      <c r="BK49" s="311" t="s">
        <v>125</v>
      </c>
      <c r="BL49" s="311" t="s">
        <v>126</v>
      </c>
      <c r="BM49" s="311" t="s">
        <v>127</v>
      </c>
      <c r="BN49" s="311" t="s">
        <v>151</v>
      </c>
      <c r="BP49" s="1305" t="str">
        <f>IF($AG49=0,"今年度","")</f>
        <v>今年度</v>
      </c>
      <c r="BQ49" s="1011" t="str">
        <f>IF($AG49=0,"来年度","")</f>
        <v>来年度</v>
      </c>
      <c r="BR49" s="1011" t="str">
        <f>IF($AG49=0,"再来年度","")</f>
        <v>再来年度</v>
      </c>
      <c r="BS49" s="1306" t="str">
        <f>IF($AG49=0,"未定","")</f>
        <v>未定</v>
      </c>
    </row>
    <row r="50" spans="2:71" s="299" customFormat="1" ht="27.6" customHeight="1">
      <c r="B50" s="1157"/>
      <c r="C50" s="935"/>
      <c r="D50" s="936"/>
      <c r="E50" s="936"/>
      <c r="F50" s="1171"/>
      <c r="G50" s="1171"/>
      <c r="H50" s="1172"/>
      <c r="I50" s="1179"/>
      <c r="J50" s="1180"/>
      <c r="K50" s="1180"/>
      <c r="L50" s="1180"/>
      <c r="M50" s="1180"/>
      <c r="N50" s="1180"/>
      <c r="O50" s="1180"/>
      <c r="P50" s="1180"/>
      <c r="Q50" s="1180"/>
      <c r="R50" s="1180"/>
      <c r="S50" s="1180"/>
      <c r="T50" s="1181"/>
      <c r="U50" s="885"/>
      <c r="V50" s="886"/>
      <c r="W50" s="886"/>
      <c r="X50" s="886"/>
      <c r="Y50" s="886"/>
      <c r="Z50" s="886"/>
      <c r="AA50" s="886"/>
      <c r="AB50" s="886"/>
      <c r="AC50" s="886"/>
      <c r="AD50" s="886"/>
      <c r="AE50" s="886"/>
      <c r="AF50" s="887"/>
      <c r="AG50" s="1182"/>
      <c r="AH50" s="1069"/>
      <c r="AI50" s="1071"/>
      <c r="AJ50" s="298"/>
      <c r="AK50" s="1060"/>
      <c r="AL50" s="1011"/>
      <c r="AM50" s="1006"/>
      <c r="AN50" s="1008"/>
      <c r="AO50" s="1221"/>
      <c r="AP50" s="1011"/>
      <c r="AQ50" s="1224"/>
      <c r="AR50" s="1035"/>
      <c r="AS50" s="1018"/>
      <c r="AT50" s="1021"/>
      <c r="AU50" s="325"/>
      <c r="AV50" s="1099"/>
      <c r="AW50" s="1087"/>
      <c r="AX50" s="1087"/>
      <c r="AY50" s="1087"/>
      <c r="AZ50" s="1006"/>
      <c r="BA50" s="1080"/>
      <c r="BD50" s="327" t="s">
        <v>128</v>
      </c>
      <c r="BE50" s="311">
        <v>12</v>
      </c>
      <c r="BF50" s="328">
        <f>COUNTIF($AG$16:$AG$51,"該当無")</f>
        <v>0</v>
      </c>
      <c r="BG50" s="328">
        <f>BE50-BF50</f>
        <v>12</v>
      </c>
      <c r="BH50" s="328">
        <f>COUNTIF($AG$16:$AG$51,"&gt;0")</f>
        <v>0</v>
      </c>
      <c r="BI50" s="311">
        <f>COUNTIF($AG$16:$AG$51,"0")</f>
        <v>0</v>
      </c>
      <c r="BJ50" s="328">
        <f>BI50-BN50</f>
        <v>0</v>
      </c>
      <c r="BK50" s="328">
        <f>COUNTIF($AH$16:$AH$51,BK49)</f>
        <v>0</v>
      </c>
      <c r="BL50" s="328">
        <f>COUNTIF($AH$16:$AH$51,BL49)</f>
        <v>0</v>
      </c>
      <c r="BM50" s="328">
        <f>COUNTIF($AH$16:$AH$51,BM49)</f>
        <v>0</v>
      </c>
      <c r="BN50" s="328">
        <f>COUNTIF($AH$16:$AH$51,BN49)</f>
        <v>0</v>
      </c>
      <c r="BP50" s="1305"/>
      <c r="BQ50" s="1011"/>
      <c r="BR50" s="1011"/>
      <c r="BS50" s="1306"/>
    </row>
    <row r="51" spans="2:71" s="299" customFormat="1" ht="21" customHeight="1">
      <c r="B51" s="1158"/>
      <c r="C51" s="937"/>
      <c r="D51" s="938"/>
      <c r="E51" s="938"/>
      <c r="F51" s="1171"/>
      <c r="G51" s="1171"/>
      <c r="H51" s="1172"/>
      <c r="I51" s="1179"/>
      <c r="J51" s="1180"/>
      <c r="K51" s="1180"/>
      <c r="L51" s="1180"/>
      <c r="M51" s="1180"/>
      <c r="N51" s="1180"/>
      <c r="O51" s="1180"/>
      <c r="P51" s="1180"/>
      <c r="Q51" s="1180"/>
      <c r="R51" s="1180"/>
      <c r="S51" s="1180"/>
      <c r="T51" s="1181"/>
      <c r="U51" s="888"/>
      <c r="V51" s="889"/>
      <c r="W51" s="889"/>
      <c r="X51" s="889"/>
      <c r="Y51" s="889"/>
      <c r="Z51" s="889"/>
      <c r="AA51" s="889"/>
      <c r="AB51" s="889"/>
      <c r="AC51" s="889"/>
      <c r="AD51" s="889"/>
      <c r="AE51" s="889"/>
      <c r="AF51" s="890"/>
      <c r="AG51" s="1183"/>
      <c r="AH51" s="1123"/>
      <c r="AI51" s="1072"/>
      <c r="AJ51" s="298"/>
      <c r="AK51" s="1060"/>
      <c r="AL51" s="1011"/>
      <c r="AM51" s="1007"/>
      <c r="AN51" s="1008"/>
      <c r="AO51" s="1222"/>
      <c r="AP51" s="1011"/>
      <c r="AQ51" s="1225"/>
      <c r="AR51" s="1037"/>
      <c r="AS51" s="1022"/>
      <c r="AT51" s="1021"/>
      <c r="AU51" s="325"/>
      <c r="AV51" s="1100"/>
      <c r="AW51" s="1088"/>
      <c r="AX51" s="1088"/>
      <c r="AY51" s="1088"/>
      <c r="AZ51" s="1010"/>
      <c r="BA51" s="1081"/>
      <c r="BP51" s="1305"/>
      <c r="BQ51" s="1011"/>
      <c r="BR51" s="1011"/>
      <c r="BS51" s="1306"/>
    </row>
    <row r="52" spans="2:71" ht="23.85" customHeight="1">
      <c r="B52" s="373" t="s">
        <v>580</v>
      </c>
      <c r="C52" s="374"/>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5"/>
      <c r="AH52" s="375"/>
      <c r="AI52" s="376"/>
      <c r="AJ52" s="297"/>
      <c r="AK52" s="329"/>
      <c r="AL52" s="330"/>
      <c r="AM52" s="330"/>
      <c r="AN52" s="330"/>
      <c r="AO52" s="330"/>
      <c r="AP52" s="330"/>
      <c r="AQ52" s="330"/>
      <c r="AR52" s="331">
        <f>SUM(AR53:AR97)</f>
        <v>40</v>
      </c>
      <c r="AS52" s="330"/>
      <c r="AT52" s="331">
        <f>SUM(AT53:AT97)</f>
        <v>0</v>
      </c>
      <c r="AU52" s="325"/>
      <c r="AV52" s="332"/>
      <c r="AW52" s="333"/>
      <c r="AX52" s="333"/>
      <c r="AY52" s="333"/>
      <c r="AZ52" s="333"/>
      <c r="BA52" s="334"/>
      <c r="BP52" s="357"/>
      <c r="BQ52" s="358"/>
      <c r="BR52" s="358"/>
      <c r="BS52" s="359"/>
    </row>
    <row r="53" spans="2:71" s="299" customFormat="1" ht="17.100000000000001" customHeight="1">
      <c r="B53" s="943">
        <v>13</v>
      </c>
      <c r="C53" s="1119" t="s">
        <v>431</v>
      </c>
      <c r="D53" s="969"/>
      <c r="E53" s="969"/>
      <c r="F53" s="958" t="s">
        <v>129</v>
      </c>
      <c r="G53" s="959"/>
      <c r="H53" s="960"/>
      <c r="I53" s="882" t="s">
        <v>130</v>
      </c>
      <c r="J53" s="883"/>
      <c r="K53" s="883"/>
      <c r="L53" s="883"/>
      <c r="M53" s="883"/>
      <c r="N53" s="883"/>
      <c r="O53" s="883"/>
      <c r="P53" s="883"/>
      <c r="Q53" s="883"/>
      <c r="R53" s="883"/>
      <c r="S53" s="883"/>
      <c r="T53" s="955"/>
      <c r="U53" s="1179" t="s">
        <v>131</v>
      </c>
      <c r="V53" s="1180"/>
      <c r="W53" s="1180"/>
      <c r="X53" s="1180"/>
      <c r="Y53" s="1180"/>
      <c r="Z53" s="1180"/>
      <c r="AA53" s="1180"/>
      <c r="AB53" s="1180"/>
      <c r="AC53" s="1180"/>
      <c r="AD53" s="1180"/>
      <c r="AE53" s="1180"/>
      <c r="AF53" s="1204"/>
      <c r="AG53" s="1201"/>
      <c r="AH53" s="1068"/>
      <c r="AI53" s="1070"/>
      <c r="AJ53" s="298"/>
      <c r="AK53" s="1064">
        <v>2</v>
      </c>
      <c r="AL53" s="1050">
        <v>1</v>
      </c>
      <c r="AM53" s="1005">
        <f>IF($AG53="該当無",0,1)</f>
        <v>1</v>
      </c>
      <c r="AN53" s="1008">
        <v>1</v>
      </c>
      <c r="AO53" s="1220">
        <v>1</v>
      </c>
      <c r="AP53" s="1011">
        <f>$AK53*$AM53*$AN53</f>
        <v>2</v>
      </c>
      <c r="AQ53" s="1223">
        <f>$AP53*40/$AP$11</f>
        <v>2.3529411764705883</v>
      </c>
      <c r="AR53" s="1020">
        <f>SUM(AQ53:AQ64)</f>
        <v>11.76470588235294</v>
      </c>
      <c r="AS53" s="1017">
        <f>IF($AP53=0,0,IF($AG53=-1,$AG53*$AO53,$AG53/$AL53*$AQ53))</f>
        <v>0</v>
      </c>
      <c r="AT53" s="1286">
        <f>SUM(AS53:AS64)</f>
        <v>0</v>
      </c>
      <c r="AU53" s="325"/>
      <c r="AV53" s="1077">
        <v>1</v>
      </c>
      <c r="AW53" s="1087">
        <v>0</v>
      </c>
      <c r="AX53" s="1087">
        <v>-1</v>
      </c>
      <c r="AY53" s="1087"/>
      <c r="AZ53" s="1005"/>
      <c r="BA53" s="1080"/>
      <c r="BP53" s="1305" t="str">
        <f>IF($AG53=(-1),"今年度","")</f>
        <v/>
      </c>
      <c r="BQ53" s="1011" t="str">
        <f>IF($AG53=(-1),"来年度","")</f>
        <v/>
      </c>
      <c r="BR53" s="1011" t="str">
        <f>IF($AG53=(-1),"再来年度","")</f>
        <v/>
      </c>
      <c r="BS53" s="1306" t="str">
        <f>IF($AG53=(-1),"未定","")</f>
        <v/>
      </c>
    </row>
    <row r="54" spans="2:71" s="299" customFormat="1" ht="17.100000000000001" customHeight="1">
      <c r="B54" s="933"/>
      <c r="C54" s="935"/>
      <c r="D54" s="936"/>
      <c r="E54" s="936"/>
      <c r="F54" s="939"/>
      <c r="G54" s="940"/>
      <c r="H54" s="941"/>
      <c r="I54" s="885"/>
      <c r="J54" s="886"/>
      <c r="K54" s="886"/>
      <c r="L54" s="886"/>
      <c r="M54" s="886"/>
      <c r="N54" s="886"/>
      <c r="O54" s="886"/>
      <c r="P54" s="886"/>
      <c r="Q54" s="886"/>
      <c r="R54" s="886"/>
      <c r="S54" s="886"/>
      <c r="T54" s="942"/>
      <c r="U54" s="1179"/>
      <c r="V54" s="1180"/>
      <c r="W54" s="1180"/>
      <c r="X54" s="1180"/>
      <c r="Y54" s="1180"/>
      <c r="Z54" s="1180"/>
      <c r="AA54" s="1180"/>
      <c r="AB54" s="1180"/>
      <c r="AC54" s="1180"/>
      <c r="AD54" s="1180"/>
      <c r="AE54" s="1180"/>
      <c r="AF54" s="1204"/>
      <c r="AG54" s="1121"/>
      <c r="AH54" s="1069"/>
      <c r="AI54" s="1071"/>
      <c r="AJ54" s="298"/>
      <c r="AK54" s="1060"/>
      <c r="AL54" s="1011"/>
      <c r="AM54" s="1006"/>
      <c r="AN54" s="1008"/>
      <c r="AO54" s="1221"/>
      <c r="AP54" s="1011"/>
      <c r="AQ54" s="1224"/>
      <c r="AR54" s="1021"/>
      <c r="AS54" s="1018"/>
      <c r="AT54" s="1021"/>
      <c r="AU54" s="325"/>
      <c r="AV54" s="1077"/>
      <c r="AW54" s="1087"/>
      <c r="AX54" s="1087"/>
      <c r="AY54" s="1087"/>
      <c r="AZ54" s="1006"/>
      <c r="BA54" s="1080"/>
      <c r="BP54" s="1305"/>
      <c r="BQ54" s="1011"/>
      <c r="BR54" s="1011"/>
      <c r="BS54" s="1306"/>
    </row>
    <row r="55" spans="2:71" s="299" customFormat="1" ht="17.100000000000001" customHeight="1">
      <c r="B55" s="934"/>
      <c r="C55" s="935"/>
      <c r="D55" s="936"/>
      <c r="E55" s="936"/>
      <c r="F55" s="939"/>
      <c r="G55" s="940"/>
      <c r="H55" s="941"/>
      <c r="I55" s="885"/>
      <c r="J55" s="886"/>
      <c r="K55" s="886"/>
      <c r="L55" s="886"/>
      <c r="M55" s="886"/>
      <c r="N55" s="886"/>
      <c r="O55" s="886"/>
      <c r="P55" s="886"/>
      <c r="Q55" s="886"/>
      <c r="R55" s="886"/>
      <c r="S55" s="886"/>
      <c r="T55" s="942"/>
      <c r="U55" s="1205"/>
      <c r="V55" s="1206"/>
      <c r="W55" s="1206"/>
      <c r="X55" s="1206"/>
      <c r="Y55" s="1206"/>
      <c r="Z55" s="1206"/>
      <c r="AA55" s="1206"/>
      <c r="AB55" s="1206"/>
      <c r="AC55" s="1206"/>
      <c r="AD55" s="1206"/>
      <c r="AE55" s="1206"/>
      <c r="AF55" s="1207"/>
      <c r="AG55" s="1122"/>
      <c r="AH55" s="1069"/>
      <c r="AI55" s="1072"/>
      <c r="AJ55" s="298"/>
      <c r="AK55" s="1060"/>
      <c r="AL55" s="1011"/>
      <c r="AM55" s="1007"/>
      <c r="AN55" s="1008"/>
      <c r="AO55" s="1222"/>
      <c r="AP55" s="1011"/>
      <c r="AQ55" s="1225"/>
      <c r="AR55" s="1021"/>
      <c r="AS55" s="1022"/>
      <c r="AT55" s="1021"/>
      <c r="AU55" s="325"/>
      <c r="AV55" s="1097"/>
      <c r="AW55" s="1088"/>
      <c r="AX55" s="1088"/>
      <c r="AY55" s="1088"/>
      <c r="AZ55" s="1007"/>
      <c r="BA55" s="1081"/>
      <c r="BP55" s="1305"/>
      <c r="BQ55" s="1011"/>
      <c r="BR55" s="1011"/>
      <c r="BS55" s="1306"/>
    </row>
    <row r="56" spans="2:71" s="299" customFormat="1" ht="15" customHeight="1">
      <c r="B56" s="943">
        <v>14</v>
      </c>
      <c r="C56" s="935"/>
      <c r="D56" s="936"/>
      <c r="E56" s="936"/>
      <c r="F56" s="958" t="s">
        <v>18</v>
      </c>
      <c r="G56" s="959"/>
      <c r="H56" s="960"/>
      <c r="I56" s="882" t="s">
        <v>19</v>
      </c>
      <c r="J56" s="883"/>
      <c r="K56" s="883"/>
      <c r="L56" s="883"/>
      <c r="M56" s="883"/>
      <c r="N56" s="883"/>
      <c r="O56" s="883"/>
      <c r="P56" s="883"/>
      <c r="Q56" s="883"/>
      <c r="R56" s="883"/>
      <c r="S56" s="883"/>
      <c r="T56" s="955"/>
      <c r="U56" s="882" t="s">
        <v>472</v>
      </c>
      <c r="V56" s="883"/>
      <c r="W56" s="883"/>
      <c r="X56" s="883"/>
      <c r="Y56" s="883"/>
      <c r="Z56" s="883"/>
      <c r="AA56" s="883"/>
      <c r="AB56" s="883"/>
      <c r="AC56" s="883"/>
      <c r="AD56" s="883"/>
      <c r="AE56" s="883"/>
      <c r="AF56" s="883"/>
      <c r="AG56" s="1120"/>
      <c r="AH56" s="1069"/>
      <c r="AI56" s="1070"/>
      <c r="AJ56" s="298"/>
      <c r="AK56" s="1060">
        <v>2</v>
      </c>
      <c r="AL56" s="1011">
        <v>1</v>
      </c>
      <c r="AM56" s="1009">
        <f>IF($AG56="該当無",0,1)</f>
        <v>1</v>
      </c>
      <c r="AN56" s="1008">
        <v>1</v>
      </c>
      <c r="AO56" s="1220"/>
      <c r="AP56" s="1011">
        <f>$AK56*$AM56*$AN56</f>
        <v>2</v>
      </c>
      <c r="AQ56" s="1223">
        <f>$AP56*40/$AP$11</f>
        <v>2.3529411764705883</v>
      </c>
      <c r="AR56" s="1027"/>
      <c r="AS56" s="1017">
        <f>IF($AP56=0,0,IF($AG56=-1,$AG56*$AO56,$AG56/$AL56*$AQ56))</f>
        <v>0</v>
      </c>
      <c r="AT56" s="1021"/>
      <c r="AU56" s="325"/>
      <c r="AV56" s="1076">
        <v>1</v>
      </c>
      <c r="AW56" s="1086">
        <v>0</v>
      </c>
      <c r="AX56" s="1086" t="s">
        <v>463</v>
      </c>
      <c r="AY56" s="1086"/>
      <c r="AZ56" s="1009"/>
      <c r="BA56" s="1079"/>
      <c r="BP56" s="1305" t="str">
        <f>IF($AG56=0,"今年度","")</f>
        <v>今年度</v>
      </c>
      <c r="BQ56" s="1011" t="str">
        <f>IF($AG56=0,"来年度","")</f>
        <v>来年度</v>
      </c>
      <c r="BR56" s="1011" t="str">
        <f>IF($AG56=0,"再来年度","")</f>
        <v>再来年度</v>
      </c>
      <c r="BS56" s="1306" t="str">
        <f>IF($AG56=0,"未定","")</f>
        <v>未定</v>
      </c>
    </row>
    <row r="57" spans="2:71" s="299" customFormat="1" ht="15" customHeight="1">
      <c r="B57" s="933"/>
      <c r="C57" s="935"/>
      <c r="D57" s="936"/>
      <c r="E57" s="936"/>
      <c r="F57" s="939"/>
      <c r="G57" s="940"/>
      <c r="H57" s="941"/>
      <c r="I57" s="885"/>
      <c r="J57" s="886"/>
      <c r="K57" s="886"/>
      <c r="L57" s="886"/>
      <c r="M57" s="886"/>
      <c r="N57" s="886"/>
      <c r="O57" s="886"/>
      <c r="P57" s="886"/>
      <c r="Q57" s="886"/>
      <c r="R57" s="886"/>
      <c r="S57" s="886"/>
      <c r="T57" s="942"/>
      <c r="U57" s="885"/>
      <c r="V57" s="886"/>
      <c r="W57" s="886"/>
      <c r="X57" s="886"/>
      <c r="Y57" s="886"/>
      <c r="Z57" s="886"/>
      <c r="AA57" s="886"/>
      <c r="AB57" s="886"/>
      <c r="AC57" s="886"/>
      <c r="AD57" s="886"/>
      <c r="AE57" s="886"/>
      <c r="AF57" s="886"/>
      <c r="AG57" s="1121"/>
      <c r="AH57" s="1069"/>
      <c r="AI57" s="1071"/>
      <c r="AJ57" s="298"/>
      <c r="AK57" s="1060"/>
      <c r="AL57" s="1011"/>
      <c r="AM57" s="1006"/>
      <c r="AN57" s="1008"/>
      <c r="AO57" s="1221"/>
      <c r="AP57" s="1011"/>
      <c r="AQ57" s="1224"/>
      <c r="AR57" s="1027"/>
      <c r="AS57" s="1018"/>
      <c r="AT57" s="1021"/>
      <c r="AU57" s="325"/>
      <c r="AV57" s="1077"/>
      <c r="AW57" s="1087"/>
      <c r="AX57" s="1087"/>
      <c r="AY57" s="1087"/>
      <c r="AZ57" s="1006"/>
      <c r="BA57" s="1080"/>
      <c r="BP57" s="1305"/>
      <c r="BQ57" s="1011"/>
      <c r="BR57" s="1011"/>
      <c r="BS57" s="1306"/>
    </row>
    <row r="58" spans="2:71" s="299" customFormat="1" ht="15" customHeight="1">
      <c r="B58" s="934"/>
      <c r="C58" s="935"/>
      <c r="D58" s="936"/>
      <c r="E58" s="936"/>
      <c r="F58" s="982"/>
      <c r="G58" s="983"/>
      <c r="H58" s="984"/>
      <c r="I58" s="888"/>
      <c r="J58" s="889"/>
      <c r="K58" s="889"/>
      <c r="L58" s="889"/>
      <c r="M58" s="889"/>
      <c r="N58" s="889"/>
      <c r="O58" s="889"/>
      <c r="P58" s="889"/>
      <c r="Q58" s="889"/>
      <c r="R58" s="889"/>
      <c r="S58" s="889"/>
      <c r="T58" s="956"/>
      <c r="U58" s="888"/>
      <c r="V58" s="889"/>
      <c r="W58" s="889"/>
      <c r="X58" s="889"/>
      <c r="Y58" s="889"/>
      <c r="Z58" s="889"/>
      <c r="AA58" s="889"/>
      <c r="AB58" s="889"/>
      <c r="AC58" s="889"/>
      <c r="AD58" s="889"/>
      <c r="AE58" s="889"/>
      <c r="AF58" s="889"/>
      <c r="AG58" s="1122"/>
      <c r="AH58" s="1069"/>
      <c r="AI58" s="1072"/>
      <c r="AJ58" s="298"/>
      <c r="AK58" s="1060"/>
      <c r="AL58" s="1011"/>
      <c r="AM58" s="1007"/>
      <c r="AN58" s="1008"/>
      <c r="AO58" s="1222"/>
      <c r="AP58" s="1011"/>
      <c r="AQ58" s="1225"/>
      <c r="AR58" s="1027"/>
      <c r="AS58" s="1022"/>
      <c r="AT58" s="1021"/>
      <c r="AU58" s="325"/>
      <c r="AV58" s="1097"/>
      <c r="AW58" s="1088"/>
      <c r="AX58" s="1088"/>
      <c r="AY58" s="1088"/>
      <c r="AZ58" s="1007"/>
      <c r="BA58" s="1081"/>
      <c r="BP58" s="1305"/>
      <c r="BQ58" s="1011"/>
      <c r="BR58" s="1011"/>
      <c r="BS58" s="1306"/>
    </row>
    <row r="59" spans="2:71" s="299" customFormat="1" ht="25.35" customHeight="1">
      <c r="B59" s="943">
        <v>15</v>
      </c>
      <c r="C59" s="935"/>
      <c r="D59" s="936"/>
      <c r="E59" s="936"/>
      <c r="F59" s="939" t="s">
        <v>132</v>
      </c>
      <c r="G59" s="940"/>
      <c r="H59" s="941"/>
      <c r="I59" s="927" t="s">
        <v>133</v>
      </c>
      <c r="J59" s="928"/>
      <c r="K59" s="928"/>
      <c r="L59" s="928"/>
      <c r="M59" s="928"/>
      <c r="N59" s="928"/>
      <c r="O59" s="928"/>
      <c r="P59" s="928"/>
      <c r="Q59" s="928"/>
      <c r="R59" s="928"/>
      <c r="S59" s="928"/>
      <c r="T59" s="929"/>
      <c r="U59" s="885" t="s">
        <v>637</v>
      </c>
      <c r="V59" s="886"/>
      <c r="W59" s="886"/>
      <c r="X59" s="886"/>
      <c r="Y59" s="886"/>
      <c r="Z59" s="886"/>
      <c r="AA59" s="886"/>
      <c r="AB59" s="886"/>
      <c r="AC59" s="886"/>
      <c r="AD59" s="886"/>
      <c r="AE59" s="886"/>
      <c r="AF59" s="887"/>
      <c r="AG59" s="1199"/>
      <c r="AH59" s="1069"/>
      <c r="AI59" s="1070"/>
      <c r="AJ59" s="298"/>
      <c r="AK59" s="1060">
        <v>3</v>
      </c>
      <c r="AL59" s="1011">
        <v>4</v>
      </c>
      <c r="AM59" s="1009">
        <f>IF($AG59="該当無",0,1)</f>
        <v>1</v>
      </c>
      <c r="AN59" s="1008">
        <v>1</v>
      </c>
      <c r="AO59" s="1220"/>
      <c r="AP59" s="1011">
        <f>$AK59*$AM59*$AN59</f>
        <v>3</v>
      </c>
      <c r="AQ59" s="1223">
        <f>$AP59*40/$AP$11</f>
        <v>3.5294117647058822</v>
      </c>
      <c r="AR59" s="1026"/>
      <c r="AS59" s="1017">
        <f>IF($AP59=0,0,IF($AG59=-1,$AG59*$AO59,$AG59/$AL59*$AQ59))</f>
        <v>0</v>
      </c>
      <c r="AT59" s="1020"/>
      <c r="AU59" s="325"/>
      <c r="AV59" s="1076">
        <v>4</v>
      </c>
      <c r="AW59" s="1086">
        <v>3</v>
      </c>
      <c r="AX59" s="1086">
        <v>2</v>
      </c>
      <c r="AY59" s="1086">
        <v>1</v>
      </c>
      <c r="AZ59" s="1009">
        <v>0</v>
      </c>
      <c r="BA59" s="1287"/>
      <c r="BP59" s="1305" t="str">
        <f>IF($AG59=0,"今年度","")</f>
        <v>今年度</v>
      </c>
      <c r="BQ59" s="1011" t="str">
        <f>IF($AG59=0,"来年度","")</f>
        <v>来年度</v>
      </c>
      <c r="BR59" s="1011" t="str">
        <f>IF($AG59=0,"再来年度","")</f>
        <v>再来年度</v>
      </c>
      <c r="BS59" s="1306" t="str">
        <f>IF($AG59=0,"未定","")</f>
        <v>未定</v>
      </c>
    </row>
    <row r="60" spans="2:71" s="299" customFormat="1" ht="25.35" customHeight="1">
      <c r="B60" s="933"/>
      <c r="C60" s="935"/>
      <c r="D60" s="936"/>
      <c r="E60" s="936"/>
      <c r="F60" s="939"/>
      <c r="G60" s="940"/>
      <c r="H60" s="941"/>
      <c r="I60" s="927"/>
      <c r="J60" s="928"/>
      <c r="K60" s="928"/>
      <c r="L60" s="928"/>
      <c r="M60" s="928"/>
      <c r="N60" s="928"/>
      <c r="O60" s="928"/>
      <c r="P60" s="928"/>
      <c r="Q60" s="928"/>
      <c r="R60" s="928"/>
      <c r="S60" s="928"/>
      <c r="T60" s="929"/>
      <c r="U60" s="885"/>
      <c r="V60" s="886"/>
      <c r="W60" s="886"/>
      <c r="X60" s="886"/>
      <c r="Y60" s="886"/>
      <c r="Z60" s="886"/>
      <c r="AA60" s="886"/>
      <c r="AB60" s="886"/>
      <c r="AC60" s="886"/>
      <c r="AD60" s="886"/>
      <c r="AE60" s="886"/>
      <c r="AF60" s="887"/>
      <c r="AG60" s="1200"/>
      <c r="AH60" s="1069"/>
      <c r="AI60" s="1071"/>
      <c r="AJ60" s="298"/>
      <c r="AK60" s="1060"/>
      <c r="AL60" s="1011"/>
      <c r="AM60" s="1006"/>
      <c r="AN60" s="1008"/>
      <c r="AO60" s="1221"/>
      <c r="AP60" s="1011"/>
      <c r="AQ60" s="1224"/>
      <c r="AR60" s="1027"/>
      <c r="AS60" s="1018"/>
      <c r="AT60" s="1021"/>
      <c r="AU60" s="325"/>
      <c r="AV60" s="1077"/>
      <c r="AW60" s="1087"/>
      <c r="AX60" s="1087"/>
      <c r="AY60" s="1087"/>
      <c r="AZ60" s="1006"/>
      <c r="BA60" s="1288"/>
      <c r="BP60" s="1305"/>
      <c r="BQ60" s="1011"/>
      <c r="BR60" s="1011"/>
      <c r="BS60" s="1306"/>
    </row>
    <row r="61" spans="2:71" s="299" customFormat="1" ht="25.35" customHeight="1">
      <c r="B61" s="934"/>
      <c r="C61" s="935"/>
      <c r="D61" s="936"/>
      <c r="E61" s="936"/>
      <c r="F61" s="982"/>
      <c r="G61" s="983"/>
      <c r="H61" s="984"/>
      <c r="I61" s="930"/>
      <c r="J61" s="931"/>
      <c r="K61" s="931"/>
      <c r="L61" s="931"/>
      <c r="M61" s="931"/>
      <c r="N61" s="931"/>
      <c r="O61" s="931"/>
      <c r="P61" s="931"/>
      <c r="Q61" s="931"/>
      <c r="R61" s="931"/>
      <c r="S61" s="931"/>
      <c r="T61" s="932"/>
      <c r="U61" s="888"/>
      <c r="V61" s="889"/>
      <c r="W61" s="889"/>
      <c r="X61" s="889"/>
      <c r="Y61" s="889"/>
      <c r="Z61" s="889"/>
      <c r="AA61" s="889"/>
      <c r="AB61" s="889"/>
      <c r="AC61" s="889"/>
      <c r="AD61" s="889"/>
      <c r="AE61" s="889"/>
      <c r="AF61" s="890"/>
      <c r="AG61" s="1200"/>
      <c r="AH61" s="1069"/>
      <c r="AI61" s="1072"/>
      <c r="AJ61" s="298"/>
      <c r="AK61" s="1060"/>
      <c r="AL61" s="1011"/>
      <c r="AM61" s="1007"/>
      <c r="AN61" s="1008"/>
      <c r="AO61" s="1222"/>
      <c r="AP61" s="1011"/>
      <c r="AQ61" s="1225"/>
      <c r="AR61" s="1027"/>
      <c r="AS61" s="1022"/>
      <c r="AT61" s="1021"/>
      <c r="AU61" s="325"/>
      <c r="AV61" s="1097"/>
      <c r="AW61" s="1088"/>
      <c r="AX61" s="1088"/>
      <c r="AY61" s="1088"/>
      <c r="AZ61" s="1007"/>
      <c r="BA61" s="1289"/>
      <c r="BP61" s="1305"/>
      <c r="BQ61" s="1011"/>
      <c r="BR61" s="1011"/>
      <c r="BS61" s="1306"/>
    </row>
    <row r="62" spans="2:71" s="299" customFormat="1" ht="22.35" customHeight="1">
      <c r="B62" s="943">
        <v>16</v>
      </c>
      <c r="C62" s="935"/>
      <c r="D62" s="936"/>
      <c r="E62" s="936"/>
      <c r="F62" s="958" t="s">
        <v>134</v>
      </c>
      <c r="G62" s="959"/>
      <c r="H62" s="960"/>
      <c r="I62" s="944" t="s">
        <v>570</v>
      </c>
      <c r="J62" s="945"/>
      <c r="K62" s="945"/>
      <c r="L62" s="945"/>
      <c r="M62" s="945"/>
      <c r="N62" s="945"/>
      <c r="O62" s="945"/>
      <c r="P62" s="945"/>
      <c r="Q62" s="945"/>
      <c r="R62" s="945"/>
      <c r="S62" s="945"/>
      <c r="T62" s="946"/>
      <c r="U62" s="882" t="s">
        <v>135</v>
      </c>
      <c r="V62" s="883"/>
      <c r="W62" s="883"/>
      <c r="X62" s="883"/>
      <c r="Y62" s="883"/>
      <c r="Z62" s="883"/>
      <c r="AA62" s="883"/>
      <c r="AB62" s="883"/>
      <c r="AC62" s="883"/>
      <c r="AD62" s="883"/>
      <c r="AE62" s="883"/>
      <c r="AF62" s="884"/>
      <c r="AG62" s="1199"/>
      <c r="AH62" s="1069"/>
      <c r="AI62" s="1070"/>
      <c r="AJ62" s="298"/>
      <c r="AK62" s="1060">
        <v>3</v>
      </c>
      <c r="AL62" s="1011">
        <v>3</v>
      </c>
      <c r="AM62" s="1009">
        <f>IF($AG62="該当無",0,1)</f>
        <v>1</v>
      </c>
      <c r="AN62" s="1008">
        <v>1</v>
      </c>
      <c r="AO62" s="1220"/>
      <c r="AP62" s="1011">
        <f>$AK62*$AM62*$AN62</f>
        <v>3</v>
      </c>
      <c r="AQ62" s="1223">
        <f>$AP62*40/$AP$11</f>
        <v>3.5294117647058822</v>
      </c>
      <c r="AR62" s="1026"/>
      <c r="AS62" s="1017">
        <f>IF($AP62=0,0,IF($AG62=-1,$AG62*$AO62,$AG62/$AL62*$AQ62))</f>
        <v>0</v>
      </c>
      <c r="AT62" s="1020"/>
      <c r="AU62" s="325"/>
      <c r="AV62" s="1076">
        <v>3</v>
      </c>
      <c r="AW62" s="1086">
        <v>2</v>
      </c>
      <c r="AX62" s="1086">
        <v>1</v>
      </c>
      <c r="AY62" s="1086">
        <v>0</v>
      </c>
      <c r="AZ62" s="1296"/>
      <c r="BA62" s="1287"/>
      <c r="BP62" s="1305" t="str">
        <f>IF($AG62=0,"今年度","")</f>
        <v>今年度</v>
      </c>
      <c r="BQ62" s="1011" t="str">
        <f>IF($AG62=0,"来年度","")</f>
        <v>来年度</v>
      </c>
      <c r="BR62" s="1011" t="str">
        <f>IF($AG62=0,"再来年度","")</f>
        <v>再来年度</v>
      </c>
      <c r="BS62" s="1306" t="str">
        <f>IF($AG62=0,"未定","")</f>
        <v>未定</v>
      </c>
    </row>
    <row r="63" spans="2:71" s="299" customFormat="1" ht="22.35" customHeight="1">
      <c r="B63" s="933"/>
      <c r="C63" s="935"/>
      <c r="D63" s="936"/>
      <c r="E63" s="936"/>
      <c r="F63" s="939"/>
      <c r="G63" s="940"/>
      <c r="H63" s="941"/>
      <c r="I63" s="927"/>
      <c r="J63" s="928"/>
      <c r="K63" s="928"/>
      <c r="L63" s="928"/>
      <c r="M63" s="928"/>
      <c r="N63" s="928"/>
      <c r="O63" s="928"/>
      <c r="P63" s="928"/>
      <c r="Q63" s="928"/>
      <c r="R63" s="928"/>
      <c r="S63" s="928"/>
      <c r="T63" s="929"/>
      <c r="U63" s="885"/>
      <c r="V63" s="886"/>
      <c r="W63" s="886"/>
      <c r="X63" s="886"/>
      <c r="Y63" s="886"/>
      <c r="Z63" s="886"/>
      <c r="AA63" s="886"/>
      <c r="AB63" s="886"/>
      <c r="AC63" s="886"/>
      <c r="AD63" s="886"/>
      <c r="AE63" s="886"/>
      <c r="AF63" s="887"/>
      <c r="AG63" s="1200"/>
      <c r="AH63" s="1069"/>
      <c r="AI63" s="1071"/>
      <c r="AJ63" s="298"/>
      <c r="AK63" s="1060"/>
      <c r="AL63" s="1011"/>
      <c r="AM63" s="1006"/>
      <c r="AN63" s="1008"/>
      <c r="AO63" s="1221"/>
      <c r="AP63" s="1011"/>
      <c r="AQ63" s="1224"/>
      <c r="AR63" s="1027"/>
      <c r="AS63" s="1018"/>
      <c r="AT63" s="1021"/>
      <c r="AU63" s="325"/>
      <c r="AV63" s="1077"/>
      <c r="AW63" s="1087"/>
      <c r="AX63" s="1087"/>
      <c r="AY63" s="1087"/>
      <c r="AZ63" s="1297"/>
      <c r="BA63" s="1288"/>
      <c r="BP63" s="1305"/>
      <c r="BQ63" s="1011"/>
      <c r="BR63" s="1011"/>
      <c r="BS63" s="1306"/>
    </row>
    <row r="64" spans="2:71" s="299" customFormat="1" ht="22.35" customHeight="1">
      <c r="B64" s="957"/>
      <c r="C64" s="935"/>
      <c r="D64" s="936"/>
      <c r="E64" s="936"/>
      <c r="F64" s="939"/>
      <c r="G64" s="940"/>
      <c r="H64" s="941"/>
      <c r="I64" s="927"/>
      <c r="J64" s="928"/>
      <c r="K64" s="928"/>
      <c r="L64" s="928"/>
      <c r="M64" s="928"/>
      <c r="N64" s="928"/>
      <c r="O64" s="928"/>
      <c r="P64" s="928"/>
      <c r="Q64" s="928"/>
      <c r="R64" s="928"/>
      <c r="S64" s="928"/>
      <c r="T64" s="929"/>
      <c r="U64" s="885"/>
      <c r="V64" s="886"/>
      <c r="W64" s="886"/>
      <c r="X64" s="886"/>
      <c r="Y64" s="886"/>
      <c r="Z64" s="886"/>
      <c r="AA64" s="886"/>
      <c r="AB64" s="886"/>
      <c r="AC64" s="886"/>
      <c r="AD64" s="886"/>
      <c r="AE64" s="886"/>
      <c r="AF64" s="887"/>
      <c r="AG64" s="1294"/>
      <c r="AH64" s="1295"/>
      <c r="AI64" s="1191"/>
      <c r="AJ64" s="298"/>
      <c r="AK64" s="1061"/>
      <c r="AL64" s="1003"/>
      <c r="AM64" s="1010"/>
      <c r="AN64" s="1013"/>
      <c r="AO64" s="1217"/>
      <c r="AP64" s="1003"/>
      <c r="AQ64" s="1226"/>
      <c r="AR64" s="1030"/>
      <c r="AS64" s="1019"/>
      <c r="AT64" s="1025"/>
      <c r="AU64" s="325"/>
      <c r="AV64" s="1078"/>
      <c r="AW64" s="1285"/>
      <c r="AX64" s="1285"/>
      <c r="AY64" s="1285"/>
      <c r="AZ64" s="1298"/>
      <c r="BA64" s="1299"/>
      <c r="BP64" s="1305"/>
      <c r="BQ64" s="1011"/>
      <c r="BR64" s="1011"/>
      <c r="BS64" s="1306"/>
    </row>
    <row r="65" spans="2:71" s="299" customFormat="1" ht="31.35" customHeight="1">
      <c r="B65" s="1038">
        <v>17</v>
      </c>
      <c r="C65" s="1041" t="s">
        <v>20</v>
      </c>
      <c r="D65" s="1042"/>
      <c r="E65" s="1042"/>
      <c r="F65" s="1045" t="s">
        <v>21</v>
      </c>
      <c r="G65" s="1042"/>
      <c r="H65" s="1046"/>
      <c r="I65" s="1047" t="s">
        <v>22</v>
      </c>
      <c r="J65" s="1048"/>
      <c r="K65" s="1048"/>
      <c r="L65" s="1048"/>
      <c r="M65" s="1048"/>
      <c r="N65" s="1048"/>
      <c r="O65" s="1048"/>
      <c r="P65" s="1048"/>
      <c r="Q65" s="1048"/>
      <c r="R65" s="1048"/>
      <c r="S65" s="1048"/>
      <c r="T65" s="1049"/>
      <c r="U65" s="1047" t="s">
        <v>617</v>
      </c>
      <c r="V65" s="1048"/>
      <c r="W65" s="1048"/>
      <c r="X65" s="1048"/>
      <c r="Y65" s="1048"/>
      <c r="Z65" s="1048"/>
      <c r="AA65" s="1048"/>
      <c r="AB65" s="1048"/>
      <c r="AC65" s="1048"/>
      <c r="AD65" s="1048"/>
      <c r="AE65" s="1048"/>
      <c r="AF65" s="1192"/>
      <c r="AG65" s="1291"/>
      <c r="AH65" s="1068"/>
      <c r="AI65" s="1190"/>
      <c r="AJ65" s="298"/>
      <c r="AK65" s="1073">
        <v>2</v>
      </c>
      <c r="AL65" s="1007">
        <v>3</v>
      </c>
      <c r="AM65" s="1006">
        <f>IF($AG65="該当無",0,1)</f>
        <v>1</v>
      </c>
      <c r="AN65" s="1012">
        <v>1</v>
      </c>
      <c r="AO65" s="1221"/>
      <c r="AP65" s="1007">
        <f>$AK65*$AM65*$AN65</f>
        <v>2</v>
      </c>
      <c r="AQ65" s="1224">
        <f>$AP65*40/$AP$11</f>
        <v>2.3529411764705883</v>
      </c>
      <c r="AR65" s="1024">
        <f>SUM(AQ65)</f>
        <v>2.3529411764705883</v>
      </c>
      <c r="AS65" s="1018">
        <f>IF($AP65=0,0,IF($AG65=-1,$AG65*$AO65,$AG65/$AL65*$AQ65))</f>
        <v>0</v>
      </c>
      <c r="AT65" s="1024">
        <f>SUM(AS65)</f>
        <v>0</v>
      </c>
      <c r="AU65" s="325"/>
      <c r="AV65" s="1077">
        <v>3</v>
      </c>
      <c r="AW65" s="1087">
        <v>2</v>
      </c>
      <c r="AX65" s="1087">
        <v>1</v>
      </c>
      <c r="AY65" s="1087">
        <v>0</v>
      </c>
      <c r="AZ65" s="1006" t="s">
        <v>463</v>
      </c>
      <c r="BA65" s="1080"/>
      <c r="BP65" s="1305" t="str">
        <f>IF($AG65=0,"今年度","")</f>
        <v>今年度</v>
      </c>
      <c r="BQ65" s="1011" t="str">
        <f>IF($AG65=0,"来年度","")</f>
        <v>来年度</v>
      </c>
      <c r="BR65" s="1011" t="str">
        <f>IF($AG65=0,"再来年度","")</f>
        <v>再来年度</v>
      </c>
      <c r="BS65" s="1306" t="str">
        <f>IF($AG65=0,"未定","")</f>
        <v>未定</v>
      </c>
    </row>
    <row r="66" spans="2:71" s="299" customFormat="1" ht="31.35" customHeight="1">
      <c r="B66" s="1039"/>
      <c r="C66" s="1043"/>
      <c r="D66" s="940"/>
      <c r="E66" s="940"/>
      <c r="F66" s="939"/>
      <c r="G66" s="940"/>
      <c r="H66" s="941"/>
      <c r="I66" s="885"/>
      <c r="J66" s="886"/>
      <c r="K66" s="886"/>
      <c r="L66" s="886"/>
      <c r="M66" s="886"/>
      <c r="N66" s="886"/>
      <c r="O66" s="886"/>
      <c r="P66" s="886"/>
      <c r="Q66" s="886"/>
      <c r="R66" s="886"/>
      <c r="S66" s="886"/>
      <c r="T66" s="942"/>
      <c r="U66" s="885"/>
      <c r="V66" s="886"/>
      <c r="W66" s="886"/>
      <c r="X66" s="886"/>
      <c r="Y66" s="886"/>
      <c r="Z66" s="886"/>
      <c r="AA66" s="886"/>
      <c r="AB66" s="886"/>
      <c r="AC66" s="886"/>
      <c r="AD66" s="886"/>
      <c r="AE66" s="886"/>
      <c r="AF66" s="887"/>
      <c r="AG66" s="1292"/>
      <c r="AH66" s="1069"/>
      <c r="AI66" s="1071"/>
      <c r="AJ66" s="298"/>
      <c r="AK66" s="1060"/>
      <c r="AL66" s="1011"/>
      <c r="AM66" s="1006"/>
      <c r="AN66" s="1008"/>
      <c r="AO66" s="1221"/>
      <c r="AP66" s="1011"/>
      <c r="AQ66" s="1224"/>
      <c r="AR66" s="1021"/>
      <c r="AS66" s="1018"/>
      <c r="AT66" s="1021"/>
      <c r="AU66" s="325"/>
      <c r="AV66" s="1077"/>
      <c r="AW66" s="1087"/>
      <c r="AX66" s="1087"/>
      <c r="AY66" s="1087"/>
      <c r="AZ66" s="1006"/>
      <c r="BA66" s="1080"/>
      <c r="BP66" s="1305"/>
      <c r="BQ66" s="1011"/>
      <c r="BR66" s="1011"/>
      <c r="BS66" s="1306"/>
    </row>
    <row r="67" spans="2:71" s="299" customFormat="1" ht="31.35" customHeight="1">
      <c r="B67" s="1040"/>
      <c r="C67" s="1044"/>
      <c r="D67" s="962"/>
      <c r="E67" s="962"/>
      <c r="F67" s="961"/>
      <c r="G67" s="962"/>
      <c r="H67" s="963"/>
      <c r="I67" s="891"/>
      <c r="J67" s="892"/>
      <c r="K67" s="892"/>
      <c r="L67" s="892"/>
      <c r="M67" s="892"/>
      <c r="N67" s="892"/>
      <c r="O67" s="892"/>
      <c r="P67" s="892"/>
      <c r="Q67" s="892"/>
      <c r="R67" s="892"/>
      <c r="S67" s="892"/>
      <c r="T67" s="964"/>
      <c r="U67" s="891"/>
      <c r="V67" s="892"/>
      <c r="W67" s="892"/>
      <c r="X67" s="892"/>
      <c r="Y67" s="892"/>
      <c r="Z67" s="892"/>
      <c r="AA67" s="892"/>
      <c r="AB67" s="892"/>
      <c r="AC67" s="892"/>
      <c r="AD67" s="892"/>
      <c r="AE67" s="892"/>
      <c r="AF67" s="1290"/>
      <c r="AG67" s="1293"/>
      <c r="AH67" s="1123"/>
      <c r="AI67" s="1191"/>
      <c r="AJ67" s="298"/>
      <c r="AK67" s="1061"/>
      <c r="AL67" s="1003"/>
      <c r="AM67" s="1010"/>
      <c r="AN67" s="1013"/>
      <c r="AO67" s="1217"/>
      <c r="AP67" s="1003"/>
      <c r="AQ67" s="1226"/>
      <c r="AR67" s="1025"/>
      <c r="AS67" s="1019"/>
      <c r="AT67" s="1025"/>
      <c r="AU67" s="325"/>
      <c r="AV67" s="1078"/>
      <c r="AW67" s="1285"/>
      <c r="AX67" s="1285"/>
      <c r="AY67" s="1285"/>
      <c r="AZ67" s="1010"/>
      <c r="BA67" s="1083"/>
      <c r="BP67" s="1305"/>
      <c r="BQ67" s="1011"/>
      <c r="BR67" s="1011"/>
      <c r="BS67" s="1306"/>
    </row>
    <row r="68" spans="2:71" s="299" customFormat="1" ht="18" customHeight="1">
      <c r="B68" s="933">
        <v>18</v>
      </c>
      <c r="C68" s="935" t="s">
        <v>432</v>
      </c>
      <c r="D68" s="936"/>
      <c r="E68" s="936"/>
      <c r="F68" s="939" t="s">
        <v>136</v>
      </c>
      <c r="G68" s="940"/>
      <c r="H68" s="941"/>
      <c r="I68" s="885" t="s">
        <v>137</v>
      </c>
      <c r="J68" s="886"/>
      <c r="K68" s="886"/>
      <c r="L68" s="886"/>
      <c r="M68" s="886"/>
      <c r="N68" s="886"/>
      <c r="O68" s="886"/>
      <c r="P68" s="886"/>
      <c r="Q68" s="886"/>
      <c r="R68" s="886"/>
      <c r="S68" s="886"/>
      <c r="T68" s="942"/>
      <c r="U68" s="885" t="s">
        <v>138</v>
      </c>
      <c r="V68" s="886"/>
      <c r="W68" s="886"/>
      <c r="X68" s="886"/>
      <c r="Y68" s="886"/>
      <c r="Z68" s="886"/>
      <c r="AA68" s="886"/>
      <c r="AB68" s="886"/>
      <c r="AC68" s="886"/>
      <c r="AD68" s="886"/>
      <c r="AE68" s="886"/>
      <c r="AF68" s="887"/>
      <c r="AG68" s="1200"/>
      <c r="AH68" s="1302"/>
      <c r="AI68" s="1071"/>
      <c r="AJ68" s="298"/>
      <c r="AK68" s="1073">
        <v>2</v>
      </c>
      <c r="AL68" s="1007">
        <v>3</v>
      </c>
      <c r="AM68" s="1005">
        <f>IF($AG68="該当無",0,1)</f>
        <v>1</v>
      </c>
      <c r="AN68" s="1012">
        <v>1</v>
      </c>
      <c r="AO68" s="1221"/>
      <c r="AP68" s="1007">
        <f>$AK68*$AM68*$AN68</f>
        <v>2</v>
      </c>
      <c r="AQ68" s="1300">
        <f>$AP68*40/$AP$11</f>
        <v>2.3529411764705883</v>
      </c>
      <c r="AR68" s="1024">
        <f>SUM($AQ$68:$AQ$79)</f>
        <v>10.588235294117649</v>
      </c>
      <c r="AS68" s="1023">
        <f>IF($AP68=0,0,IF($AG68=-1,$AG68*$AO68,$AG68/$AL68*$AQ68))</f>
        <v>0</v>
      </c>
      <c r="AT68" s="1024">
        <f>SUM($AS$68:$AS$79)</f>
        <v>0</v>
      </c>
      <c r="AU68" s="325"/>
      <c r="AV68" s="1077">
        <v>3</v>
      </c>
      <c r="AW68" s="1087">
        <v>2</v>
      </c>
      <c r="AX68" s="1087">
        <v>1</v>
      </c>
      <c r="AY68" s="1087">
        <v>0</v>
      </c>
      <c r="AZ68" s="1005"/>
      <c r="BA68" s="1080"/>
      <c r="BP68" s="1305" t="str">
        <f>IF($AG68=0,"今年度","")</f>
        <v>今年度</v>
      </c>
      <c r="BQ68" s="1011" t="str">
        <f>IF($AG68=0,"来年度","")</f>
        <v>来年度</v>
      </c>
      <c r="BR68" s="1011" t="str">
        <f>IF($AG68=0,"再来年度","")</f>
        <v>再来年度</v>
      </c>
      <c r="BS68" s="1306" t="str">
        <f>IF($AG68=0,"未定","")</f>
        <v>未定</v>
      </c>
    </row>
    <row r="69" spans="2:71" s="299" customFormat="1" ht="18" customHeight="1">
      <c r="B69" s="933"/>
      <c r="C69" s="935"/>
      <c r="D69" s="936"/>
      <c r="E69" s="936"/>
      <c r="F69" s="939"/>
      <c r="G69" s="940"/>
      <c r="H69" s="941"/>
      <c r="I69" s="885"/>
      <c r="J69" s="886"/>
      <c r="K69" s="886"/>
      <c r="L69" s="886"/>
      <c r="M69" s="886"/>
      <c r="N69" s="886"/>
      <c r="O69" s="886"/>
      <c r="P69" s="886"/>
      <c r="Q69" s="886"/>
      <c r="R69" s="886"/>
      <c r="S69" s="886"/>
      <c r="T69" s="942"/>
      <c r="U69" s="885"/>
      <c r="V69" s="886"/>
      <c r="W69" s="886"/>
      <c r="X69" s="886"/>
      <c r="Y69" s="886"/>
      <c r="Z69" s="886"/>
      <c r="AA69" s="886"/>
      <c r="AB69" s="886"/>
      <c r="AC69" s="886"/>
      <c r="AD69" s="886"/>
      <c r="AE69" s="886"/>
      <c r="AF69" s="887"/>
      <c r="AG69" s="1200"/>
      <c r="AH69" s="1069"/>
      <c r="AI69" s="1071"/>
      <c r="AJ69" s="298"/>
      <c r="AK69" s="1060"/>
      <c r="AL69" s="1011"/>
      <c r="AM69" s="1006"/>
      <c r="AN69" s="1008"/>
      <c r="AO69" s="1221"/>
      <c r="AP69" s="1011"/>
      <c r="AQ69" s="1224"/>
      <c r="AR69" s="1021"/>
      <c r="AS69" s="1018"/>
      <c r="AT69" s="1021"/>
      <c r="AU69" s="325"/>
      <c r="AV69" s="1077"/>
      <c r="AW69" s="1087"/>
      <c r="AX69" s="1087"/>
      <c r="AY69" s="1087"/>
      <c r="AZ69" s="1006"/>
      <c r="BA69" s="1080"/>
      <c r="BP69" s="1305"/>
      <c r="BQ69" s="1011"/>
      <c r="BR69" s="1011"/>
      <c r="BS69" s="1306"/>
    </row>
    <row r="70" spans="2:71" s="299" customFormat="1" ht="22.5" customHeight="1">
      <c r="B70" s="934"/>
      <c r="C70" s="935"/>
      <c r="D70" s="936"/>
      <c r="E70" s="936"/>
      <c r="F70" s="939"/>
      <c r="G70" s="940"/>
      <c r="H70" s="941"/>
      <c r="I70" s="885"/>
      <c r="J70" s="886"/>
      <c r="K70" s="886"/>
      <c r="L70" s="886"/>
      <c r="M70" s="886"/>
      <c r="N70" s="886"/>
      <c r="O70" s="886"/>
      <c r="P70" s="886"/>
      <c r="Q70" s="886"/>
      <c r="R70" s="886"/>
      <c r="S70" s="886"/>
      <c r="T70" s="942"/>
      <c r="U70" s="885"/>
      <c r="V70" s="886"/>
      <c r="W70" s="886"/>
      <c r="X70" s="886"/>
      <c r="Y70" s="886"/>
      <c r="Z70" s="886"/>
      <c r="AA70" s="886"/>
      <c r="AB70" s="886"/>
      <c r="AC70" s="886"/>
      <c r="AD70" s="886"/>
      <c r="AE70" s="886"/>
      <c r="AF70" s="887"/>
      <c r="AG70" s="1200"/>
      <c r="AH70" s="1069"/>
      <c r="AI70" s="1072"/>
      <c r="AJ70" s="298"/>
      <c r="AK70" s="1060"/>
      <c r="AL70" s="1011"/>
      <c r="AM70" s="1007"/>
      <c r="AN70" s="1008"/>
      <c r="AO70" s="1222"/>
      <c r="AP70" s="1011"/>
      <c r="AQ70" s="1225"/>
      <c r="AR70" s="1021"/>
      <c r="AS70" s="1022"/>
      <c r="AT70" s="1021"/>
      <c r="AU70" s="325"/>
      <c r="AV70" s="1097"/>
      <c r="AW70" s="1088"/>
      <c r="AX70" s="1088"/>
      <c r="AY70" s="1088"/>
      <c r="AZ70" s="1007"/>
      <c r="BA70" s="1081"/>
      <c r="BP70" s="1305"/>
      <c r="BQ70" s="1011"/>
      <c r="BR70" s="1011"/>
      <c r="BS70" s="1306"/>
    </row>
    <row r="71" spans="2:71" s="299" customFormat="1" ht="30" customHeight="1">
      <c r="B71" s="943">
        <v>19</v>
      </c>
      <c r="C71" s="935"/>
      <c r="D71" s="936"/>
      <c r="E71" s="936"/>
      <c r="F71" s="958" t="s">
        <v>139</v>
      </c>
      <c r="G71" s="959"/>
      <c r="H71" s="960"/>
      <c r="I71" s="882" t="s">
        <v>565</v>
      </c>
      <c r="J71" s="883"/>
      <c r="K71" s="883"/>
      <c r="L71" s="883"/>
      <c r="M71" s="883"/>
      <c r="N71" s="883"/>
      <c r="O71" s="883"/>
      <c r="P71" s="883"/>
      <c r="Q71" s="883"/>
      <c r="R71" s="883"/>
      <c r="S71" s="883"/>
      <c r="T71" s="955"/>
      <c r="U71" s="882" t="s">
        <v>638</v>
      </c>
      <c r="V71" s="883"/>
      <c r="W71" s="883"/>
      <c r="X71" s="883"/>
      <c r="Y71" s="883"/>
      <c r="Z71" s="883"/>
      <c r="AA71" s="883"/>
      <c r="AB71" s="883"/>
      <c r="AC71" s="883"/>
      <c r="AD71" s="883"/>
      <c r="AE71" s="883"/>
      <c r="AF71" s="883"/>
      <c r="AG71" s="1120"/>
      <c r="AH71" s="1069"/>
      <c r="AI71" s="1070"/>
      <c r="AJ71" s="298"/>
      <c r="AK71" s="1060">
        <v>3</v>
      </c>
      <c r="AL71" s="1011">
        <v>4</v>
      </c>
      <c r="AM71" s="1009">
        <f>IF($AG71="該当無",0,1)</f>
        <v>1</v>
      </c>
      <c r="AN71" s="1008">
        <v>1</v>
      </c>
      <c r="AO71" s="1220"/>
      <c r="AP71" s="1011">
        <f>$AK71*$AM71*$AN71</f>
        <v>3</v>
      </c>
      <c r="AQ71" s="1223">
        <f>$AP71*40/$AP$11</f>
        <v>3.5294117647058822</v>
      </c>
      <c r="AR71" s="1026"/>
      <c r="AS71" s="1017">
        <f>IF($AP71=0,0,IF($AG71=-1,$AG71*$AO71,$AG71/$AL71*$AQ71))</f>
        <v>0</v>
      </c>
      <c r="AT71" s="1020"/>
      <c r="AU71" s="325"/>
      <c r="AV71" s="1076">
        <v>4</v>
      </c>
      <c r="AW71" s="1086">
        <v>3</v>
      </c>
      <c r="AX71" s="1086">
        <v>2</v>
      </c>
      <c r="AY71" s="1086">
        <v>1</v>
      </c>
      <c r="AZ71" s="1009">
        <v>0</v>
      </c>
      <c r="BA71" s="1079" t="s">
        <v>463</v>
      </c>
      <c r="BP71" s="1305" t="str">
        <f>IF($AG71=0,"今年度","")</f>
        <v>今年度</v>
      </c>
      <c r="BQ71" s="1011" t="str">
        <f>IF($AG71=0,"来年度","")</f>
        <v>来年度</v>
      </c>
      <c r="BR71" s="1011" t="str">
        <f>IF($AG71=0,"再来年度","")</f>
        <v>再来年度</v>
      </c>
      <c r="BS71" s="1306" t="str">
        <f>IF($AG71=0,"未定","")</f>
        <v>未定</v>
      </c>
    </row>
    <row r="72" spans="2:71" s="299" customFormat="1" ht="30" customHeight="1">
      <c r="B72" s="933"/>
      <c r="C72" s="935"/>
      <c r="D72" s="936"/>
      <c r="E72" s="936"/>
      <c r="F72" s="939"/>
      <c r="G72" s="940"/>
      <c r="H72" s="941"/>
      <c r="I72" s="885"/>
      <c r="J72" s="886"/>
      <c r="K72" s="886"/>
      <c r="L72" s="886"/>
      <c r="M72" s="886"/>
      <c r="N72" s="886"/>
      <c r="O72" s="886"/>
      <c r="P72" s="886"/>
      <c r="Q72" s="886"/>
      <c r="R72" s="886"/>
      <c r="S72" s="886"/>
      <c r="T72" s="942"/>
      <c r="U72" s="885"/>
      <c r="V72" s="886"/>
      <c r="W72" s="886"/>
      <c r="X72" s="886"/>
      <c r="Y72" s="886"/>
      <c r="Z72" s="886"/>
      <c r="AA72" s="886"/>
      <c r="AB72" s="886"/>
      <c r="AC72" s="886"/>
      <c r="AD72" s="886"/>
      <c r="AE72" s="886"/>
      <c r="AF72" s="886"/>
      <c r="AG72" s="1121"/>
      <c r="AH72" s="1069"/>
      <c r="AI72" s="1071"/>
      <c r="AJ72" s="298"/>
      <c r="AK72" s="1060"/>
      <c r="AL72" s="1011"/>
      <c r="AM72" s="1006"/>
      <c r="AN72" s="1008"/>
      <c r="AO72" s="1221"/>
      <c r="AP72" s="1011"/>
      <c r="AQ72" s="1224"/>
      <c r="AR72" s="1027"/>
      <c r="AS72" s="1018"/>
      <c r="AT72" s="1021"/>
      <c r="AU72" s="325"/>
      <c r="AV72" s="1077"/>
      <c r="AW72" s="1087"/>
      <c r="AX72" s="1087"/>
      <c r="AY72" s="1087"/>
      <c r="AZ72" s="1006"/>
      <c r="BA72" s="1080"/>
      <c r="BP72" s="1305"/>
      <c r="BQ72" s="1011"/>
      <c r="BR72" s="1011"/>
      <c r="BS72" s="1306"/>
    </row>
    <row r="73" spans="2:71" s="299" customFormat="1" ht="30" customHeight="1">
      <c r="B73" s="934"/>
      <c r="C73" s="935"/>
      <c r="D73" s="936"/>
      <c r="E73" s="936"/>
      <c r="F73" s="939"/>
      <c r="G73" s="940"/>
      <c r="H73" s="941"/>
      <c r="I73" s="888"/>
      <c r="J73" s="889"/>
      <c r="K73" s="889"/>
      <c r="L73" s="889"/>
      <c r="M73" s="889"/>
      <c r="N73" s="889"/>
      <c r="O73" s="889"/>
      <c r="P73" s="889"/>
      <c r="Q73" s="889"/>
      <c r="R73" s="889"/>
      <c r="S73" s="889"/>
      <c r="T73" s="956"/>
      <c r="U73" s="888"/>
      <c r="V73" s="889"/>
      <c r="W73" s="889"/>
      <c r="X73" s="889"/>
      <c r="Y73" s="889"/>
      <c r="Z73" s="889"/>
      <c r="AA73" s="889"/>
      <c r="AB73" s="889"/>
      <c r="AC73" s="889"/>
      <c r="AD73" s="889"/>
      <c r="AE73" s="889"/>
      <c r="AF73" s="889"/>
      <c r="AG73" s="1122"/>
      <c r="AH73" s="1069"/>
      <c r="AI73" s="1072"/>
      <c r="AJ73" s="298"/>
      <c r="AK73" s="1060"/>
      <c r="AL73" s="1011"/>
      <c r="AM73" s="1007"/>
      <c r="AN73" s="1008"/>
      <c r="AO73" s="1222"/>
      <c r="AP73" s="1011"/>
      <c r="AQ73" s="1225"/>
      <c r="AR73" s="1027"/>
      <c r="AS73" s="1022"/>
      <c r="AT73" s="1021"/>
      <c r="AU73" s="325"/>
      <c r="AV73" s="1097"/>
      <c r="AW73" s="1088"/>
      <c r="AX73" s="1088"/>
      <c r="AY73" s="1088"/>
      <c r="AZ73" s="1007"/>
      <c r="BA73" s="1081"/>
      <c r="BP73" s="1305"/>
      <c r="BQ73" s="1011"/>
      <c r="BR73" s="1011"/>
      <c r="BS73" s="1306"/>
    </row>
    <row r="74" spans="2:71" s="299" customFormat="1" ht="21" customHeight="1">
      <c r="B74" s="943">
        <v>20</v>
      </c>
      <c r="C74" s="935"/>
      <c r="D74" s="936"/>
      <c r="E74" s="936"/>
      <c r="F74" s="965" t="s">
        <v>140</v>
      </c>
      <c r="G74" s="966"/>
      <c r="H74" s="967"/>
      <c r="I74" s="885" t="s">
        <v>141</v>
      </c>
      <c r="J74" s="886"/>
      <c r="K74" s="886"/>
      <c r="L74" s="886"/>
      <c r="M74" s="886"/>
      <c r="N74" s="886"/>
      <c r="O74" s="886"/>
      <c r="P74" s="886"/>
      <c r="Q74" s="886"/>
      <c r="R74" s="886"/>
      <c r="S74" s="886"/>
      <c r="T74" s="942"/>
      <c r="U74" s="885" t="s">
        <v>639</v>
      </c>
      <c r="V74" s="886"/>
      <c r="W74" s="886"/>
      <c r="X74" s="886"/>
      <c r="Y74" s="886"/>
      <c r="Z74" s="886"/>
      <c r="AA74" s="886"/>
      <c r="AB74" s="886"/>
      <c r="AC74" s="886"/>
      <c r="AD74" s="886"/>
      <c r="AE74" s="886"/>
      <c r="AF74" s="887"/>
      <c r="AG74" s="1199"/>
      <c r="AH74" s="1069"/>
      <c r="AI74" s="1070"/>
      <c r="AJ74" s="298"/>
      <c r="AK74" s="1060">
        <v>2</v>
      </c>
      <c r="AL74" s="1011">
        <v>2</v>
      </c>
      <c r="AM74" s="1009">
        <f>IF($AG74="該当無",0,1)</f>
        <v>1</v>
      </c>
      <c r="AN74" s="1008">
        <v>1</v>
      </c>
      <c r="AO74" s="1220"/>
      <c r="AP74" s="1011">
        <f>$AK74*$AM74*$AN74</f>
        <v>2</v>
      </c>
      <c r="AQ74" s="1223">
        <f>$AP74*40/$AP$11</f>
        <v>2.3529411764705883</v>
      </c>
      <c r="AR74" s="1026"/>
      <c r="AS74" s="1017">
        <f>IF($AP74=0,0,IF($AG74=-1,$AG74*$AO74,$AG74/$AL74*$AQ74))</f>
        <v>0</v>
      </c>
      <c r="AT74" s="1020"/>
      <c r="AU74" s="325"/>
      <c r="AV74" s="1076">
        <v>2</v>
      </c>
      <c r="AW74" s="1086">
        <v>1</v>
      </c>
      <c r="AX74" s="1086">
        <v>0</v>
      </c>
      <c r="AY74" s="1086" t="s">
        <v>24</v>
      </c>
      <c r="AZ74" s="1009"/>
      <c r="BA74" s="1079"/>
      <c r="BP74" s="1305" t="str">
        <f>IF($AG74=0,"今年度","")</f>
        <v>今年度</v>
      </c>
      <c r="BQ74" s="1011" t="str">
        <f>IF($AG74=0,"来年度","")</f>
        <v>来年度</v>
      </c>
      <c r="BR74" s="1011" t="str">
        <f>IF($AG74=0,"再来年度","")</f>
        <v>再来年度</v>
      </c>
      <c r="BS74" s="1306" t="str">
        <f>IF($AG74=0,"未定","")</f>
        <v>未定</v>
      </c>
    </row>
    <row r="75" spans="2:71" s="299" customFormat="1" ht="21" customHeight="1">
      <c r="B75" s="933"/>
      <c r="C75" s="935"/>
      <c r="D75" s="936"/>
      <c r="E75" s="936"/>
      <c r="F75" s="965"/>
      <c r="G75" s="966"/>
      <c r="H75" s="967"/>
      <c r="I75" s="885"/>
      <c r="J75" s="886"/>
      <c r="K75" s="886"/>
      <c r="L75" s="886"/>
      <c r="M75" s="886"/>
      <c r="N75" s="886"/>
      <c r="O75" s="886"/>
      <c r="P75" s="886"/>
      <c r="Q75" s="886"/>
      <c r="R75" s="886"/>
      <c r="S75" s="886"/>
      <c r="T75" s="942"/>
      <c r="U75" s="885"/>
      <c r="V75" s="886"/>
      <c r="W75" s="886"/>
      <c r="X75" s="886"/>
      <c r="Y75" s="886"/>
      <c r="Z75" s="886"/>
      <c r="AA75" s="886"/>
      <c r="AB75" s="886"/>
      <c r="AC75" s="886"/>
      <c r="AD75" s="886"/>
      <c r="AE75" s="886"/>
      <c r="AF75" s="887"/>
      <c r="AG75" s="1200"/>
      <c r="AH75" s="1069"/>
      <c r="AI75" s="1071"/>
      <c r="AJ75" s="298"/>
      <c r="AK75" s="1060"/>
      <c r="AL75" s="1011"/>
      <c r="AM75" s="1006"/>
      <c r="AN75" s="1008"/>
      <c r="AO75" s="1221"/>
      <c r="AP75" s="1011"/>
      <c r="AQ75" s="1224"/>
      <c r="AR75" s="1027"/>
      <c r="AS75" s="1018"/>
      <c r="AT75" s="1021"/>
      <c r="AU75" s="325"/>
      <c r="AV75" s="1077"/>
      <c r="AW75" s="1087"/>
      <c r="AX75" s="1087"/>
      <c r="AY75" s="1087"/>
      <c r="AZ75" s="1006"/>
      <c r="BA75" s="1080"/>
      <c r="BP75" s="1305"/>
      <c r="BQ75" s="1011"/>
      <c r="BR75" s="1011"/>
      <c r="BS75" s="1306"/>
    </row>
    <row r="76" spans="2:71" s="299" customFormat="1" ht="21" customHeight="1">
      <c r="B76" s="934"/>
      <c r="C76" s="935"/>
      <c r="D76" s="936"/>
      <c r="E76" s="936"/>
      <c r="F76" s="958"/>
      <c r="G76" s="959"/>
      <c r="H76" s="960"/>
      <c r="I76" s="885"/>
      <c r="J76" s="886"/>
      <c r="K76" s="886"/>
      <c r="L76" s="886"/>
      <c r="M76" s="886"/>
      <c r="N76" s="886"/>
      <c r="O76" s="886"/>
      <c r="P76" s="886"/>
      <c r="Q76" s="886"/>
      <c r="R76" s="886"/>
      <c r="S76" s="886"/>
      <c r="T76" s="942"/>
      <c r="U76" s="885"/>
      <c r="V76" s="886"/>
      <c r="W76" s="886"/>
      <c r="X76" s="886"/>
      <c r="Y76" s="886"/>
      <c r="Z76" s="886"/>
      <c r="AA76" s="886"/>
      <c r="AB76" s="886"/>
      <c r="AC76" s="886"/>
      <c r="AD76" s="886"/>
      <c r="AE76" s="886"/>
      <c r="AF76" s="887"/>
      <c r="AG76" s="1301"/>
      <c r="AH76" s="1069"/>
      <c r="AI76" s="1072"/>
      <c r="AJ76" s="298"/>
      <c r="AK76" s="1060"/>
      <c r="AL76" s="1011"/>
      <c r="AM76" s="1007"/>
      <c r="AN76" s="1008"/>
      <c r="AO76" s="1222"/>
      <c r="AP76" s="1011"/>
      <c r="AQ76" s="1225"/>
      <c r="AR76" s="1027"/>
      <c r="AS76" s="1022"/>
      <c r="AT76" s="1021"/>
      <c r="AU76" s="325"/>
      <c r="AV76" s="1097"/>
      <c r="AW76" s="1088"/>
      <c r="AX76" s="1088"/>
      <c r="AY76" s="1088"/>
      <c r="AZ76" s="1007"/>
      <c r="BA76" s="1081"/>
      <c r="BP76" s="1305"/>
      <c r="BQ76" s="1011"/>
      <c r="BR76" s="1011"/>
      <c r="BS76" s="1306"/>
    </row>
    <row r="77" spans="2:71" s="299" customFormat="1" ht="18.75" customHeight="1">
      <c r="B77" s="943">
        <v>21</v>
      </c>
      <c r="C77" s="935"/>
      <c r="D77" s="936"/>
      <c r="E77" s="936"/>
      <c r="F77" s="958" t="s">
        <v>25</v>
      </c>
      <c r="G77" s="959"/>
      <c r="H77" s="960"/>
      <c r="I77" s="882" t="s">
        <v>566</v>
      </c>
      <c r="J77" s="883"/>
      <c r="K77" s="883"/>
      <c r="L77" s="883"/>
      <c r="M77" s="883"/>
      <c r="N77" s="883"/>
      <c r="O77" s="883"/>
      <c r="P77" s="883"/>
      <c r="Q77" s="883"/>
      <c r="R77" s="883"/>
      <c r="S77" s="883"/>
      <c r="T77" s="955"/>
      <c r="U77" s="882" t="s">
        <v>567</v>
      </c>
      <c r="V77" s="883"/>
      <c r="W77" s="883"/>
      <c r="X77" s="883"/>
      <c r="Y77" s="883"/>
      <c r="Z77" s="883"/>
      <c r="AA77" s="883"/>
      <c r="AB77" s="883"/>
      <c r="AC77" s="883"/>
      <c r="AD77" s="883"/>
      <c r="AE77" s="883"/>
      <c r="AF77" s="883"/>
      <c r="AG77" s="1120"/>
      <c r="AH77" s="1069"/>
      <c r="AI77" s="1070"/>
      <c r="AJ77" s="298"/>
      <c r="AK77" s="1060">
        <v>2</v>
      </c>
      <c r="AL77" s="1011">
        <v>1</v>
      </c>
      <c r="AM77" s="1009">
        <f>IF($AG77="該当無",0,1)</f>
        <v>1</v>
      </c>
      <c r="AN77" s="1008">
        <v>1</v>
      </c>
      <c r="AO77" s="1220"/>
      <c r="AP77" s="1011">
        <f>$AK77*$AM77*$AN77</f>
        <v>2</v>
      </c>
      <c r="AQ77" s="1223">
        <f>$AP77*40/$AP$11</f>
        <v>2.3529411764705883</v>
      </c>
      <c r="AR77" s="1026"/>
      <c r="AS77" s="1017">
        <f>IF($AP77=0,0,IF($AG77=-1,$AG77*$AO77,$AG77/$AL77*$AQ77))</f>
        <v>0</v>
      </c>
      <c r="AT77" s="1020"/>
      <c r="AU77" s="325"/>
      <c r="AV77" s="1076">
        <v>1</v>
      </c>
      <c r="AW77" s="1086">
        <v>0</v>
      </c>
      <c r="AX77" s="1086" t="s">
        <v>463</v>
      </c>
      <c r="AY77" s="1086"/>
      <c r="AZ77" s="1009"/>
      <c r="BA77" s="1079"/>
      <c r="BP77" s="1305" t="str">
        <f>IF($AG77=0,"今年度","")</f>
        <v>今年度</v>
      </c>
      <c r="BQ77" s="1011" t="str">
        <f>IF($AG77=0,"来年度","")</f>
        <v>来年度</v>
      </c>
      <c r="BR77" s="1011" t="str">
        <f>IF($AG77=0,"再来年度","")</f>
        <v>再来年度</v>
      </c>
      <c r="BS77" s="1306" t="str">
        <f>IF($AG77=0,"未定","")</f>
        <v>未定</v>
      </c>
    </row>
    <row r="78" spans="2:71" s="299" customFormat="1" ht="18.75" customHeight="1">
      <c r="B78" s="933"/>
      <c r="C78" s="935"/>
      <c r="D78" s="936"/>
      <c r="E78" s="936"/>
      <c r="F78" s="939"/>
      <c r="G78" s="940"/>
      <c r="H78" s="941"/>
      <c r="I78" s="885"/>
      <c r="J78" s="886"/>
      <c r="K78" s="886"/>
      <c r="L78" s="886"/>
      <c r="M78" s="886"/>
      <c r="N78" s="886"/>
      <c r="O78" s="886"/>
      <c r="P78" s="886"/>
      <c r="Q78" s="886"/>
      <c r="R78" s="886"/>
      <c r="S78" s="886"/>
      <c r="T78" s="942"/>
      <c r="U78" s="885"/>
      <c r="V78" s="886"/>
      <c r="W78" s="886"/>
      <c r="X78" s="886"/>
      <c r="Y78" s="886"/>
      <c r="Z78" s="886"/>
      <c r="AA78" s="886"/>
      <c r="AB78" s="886"/>
      <c r="AC78" s="886"/>
      <c r="AD78" s="886"/>
      <c r="AE78" s="886"/>
      <c r="AF78" s="886"/>
      <c r="AG78" s="1121"/>
      <c r="AH78" s="1069"/>
      <c r="AI78" s="1071"/>
      <c r="AJ78" s="298"/>
      <c r="AK78" s="1060"/>
      <c r="AL78" s="1011"/>
      <c r="AM78" s="1006"/>
      <c r="AN78" s="1008"/>
      <c r="AO78" s="1221"/>
      <c r="AP78" s="1011"/>
      <c r="AQ78" s="1224"/>
      <c r="AR78" s="1027"/>
      <c r="AS78" s="1018"/>
      <c r="AT78" s="1021"/>
      <c r="AU78" s="325"/>
      <c r="AV78" s="1077"/>
      <c r="AW78" s="1087"/>
      <c r="AX78" s="1087"/>
      <c r="AY78" s="1087"/>
      <c r="AZ78" s="1006"/>
      <c r="BA78" s="1080"/>
      <c r="BP78" s="1305"/>
      <c r="BQ78" s="1011"/>
      <c r="BR78" s="1011"/>
      <c r="BS78" s="1306"/>
    </row>
    <row r="79" spans="2:71" s="299" customFormat="1" ht="18.75" customHeight="1">
      <c r="B79" s="957"/>
      <c r="C79" s="937"/>
      <c r="D79" s="938"/>
      <c r="E79" s="938"/>
      <c r="F79" s="961"/>
      <c r="G79" s="962"/>
      <c r="H79" s="963"/>
      <c r="I79" s="891"/>
      <c r="J79" s="892"/>
      <c r="K79" s="892"/>
      <c r="L79" s="892"/>
      <c r="M79" s="892"/>
      <c r="N79" s="892"/>
      <c r="O79" s="892"/>
      <c r="P79" s="892"/>
      <c r="Q79" s="892"/>
      <c r="R79" s="892"/>
      <c r="S79" s="892"/>
      <c r="T79" s="964"/>
      <c r="U79" s="891"/>
      <c r="V79" s="892"/>
      <c r="W79" s="892"/>
      <c r="X79" s="892"/>
      <c r="Y79" s="892"/>
      <c r="Z79" s="892"/>
      <c r="AA79" s="892"/>
      <c r="AB79" s="892"/>
      <c r="AC79" s="892"/>
      <c r="AD79" s="892"/>
      <c r="AE79" s="892"/>
      <c r="AF79" s="892"/>
      <c r="AG79" s="1279"/>
      <c r="AH79" s="1069"/>
      <c r="AI79" s="1191"/>
      <c r="AJ79" s="298"/>
      <c r="AK79" s="1061"/>
      <c r="AL79" s="1003"/>
      <c r="AM79" s="1010"/>
      <c r="AN79" s="1013"/>
      <c r="AO79" s="1217"/>
      <c r="AP79" s="1003"/>
      <c r="AQ79" s="1226"/>
      <c r="AR79" s="1030"/>
      <c r="AS79" s="1019"/>
      <c r="AT79" s="1025"/>
      <c r="AU79" s="325"/>
      <c r="AV79" s="1078"/>
      <c r="AW79" s="1285"/>
      <c r="AX79" s="1285"/>
      <c r="AY79" s="1285"/>
      <c r="AZ79" s="1010"/>
      <c r="BA79" s="1083"/>
      <c r="BP79" s="1305"/>
      <c r="BQ79" s="1011"/>
      <c r="BR79" s="1011"/>
      <c r="BS79" s="1306"/>
    </row>
    <row r="80" spans="2:71" s="299" customFormat="1" ht="17.850000000000001" customHeight="1">
      <c r="B80" s="1303">
        <v>22</v>
      </c>
      <c r="C80" s="1119" t="s">
        <v>433</v>
      </c>
      <c r="D80" s="969"/>
      <c r="E80" s="969"/>
      <c r="F80" s="1045" t="s">
        <v>26</v>
      </c>
      <c r="G80" s="1042"/>
      <c r="H80" s="1046"/>
      <c r="I80" s="1047" t="s">
        <v>27</v>
      </c>
      <c r="J80" s="1048"/>
      <c r="K80" s="1048"/>
      <c r="L80" s="1048"/>
      <c r="M80" s="1048"/>
      <c r="N80" s="1048"/>
      <c r="O80" s="1048"/>
      <c r="P80" s="1048"/>
      <c r="Q80" s="1048"/>
      <c r="R80" s="1048"/>
      <c r="S80" s="1048"/>
      <c r="T80" s="1049"/>
      <c r="U80" s="1047" t="s">
        <v>568</v>
      </c>
      <c r="V80" s="1048"/>
      <c r="W80" s="1048"/>
      <c r="X80" s="1048"/>
      <c r="Y80" s="1048"/>
      <c r="Z80" s="1048"/>
      <c r="AA80" s="1048"/>
      <c r="AB80" s="1048"/>
      <c r="AC80" s="1048"/>
      <c r="AD80" s="1048"/>
      <c r="AE80" s="1048"/>
      <c r="AF80" s="1192"/>
      <c r="AG80" s="1292"/>
      <c r="AH80" s="1069"/>
      <c r="AI80" s="1071"/>
      <c r="AJ80" s="298"/>
      <c r="AK80" s="1073">
        <v>2</v>
      </c>
      <c r="AL80" s="1007">
        <v>1</v>
      </c>
      <c r="AM80" s="1006">
        <f>IF($AG80="該当無",0,1)</f>
        <v>1</v>
      </c>
      <c r="AN80" s="1012">
        <v>1</v>
      </c>
      <c r="AO80" s="1221"/>
      <c r="AP80" s="1007">
        <f>$AK80*$AM80*$AN80</f>
        <v>2</v>
      </c>
      <c r="AQ80" s="1224">
        <f>$AP80*40/$AP$11</f>
        <v>2.3529411764705883</v>
      </c>
      <c r="AR80" s="1024">
        <f>SUM(AQ80:AQ97)</f>
        <v>15.294117647058826</v>
      </c>
      <c r="AS80" s="1018">
        <f>IF($AP80=0,0,IF($AG80=-1,$AG80*$AO80,$AG80/$AL80*$AQ80))</f>
        <v>0</v>
      </c>
      <c r="AT80" s="1024">
        <f>SUM(AS80:AS97)</f>
        <v>0</v>
      </c>
      <c r="AU80" s="325"/>
      <c r="AV80" s="1077">
        <v>1</v>
      </c>
      <c r="AW80" s="1087">
        <v>0</v>
      </c>
      <c r="AX80" s="1087" t="s">
        <v>463</v>
      </c>
      <c r="AY80" s="1087"/>
      <c r="AZ80" s="1006"/>
      <c r="BA80" s="1080"/>
      <c r="BP80" s="1305" t="str">
        <f>IF($AG80=0,"今年度","")</f>
        <v>今年度</v>
      </c>
      <c r="BQ80" s="1011" t="str">
        <f>IF($AG80=0,"来年度","")</f>
        <v>来年度</v>
      </c>
      <c r="BR80" s="1011" t="str">
        <f>IF($AG80=0,"再来年度","")</f>
        <v>再来年度</v>
      </c>
      <c r="BS80" s="1306" t="str">
        <f>IF($AG80=0,"未定","")</f>
        <v>未定</v>
      </c>
    </row>
    <row r="81" spans="2:71" s="299" customFormat="1" ht="18" customHeight="1">
      <c r="B81" s="933"/>
      <c r="C81" s="935"/>
      <c r="D81" s="936"/>
      <c r="E81" s="936"/>
      <c r="F81" s="939"/>
      <c r="G81" s="940"/>
      <c r="H81" s="941"/>
      <c r="I81" s="885"/>
      <c r="J81" s="886"/>
      <c r="K81" s="886"/>
      <c r="L81" s="886"/>
      <c r="M81" s="886"/>
      <c r="N81" s="886"/>
      <c r="O81" s="886"/>
      <c r="P81" s="886"/>
      <c r="Q81" s="886"/>
      <c r="R81" s="886"/>
      <c r="S81" s="886"/>
      <c r="T81" s="942"/>
      <c r="U81" s="885"/>
      <c r="V81" s="886"/>
      <c r="W81" s="886"/>
      <c r="X81" s="886"/>
      <c r="Y81" s="886"/>
      <c r="Z81" s="886"/>
      <c r="AA81" s="886"/>
      <c r="AB81" s="886"/>
      <c r="AC81" s="886"/>
      <c r="AD81" s="886"/>
      <c r="AE81" s="886"/>
      <c r="AF81" s="887"/>
      <c r="AG81" s="1292"/>
      <c r="AH81" s="1069"/>
      <c r="AI81" s="1071"/>
      <c r="AJ81" s="298"/>
      <c r="AK81" s="1060"/>
      <c r="AL81" s="1011"/>
      <c r="AM81" s="1006"/>
      <c r="AN81" s="1008"/>
      <c r="AO81" s="1221"/>
      <c r="AP81" s="1011"/>
      <c r="AQ81" s="1224"/>
      <c r="AR81" s="1021"/>
      <c r="AS81" s="1018"/>
      <c r="AT81" s="1021"/>
      <c r="AU81" s="325"/>
      <c r="AV81" s="1077"/>
      <c r="AW81" s="1087"/>
      <c r="AX81" s="1087"/>
      <c r="AY81" s="1087"/>
      <c r="AZ81" s="1006"/>
      <c r="BA81" s="1080"/>
      <c r="BP81" s="1305"/>
      <c r="BQ81" s="1011"/>
      <c r="BR81" s="1011"/>
      <c r="BS81" s="1306"/>
    </row>
    <row r="82" spans="2:71" s="299" customFormat="1" ht="18" customHeight="1">
      <c r="B82" s="934"/>
      <c r="C82" s="935"/>
      <c r="D82" s="936"/>
      <c r="E82" s="936"/>
      <c r="F82" s="939"/>
      <c r="G82" s="940"/>
      <c r="H82" s="941"/>
      <c r="I82" s="888"/>
      <c r="J82" s="889"/>
      <c r="K82" s="889"/>
      <c r="L82" s="889"/>
      <c r="M82" s="889"/>
      <c r="N82" s="889"/>
      <c r="O82" s="889"/>
      <c r="P82" s="889"/>
      <c r="Q82" s="889"/>
      <c r="R82" s="889"/>
      <c r="S82" s="889"/>
      <c r="T82" s="956"/>
      <c r="U82" s="888"/>
      <c r="V82" s="889"/>
      <c r="W82" s="889"/>
      <c r="X82" s="889"/>
      <c r="Y82" s="889"/>
      <c r="Z82" s="889"/>
      <c r="AA82" s="889"/>
      <c r="AB82" s="889"/>
      <c r="AC82" s="889"/>
      <c r="AD82" s="889"/>
      <c r="AE82" s="889"/>
      <c r="AF82" s="890"/>
      <c r="AG82" s="1292"/>
      <c r="AH82" s="1069"/>
      <c r="AI82" s="1071"/>
      <c r="AJ82" s="298"/>
      <c r="AK82" s="1060"/>
      <c r="AL82" s="1011"/>
      <c r="AM82" s="1007"/>
      <c r="AN82" s="1008"/>
      <c r="AO82" s="1222"/>
      <c r="AP82" s="1011"/>
      <c r="AQ82" s="1225"/>
      <c r="AR82" s="1021"/>
      <c r="AS82" s="1022"/>
      <c r="AT82" s="1021"/>
      <c r="AU82" s="325"/>
      <c r="AV82" s="1097"/>
      <c r="AW82" s="1088"/>
      <c r="AX82" s="1088"/>
      <c r="AY82" s="1088"/>
      <c r="AZ82" s="1007"/>
      <c r="BA82" s="1081"/>
      <c r="BP82" s="1305"/>
      <c r="BQ82" s="1011"/>
      <c r="BR82" s="1011"/>
      <c r="BS82" s="1306"/>
    </row>
    <row r="83" spans="2:71" s="299" customFormat="1" ht="25.35" customHeight="1">
      <c r="B83" s="943">
        <v>23</v>
      </c>
      <c r="C83" s="935"/>
      <c r="D83" s="936"/>
      <c r="E83" s="936"/>
      <c r="F83" s="958" t="s">
        <v>28</v>
      </c>
      <c r="G83" s="959"/>
      <c r="H83" s="960"/>
      <c r="I83" s="882" t="s">
        <v>470</v>
      </c>
      <c r="J83" s="883"/>
      <c r="K83" s="883"/>
      <c r="L83" s="883"/>
      <c r="M83" s="883"/>
      <c r="N83" s="883"/>
      <c r="O83" s="883"/>
      <c r="P83" s="883"/>
      <c r="Q83" s="883"/>
      <c r="R83" s="883"/>
      <c r="S83" s="883"/>
      <c r="T83" s="955"/>
      <c r="U83" s="882" t="s">
        <v>640</v>
      </c>
      <c r="V83" s="883"/>
      <c r="W83" s="883"/>
      <c r="X83" s="883"/>
      <c r="Y83" s="883"/>
      <c r="Z83" s="883"/>
      <c r="AA83" s="883"/>
      <c r="AB83" s="883"/>
      <c r="AC83" s="883"/>
      <c r="AD83" s="883"/>
      <c r="AE83" s="883"/>
      <c r="AF83" s="883"/>
      <c r="AG83" s="1120"/>
      <c r="AH83" s="1069"/>
      <c r="AI83" s="1070"/>
      <c r="AJ83" s="298"/>
      <c r="AK83" s="1060">
        <v>3</v>
      </c>
      <c r="AL83" s="1011">
        <v>4</v>
      </c>
      <c r="AM83" s="1009">
        <f>IF($AG83="該当無",0,1)</f>
        <v>1</v>
      </c>
      <c r="AN83" s="1008">
        <v>1</v>
      </c>
      <c r="AO83" s="1220"/>
      <c r="AP83" s="1011">
        <f>$AK83*$AM83*$AN83</f>
        <v>3</v>
      </c>
      <c r="AQ83" s="1223">
        <f>$AP83*40/$AP$11</f>
        <v>3.5294117647058822</v>
      </c>
      <c r="AR83" s="1026"/>
      <c r="AS83" s="1017">
        <f>IF($AP83=0,0,IF($AG83=-1,$AG83*$AO83,$AG83/$AL83*$AQ83))</f>
        <v>0</v>
      </c>
      <c r="AT83" s="1020"/>
      <c r="AU83" s="325"/>
      <c r="AV83" s="1076">
        <v>4</v>
      </c>
      <c r="AW83" s="1086">
        <v>3</v>
      </c>
      <c r="AX83" s="1086">
        <v>2</v>
      </c>
      <c r="AY83" s="1086">
        <v>1</v>
      </c>
      <c r="AZ83" s="1009">
        <v>0</v>
      </c>
      <c r="BA83" s="1079"/>
      <c r="BP83" s="1305" t="str">
        <f>IF($AG83=0,"今年度","")</f>
        <v>今年度</v>
      </c>
      <c r="BQ83" s="1011" t="str">
        <f>IF($AG83=0,"来年度","")</f>
        <v>来年度</v>
      </c>
      <c r="BR83" s="1011" t="str">
        <f>IF($AG83=0,"再来年度","")</f>
        <v>再来年度</v>
      </c>
      <c r="BS83" s="1306" t="str">
        <f>IF($AG83=0,"未定","")</f>
        <v>未定</v>
      </c>
    </row>
    <row r="84" spans="2:71" s="299" customFormat="1" ht="25.35" customHeight="1">
      <c r="B84" s="933"/>
      <c r="C84" s="935"/>
      <c r="D84" s="936"/>
      <c r="E84" s="936"/>
      <c r="F84" s="939"/>
      <c r="G84" s="940"/>
      <c r="H84" s="941"/>
      <c r="I84" s="885"/>
      <c r="J84" s="886"/>
      <c r="K84" s="886"/>
      <c r="L84" s="886"/>
      <c r="M84" s="886"/>
      <c r="N84" s="886"/>
      <c r="O84" s="886"/>
      <c r="P84" s="886"/>
      <c r="Q84" s="886"/>
      <c r="R84" s="886"/>
      <c r="S84" s="886"/>
      <c r="T84" s="942"/>
      <c r="U84" s="885"/>
      <c r="V84" s="886"/>
      <c r="W84" s="886"/>
      <c r="X84" s="886"/>
      <c r="Y84" s="886"/>
      <c r="Z84" s="886"/>
      <c r="AA84" s="886"/>
      <c r="AB84" s="886"/>
      <c r="AC84" s="886"/>
      <c r="AD84" s="886"/>
      <c r="AE84" s="886"/>
      <c r="AF84" s="886"/>
      <c r="AG84" s="1121"/>
      <c r="AH84" s="1069"/>
      <c r="AI84" s="1071"/>
      <c r="AJ84" s="298"/>
      <c r="AK84" s="1060"/>
      <c r="AL84" s="1011"/>
      <c r="AM84" s="1006"/>
      <c r="AN84" s="1008"/>
      <c r="AO84" s="1221"/>
      <c r="AP84" s="1011"/>
      <c r="AQ84" s="1224"/>
      <c r="AR84" s="1027"/>
      <c r="AS84" s="1018"/>
      <c r="AT84" s="1021"/>
      <c r="AU84" s="325"/>
      <c r="AV84" s="1077"/>
      <c r="AW84" s="1087"/>
      <c r="AX84" s="1087"/>
      <c r="AY84" s="1087"/>
      <c r="AZ84" s="1006"/>
      <c r="BA84" s="1080"/>
      <c r="BP84" s="1305"/>
      <c r="BQ84" s="1011"/>
      <c r="BR84" s="1011"/>
      <c r="BS84" s="1306"/>
    </row>
    <row r="85" spans="2:71" s="299" customFormat="1" ht="25.35" customHeight="1">
      <c r="B85" s="934"/>
      <c r="C85" s="935"/>
      <c r="D85" s="936"/>
      <c r="E85" s="936"/>
      <c r="F85" s="982"/>
      <c r="G85" s="983"/>
      <c r="H85" s="984"/>
      <c r="I85" s="888"/>
      <c r="J85" s="889"/>
      <c r="K85" s="889"/>
      <c r="L85" s="889"/>
      <c r="M85" s="889"/>
      <c r="N85" s="889"/>
      <c r="O85" s="889"/>
      <c r="P85" s="889"/>
      <c r="Q85" s="889"/>
      <c r="R85" s="889"/>
      <c r="S85" s="889"/>
      <c r="T85" s="956"/>
      <c r="U85" s="888"/>
      <c r="V85" s="889"/>
      <c r="W85" s="889"/>
      <c r="X85" s="889"/>
      <c r="Y85" s="889"/>
      <c r="Z85" s="889"/>
      <c r="AA85" s="889"/>
      <c r="AB85" s="889"/>
      <c r="AC85" s="889"/>
      <c r="AD85" s="889"/>
      <c r="AE85" s="889"/>
      <c r="AF85" s="889"/>
      <c r="AG85" s="1122"/>
      <c r="AH85" s="1069"/>
      <c r="AI85" s="1072"/>
      <c r="AJ85" s="298"/>
      <c r="AK85" s="1060"/>
      <c r="AL85" s="1011"/>
      <c r="AM85" s="1007"/>
      <c r="AN85" s="1008"/>
      <c r="AO85" s="1222"/>
      <c r="AP85" s="1011"/>
      <c r="AQ85" s="1225"/>
      <c r="AR85" s="1027"/>
      <c r="AS85" s="1022"/>
      <c r="AT85" s="1021"/>
      <c r="AU85" s="325"/>
      <c r="AV85" s="1097"/>
      <c r="AW85" s="1088"/>
      <c r="AX85" s="1088"/>
      <c r="AY85" s="1088"/>
      <c r="AZ85" s="1007"/>
      <c r="BA85" s="1081"/>
      <c r="BP85" s="1305"/>
      <c r="BQ85" s="1011"/>
      <c r="BR85" s="1011"/>
      <c r="BS85" s="1306"/>
    </row>
    <row r="86" spans="2:71" s="299" customFormat="1" ht="20.100000000000001" customHeight="1">
      <c r="B86" s="933">
        <v>24</v>
      </c>
      <c r="C86" s="935"/>
      <c r="D86" s="936"/>
      <c r="E86" s="936"/>
      <c r="F86" s="939" t="s">
        <v>29</v>
      </c>
      <c r="G86" s="940"/>
      <c r="H86" s="941"/>
      <c r="I86" s="885" t="s">
        <v>142</v>
      </c>
      <c r="J86" s="886"/>
      <c r="K86" s="886"/>
      <c r="L86" s="886"/>
      <c r="M86" s="886"/>
      <c r="N86" s="886"/>
      <c r="O86" s="886"/>
      <c r="P86" s="886"/>
      <c r="Q86" s="886"/>
      <c r="R86" s="886"/>
      <c r="S86" s="886"/>
      <c r="T86" s="942"/>
      <c r="U86" s="885" t="s">
        <v>143</v>
      </c>
      <c r="V86" s="886"/>
      <c r="W86" s="886"/>
      <c r="X86" s="886"/>
      <c r="Y86" s="886"/>
      <c r="Z86" s="886"/>
      <c r="AA86" s="886"/>
      <c r="AB86" s="886"/>
      <c r="AC86" s="886"/>
      <c r="AD86" s="886"/>
      <c r="AE86" s="886"/>
      <c r="AF86" s="887"/>
      <c r="AG86" s="1200"/>
      <c r="AH86" s="1069"/>
      <c r="AI86" s="1071"/>
      <c r="AJ86" s="298"/>
      <c r="AK86" s="1073">
        <v>2</v>
      </c>
      <c r="AL86" s="1007">
        <v>3</v>
      </c>
      <c r="AM86" s="1006">
        <f>IF($AG86="該当無",0,1)</f>
        <v>1</v>
      </c>
      <c r="AN86" s="1012">
        <v>1</v>
      </c>
      <c r="AO86" s="1221"/>
      <c r="AP86" s="1007">
        <f>$AK86*$AM86*$AN86</f>
        <v>2</v>
      </c>
      <c r="AQ86" s="1224">
        <f>$AP86*40/$AP$11</f>
        <v>2.3529411764705883</v>
      </c>
      <c r="AR86" s="1304"/>
      <c r="AS86" s="1018">
        <f>IF($AP86=0,0,IF($AG86=-1,$AG86*$AO86,$AG86/$AL86*$AQ86))</f>
        <v>0</v>
      </c>
      <c r="AT86" s="1024"/>
      <c r="AU86" s="325"/>
      <c r="AV86" s="1077">
        <v>3</v>
      </c>
      <c r="AW86" s="1087">
        <v>2</v>
      </c>
      <c r="AX86" s="1087">
        <v>1</v>
      </c>
      <c r="AY86" s="1087">
        <v>0</v>
      </c>
      <c r="AZ86" s="1009"/>
      <c r="BA86" s="1080"/>
      <c r="BP86" s="1305" t="str">
        <f>IF($AG86=0,"今年度","")</f>
        <v>今年度</v>
      </c>
      <c r="BQ86" s="1011" t="str">
        <f>IF($AG86=0,"来年度","")</f>
        <v>来年度</v>
      </c>
      <c r="BR86" s="1011" t="str">
        <f>IF($AG86=0,"再来年度","")</f>
        <v>再来年度</v>
      </c>
      <c r="BS86" s="1306" t="str">
        <f>IF($AG86=0,"未定","")</f>
        <v>未定</v>
      </c>
    </row>
    <row r="87" spans="2:71" s="299" customFormat="1" ht="20.100000000000001" customHeight="1">
      <c r="B87" s="933"/>
      <c r="C87" s="935"/>
      <c r="D87" s="936"/>
      <c r="E87" s="936"/>
      <c r="F87" s="939"/>
      <c r="G87" s="940"/>
      <c r="H87" s="941"/>
      <c r="I87" s="885"/>
      <c r="J87" s="886"/>
      <c r="K87" s="886"/>
      <c r="L87" s="886"/>
      <c r="M87" s="886"/>
      <c r="N87" s="886"/>
      <c r="O87" s="886"/>
      <c r="P87" s="886"/>
      <c r="Q87" s="886"/>
      <c r="R87" s="886"/>
      <c r="S87" s="886"/>
      <c r="T87" s="942"/>
      <c r="U87" s="885"/>
      <c r="V87" s="886"/>
      <c r="W87" s="886"/>
      <c r="X87" s="886"/>
      <c r="Y87" s="886"/>
      <c r="Z87" s="886"/>
      <c r="AA87" s="886"/>
      <c r="AB87" s="886"/>
      <c r="AC87" s="886"/>
      <c r="AD87" s="886"/>
      <c r="AE87" s="886"/>
      <c r="AF87" s="887"/>
      <c r="AG87" s="1200"/>
      <c r="AH87" s="1069"/>
      <c r="AI87" s="1071"/>
      <c r="AJ87" s="298"/>
      <c r="AK87" s="1060"/>
      <c r="AL87" s="1011"/>
      <c r="AM87" s="1006"/>
      <c r="AN87" s="1008"/>
      <c r="AO87" s="1221"/>
      <c r="AP87" s="1011"/>
      <c r="AQ87" s="1224"/>
      <c r="AR87" s="1027"/>
      <c r="AS87" s="1018"/>
      <c r="AT87" s="1021"/>
      <c r="AU87" s="325"/>
      <c r="AV87" s="1077"/>
      <c r="AW87" s="1087"/>
      <c r="AX87" s="1087"/>
      <c r="AY87" s="1087"/>
      <c r="AZ87" s="1006"/>
      <c r="BA87" s="1080"/>
      <c r="BP87" s="1305"/>
      <c r="BQ87" s="1011"/>
      <c r="BR87" s="1011"/>
      <c r="BS87" s="1306"/>
    </row>
    <row r="88" spans="2:71" s="299" customFormat="1" ht="20.100000000000001" customHeight="1">
      <c r="B88" s="934"/>
      <c r="C88" s="935"/>
      <c r="D88" s="936"/>
      <c r="E88" s="936"/>
      <c r="F88" s="939"/>
      <c r="G88" s="940"/>
      <c r="H88" s="941"/>
      <c r="I88" s="888"/>
      <c r="J88" s="889"/>
      <c r="K88" s="889"/>
      <c r="L88" s="889"/>
      <c r="M88" s="889"/>
      <c r="N88" s="889"/>
      <c r="O88" s="889"/>
      <c r="P88" s="889"/>
      <c r="Q88" s="889"/>
      <c r="R88" s="889"/>
      <c r="S88" s="889"/>
      <c r="T88" s="956"/>
      <c r="U88" s="888"/>
      <c r="V88" s="889"/>
      <c r="W88" s="889"/>
      <c r="X88" s="889"/>
      <c r="Y88" s="889"/>
      <c r="Z88" s="889"/>
      <c r="AA88" s="889"/>
      <c r="AB88" s="889"/>
      <c r="AC88" s="889"/>
      <c r="AD88" s="889"/>
      <c r="AE88" s="889"/>
      <c r="AF88" s="890"/>
      <c r="AG88" s="1200"/>
      <c r="AH88" s="1069"/>
      <c r="AI88" s="1072"/>
      <c r="AJ88" s="298"/>
      <c r="AK88" s="1060"/>
      <c r="AL88" s="1011"/>
      <c r="AM88" s="1007"/>
      <c r="AN88" s="1008"/>
      <c r="AO88" s="1222"/>
      <c r="AP88" s="1011"/>
      <c r="AQ88" s="1225"/>
      <c r="AR88" s="1027"/>
      <c r="AS88" s="1022"/>
      <c r="AT88" s="1021"/>
      <c r="AU88" s="325"/>
      <c r="AV88" s="1097"/>
      <c r="AW88" s="1088"/>
      <c r="AX88" s="1088"/>
      <c r="AY88" s="1088"/>
      <c r="AZ88" s="1007"/>
      <c r="BA88" s="1081"/>
      <c r="BP88" s="1305"/>
      <c r="BQ88" s="1011"/>
      <c r="BR88" s="1011"/>
      <c r="BS88" s="1306"/>
    </row>
    <row r="89" spans="2:71" s="299" customFormat="1" ht="24.75" customHeight="1">
      <c r="B89" s="943">
        <v>25</v>
      </c>
      <c r="C89" s="935"/>
      <c r="D89" s="936"/>
      <c r="E89" s="936"/>
      <c r="F89" s="939"/>
      <c r="G89" s="940"/>
      <c r="H89" s="941"/>
      <c r="I89" s="882" t="s">
        <v>144</v>
      </c>
      <c r="J89" s="883"/>
      <c r="K89" s="883"/>
      <c r="L89" s="883"/>
      <c r="M89" s="883"/>
      <c r="N89" s="883"/>
      <c r="O89" s="883"/>
      <c r="P89" s="883"/>
      <c r="Q89" s="883"/>
      <c r="R89" s="883"/>
      <c r="S89" s="883"/>
      <c r="T89" s="955"/>
      <c r="U89" s="882" t="s">
        <v>552</v>
      </c>
      <c r="V89" s="883"/>
      <c r="W89" s="883"/>
      <c r="X89" s="883"/>
      <c r="Y89" s="883"/>
      <c r="Z89" s="883"/>
      <c r="AA89" s="883"/>
      <c r="AB89" s="883"/>
      <c r="AC89" s="883"/>
      <c r="AD89" s="883"/>
      <c r="AE89" s="883"/>
      <c r="AF89" s="884"/>
      <c r="AG89" s="1199"/>
      <c r="AH89" s="1069"/>
      <c r="AI89" s="1070"/>
      <c r="AJ89" s="298"/>
      <c r="AK89" s="1060">
        <v>2</v>
      </c>
      <c r="AL89" s="1011">
        <v>3</v>
      </c>
      <c r="AM89" s="1009">
        <f>IF($AG89="該当無",0,1)</f>
        <v>1</v>
      </c>
      <c r="AN89" s="1008">
        <v>1</v>
      </c>
      <c r="AO89" s="1220"/>
      <c r="AP89" s="1011">
        <f>$AK89*$AM89*$AN89</f>
        <v>2</v>
      </c>
      <c r="AQ89" s="1223">
        <f>$AP89*40/$AP$11</f>
        <v>2.3529411764705883</v>
      </c>
      <c r="AR89" s="1027"/>
      <c r="AS89" s="1017">
        <f>IF($AP89=0,0,IF($AG89=-1,$AG89*$AO89,$AG89/$AL89*$AQ89))</f>
        <v>0</v>
      </c>
      <c r="AT89" s="1021"/>
      <c r="AU89" s="325"/>
      <c r="AV89" s="1076">
        <v>3</v>
      </c>
      <c r="AW89" s="1086">
        <v>2</v>
      </c>
      <c r="AX89" s="1086">
        <v>1</v>
      </c>
      <c r="AY89" s="1086">
        <v>0</v>
      </c>
      <c r="AZ89" s="1009" t="s">
        <v>463</v>
      </c>
      <c r="BA89" s="1079"/>
      <c r="BP89" s="1305" t="str">
        <f>IF($AG89=0,"今年度","")</f>
        <v>今年度</v>
      </c>
      <c r="BQ89" s="1011" t="str">
        <f>IF($AG89=0,"来年度","")</f>
        <v>来年度</v>
      </c>
      <c r="BR89" s="1011" t="str">
        <f>IF($AG89=0,"再来年度","")</f>
        <v>再来年度</v>
      </c>
      <c r="BS89" s="1306" t="str">
        <f>IF($AG89=0,"未定","")</f>
        <v>未定</v>
      </c>
    </row>
    <row r="90" spans="2:71" s="299" customFormat="1" ht="24.75" customHeight="1">
      <c r="B90" s="933"/>
      <c r="C90" s="935"/>
      <c r="D90" s="936"/>
      <c r="E90" s="936"/>
      <c r="F90" s="939"/>
      <c r="G90" s="940"/>
      <c r="H90" s="941"/>
      <c r="I90" s="885"/>
      <c r="J90" s="886"/>
      <c r="K90" s="886"/>
      <c r="L90" s="886"/>
      <c r="M90" s="886"/>
      <c r="N90" s="886"/>
      <c r="O90" s="886"/>
      <c r="P90" s="886"/>
      <c r="Q90" s="886"/>
      <c r="R90" s="886"/>
      <c r="S90" s="886"/>
      <c r="T90" s="942"/>
      <c r="U90" s="885"/>
      <c r="V90" s="886"/>
      <c r="W90" s="886"/>
      <c r="X90" s="886"/>
      <c r="Y90" s="886"/>
      <c r="Z90" s="886"/>
      <c r="AA90" s="886"/>
      <c r="AB90" s="886"/>
      <c r="AC90" s="886"/>
      <c r="AD90" s="886"/>
      <c r="AE90" s="886"/>
      <c r="AF90" s="887"/>
      <c r="AG90" s="1200"/>
      <c r="AH90" s="1069"/>
      <c r="AI90" s="1071"/>
      <c r="AJ90" s="298"/>
      <c r="AK90" s="1060"/>
      <c r="AL90" s="1011"/>
      <c r="AM90" s="1006"/>
      <c r="AN90" s="1008"/>
      <c r="AO90" s="1221"/>
      <c r="AP90" s="1011"/>
      <c r="AQ90" s="1224"/>
      <c r="AR90" s="1027"/>
      <c r="AS90" s="1018"/>
      <c r="AT90" s="1021"/>
      <c r="AU90" s="325"/>
      <c r="AV90" s="1077"/>
      <c r="AW90" s="1087"/>
      <c r="AX90" s="1087"/>
      <c r="AY90" s="1087"/>
      <c r="AZ90" s="1006"/>
      <c r="BA90" s="1080"/>
      <c r="BP90" s="1305"/>
      <c r="BQ90" s="1011"/>
      <c r="BR90" s="1011"/>
      <c r="BS90" s="1306"/>
    </row>
    <row r="91" spans="2:71" s="299" customFormat="1" ht="24.75" customHeight="1">
      <c r="B91" s="934"/>
      <c r="C91" s="935"/>
      <c r="D91" s="936"/>
      <c r="E91" s="936"/>
      <c r="F91" s="939"/>
      <c r="G91" s="940"/>
      <c r="H91" s="941"/>
      <c r="I91" s="888"/>
      <c r="J91" s="889"/>
      <c r="K91" s="889"/>
      <c r="L91" s="889"/>
      <c r="M91" s="889"/>
      <c r="N91" s="889"/>
      <c r="O91" s="889"/>
      <c r="P91" s="889"/>
      <c r="Q91" s="889"/>
      <c r="R91" s="889"/>
      <c r="S91" s="889"/>
      <c r="T91" s="956"/>
      <c r="U91" s="888"/>
      <c r="V91" s="889"/>
      <c r="W91" s="889"/>
      <c r="X91" s="889"/>
      <c r="Y91" s="889"/>
      <c r="Z91" s="889"/>
      <c r="AA91" s="889"/>
      <c r="AB91" s="889"/>
      <c r="AC91" s="889"/>
      <c r="AD91" s="889"/>
      <c r="AE91" s="889"/>
      <c r="AF91" s="890"/>
      <c r="AG91" s="1200"/>
      <c r="AH91" s="1069"/>
      <c r="AI91" s="1072"/>
      <c r="AJ91" s="298"/>
      <c r="AK91" s="1060"/>
      <c r="AL91" s="1011"/>
      <c r="AM91" s="1007"/>
      <c r="AN91" s="1008"/>
      <c r="AO91" s="1222"/>
      <c r="AP91" s="1011"/>
      <c r="AQ91" s="1225"/>
      <c r="AR91" s="1027"/>
      <c r="AS91" s="1022"/>
      <c r="AT91" s="1021"/>
      <c r="AU91" s="325"/>
      <c r="AV91" s="1097"/>
      <c r="AW91" s="1088"/>
      <c r="AX91" s="1088"/>
      <c r="AY91" s="1088"/>
      <c r="AZ91" s="1007"/>
      <c r="BA91" s="1081"/>
      <c r="BP91" s="1305"/>
      <c r="BQ91" s="1011"/>
      <c r="BR91" s="1011"/>
      <c r="BS91" s="1306"/>
    </row>
    <row r="92" spans="2:71" s="299" customFormat="1" ht="21" customHeight="1">
      <c r="B92" s="943">
        <v>26</v>
      </c>
      <c r="C92" s="935"/>
      <c r="D92" s="936"/>
      <c r="E92" s="936"/>
      <c r="F92" s="939"/>
      <c r="G92" s="940"/>
      <c r="H92" s="941"/>
      <c r="I92" s="885" t="s">
        <v>641</v>
      </c>
      <c r="J92" s="886"/>
      <c r="K92" s="886"/>
      <c r="L92" s="886"/>
      <c r="M92" s="886"/>
      <c r="N92" s="886"/>
      <c r="O92" s="886"/>
      <c r="P92" s="886"/>
      <c r="Q92" s="886"/>
      <c r="R92" s="886"/>
      <c r="S92" s="886"/>
      <c r="T92" s="942"/>
      <c r="U92" s="885" t="s">
        <v>642</v>
      </c>
      <c r="V92" s="886"/>
      <c r="W92" s="886"/>
      <c r="X92" s="886"/>
      <c r="Y92" s="886"/>
      <c r="Z92" s="886"/>
      <c r="AA92" s="886"/>
      <c r="AB92" s="886"/>
      <c r="AC92" s="886"/>
      <c r="AD92" s="886"/>
      <c r="AE92" s="886"/>
      <c r="AF92" s="887"/>
      <c r="AG92" s="1199"/>
      <c r="AH92" s="1069"/>
      <c r="AI92" s="1070"/>
      <c r="AJ92" s="298"/>
      <c r="AK92" s="1060">
        <v>2</v>
      </c>
      <c r="AL92" s="1011">
        <v>3</v>
      </c>
      <c r="AM92" s="1009">
        <f>IF($AG92="該当無",0,1)</f>
        <v>1</v>
      </c>
      <c r="AN92" s="1008">
        <v>1</v>
      </c>
      <c r="AO92" s="1220"/>
      <c r="AP92" s="1011">
        <f>$AK92*$AM92*$AN92</f>
        <v>2</v>
      </c>
      <c r="AQ92" s="1223">
        <f>$AP92*40/$AP$11</f>
        <v>2.3529411764705883</v>
      </c>
      <c r="AR92" s="1027"/>
      <c r="AS92" s="1017">
        <f>IF($AP92=0,0,IF($AG92=-1,$AG92*$AO92,$AG92/$AL92*$AQ92))</f>
        <v>0</v>
      </c>
      <c r="AT92" s="1021"/>
      <c r="AU92" s="325"/>
      <c r="AV92" s="1076">
        <v>3</v>
      </c>
      <c r="AW92" s="1086">
        <v>2</v>
      </c>
      <c r="AX92" s="1086">
        <v>1</v>
      </c>
      <c r="AY92" s="1086">
        <v>0</v>
      </c>
      <c r="AZ92" s="1009" t="s">
        <v>463</v>
      </c>
      <c r="BA92" s="1079"/>
      <c r="BP92" s="1305" t="str">
        <f>IF($AG92=0,"今年度","")</f>
        <v>今年度</v>
      </c>
      <c r="BQ92" s="1011" t="str">
        <f>IF($AG92=0,"来年度","")</f>
        <v>来年度</v>
      </c>
      <c r="BR92" s="1011" t="str">
        <f>IF($AG92=0,"再来年度","")</f>
        <v>再来年度</v>
      </c>
      <c r="BS92" s="1306" t="str">
        <f>IF($AG92=0,"未定","")</f>
        <v>未定</v>
      </c>
    </row>
    <row r="93" spans="2:71" s="299" customFormat="1" ht="21" customHeight="1">
      <c r="B93" s="933"/>
      <c r="C93" s="935"/>
      <c r="D93" s="936"/>
      <c r="E93" s="936"/>
      <c r="F93" s="939"/>
      <c r="G93" s="940"/>
      <c r="H93" s="941"/>
      <c r="I93" s="885"/>
      <c r="J93" s="886"/>
      <c r="K93" s="886"/>
      <c r="L93" s="886"/>
      <c r="M93" s="886"/>
      <c r="N93" s="886"/>
      <c r="O93" s="886"/>
      <c r="P93" s="886"/>
      <c r="Q93" s="886"/>
      <c r="R93" s="886"/>
      <c r="S93" s="886"/>
      <c r="T93" s="942"/>
      <c r="U93" s="885"/>
      <c r="V93" s="886"/>
      <c r="W93" s="886"/>
      <c r="X93" s="886"/>
      <c r="Y93" s="886"/>
      <c r="Z93" s="886"/>
      <c r="AA93" s="886"/>
      <c r="AB93" s="886"/>
      <c r="AC93" s="886"/>
      <c r="AD93" s="886"/>
      <c r="AE93" s="886"/>
      <c r="AF93" s="887"/>
      <c r="AG93" s="1200"/>
      <c r="AH93" s="1069"/>
      <c r="AI93" s="1071"/>
      <c r="AJ93" s="298"/>
      <c r="AK93" s="1060"/>
      <c r="AL93" s="1011"/>
      <c r="AM93" s="1006"/>
      <c r="AN93" s="1008"/>
      <c r="AO93" s="1221"/>
      <c r="AP93" s="1011"/>
      <c r="AQ93" s="1224"/>
      <c r="AR93" s="1027"/>
      <c r="AS93" s="1018"/>
      <c r="AT93" s="1021"/>
      <c r="AU93" s="325"/>
      <c r="AV93" s="1077"/>
      <c r="AW93" s="1087"/>
      <c r="AX93" s="1087"/>
      <c r="AY93" s="1087"/>
      <c r="AZ93" s="1006"/>
      <c r="BA93" s="1080"/>
      <c r="BP93" s="1305"/>
      <c r="BQ93" s="1011"/>
      <c r="BR93" s="1011"/>
      <c r="BS93" s="1306"/>
    </row>
    <row r="94" spans="2:71" s="299" customFormat="1" ht="31.5" customHeight="1">
      <c r="B94" s="934"/>
      <c r="C94" s="935"/>
      <c r="D94" s="936"/>
      <c r="E94" s="936"/>
      <c r="F94" s="982"/>
      <c r="G94" s="983"/>
      <c r="H94" s="984"/>
      <c r="I94" s="888"/>
      <c r="J94" s="889"/>
      <c r="K94" s="889"/>
      <c r="L94" s="889"/>
      <c r="M94" s="889"/>
      <c r="N94" s="889"/>
      <c r="O94" s="889"/>
      <c r="P94" s="889"/>
      <c r="Q94" s="889"/>
      <c r="R94" s="889"/>
      <c r="S94" s="889"/>
      <c r="T94" s="956"/>
      <c r="U94" s="888"/>
      <c r="V94" s="889"/>
      <c r="W94" s="889"/>
      <c r="X94" s="889"/>
      <c r="Y94" s="889"/>
      <c r="Z94" s="889"/>
      <c r="AA94" s="889"/>
      <c r="AB94" s="889"/>
      <c r="AC94" s="889"/>
      <c r="AD94" s="889"/>
      <c r="AE94" s="889"/>
      <c r="AF94" s="890"/>
      <c r="AG94" s="1200"/>
      <c r="AH94" s="1069"/>
      <c r="AI94" s="1072"/>
      <c r="AJ94" s="298"/>
      <c r="AK94" s="1060"/>
      <c r="AL94" s="1011"/>
      <c r="AM94" s="1007"/>
      <c r="AN94" s="1008"/>
      <c r="AO94" s="1222"/>
      <c r="AP94" s="1011"/>
      <c r="AQ94" s="1225"/>
      <c r="AR94" s="1027"/>
      <c r="AS94" s="1022"/>
      <c r="AT94" s="1021"/>
      <c r="AU94" s="325"/>
      <c r="AV94" s="1097"/>
      <c r="AW94" s="1088"/>
      <c r="AX94" s="1088"/>
      <c r="AY94" s="1088"/>
      <c r="AZ94" s="1007"/>
      <c r="BA94" s="1081"/>
      <c r="BP94" s="1305"/>
      <c r="BQ94" s="1011"/>
      <c r="BR94" s="1011"/>
      <c r="BS94" s="1306"/>
    </row>
    <row r="95" spans="2:71" s="299" customFormat="1" ht="21" customHeight="1">
      <c r="B95" s="943">
        <v>27</v>
      </c>
      <c r="C95" s="935"/>
      <c r="D95" s="936"/>
      <c r="E95" s="936"/>
      <c r="F95" s="958" t="s">
        <v>30</v>
      </c>
      <c r="G95" s="959"/>
      <c r="H95" s="960"/>
      <c r="I95" s="882" t="s">
        <v>145</v>
      </c>
      <c r="J95" s="883"/>
      <c r="K95" s="883"/>
      <c r="L95" s="883"/>
      <c r="M95" s="883"/>
      <c r="N95" s="883"/>
      <c r="O95" s="883"/>
      <c r="P95" s="883"/>
      <c r="Q95" s="883"/>
      <c r="R95" s="883"/>
      <c r="S95" s="883"/>
      <c r="T95" s="955"/>
      <c r="U95" s="944" t="s">
        <v>643</v>
      </c>
      <c r="V95" s="945"/>
      <c r="W95" s="945"/>
      <c r="X95" s="945"/>
      <c r="Y95" s="945"/>
      <c r="Z95" s="945"/>
      <c r="AA95" s="945"/>
      <c r="AB95" s="945"/>
      <c r="AC95" s="945"/>
      <c r="AD95" s="945"/>
      <c r="AE95" s="945"/>
      <c r="AF95" s="1197"/>
      <c r="AG95" s="1199"/>
      <c r="AH95" s="1069"/>
      <c r="AI95" s="1070"/>
      <c r="AJ95" s="298"/>
      <c r="AK95" s="1060">
        <v>2</v>
      </c>
      <c r="AL95" s="1011">
        <v>3</v>
      </c>
      <c r="AM95" s="1009">
        <f>IF($AG95="該当無",0,1)</f>
        <v>1</v>
      </c>
      <c r="AN95" s="1008">
        <v>1</v>
      </c>
      <c r="AO95" s="1220"/>
      <c r="AP95" s="1011">
        <f>$AK95*$AM95*$AN95</f>
        <v>2</v>
      </c>
      <c r="AQ95" s="1223">
        <f>$AP95*40/$AP$11</f>
        <v>2.3529411764705883</v>
      </c>
      <c r="AR95" s="1026"/>
      <c r="AS95" s="1017">
        <f>IF($AP95=0,0,IF($AG95=-1,$AG95*$AO95,$AG95/$AL95*$AQ95))</f>
        <v>0</v>
      </c>
      <c r="AT95" s="1020"/>
      <c r="AU95" s="325"/>
      <c r="AV95" s="1076">
        <v>3</v>
      </c>
      <c r="AW95" s="1086">
        <v>2</v>
      </c>
      <c r="AX95" s="1086">
        <v>1</v>
      </c>
      <c r="AY95" s="1086">
        <v>0</v>
      </c>
      <c r="AZ95" s="1009"/>
      <c r="BA95" s="1079"/>
      <c r="BE95" s="312" t="s">
        <v>122</v>
      </c>
      <c r="BF95" s="312" t="s">
        <v>115</v>
      </c>
      <c r="BG95" s="312" t="s">
        <v>123</v>
      </c>
      <c r="BH95" s="312" t="s">
        <v>395</v>
      </c>
      <c r="BI95" s="312" t="s">
        <v>124</v>
      </c>
      <c r="BJ95" s="312" t="s">
        <v>150</v>
      </c>
      <c r="BK95" s="312" t="s">
        <v>125</v>
      </c>
      <c r="BL95" s="312" t="s">
        <v>126</v>
      </c>
      <c r="BM95" s="312" t="s">
        <v>127</v>
      </c>
      <c r="BN95" s="312" t="s">
        <v>151</v>
      </c>
      <c r="BP95" s="1305" t="str">
        <f>IF($AG95=0,"今年度","")</f>
        <v>今年度</v>
      </c>
      <c r="BQ95" s="1011" t="str">
        <f>IF($AG95=0,"来年度","")</f>
        <v>来年度</v>
      </c>
      <c r="BR95" s="1011" t="str">
        <f>IF($AG95=0,"再来年度","")</f>
        <v>再来年度</v>
      </c>
      <c r="BS95" s="1306" t="str">
        <f>IF($AG95=0,"未定","")</f>
        <v>未定</v>
      </c>
    </row>
    <row r="96" spans="2:71" s="299" customFormat="1" ht="21" customHeight="1">
      <c r="B96" s="933"/>
      <c r="C96" s="935"/>
      <c r="D96" s="936"/>
      <c r="E96" s="936"/>
      <c r="F96" s="939"/>
      <c r="G96" s="940"/>
      <c r="H96" s="941"/>
      <c r="I96" s="885"/>
      <c r="J96" s="886"/>
      <c r="K96" s="886"/>
      <c r="L96" s="886"/>
      <c r="M96" s="886"/>
      <c r="N96" s="886"/>
      <c r="O96" s="886"/>
      <c r="P96" s="886"/>
      <c r="Q96" s="886"/>
      <c r="R96" s="886"/>
      <c r="S96" s="886"/>
      <c r="T96" s="942"/>
      <c r="U96" s="927"/>
      <c r="V96" s="928"/>
      <c r="W96" s="928"/>
      <c r="X96" s="928"/>
      <c r="Y96" s="928"/>
      <c r="Z96" s="928"/>
      <c r="AA96" s="928"/>
      <c r="AB96" s="928"/>
      <c r="AC96" s="928"/>
      <c r="AD96" s="928"/>
      <c r="AE96" s="928"/>
      <c r="AF96" s="1198"/>
      <c r="AG96" s="1200"/>
      <c r="AH96" s="1069"/>
      <c r="AI96" s="1071"/>
      <c r="AJ96" s="298"/>
      <c r="AK96" s="1060"/>
      <c r="AL96" s="1011"/>
      <c r="AM96" s="1006"/>
      <c r="AN96" s="1008"/>
      <c r="AO96" s="1221"/>
      <c r="AP96" s="1011"/>
      <c r="AQ96" s="1224"/>
      <c r="AR96" s="1027"/>
      <c r="AS96" s="1018"/>
      <c r="AT96" s="1021"/>
      <c r="AU96" s="325"/>
      <c r="AV96" s="1077"/>
      <c r="AW96" s="1087"/>
      <c r="AX96" s="1087"/>
      <c r="AY96" s="1087"/>
      <c r="AZ96" s="1006"/>
      <c r="BA96" s="1080"/>
      <c r="BD96" s="313" t="s">
        <v>31</v>
      </c>
      <c r="BE96" s="312">
        <v>15</v>
      </c>
      <c r="BF96" s="312">
        <f>COUNTIF($AG$53:$AG$97,"該当無")</f>
        <v>0</v>
      </c>
      <c r="BG96" s="312">
        <f>BE96-BF96</f>
        <v>15</v>
      </c>
      <c r="BH96" s="312">
        <f>COUNTIF($AG$53,"&gt;-1")+COUNTIF($AG$56:$AG$97,"&gt;0")</f>
        <v>0</v>
      </c>
      <c r="BI96" s="312">
        <f>COUNTIF($AG$53,"-1")+COUNTIF($AG$56:$AG$97,"0")</f>
        <v>0</v>
      </c>
      <c r="BJ96" s="312">
        <f>BI96-BN96</f>
        <v>0</v>
      </c>
      <c r="BK96" s="312">
        <f>COUNTIF($AH$53:$AH$97,BK95)</f>
        <v>0</v>
      </c>
      <c r="BL96" s="312">
        <f>COUNTIF($AH$53:$AH$97,BL95)</f>
        <v>0</v>
      </c>
      <c r="BM96" s="312">
        <f>COUNTIF($AH$53:$AH$97,BM95)</f>
        <v>0</v>
      </c>
      <c r="BN96" s="312">
        <f>COUNTIF($AH$53:$AH$97,BN95)</f>
        <v>0</v>
      </c>
      <c r="BP96" s="1305"/>
      <c r="BQ96" s="1011"/>
      <c r="BR96" s="1011"/>
      <c r="BS96" s="1306"/>
    </row>
    <row r="97" spans="2:71" s="299" customFormat="1" ht="21" customHeight="1">
      <c r="B97" s="934"/>
      <c r="C97" s="935"/>
      <c r="D97" s="936"/>
      <c r="E97" s="936"/>
      <c r="F97" s="939"/>
      <c r="G97" s="940"/>
      <c r="H97" s="941"/>
      <c r="I97" s="885"/>
      <c r="J97" s="886"/>
      <c r="K97" s="886"/>
      <c r="L97" s="886"/>
      <c r="M97" s="886"/>
      <c r="N97" s="886"/>
      <c r="O97" s="886"/>
      <c r="P97" s="886"/>
      <c r="Q97" s="886"/>
      <c r="R97" s="886"/>
      <c r="S97" s="886"/>
      <c r="T97" s="942"/>
      <c r="U97" s="927"/>
      <c r="V97" s="928"/>
      <c r="W97" s="928"/>
      <c r="X97" s="928"/>
      <c r="Y97" s="928"/>
      <c r="Z97" s="928"/>
      <c r="AA97" s="928"/>
      <c r="AB97" s="928"/>
      <c r="AC97" s="928"/>
      <c r="AD97" s="928"/>
      <c r="AE97" s="928"/>
      <c r="AF97" s="1198"/>
      <c r="AG97" s="1200"/>
      <c r="AH97" s="1069"/>
      <c r="AI97" s="1072"/>
      <c r="AJ97" s="298"/>
      <c r="AK97" s="1060"/>
      <c r="AL97" s="1011"/>
      <c r="AM97" s="1007"/>
      <c r="AN97" s="1008"/>
      <c r="AO97" s="1222"/>
      <c r="AP97" s="1011"/>
      <c r="AQ97" s="1225"/>
      <c r="AR97" s="1027"/>
      <c r="AS97" s="1022"/>
      <c r="AT97" s="1021"/>
      <c r="AU97" s="325"/>
      <c r="AV97" s="1097"/>
      <c r="AW97" s="1088"/>
      <c r="AX97" s="1088"/>
      <c r="AY97" s="1088"/>
      <c r="AZ97" s="1010"/>
      <c r="BA97" s="1081"/>
      <c r="BP97" s="1305"/>
      <c r="BQ97" s="1011"/>
      <c r="BR97" s="1011"/>
      <c r="BS97" s="1306"/>
    </row>
    <row r="98" spans="2:71" ht="70.349999999999994" customHeight="1">
      <c r="B98" s="377"/>
      <c r="C98" s="378"/>
      <c r="D98" s="378"/>
      <c r="E98" s="378"/>
      <c r="F98" s="378"/>
      <c r="G98" s="378"/>
      <c r="H98" s="378"/>
      <c r="I98" s="925" t="s">
        <v>32</v>
      </c>
      <c r="J98" s="925"/>
      <c r="K98" s="925"/>
      <c r="L98" s="925"/>
      <c r="M98" s="925"/>
      <c r="N98" s="925"/>
      <c r="O98" s="925"/>
      <c r="P98" s="925"/>
      <c r="Q98" s="925"/>
      <c r="R98" s="925"/>
      <c r="S98" s="925"/>
      <c r="T98" s="925"/>
      <c r="U98" s="925"/>
      <c r="V98" s="925"/>
      <c r="W98" s="925"/>
      <c r="X98" s="925"/>
      <c r="Y98" s="925"/>
      <c r="Z98" s="925"/>
      <c r="AA98" s="925"/>
      <c r="AB98" s="925"/>
      <c r="AC98" s="925"/>
      <c r="AD98" s="925"/>
      <c r="AE98" s="925"/>
      <c r="AF98" s="926"/>
      <c r="AG98" s="379"/>
      <c r="AH98" s="380"/>
      <c r="AI98" s="381"/>
      <c r="AJ98" s="297"/>
      <c r="AK98" s="329"/>
      <c r="AL98" s="330"/>
      <c r="AM98" s="330"/>
      <c r="AN98" s="330"/>
      <c r="AO98" s="330"/>
      <c r="AP98" s="330"/>
      <c r="AQ98" s="330"/>
      <c r="AR98" s="331">
        <f>SUM(AR99:AR107)</f>
        <v>0</v>
      </c>
      <c r="AS98" s="330"/>
      <c r="AT98" s="331">
        <f>SUM(AT99:AT107)</f>
        <v>0</v>
      </c>
      <c r="AU98" s="325"/>
      <c r="AV98" s="332"/>
      <c r="AW98" s="333"/>
      <c r="AX98" s="333"/>
      <c r="AY98" s="333"/>
      <c r="AZ98" s="333"/>
      <c r="BA98" s="334"/>
      <c r="BP98" s="357"/>
      <c r="BQ98" s="358"/>
      <c r="BR98" s="358"/>
      <c r="BS98" s="359"/>
    </row>
    <row r="99" spans="2:71" s="299" customFormat="1" ht="37.35" customHeight="1">
      <c r="B99" s="943">
        <v>28</v>
      </c>
      <c r="C99" s="1119" t="s">
        <v>550</v>
      </c>
      <c r="D99" s="969"/>
      <c r="E99" s="1165"/>
      <c r="F99" s="1045" t="s">
        <v>146</v>
      </c>
      <c r="G99" s="1042"/>
      <c r="H99" s="1046"/>
      <c r="I99" s="882" t="s">
        <v>651</v>
      </c>
      <c r="J99" s="883"/>
      <c r="K99" s="883"/>
      <c r="L99" s="883"/>
      <c r="M99" s="883"/>
      <c r="N99" s="883"/>
      <c r="O99" s="883"/>
      <c r="P99" s="883"/>
      <c r="Q99" s="883"/>
      <c r="R99" s="883"/>
      <c r="S99" s="883"/>
      <c r="T99" s="955"/>
      <c r="U99" s="882" t="s">
        <v>553</v>
      </c>
      <c r="V99" s="883"/>
      <c r="W99" s="883"/>
      <c r="X99" s="883"/>
      <c r="Y99" s="883"/>
      <c r="Z99" s="883"/>
      <c r="AA99" s="883"/>
      <c r="AB99" s="883"/>
      <c r="AC99" s="883"/>
      <c r="AD99" s="883"/>
      <c r="AE99" s="883"/>
      <c r="AF99" s="884"/>
      <c r="AG99" s="1199"/>
      <c r="AH99" s="1068"/>
      <c r="AI99" s="1313"/>
      <c r="AJ99" s="298"/>
      <c r="AK99" s="1060">
        <v>2</v>
      </c>
      <c r="AL99" s="1011">
        <v>2</v>
      </c>
      <c r="AM99" s="1009">
        <f>IF($AG99="該当無",0,IF(OR($AG$98=0,$AG$98=1),0,1))</f>
        <v>0</v>
      </c>
      <c r="AN99" s="1008">
        <v>1</v>
      </c>
      <c r="AO99" s="1220"/>
      <c r="AP99" s="1011">
        <f>$AK99*$AM99*$AN99</f>
        <v>0</v>
      </c>
      <c r="AQ99" s="1223">
        <f>$AP99*40/$AP$11</f>
        <v>0</v>
      </c>
      <c r="AR99" s="1020">
        <f>SUM(AQ99:AQ107)</f>
        <v>0</v>
      </c>
      <c r="AS99" s="1017">
        <f>IF($AP99=0,0,IF($AG99=-1,$AG99*$AO99,$AG99/$AL99*$AQ99))</f>
        <v>0</v>
      </c>
      <c r="AT99" s="1020">
        <f>SUM(AS99:AS107)</f>
        <v>0</v>
      </c>
      <c r="AU99" s="325"/>
      <c r="AV99" s="1271" t="str">
        <f>IF(OR($AG$98=0,$AG$98=1),"該当無",2)</f>
        <v>該当無</v>
      </c>
      <c r="AW99" s="1092" t="str">
        <f>IF(OR($AG$98=0,$AG$98=1),"該当無",1)</f>
        <v>該当無</v>
      </c>
      <c r="AX99" s="1092" t="str">
        <f>IF(OR($AG$98=0,$AG$98=1),"該当無",0)</f>
        <v>該当無</v>
      </c>
      <c r="AY99" s="1006"/>
      <c r="AZ99" s="1005"/>
      <c r="BA99" s="1079"/>
      <c r="BP99" s="1305" t="str">
        <f>IF($AG99=0,"今年度","")</f>
        <v>今年度</v>
      </c>
      <c r="BQ99" s="1011" t="str">
        <f>IF($AG99=0,"来年度","")</f>
        <v>来年度</v>
      </c>
      <c r="BR99" s="1011" t="str">
        <f>IF($AG99=0,"再来年度","")</f>
        <v>再来年度</v>
      </c>
      <c r="BS99" s="1306" t="str">
        <f>IF($AG99=0,"未定","")</f>
        <v>未定</v>
      </c>
    </row>
    <row r="100" spans="2:71" s="299" customFormat="1" ht="37.35" customHeight="1">
      <c r="B100" s="933"/>
      <c r="C100" s="935"/>
      <c r="D100" s="936"/>
      <c r="E100" s="1166"/>
      <c r="F100" s="939"/>
      <c r="G100" s="940"/>
      <c r="H100" s="941"/>
      <c r="I100" s="885"/>
      <c r="J100" s="886"/>
      <c r="K100" s="886"/>
      <c r="L100" s="886"/>
      <c r="M100" s="886"/>
      <c r="N100" s="886"/>
      <c r="O100" s="886"/>
      <c r="P100" s="886"/>
      <c r="Q100" s="886"/>
      <c r="R100" s="886"/>
      <c r="S100" s="886"/>
      <c r="T100" s="942"/>
      <c r="U100" s="885"/>
      <c r="V100" s="886"/>
      <c r="W100" s="886"/>
      <c r="X100" s="886"/>
      <c r="Y100" s="886"/>
      <c r="Z100" s="886"/>
      <c r="AA100" s="886"/>
      <c r="AB100" s="886"/>
      <c r="AC100" s="886"/>
      <c r="AD100" s="886"/>
      <c r="AE100" s="886"/>
      <c r="AF100" s="887"/>
      <c r="AG100" s="1200"/>
      <c r="AH100" s="1069"/>
      <c r="AI100" s="1314"/>
      <c r="AJ100" s="298"/>
      <c r="AK100" s="1060"/>
      <c r="AL100" s="1011"/>
      <c r="AM100" s="1006"/>
      <c r="AN100" s="1008"/>
      <c r="AO100" s="1221"/>
      <c r="AP100" s="1011"/>
      <c r="AQ100" s="1224"/>
      <c r="AR100" s="1021"/>
      <c r="AS100" s="1018"/>
      <c r="AT100" s="1021"/>
      <c r="AU100" s="325"/>
      <c r="AV100" s="1271"/>
      <c r="AW100" s="1092"/>
      <c r="AX100" s="1092"/>
      <c r="AY100" s="1006"/>
      <c r="AZ100" s="1006"/>
      <c r="BA100" s="1080"/>
      <c r="BP100" s="1305"/>
      <c r="BQ100" s="1011"/>
      <c r="BR100" s="1011"/>
      <c r="BS100" s="1306"/>
    </row>
    <row r="101" spans="2:71" s="299" customFormat="1" ht="27.6" customHeight="1">
      <c r="B101" s="934"/>
      <c r="C101" s="935"/>
      <c r="D101" s="936"/>
      <c r="E101" s="1166"/>
      <c r="F101" s="982"/>
      <c r="G101" s="983"/>
      <c r="H101" s="984"/>
      <c r="I101" s="888"/>
      <c r="J101" s="889"/>
      <c r="K101" s="889"/>
      <c r="L101" s="889"/>
      <c r="M101" s="889"/>
      <c r="N101" s="889"/>
      <c r="O101" s="889"/>
      <c r="P101" s="889"/>
      <c r="Q101" s="889"/>
      <c r="R101" s="889"/>
      <c r="S101" s="889"/>
      <c r="T101" s="956"/>
      <c r="U101" s="888"/>
      <c r="V101" s="889"/>
      <c r="W101" s="889"/>
      <c r="X101" s="889"/>
      <c r="Y101" s="889"/>
      <c r="Z101" s="889"/>
      <c r="AA101" s="889"/>
      <c r="AB101" s="889"/>
      <c r="AC101" s="889"/>
      <c r="AD101" s="889"/>
      <c r="AE101" s="889"/>
      <c r="AF101" s="890"/>
      <c r="AG101" s="1200"/>
      <c r="AH101" s="1069"/>
      <c r="AI101" s="1315"/>
      <c r="AJ101" s="298"/>
      <c r="AK101" s="1060"/>
      <c r="AL101" s="1011"/>
      <c r="AM101" s="1007"/>
      <c r="AN101" s="1008"/>
      <c r="AO101" s="1222"/>
      <c r="AP101" s="1011"/>
      <c r="AQ101" s="1225"/>
      <c r="AR101" s="1021"/>
      <c r="AS101" s="1022"/>
      <c r="AT101" s="1021"/>
      <c r="AU101" s="325"/>
      <c r="AV101" s="1272"/>
      <c r="AW101" s="1093"/>
      <c r="AX101" s="1093"/>
      <c r="AY101" s="1007"/>
      <c r="AZ101" s="1007"/>
      <c r="BA101" s="1081"/>
      <c r="BP101" s="1305"/>
      <c r="BQ101" s="1011"/>
      <c r="BR101" s="1011"/>
      <c r="BS101" s="1306"/>
    </row>
    <row r="102" spans="2:71" s="299" customFormat="1" ht="38.1" customHeight="1">
      <c r="B102" s="943">
        <v>29</v>
      </c>
      <c r="C102" s="935"/>
      <c r="D102" s="936"/>
      <c r="E102" s="1166"/>
      <c r="F102" s="965" t="s">
        <v>33</v>
      </c>
      <c r="G102" s="966"/>
      <c r="H102" s="967"/>
      <c r="I102" s="882" t="s">
        <v>648</v>
      </c>
      <c r="J102" s="883"/>
      <c r="K102" s="883"/>
      <c r="L102" s="883"/>
      <c r="M102" s="883"/>
      <c r="N102" s="883"/>
      <c r="O102" s="883"/>
      <c r="P102" s="883"/>
      <c r="Q102" s="883"/>
      <c r="R102" s="883"/>
      <c r="S102" s="883"/>
      <c r="T102" s="955"/>
      <c r="U102" s="882" t="s">
        <v>471</v>
      </c>
      <c r="V102" s="883"/>
      <c r="W102" s="883"/>
      <c r="X102" s="883"/>
      <c r="Y102" s="883"/>
      <c r="Z102" s="883"/>
      <c r="AA102" s="883"/>
      <c r="AB102" s="883"/>
      <c r="AC102" s="883"/>
      <c r="AD102" s="883"/>
      <c r="AE102" s="883"/>
      <c r="AF102" s="883"/>
      <c r="AG102" s="1120"/>
      <c r="AH102" s="1069"/>
      <c r="AI102" s="1313"/>
      <c r="AJ102" s="298"/>
      <c r="AK102" s="1060">
        <v>2</v>
      </c>
      <c r="AL102" s="1011">
        <v>2</v>
      </c>
      <c r="AM102" s="1009">
        <f>IF($AG102="該当無",0,IF(OR($AG$98=0,$AG$98=2),0,1))</f>
        <v>0</v>
      </c>
      <c r="AN102" s="1008">
        <v>1</v>
      </c>
      <c r="AO102" s="1220"/>
      <c r="AP102" s="1011">
        <f>$AK102*$AM102*$AN102</f>
        <v>0</v>
      </c>
      <c r="AQ102" s="1223">
        <f>$AP102*40/$AP$11</f>
        <v>0</v>
      </c>
      <c r="AR102" s="1026"/>
      <c r="AS102" s="1017">
        <f>IF(AI102="",0,IF($AP102=0,0,IF($AG102=-1,$AG102*$AO102,$AG102/$AL102*$AQ102)))</f>
        <v>0</v>
      </c>
      <c r="AT102" s="1020"/>
      <c r="AU102" s="325"/>
      <c r="AV102" s="1271" t="str">
        <f>IF(OR($AG$98=2,$AG$98=0),"該当無",2)</f>
        <v>該当無</v>
      </c>
      <c r="AW102" s="1091" t="str">
        <f>IF(OR($AG$98=2,$AG$98=0),"該当無",1)</f>
        <v>該当無</v>
      </c>
      <c r="AX102" s="1091" t="str">
        <f>IF(OR($AG$98=2,$AG$98=0),"該当無",0)</f>
        <v>該当無</v>
      </c>
      <c r="AY102" s="1086"/>
      <c r="AZ102" s="1296"/>
      <c r="BA102" s="1287"/>
      <c r="BP102" s="1305" t="str">
        <f>IF($AG102=0,"今年度","")</f>
        <v>今年度</v>
      </c>
      <c r="BQ102" s="1011" t="str">
        <f>IF($AG102=0,"来年度","")</f>
        <v>来年度</v>
      </c>
      <c r="BR102" s="1011" t="str">
        <f>IF($AG102=0,"再来年度","")</f>
        <v>再来年度</v>
      </c>
      <c r="BS102" s="1306" t="str">
        <f>IF($AG102=0,"未定","")</f>
        <v>未定</v>
      </c>
    </row>
    <row r="103" spans="2:71" s="299" customFormat="1" ht="38.1" customHeight="1">
      <c r="B103" s="933"/>
      <c r="C103" s="935"/>
      <c r="D103" s="936"/>
      <c r="E103" s="1166"/>
      <c r="F103" s="965"/>
      <c r="G103" s="966"/>
      <c r="H103" s="967"/>
      <c r="I103" s="885"/>
      <c r="J103" s="886"/>
      <c r="K103" s="886"/>
      <c r="L103" s="886"/>
      <c r="M103" s="886"/>
      <c r="N103" s="886"/>
      <c r="O103" s="886"/>
      <c r="P103" s="886"/>
      <c r="Q103" s="886"/>
      <c r="R103" s="886"/>
      <c r="S103" s="886"/>
      <c r="T103" s="942"/>
      <c r="U103" s="885"/>
      <c r="V103" s="886"/>
      <c r="W103" s="886"/>
      <c r="X103" s="886"/>
      <c r="Y103" s="886"/>
      <c r="Z103" s="886"/>
      <c r="AA103" s="886"/>
      <c r="AB103" s="886"/>
      <c r="AC103" s="886"/>
      <c r="AD103" s="886"/>
      <c r="AE103" s="886"/>
      <c r="AF103" s="886"/>
      <c r="AG103" s="1121"/>
      <c r="AH103" s="1069"/>
      <c r="AI103" s="1314"/>
      <c r="AJ103" s="298"/>
      <c r="AK103" s="1060"/>
      <c r="AL103" s="1011"/>
      <c r="AM103" s="1006"/>
      <c r="AN103" s="1008"/>
      <c r="AO103" s="1221"/>
      <c r="AP103" s="1011"/>
      <c r="AQ103" s="1224"/>
      <c r="AR103" s="1027"/>
      <c r="AS103" s="1018"/>
      <c r="AT103" s="1021"/>
      <c r="AU103" s="325"/>
      <c r="AV103" s="1271"/>
      <c r="AW103" s="1092"/>
      <c r="AX103" s="1092"/>
      <c r="AY103" s="1087"/>
      <c r="AZ103" s="1297"/>
      <c r="BA103" s="1288"/>
      <c r="BP103" s="1305"/>
      <c r="BQ103" s="1011"/>
      <c r="BR103" s="1011"/>
      <c r="BS103" s="1306"/>
    </row>
    <row r="104" spans="2:71" s="299" customFormat="1" ht="38.1" customHeight="1">
      <c r="B104" s="934"/>
      <c r="C104" s="935"/>
      <c r="D104" s="936"/>
      <c r="E104" s="1166"/>
      <c r="F104" s="965"/>
      <c r="G104" s="966"/>
      <c r="H104" s="967"/>
      <c r="I104" s="888"/>
      <c r="J104" s="889"/>
      <c r="K104" s="889"/>
      <c r="L104" s="889"/>
      <c r="M104" s="889"/>
      <c r="N104" s="889"/>
      <c r="O104" s="889"/>
      <c r="P104" s="889"/>
      <c r="Q104" s="889"/>
      <c r="R104" s="889"/>
      <c r="S104" s="889"/>
      <c r="T104" s="956"/>
      <c r="U104" s="888"/>
      <c r="V104" s="889"/>
      <c r="W104" s="889"/>
      <c r="X104" s="889"/>
      <c r="Y104" s="889"/>
      <c r="Z104" s="889"/>
      <c r="AA104" s="889"/>
      <c r="AB104" s="889"/>
      <c r="AC104" s="889"/>
      <c r="AD104" s="889"/>
      <c r="AE104" s="889"/>
      <c r="AF104" s="889"/>
      <c r="AG104" s="1122"/>
      <c r="AH104" s="1069"/>
      <c r="AI104" s="1315"/>
      <c r="AJ104" s="298"/>
      <c r="AK104" s="1060"/>
      <c r="AL104" s="1011"/>
      <c r="AM104" s="1007"/>
      <c r="AN104" s="1008"/>
      <c r="AO104" s="1222"/>
      <c r="AP104" s="1011"/>
      <c r="AQ104" s="1225"/>
      <c r="AR104" s="1027"/>
      <c r="AS104" s="1022"/>
      <c r="AT104" s="1021"/>
      <c r="AU104" s="325"/>
      <c r="AV104" s="1272"/>
      <c r="AW104" s="1093"/>
      <c r="AX104" s="1093"/>
      <c r="AY104" s="1088"/>
      <c r="AZ104" s="1319"/>
      <c r="BA104" s="1289"/>
      <c r="BP104" s="1305"/>
      <c r="BQ104" s="1011"/>
      <c r="BR104" s="1011"/>
      <c r="BS104" s="1306"/>
    </row>
    <row r="105" spans="2:71" s="299" customFormat="1" ht="38.1" customHeight="1">
      <c r="B105" s="943">
        <v>30</v>
      </c>
      <c r="C105" s="935"/>
      <c r="D105" s="936"/>
      <c r="E105" s="1166"/>
      <c r="F105" s="965"/>
      <c r="G105" s="966"/>
      <c r="H105" s="967"/>
      <c r="I105" s="885" t="s">
        <v>647</v>
      </c>
      <c r="J105" s="886"/>
      <c r="K105" s="886"/>
      <c r="L105" s="886"/>
      <c r="M105" s="886"/>
      <c r="N105" s="886"/>
      <c r="O105" s="886"/>
      <c r="P105" s="886"/>
      <c r="Q105" s="886"/>
      <c r="R105" s="886"/>
      <c r="S105" s="886"/>
      <c r="T105" s="942"/>
      <c r="U105" s="885" t="s">
        <v>554</v>
      </c>
      <c r="V105" s="886"/>
      <c r="W105" s="886"/>
      <c r="X105" s="886"/>
      <c r="Y105" s="886"/>
      <c r="Z105" s="886"/>
      <c r="AA105" s="886"/>
      <c r="AB105" s="886"/>
      <c r="AC105" s="886"/>
      <c r="AD105" s="886"/>
      <c r="AE105" s="886"/>
      <c r="AF105" s="887"/>
      <c r="AG105" s="1199"/>
      <c r="AH105" s="1069"/>
      <c r="AI105" s="1313"/>
      <c r="AJ105" s="298"/>
      <c r="AK105" s="1060">
        <v>2</v>
      </c>
      <c r="AL105" s="1011">
        <v>2</v>
      </c>
      <c r="AM105" s="1009">
        <f>IF($AG105="該当無",0,IF(OR($AG$98=0,$AG$98=2),0,1))</f>
        <v>0</v>
      </c>
      <c r="AN105" s="1008">
        <v>1</v>
      </c>
      <c r="AO105" s="1220"/>
      <c r="AP105" s="1011">
        <f>$AK105*$AM105*$AN105</f>
        <v>0</v>
      </c>
      <c r="AQ105" s="1223">
        <f>$AP105*40/$AP$11</f>
        <v>0</v>
      </c>
      <c r="AR105" s="1026"/>
      <c r="AS105" s="1017">
        <f>IF($AP105=0,0,IF($AG105=-1,$AG105*$AO105,$AG105/$AL105*$AQ105))</f>
        <v>0</v>
      </c>
      <c r="AT105" s="1020"/>
      <c r="AU105" s="325"/>
      <c r="AV105" s="1270" t="str">
        <f>IF(OR($AG$98=2,$AG$98=0),"該当無",2)</f>
        <v>該当無</v>
      </c>
      <c r="AW105" s="1091" t="str">
        <f>IF(OR($AG$98=2,$AG$98=0),"該当無",1)</f>
        <v>該当無</v>
      </c>
      <c r="AX105" s="1091" t="str">
        <f>IF(OR($AG$98=2,$AG$98=0),"該当無",0)</f>
        <v>該当無</v>
      </c>
      <c r="AY105" s="1086"/>
      <c r="AZ105" s="1296"/>
      <c r="BA105" s="1287"/>
      <c r="BE105" s="312" t="s">
        <v>34</v>
      </c>
      <c r="BF105" s="312" t="s">
        <v>23</v>
      </c>
      <c r="BG105" s="312" t="s">
        <v>35</v>
      </c>
      <c r="BH105" s="312" t="s">
        <v>36</v>
      </c>
      <c r="BI105" s="312" t="s">
        <v>37</v>
      </c>
      <c r="BJ105" s="312" t="s">
        <v>38</v>
      </c>
      <c r="BK105" s="312" t="s">
        <v>39</v>
      </c>
      <c r="BL105" s="312" t="s">
        <v>40</v>
      </c>
      <c r="BM105" s="312" t="s">
        <v>41</v>
      </c>
      <c r="BN105" s="312" t="s">
        <v>42</v>
      </c>
      <c r="BP105" s="1305" t="str">
        <f>IF($AG105=0,"今年度","")</f>
        <v>今年度</v>
      </c>
      <c r="BQ105" s="1011" t="str">
        <f>IF($AG105=0,"来年度","")</f>
        <v>来年度</v>
      </c>
      <c r="BR105" s="1011" t="str">
        <f>IF($AG105=0,"再来年度","")</f>
        <v>再来年度</v>
      </c>
      <c r="BS105" s="1306" t="str">
        <f>IF($AG105=0,"未定","")</f>
        <v>未定</v>
      </c>
    </row>
    <row r="106" spans="2:71" s="299" customFormat="1" ht="38.1" customHeight="1">
      <c r="B106" s="933"/>
      <c r="C106" s="935"/>
      <c r="D106" s="936"/>
      <c r="E106" s="1166"/>
      <c r="F106" s="965"/>
      <c r="G106" s="966"/>
      <c r="H106" s="967"/>
      <c r="I106" s="885"/>
      <c r="J106" s="886"/>
      <c r="K106" s="886"/>
      <c r="L106" s="886"/>
      <c r="M106" s="886"/>
      <c r="N106" s="886"/>
      <c r="O106" s="886"/>
      <c r="P106" s="886"/>
      <c r="Q106" s="886"/>
      <c r="R106" s="886"/>
      <c r="S106" s="886"/>
      <c r="T106" s="942"/>
      <c r="U106" s="885"/>
      <c r="V106" s="886"/>
      <c r="W106" s="886"/>
      <c r="X106" s="886"/>
      <c r="Y106" s="886"/>
      <c r="Z106" s="886"/>
      <c r="AA106" s="886"/>
      <c r="AB106" s="886"/>
      <c r="AC106" s="886"/>
      <c r="AD106" s="886"/>
      <c r="AE106" s="886"/>
      <c r="AF106" s="887"/>
      <c r="AG106" s="1200"/>
      <c r="AH106" s="1069"/>
      <c r="AI106" s="1314"/>
      <c r="AJ106" s="298"/>
      <c r="AK106" s="1060"/>
      <c r="AL106" s="1011"/>
      <c r="AM106" s="1006"/>
      <c r="AN106" s="1008"/>
      <c r="AO106" s="1221"/>
      <c r="AP106" s="1011"/>
      <c r="AQ106" s="1224"/>
      <c r="AR106" s="1027"/>
      <c r="AS106" s="1018"/>
      <c r="AT106" s="1021"/>
      <c r="AU106" s="325"/>
      <c r="AV106" s="1271"/>
      <c r="AW106" s="1092"/>
      <c r="AX106" s="1092"/>
      <c r="AY106" s="1087"/>
      <c r="AZ106" s="1297"/>
      <c r="BA106" s="1288"/>
      <c r="BD106" s="313" t="s">
        <v>43</v>
      </c>
      <c r="BE106" s="312">
        <v>3</v>
      </c>
      <c r="BF106" s="312">
        <f>IF(AG98=3,COUNTIF($AG$99:$AG$107,"該当無"),IF(AG98=2,COUNTIF($AG$99,"該当無")+2,IF(AG98=1,COUNTIF($AG$102:$AG$107,"該当無")+1,IF(AG98=0,3,0))))</f>
        <v>3</v>
      </c>
      <c r="BG106" s="312">
        <f>BE106-BF106</f>
        <v>0</v>
      </c>
      <c r="BH106" s="312">
        <f>IF(AG98=3,COUNTIF($AG$99:$AG$107,"&gt;0"),IF(AG98=2,COUNTIF($AG$99,"&gt;0"),IF(AG98=1,COUNTIF($AG$102:$AG$107,"&gt;0"),IF(AG98=0,0,0))))</f>
        <v>0</v>
      </c>
      <c r="BI106" s="312">
        <f>IF(AG98=3,COUNTIF($AG$99:$AG$107,"0"),IF(AG98=2,COUNTIF($AG$99,"0"),IF(AG98=1,COUNTIF($AG$102:$AG$107,"0"),IF(AG98=0,0,0))))</f>
        <v>0</v>
      </c>
      <c r="BJ106" s="312">
        <f>BI106-BN106</f>
        <v>0</v>
      </c>
      <c r="BK106" s="312">
        <f>IF($AG$98=3,COUNTIF($AH$99:$AH$107,BK105),IF($AG$98=2,COUNTIF($AH$99,BK105),IF($AG$98=1,COUNTIF($AH$102:$AH$107,BK105),IF($AG$98=0,0,0))))</f>
        <v>0</v>
      </c>
      <c r="BL106" s="312">
        <f>IF($AG$98=3,COUNTIF($AH$99:$AH$107,BL105),IF($AG$98=2,COUNTIF($AH$99,BL105),IF($AG$98=1,COUNTIF($AH$102:$AH$107,BL105),IF($AG$98=0,0,0))))</f>
        <v>0</v>
      </c>
      <c r="BM106" s="312">
        <f>IF($AG$98=3,COUNTIF($AH$99:$AH$107,BM105),IF($AG$98=2,COUNTIF($AH$99,BM105),IF($AG$98=1,COUNTIF($AH$102:$AH$107,BM105),IF($AG$98=0,0,0))))</f>
        <v>0</v>
      </c>
      <c r="BN106" s="312">
        <f>IF($AG$98=3,COUNTIF($AH$99:$AH$107,BN105),IF($AG$98=2,COUNTIF($AH$99,BN105),IF($AG$98=1,COUNTIF($AH$102:$AH$107,BN105),IF($AG$98=0,0,0))))</f>
        <v>0</v>
      </c>
      <c r="BP106" s="1305"/>
      <c r="BQ106" s="1011"/>
      <c r="BR106" s="1011"/>
      <c r="BS106" s="1306"/>
    </row>
    <row r="107" spans="2:71" s="299" customFormat="1" ht="38.1" customHeight="1">
      <c r="B107" s="957"/>
      <c r="C107" s="937"/>
      <c r="D107" s="938"/>
      <c r="E107" s="1167"/>
      <c r="F107" s="973"/>
      <c r="G107" s="974"/>
      <c r="H107" s="975"/>
      <c r="I107" s="891"/>
      <c r="J107" s="892"/>
      <c r="K107" s="892"/>
      <c r="L107" s="892"/>
      <c r="M107" s="892"/>
      <c r="N107" s="892"/>
      <c r="O107" s="892"/>
      <c r="P107" s="892"/>
      <c r="Q107" s="892"/>
      <c r="R107" s="892"/>
      <c r="S107" s="892"/>
      <c r="T107" s="964"/>
      <c r="U107" s="891"/>
      <c r="V107" s="892"/>
      <c r="W107" s="892"/>
      <c r="X107" s="892"/>
      <c r="Y107" s="892"/>
      <c r="Z107" s="892"/>
      <c r="AA107" s="892"/>
      <c r="AB107" s="892"/>
      <c r="AC107" s="892"/>
      <c r="AD107" s="892"/>
      <c r="AE107" s="892"/>
      <c r="AF107" s="1290"/>
      <c r="AG107" s="1294"/>
      <c r="AH107" s="1123"/>
      <c r="AI107" s="1316"/>
      <c r="AJ107" s="298"/>
      <c r="AK107" s="1061"/>
      <c r="AL107" s="1003"/>
      <c r="AM107" s="1010"/>
      <c r="AN107" s="1013"/>
      <c r="AO107" s="1217"/>
      <c r="AP107" s="1003"/>
      <c r="AQ107" s="1226"/>
      <c r="AR107" s="1030"/>
      <c r="AS107" s="1019"/>
      <c r="AT107" s="1025"/>
      <c r="AU107" s="325"/>
      <c r="AV107" s="1318"/>
      <c r="AW107" s="1320"/>
      <c r="AX107" s="1320"/>
      <c r="AY107" s="1285"/>
      <c r="AZ107" s="1298"/>
      <c r="BA107" s="1299"/>
      <c r="BP107" s="1305"/>
      <c r="BQ107" s="1011"/>
      <c r="BR107" s="1011"/>
      <c r="BS107" s="1306"/>
    </row>
    <row r="108" spans="2:71" ht="13.5" customHeight="1">
      <c r="AI108" s="361"/>
      <c r="AR108" s="335"/>
      <c r="AT108" s="335"/>
      <c r="BD108" s="394"/>
      <c r="BE108" s="393" t="s">
        <v>34</v>
      </c>
      <c r="BF108" s="393" t="s">
        <v>23</v>
      </c>
      <c r="BG108" s="393" t="s">
        <v>35</v>
      </c>
      <c r="BH108" s="393" t="s">
        <v>36</v>
      </c>
      <c r="BI108" s="393" t="s">
        <v>37</v>
      </c>
      <c r="BJ108" s="393" t="s">
        <v>38</v>
      </c>
      <c r="BK108" s="393" t="s">
        <v>39</v>
      </c>
      <c r="BL108" s="393" t="s">
        <v>40</v>
      </c>
      <c r="BM108" s="393" t="s">
        <v>44</v>
      </c>
      <c r="BN108" s="393" t="s">
        <v>42</v>
      </c>
    </row>
    <row r="109" spans="2:71" ht="40.5" customHeight="1">
      <c r="B109" s="396" t="s">
        <v>656</v>
      </c>
      <c r="AR109" s="335"/>
      <c r="AT109" s="335"/>
      <c r="BD109" s="326" t="s">
        <v>606</v>
      </c>
      <c r="BE109" s="393">
        <f>SUM(BE106,BE96)</f>
        <v>18</v>
      </c>
      <c r="BF109" s="395">
        <f t="shared" ref="BF109:BN109" si="0">SUM(BF106,BF96)</f>
        <v>3</v>
      </c>
      <c r="BG109" s="395">
        <f t="shared" si="0"/>
        <v>15</v>
      </c>
      <c r="BH109" s="395">
        <f t="shared" si="0"/>
        <v>0</v>
      </c>
      <c r="BI109" s="393">
        <f t="shared" si="0"/>
        <v>0</v>
      </c>
      <c r="BJ109" s="395">
        <f t="shared" si="0"/>
        <v>0</v>
      </c>
      <c r="BK109" s="395">
        <f t="shared" si="0"/>
        <v>0</v>
      </c>
      <c r="BL109" s="395">
        <f t="shared" si="0"/>
        <v>0</v>
      </c>
      <c r="BM109" s="395">
        <f t="shared" si="0"/>
        <v>0</v>
      </c>
      <c r="BN109" s="395">
        <f t="shared" si="0"/>
        <v>0</v>
      </c>
    </row>
    <row r="110" spans="2:71" ht="111.75" customHeight="1">
      <c r="B110" s="1322" t="s">
        <v>653</v>
      </c>
      <c r="C110" s="1323"/>
      <c r="D110" s="1323"/>
      <c r="E110" s="1323"/>
      <c r="F110" s="1323"/>
      <c r="G110" s="1323"/>
      <c r="H110" s="1323"/>
      <c r="I110" s="1323"/>
      <c r="J110" s="1323"/>
      <c r="K110" s="1323"/>
      <c r="L110" s="1323"/>
      <c r="M110" s="1323"/>
      <c r="N110" s="1323"/>
      <c r="O110" s="1323"/>
      <c r="P110" s="1323"/>
      <c r="Q110" s="1323"/>
      <c r="R110" s="1323"/>
      <c r="S110" s="1323"/>
      <c r="T110" s="1323"/>
      <c r="U110" s="1323"/>
      <c r="V110" s="1323"/>
      <c r="W110" s="1323"/>
      <c r="X110" s="1323"/>
      <c r="Y110" s="1323"/>
      <c r="Z110" s="1323"/>
      <c r="AA110" s="1323"/>
      <c r="AB110" s="1323"/>
      <c r="AC110" s="1323"/>
      <c r="AD110" s="1323"/>
      <c r="AE110" s="1323"/>
      <c r="AF110" s="1323"/>
      <c r="AG110" s="1323"/>
      <c r="AH110" s="1323"/>
      <c r="AI110" s="1323"/>
      <c r="AR110" s="335"/>
      <c r="AT110" s="335"/>
    </row>
    <row r="111" spans="2:71" ht="9.75" customHeight="1">
      <c r="B111" s="396"/>
      <c r="AR111" s="335"/>
      <c r="AT111" s="335"/>
    </row>
    <row r="112" spans="2:71" ht="13.5" customHeight="1">
      <c r="B112" s="989" t="s">
        <v>8</v>
      </c>
      <c r="C112" s="990" t="s">
        <v>599</v>
      </c>
      <c r="D112" s="990"/>
      <c r="E112" s="990"/>
      <c r="F112" s="990"/>
      <c r="G112" s="990"/>
      <c r="H112" s="990"/>
      <c r="I112" s="989" t="s">
        <v>598</v>
      </c>
      <c r="J112" s="989"/>
      <c r="K112" s="989"/>
      <c r="L112" s="989"/>
      <c r="M112" s="989"/>
      <c r="N112" s="989"/>
      <c r="O112" s="989"/>
      <c r="P112" s="989"/>
      <c r="Q112" s="989"/>
      <c r="R112" s="989"/>
      <c r="S112" s="989"/>
      <c r="T112" s="989"/>
      <c r="U112" s="989" t="s">
        <v>94</v>
      </c>
      <c r="V112" s="989"/>
      <c r="W112" s="989"/>
      <c r="X112" s="989"/>
      <c r="Y112" s="989"/>
      <c r="Z112" s="989"/>
      <c r="AA112" s="989"/>
      <c r="AB112" s="989"/>
      <c r="AC112" s="989"/>
      <c r="AD112" s="989"/>
      <c r="AE112" s="989"/>
      <c r="AF112" s="989"/>
      <c r="AG112" s="989" t="s">
        <v>95</v>
      </c>
      <c r="AH112" s="990" t="s">
        <v>77</v>
      </c>
      <c r="AI112" s="990"/>
      <c r="AR112" s="335"/>
      <c r="AT112" s="335"/>
      <c r="BD112" s="296" t="s">
        <v>122</v>
      </c>
      <c r="BE112" s="366">
        <f>SUM(BE109,BE50)</f>
        <v>30</v>
      </c>
      <c r="BF112" s="366">
        <f t="shared" ref="BF112:BN112" si="1">SUM(BF109,BF50)</f>
        <v>3</v>
      </c>
      <c r="BG112" s="366">
        <f>SUM(BG109,BG50)</f>
        <v>27</v>
      </c>
      <c r="BH112" s="366">
        <f t="shared" si="1"/>
        <v>0</v>
      </c>
      <c r="BI112" s="366">
        <f t="shared" si="1"/>
        <v>0</v>
      </c>
      <c r="BJ112" s="366">
        <f t="shared" si="1"/>
        <v>0</v>
      </c>
      <c r="BK112" s="366">
        <f t="shared" si="1"/>
        <v>0</v>
      </c>
      <c r="BL112" s="366">
        <f t="shared" si="1"/>
        <v>0</v>
      </c>
      <c r="BM112" s="366">
        <f t="shared" si="1"/>
        <v>0</v>
      </c>
      <c r="BN112" s="366">
        <f t="shared" si="1"/>
        <v>0</v>
      </c>
    </row>
    <row r="113" spans="2:67" ht="13.5" customHeight="1" thickBot="1">
      <c r="B113" s="989"/>
      <c r="C113" s="990"/>
      <c r="D113" s="990"/>
      <c r="E113" s="990"/>
      <c r="F113" s="990"/>
      <c r="G113" s="990"/>
      <c r="H113" s="990"/>
      <c r="I113" s="989"/>
      <c r="J113" s="989"/>
      <c r="K113" s="989"/>
      <c r="L113" s="989"/>
      <c r="M113" s="989"/>
      <c r="N113" s="989"/>
      <c r="O113" s="989"/>
      <c r="P113" s="989"/>
      <c r="Q113" s="989"/>
      <c r="R113" s="989"/>
      <c r="S113" s="989"/>
      <c r="T113" s="989"/>
      <c r="U113" s="989"/>
      <c r="V113" s="989"/>
      <c r="W113" s="989"/>
      <c r="X113" s="989"/>
      <c r="Y113" s="989"/>
      <c r="Z113" s="989"/>
      <c r="AA113" s="989"/>
      <c r="AB113" s="989"/>
      <c r="AC113" s="989"/>
      <c r="AD113" s="989"/>
      <c r="AE113" s="989"/>
      <c r="AF113" s="989"/>
      <c r="AG113" s="989"/>
      <c r="AH113" s="990"/>
      <c r="AI113" s="990"/>
      <c r="AO113" s="296" t="s">
        <v>611</v>
      </c>
      <c r="AR113" s="335"/>
      <c r="AT113" s="335"/>
    </row>
    <row r="114" spans="2:67" ht="20.100000000000001" customHeight="1" thickBot="1">
      <c r="B114" s="999">
        <v>1</v>
      </c>
      <c r="C114" s="1346" t="s">
        <v>600</v>
      </c>
      <c r="D114" s="1347"/>
      <c r="E114" s="1348"/>
      <c r="F114" s="1324" t="s">
        <v>118</v>
      </c>
      <c r="G114" s="1325"/>
      <c r="H114" s="1326"/>
      <c r="I114" s="991" t="s">
        <v>618</v>
      </c>
      <c r="J114" s="992"/>
      <c r="K114" s="992"/>
      <c r="L114" s="992"/>
      <c r="M114" s="992"/>
      <c r="N114" s="992"/>
      <c r="O114" s="992"/>
      <c r="P114" s="992"/>
      <c r="Q114" s="992"/>
      <c r="R114" s="992"/>
      <c r="S114" s="992"/>
      <c r="T114" s="993"/>
      <c r="U114" s="991" t="s">
        <v>621</v>
      </c>
      <c r="V114" s="992"/>
      <c r="W114" s="992"/>
      <c r="X114" s="992"/>
      <c r="Y114" s="992"/>
      <c r="Z114" s="992"/>
      <c r="AA114" s="992"/>
      <c r="AB114" s="992"/>
      <c r="AC114" s="992"/>
      <c r="AD114" s="992"/>
      <c r="AE114" s="992"/>
      <c r="AF114" s="993"/>
      <c r="AG114" s="994"/>
      <c r="AH114" s="995"/>
      <c r="AI114" s="996"/>
      <c r="AO114" s="400" t="s">
        <v>608</v>
      </c>
      <c r="AP114" s="403" t="s">
        <v>609</v>
      </c>
      <c r="AQ114" s="402" t="s">
        <v>610</v>
      </c>
      <c r="AR114" s="335"/>
      <c r="AT114" s="335"/>
    </row>
    <row r="115" spans="2:67" ht="20.100000000000001" customHeight="1">
      <c r="B115" s="985"/>
      <c r="C115" s="1349"/>
      <c r="D115" s="1350"/>
      <c r="E115" s="1351"/>
      <c r="F115" s="1000"/>
      <c r="G115" s="1001"/>
      <c r="H115" s="1002"/>
      <c r="I115" s="879"/>
      <c r="J115" s="880"/>
      <c r="K115" s="880"/>
      <c r="L115" s="880"/>
      <c r="M115" s="880"/>
      <c r="N115" s="880"/>
      <c r="O115" s="880"/>
      <c r="P115" s="880"/>
      <c r="Q115" s="880"/>
      <c r="R115" s="880"/>
      <c r="S115" s="880"/>
      <c r="T115" s="881"/>
      <c r="U115" s="879"/>
      <c r="V115" s="880"/>
      <c r="W115" s="880"/>
      <c r="X115" s="880"/>
      <c r="Y115" s="880"/>
      <c r="Z115" s="880"/>
      <c r="AA115" s="880"/>
      <c r="AB115" s="880"/>
      <c r="AC115" s="880"/>
      <c r="AD115" s="880"/>
      <c r="AE115" s="880"/>
      <c r="AF115" s="881"/>
      <c r="AG115" s="987"/>
      <c r="AH115" s="997"/>
      <c r="AI115" s="998"/>
      <c r="AR115" s="335"/>
      <c r="AT115" s="335"/>
    </row>
    <row r="116" spans="2:67" ht="20.100000000000001" customHeight="1" thickBot="1">
      <c r="B116" s="985"/>
      <c r="C116" s="1349"/>
      <c r="D116" s="1350"/>
      <c r="E116" s="1351"/>
      <c r="F116" s="1000"/>
      <c r="G116" s="1001"/>
      <c r="H116" s="1002"/>
      <c r="I116" s="879"/>
      <c r="J116" s="880"/>
      <c r="K116" s="880"/>
      <c r="L116" s="880"/>
      <c r="M116" s="880"/>
      <c r="N116" s="880"/>
      <c r="O116" s="880"/>
      <c r="P116" s="880"/>
      <c r="Q116" s="880"/>
      <c r="R116" s="880"/>
      <c r="S116" s="880"/>
      <c r="T116" s="881"/>
      <c r="U116" s="879"/>
      <c r="V116" s="880"/>
      <c r="W116" s="880"/>
      <c r="X116" s="880"/>
      <c r="Y116" s="880"/>
      <c r="Z116" s="880"/>
      <c r="AA116" s="880"/>
      <c r="AB116" s="880"/>
      <c r="AC116" s="880"/>
      <c r="AD116" s="880"/>
      <c r="AE116" s="880"/>
      <c r="AF116" s="881"/>
      <c r="AG116" s="987"/>
      <c r="AH116" s="997"/>
      <c r="AI116" s="998"/>
      <c r="AR116" s="335"/>
      <c r="AT116" s="335"/>
    </row>
    <row r="117" spans="2:67" ht="30" customHeight="1" thickBot="1">
      <c r="B117" s="985">
        <v>2</v>
      </c>
      <c r="C117" s="1349"/>
      <c r="D117" s="1350"/>
      <c r="E117" s="1351"/>
      <c r="F117" s="1000" t="s">
        <v>602</v>
      </c>
      <c r="G117" s="1001"/>
      <c r="H117" s="1002"/>
      <c r="I117" s="879" t="s">
        <v>661</v>
      </c>
      <c r="J117" s="880"/>
      <c r="K117" s="880"/>
      <c r="L117" s="880"/>
      <c r="M117" s="880"/>
      <c r="N117" s="880"/>
      <c r="O117" s="880"/>
      <c r="P117" s="880"/>
      <c r="Q117" s="880"/>
      <c r="R117" s="880"/>
      <c r="S117" s="880"/>
      <c r="T117" s="881"/>
      <c r="U117" s="986" t="s">
        <v>662</v>
      </c>
      <c r="V117" s="986"/>
      <c r="W117" s="986"/>
      <c r="X117" s="986"/>
      <c r="Y117" s="986"/>
      <c r="Z117" s="986"/>
      <c r="AA117" s="986"/>
      <c r="AB117" s="986"/>
      <c r="AC117" s="986"/>
      <c r="AD117" s="986"/>
      <c r="AE117" s="986"/>
      <c r="AF117" s="986"/>
      <c r="AG117" s="987"/>
      <c r="AH117" s="988"/>
      <c r="AI117" s="988"/>
      <c r="AO117" s="404" t="s">
        <v>608</v>
      </c>
      <c r="AP117" s="403" t="s">
        <v>609</v>
      </c>
      <c r="AQ117" s="402" t="s">
        <v>610</v>
      </c>
      <c r="AR117" s="335"/>
      <c r="AT117" s="335"/>
    </row>
    <row r="118" spans="2:67" ht="30" customHeight="1" thickBot="1">
      <c r="B118" s="985"/>
      <c r="C118" s="1349"/>
      <c r="D118" s="1350"/>
      <c r="E118" s="1351"/>
      <c r="F118" s="1000"/>
      <c r="G118" s="1001"/>
      <c r="H118" s="1002"/>
      <c r="I118" s="879"/>
      <c r="J118" s="880"/>
      <c r="K118" s="880"/>
      <c r="L118" s="880"/>
      <c r="M118" s="880"/>
      <c r="N118" s="880"/>
      <c r="O118" s="880"/>
      <c r="P118" s="880"/>
      <c r="Q118" s="880"/>
      <c r="R118" s="880"/>
      <c r="S118" s="880"/>
      <c r="T118" s="881"/>
      <c r="U118" s="986"/>
      <c r="V118" s="986"/>
      <c r="W118" s="986"/>
      <c r="X118" s="986"/>
      <c r="Y118" s="986"/>
      <c r="Z118" s="986"/>
      <c r="AA118" s="986"/>
      <c r="AB118" s="986"/>
      <c r="AC118" s="986"/>
      <c r="AD118" s="986"/>
      <c r="AE118" s="986"/>
      <c r="AF118" s="986"/>
      <c r="AG118" s="987"/>
      <c r="AH118" s="988"/>
      <c r="AI118" s="988"/>
      <c r="AR118" s="335"/>
      <c r="AT118" s="335"/>
    </row>
    <row r="119" spans="2:67" ht="30" customHeight="1" thickBot="1">
      <c r="B119" s="985">
        <v>3</v>
      </c>
      <c r="C119" s="1349"/>
      <c r="D119" s="1350"/>
      <c r="E119" s="1351"/>
      <c r="F119" s="1000" t="s">
        <v>603</v>
      </c>
      <c r="G119" s="1001"/>
      <c r="H119" s="1002"/>
      <c r="I119" s="879" t="s">
        <v>663</v>
      </c>
      <c r="J119" s="880"/>
      <c r="K119" s="880"/>
      <c r="L119" s="880"/>
      <c r="M119" s="880"/>
      <c r="N119" s="880"/>
      <c r="O119" s="880"/>
      <c r="P119" s="880"/>
      <c r="Q119" s="880"/>
      <c r="R119" s="880"/>
      <c r="S119" s="880"/>
      <c r="T119" s="881"/>
      <c r="U119" s="986" t="s">
        <v>664</v>
      </c>
      <c r="V119" s="986"/>
      <c r="W119" s="986"/>
      <c r="X119" s="986"/>
      <c r="Y119" s="986"/>
      <c r="Z119" s="986"/>
      <c r="AA119" s="986"/>
      <c r="AB119" s="986"/>
      <c r="AC119" s="986"/>
      <c r="AD119" s="986"/>
      <c r="AE119" s="986"/>
      <c r="AF119" s="986"/>
      <c r="AG119" s="1338"/>
      <c r="AH119" s="988"/>
      <c r="AI119" s="988"/>
      <c r="AO119" s="404" t="s">
        <v>608</v>
      </c>
      <c r="AP119" s="403" t="s">
        <v>609</v>
      </c>
      <c r="AQ119" s="402" t="s">
        <v>610</v>
      </c>
      <c r="AR119" s="335"/>
      <c r="AT119" s="335"/>
    </row>
    <row r="120" spans="2:67" ht="30" customHeight="1" thickBot="1">
      <c r="B120" s="985"/>
      <c r="C120" s="1349"/>
      <c r="D120" s="1350"/>
      <c r="E120" s="1351"/>
      <c r="F120" s="1000"/>
      <c r="G120" s="1001"/>
      <c r="H120" s="1002"/>
      <c r="I120" s="879"/>
      <c r="J120" s="880"/>
      <c r="K120" s="880"/>
      <c r="L120" s="880"/>
      <c r="M120" s="880"/>
      <c r="N120" s="880"/>
      <c r="O120" s="880"/>
      <c r="P120" s="880"/>
      <c r="Q120" s="880"/>
      <c r="R120" s="880"/>
      <c r="S120" s="880"/>
      <c r="T120" s="881"/>
      <c r="U120" s="986"/>
      <c r="V120" s="986"/>
      <c r="W120" s="986"/>
      <c r="X120" s="986"/>
      <c r="Y120" s="986"/>
      <c r="Z120" s="986"/>
      <c r="AA120" s="986"/>
      <c r="AB120" s="986"/>
      <c r="AC120" s="986"/>
      <c r="AD120" s="986"/>
      <c r="AE120" s="986"/>
      <c r="AF120" s="986"/>
      <c r="AG120" s="1339"/>
      <c r="AH120" s="988"/>
      <c r="AI120" s="988"/>
      <c r="AR120" s="335"/>
      <c r="AT120" s="335"/>
    </row>
    <row r="121" spans="2:67" ht="38.85" customHeight="1" thickBot="1">
      <c r="B121" s="1159">
        <v>4</v>
      </c>
      <c r="C121" s="1349"/>
      <c r="D121" s="1350"/>
      <c r="E121" s="1351"/>
      <c r="F121" s="1133" t="s">
        <v>601</v>
      </c>
      <c r="G121" s="1134"/>
      <c r="H121" s="1135"/>
      <c r="I121" s="882" t="s">
        <v>665</v>
      </c>
      <c r="J121" s="883"/>
      <c r="K121" s="883"/>
      <c r="L121" s="883"/>
      <c r="M121" s="883"/>
      <c r="N121" s="883"/>
      <c r="O121" s="883"/>
      <c r="P121" s="883"/>
      <c r="Q121" s="883"/>
      <c r="R121" s="883"/>
      <c r="S121" s="883"/>
      <c r="T121" s="884"/>
      <c r="U121" s="944" t="s">
        <v>657</v>
      </c>
      <c r="V121" s="945"/>
      <c r="W121" s="945"/>
      <c r="X121" s="945"/>
      <c r="Y121" s="945"/>
      <c r="Z121" s="945"/>
      <c r="AA121" s="945"/>
      <c r="AB121" s="945"/>
      <c r="AC121" s="945"/>
      <c r="AD121" s="945"/>
      <c r="AE121" s="945"/>
      <c r="AF121" s="1197"/>
      <c r="AG121" s="1338"/>
      <c r="AH121" s="1342"/>
      <c r="AI121" s="1343"/>
      <c r="AO121" s="398" t="s">
        <v>608</v>
      </c>
      <c r="AP121" s="404" t="s">
        <v>609</v>
      </c>
      <c r="AQ121" s="399" t="s">
        <v>610</v>
      </c>
      <c r="AR121" s="405" t="s">
        <v>612</v>
      </c>
      <c r="AS121" s="399" t="s">
        <v>613</v>
      </c>
      <c r="AT121" s="404" t="s">
        <v>623</v>
      </c>
      <c r="AU121"/>
    </row>
    <row r="122" spans="2:67" ht="59.4" customHeight="1">
      <c r="B122" s="1157"/>
      <c r="C122" s="1349"/>
      <c r="D122" s="1350"/>
      <c r="E122" s="1351"/>
      <c r="F122" s="971"/>
      <c r="G122" s="936"/>
      <c r="H122" s="972"/>
      <c r="I122" s="885"/>
      <c r="J122" s="886"/>
      <c r="K122" s="886"/>
      <c r="L122" s="886"/>
      <c r="M122" s="886"/>
      <c r="N122" s="886"/>
      <c r="O122" s="886"/>
      <c r="P122" s="886"/>
      <c r="Q122" s="886"/>
      <c r="R122" s="886"/>
      <c r="S122" s="886"/>
      <c r="T122" s="887"/>
      <c r="U122" s="927"/>
      <c r="V122" s="928"/>
      <c r="W122" s="928"/>
      <c r="X122" s="928"/>
      <c r="Y122" s="928"/>
      <c r="Z122" s="928"/>
      <c r="AA122" s="928"/>
      <c r="AB122" s="928"/>
      <c r="AC122" s="928"/>
      <c r="AD122" s="928"/>
      <c r="AE122" s="928"/>
      <c r="AF122" s="1198"/>
      <c r="AG122" s="1355"/>
      <c r="AH122" s="1356"/>
      <c r="AI122" s="1357"/>
      <c r="AO122"/>
      <c r="AR122" s="335"/>
    </row>
    <row r="123" spans="2:67" ht="20.100000000000001" customHeight="1">
      <c r="B123" s="1159">
        <v>5</v>
      </c>
      <c r="C123" s="1349"/>
      <c r="D123" s="1350"/>
      <c r="E123" s="1351"/>
      <c r="F123" s="1000" t="s">
        <v>604</v>
      </c>
      <c r="G123" s="1001"/>
      <c r="H123" s="1002"/>
      <c r="I123" s="947" t="s">
        <v>660</v>
      </c>
      <c r="J123" s="948"/>
      <c r="K123" s="948"/>
      <c r="L123" s="948"/>
      <c r="M123" s="948"/>
      <c r="N123" s="948"/>
      <c r="O123" s="948"/>
      <c r="P123" s="948"/>
      <c r="Q123" s="948"/>
      <c r="R123" s="948"/>
      <c r="S123" s="948"/>
      <c r="T123" s="949"/>
      <c r="U123" s="879" t="s">
        <v>614</v>
      </c>
      <c r="V123" s="880"/>
      <c r="W123" s="880"/>
      <c r="X123" s="880"/>
      <c r="Y123" s="880"/>
      <c r="Z123" s="880"/>
      <c r="AA123" s="880"/>
      <c r="AB123" s="880"/>
      <c r="AC123" s="880"/>
      <c r="AD123" s="880"/>
      <c r="AE123" s="880"/>
      <c r="AF123" s="881"/>
      <c r="AG123" s="397" t="s">
        <v>605</v>
      </c>
      <c r="AH123" s="1342"/>
      <c r="AI123" s="1343"/>
      <c r="AR123" s="335"/>
      <c r="AT123" s="335"/>
    </row>
    <row r="124" spans="2:67" ht="20.100000000000001" customHeight="1">
      <c r="B124" s="1157"/>
      <c r="C124" s="1349"/>
      <c r="D124" s="1350"/>
      <c r="E124" s="1351"/>
      <c r="F124" s="1000"/>
      <c r="G124" s="1001"/>
      <c r="H124" s="1002"/>
      <c r="I124" s="870"/>
      <c r="J124" s="871"/>
      <c r="K124" s="871"/>
      <c r="L124" s="871"/>
      <c r="M124" s="871"/>
      <c r="N124" s="871"/>
      <c r="O124" s="871"/>
      <c r="P124" s="871"/>
      <c r="Q124" s="871"/>
      <c r="R124" s="871"/>
      <c r="S124" s="871"/>
      <c r="T124" s="872"/>
      <c r="U124" s="879" t="s">
        <v>615</v>
      </c>
      <c r="V124" s="880"/>
      <c r="W124" s="880"/>
      <c r="X124" s="880"/>
      <c r="Y124" s="880"/>
      <c r="Z124" s="880"/>
      <c r="AA124" s="880"/>
      <c r="AB124" s="880"/>
      <c r="AC124" s="880"/>
      <c r="AD124" s="880"/>
      <c r="AE124" s="880"/>
      <c r="AF124" s="881"/>
      <c r="AG124" s="397" t="s">
        <v>605</v>
      </c>
      <c r="AH124" s="1356"/>
      <c r="AI124" s="1357"/>
      <c r="AR124" s="335"/>
      <c r="AT124" s="335"/>
      <c r="BC124" s="315"/>
      <c r="BD124" s="315"/>
      <c r="BE124" s="315"/>
      <c r="BF124" s="315"/>
      <c r="BG124" s="315"/>
      <c r="BH124" s="315"/>
      <c r="BI124" s="315"/>
      <c r="BJ124" s="315"/>
      <c r="BK124" s="315"/>
      <c r="BL124" s="315"/>
      <c r="BM124" s="315"/>
      <c r="BN124" s="315"/>
      <c r="BO124" s="315"/>
    </row>
    <row r="125" spans="2:67" ht="20.100000000000001" customHeight="1">
      <c r="B125" s="1157"/>
      <c r="C125" s="1349"/>
      <c r="D125" s="1350"/>
      <c r="E125" s="1351"/>
      <c r="F125" s="1000"/>
      <c r="G125" s="1001"/>
      <c r="H125" s="1002"/>
      <c r="I125" s="870"/>
      <c r="J125" s="871"/>
      <c r="K125" s="871"/>
      <c r="L125" s="871"/>
      <c r="M125" s="871"/>
      <c r="N125" s="871"/>
      <c r="O125" s="871"/>
      <c r="P125" s="871"/>
      <c r="Q125" s="871"/>
      <c r="R125" s="871"/>
      <c r="S125" s="871"/>
      <c r="T125" s="872"/>
      <c r="U125" s="879" t="s">
        <v>624</v>
      </c>
      <c r="V125" s="880"/>
      <c r="W125" s="880"/>
      <c r="X125" s="880"/>
      <c r="Y125" s="880"/>
      <c r="Z125" s="880"/>
      <c r="AA125" s="880"/>
      <c r="AB125" s="880"/>
      <c r="AC125" s="880"/>
      <c r="AD125" s="880"/>
      <c r="AE125" s="880"/>
      <c r="AF125" s="881"/>
      <c r="AG125" s="397" t="s">
        <v>605</v>
      </c>
      <c r="AH125" s="1356"/>
      <c r="AI125" s="1357"/>
      <c r="AR125" s="335"/>
      <c r="AT125" s="335"/>
      <c r="BC125" s="1317"/>
      <c r="BD125" s="1317"/>
      <c r="BE125" s="1317"/>
      <c r="BF125" s="315"/>
      <c r="BG125" s="315"/>
      <c r="BH125" s="315"/>
      <c r="BI125" s="315"/>
      <c r="BJ125" s="315"/>
      <c r="BK125" s="315"/>
      <c r="BL125" s="315"/>
      <c r="BM125" s="315"/>
      <c r="BN125" s="315"/>
      <c r="BO125" s="315"/>
    </row>
    <row r="126" spans="2:67" ht="20.100000000000001" customHeight="1">
      <c r="B126" s="1157"/>
      <c r="C126" s="1349"/>
      <c r="D126" s="1350"/>
      <c r="E126" s="1351"/>
      <c r="F126" s="1000"/>
      <c r="G126" s="1001"/>
      <c r="H126" s="1002"/>
      <c r="I126" s="870"/>
      <c r="J126" s="871"/>
      <c r="K126" s="871"/>
      <c r="L126" s="871"/>
      <c r="M126" s="871"/>
      <c r="N126" s="871"/>
      <c r="O126" s="871"/>
      <c r="P126" s="871"/>
      <c r="Q126" s="871"/>
      <c r="R126" s="871"/>
      <c r="S126" s="871"/>
      <c r="T126" s="872"/>
      <c r="U126" s="879" t="s">
        <v>625</v>
      </c>
      <c r="V126" s="880"/>
      <c r="W126" s="880"/>
      <c r="X126" s="880"/>
      <c r="Y126" s="880"/>
      <c r="Z126" s="880"/>
      <c r="AA126" s="880"/>
      <c r="AB126" s="880"/>
      <c r="AC126" s="880"/>
      <c r="AD126" s="880"/>
      <c r="AE126" s="880"/>
      <c r="AF126" s="881"/>
      <c r="AG126" s="397" t="s">
        <v>605</v>
      </c>
      <c r="AH126" s="1356"/>
      <c r="AI126" s="1357"/>
      <c r="AR126" s="335"/>
      <c r="AT126" s="335"/>
      <c r="BC126" s="315"/>
      <c r="BD126" s="315"/>
      <c r="BE126" s="315"/>
      <c r="BF126" s="315"/>
      <c r="BG126" s="315"/>
      <c r="BH126" s="315"/>
      <c r="BI126" s="315"/>
      <c r="BJ126" s="315"/>
      <c r="BK126" s="315"/>
      <c r="BL126" s="315"/>
      <c r="BM126" s="315"/>
      <c r="BN126" s="315"/>
      <c r="BO126" s="315"/>
    </row>
    <row r="127" spans="2:67" ht="19.5" customHeight="1">
      <c r="B127" s="1157"/>
      <c r="C127" s="1349"/>
      <c r="D127" s="1350"/>
      <c r="E127" s="1351"/>
      <c r="F127" s="1000"/>
      <c r="G127" s="1001"/>
      <c r="H127" s="1002"/>
      <c r="I127" s="870"/>
      <c r="J127" s="871"/>
      <c r="K127" s="871"/>
      <c r="L127" s="871"/>
      <c r="M127" s="871"/>
      <c r="N127" s="871"/>
      <c r="O127" s="871"/>
      <c r="P127" s="871"/>
      <c r="Q127" s="871"/>
      <c r="R127" s="871"/>
      <c r="S127" s="871"/>
      <c r="T127" s="872"/>
      <c r="U127" s="879" t="s">
        <v>626</v>
      </c>
      <c r="V127" s="880"/>
      <c r="W127" s="880"/>
      <c r="X127" s="880"/>
      <c r="Y127" s="880"/>
      <c r="Z127" s="880"/>
      <c r="AA127" s="880"/>
      <c r="AB127" s="880"/>
      <c r="AC127" s="880"/>
      <c r="AD127" s="880"/>
      <c r="AE127" s="880"/>
      <c r="AF127" s="881"/>
      <c r="AG127" s="397" t="s">
        <v>605</v>
      </c>
      <c r="AH127" s="1356"/>
      <c r="AI127" s="1357"/>
      <c r="AR127" s="335"/>
      <c r="AT127" s="335"/>
      <c r="BC127" s="315"/>
      <c r="BD127" s="315"/>
      <c r="BE127" s="315"/>
      <c r="BF127" s="315"/>
      <c r="BG127" s="315"/>
      <c r="BH127" s="315"/>
      <c r="BI127" s="315"/>
      <c r="BJ127" s="315"/>
      <c r="BK127" s="315"/>
      <c r="BL127" s="315"/>
      <c r="BM127" s="315"/>
      <c r="BN127" s="315"/>
      <c r="BO127" s="315"/>
    </row>
    <row r="128" spans="2:67" ht="29.1" customHeight="1">
      <c r="B128" s="1157"/>
      <c r="C128" s="1349"/>
      <c r="D128" s="1350"/>
      <c r="E128" s="1351"/>
      <c r="F128" s="1000"/>
      <c r="G128" s="1001"/>
      <c r="H128" s="1002"/>
      <c r="I128" s="870"/>
      <c r="J128" s="871"/>
      <c r="K128" s="871"/>
      <c r="L128" s="871"/>
      <c r="M128" s="871"/>
      <c r="N128" s="871"/>
      <c r="O128" s="871"/>
      <c r="P128" s="871"/>
      <c r="Q128" s="871"/>
      <c r="R128" s="871"/>
      <c r="S128" s="871"/>
      <c r="T128" s="872"/>
      <c r="U128" s="879" t="s">
        <v>627</v>
      </c>
      <c r="V128" s="880"/>
      <c r="W128" s="880"/>
      <c r="X128" s="880"/>
      <c r="Y128" s="880"/>
      <c r="Z128" s="880"/>
      <c r="AA128" s="880"/>
      <c r="AB128" s="880"/>
      <c r="AC128" s="880"/>
      <c r="AD128" s="880"/>
      <c r="AE128" s="880"/>
      <c r="AF128" s="881"/>
      <c r="AG128" s="397" t="s">
        <v>605</v>
      </c>
      <c r="AH128" s="1356"/>
      <c r="AI128" s="1357"/>
      <c r="AR128" s="335"/>
      <c r="AT128" s="335"/>
      <c r="BC128" s="315"/>
      <c r="BD128" s="315"/>
      <c r="BE128" s="315"/>
      <c r="BF128" s="315"/>
      <c r="BG128" s="315"/>
      <c r="BH128" s="315"/>
      <c r="BI128" s="315"/>
      <c r="BJ128" s="315"/>
      <c r="BK128" s="315"/>
      <c r="BL128" s="315"/>
      <c r="BM128" s="315"/>
      <c r="BN128" s="315"/>
      <c r="BO128" s="315"/>
    </row>
    <row r="129" spans="2:67" ht="20.100000000000001" customHeight="1" thickBot="1">
      <c r="B129" s="1157"/>
      <c r="C129" s="1349"/>
      <c r="D129" s="1350"/>
      <c r="E129" s="1351"/>
      <c r="F129" s="1000"/>
      <c r="G129" s="1001"/>
      <c r="H129" s="1002"/>
      <c r="I129" s="870"/>
      <c r="J129" s="871"/>
      <c r="K129" s="871"/>
      <c r="L129" s="871"/>
      <c r="M129" s="871"/>
      <c r="N129" s="871"/>
      <c r="O129" s="871"/>
      <c r="P129" s="871"/>
      <c r="Q129" s="871"/>
      <c r="R129" s="871"/>
      <c r="S129" s="871"/>
      <c r="T129" s="872"/>
      <c r="U129" s="879" t="s">
        <v>628</v>
      </c>
      <c r="V129" s="880"/>
      <c r="W129" s="880"/>
      <c r="X129" s="880"/>
      <c r="Y129" s="880"/>
      <c r="Z129" s="880"/>
      <c r="AA129" s="880"/>
      <c r="AB129" s="880"/>
      <c r="AC129" s="880"/>
      <c r="AD129" s="880"/>
      <c r="AE129" s="880"/>
      <c r="AF129" s="881"/>
      <c r="AG129" s="397" t="s">
        <v>605</v>
      </c>
      <c r="AH129" s="1356"/>
      <c r="AI129" s="1357"/>
      <c r="AR129" s="335"/>
      <c r="AT129" s="335"/>
      <c r="BC129" s="315"/>
      <c r="BD129" s="315"/>
      <c r="BE129" s="315"/>
      <c r="BF129" s="315"/>
      <c r="BG129" s="315"/>
      <c r="BH129" s="315"/>
      <c r="BI129" s="315"/>
      <c r="BJ129" s="315"/>
      <c r="BK129" s="315"/>
      <c r="BL129" s="315"/>
      <c r="BM129" s="315"/>
      <c r="BN129" s="315"/>
      <c r="BO129" s="315"/>
    </row>
    <row r="130" spans="2:67" ht="38.1" customHeight="1" thickBot="1">
      <c r="B130" s="985">
        <v>6</v>
      </c>
      <c r="C130" s="1349"/>
      <c r="D130" s="1350"/>
      <c r="E130" s="1351"/>
      <c r="F130" s="1000"/>
      <c r="G130" s="1001"/>
      <c r="H130" s="1002"/>
      <c r="I130" s="986" t="s">
        <v>655</v>
      </c>
      <c r="J130" s="986"/>
      <c r="K130" s="986"/>
      <c r="L130" s="986"/>
      <c r="M130" s="986"/>
      <c r="N130" s="986"/>
      <c r="O130" s="986"/>
      <c r="P130" s="986"/>
      <c r="Q130" s="986"/>
      <c r="R130" s="986"/>
      <c r="S130" s="986"/>
      <c r="T130" s="986"/>
      <c r="U130" s="986" t="s">
        <v>654</v>
      </c>
      <c r="V130" s="986"/>
      <c r="W130" s="986"/>
      <c r="X130" s="986"/>
      <c r="Y130" s="986"/>
      <c r="Z130" s="986"/>
      <c r="AA130" s="986"/>
      <c r="AB130" s="986"/>
      <c r="AC130" s="986"/>
      <c r="AD130" s="986"/>
      <c r="AE130" s="986"/>
      <c r="AF130" s="986"/>
      <c r="AG130" s="987"/>
      <c r="AH130" s="1327" t="s">
        <v>658</v>
      </c>
      <c r="AI130" s="1328"/>
      <c r="AO130" s="403" t="s">
        <v>608</v>
      </c>
      <c r="AP130" s="401" t="s">
        <v>609</v>
      </c>
      <c r="AQ130" s="403" t="s">
        <v>610</v>
      </c>
      <c r="AR130" s="401" t="s">
        <v>612</v>
      </c>
      <c r="AS130" s="403" t="s">
        <v>644</v>
      </c>
      <c r="AT130"/>
    </row>
    <row r="131" spans="2:67" ht="38.1" customHeight="1">
      <c r="B131" s="985"/>
      <c r="C131" s="1349"/>
      <c r="D131" s="1350"/>
      <c r="E131" s="1351"/>
      <c r="F131" s="1000"/>
      <c r="G131" s="1001"/>
      <c r="H131" s="1002"/>
      <c r="I131" s="986"/>
      <c r="J131" s="986"/>
      <c r="K131" s="986"/>
      <c r="L131" s="986"/>
      <c r="M131" s="986"/>
      <c r="N131" s="986"/>
      <c r="O131" s="986"/>
      <c r="P131" s="986"/>
      <c r="Q131" s="986"/>
      <c r="R131" s="986"/>
      <c r="S131" s="986"/>
      <c r="T131" s="986"/>
      <c r="U131" s="986"/>
      <c r="V131" s="986"/>
      <c r="W131" s="986"/>
      <c r="X131" s="986"/>
      <c r="Y131" s="986"/>
      <c r="Z131" s="986"/>
      <c r="AA131" s="986"/>
      <c r="AB131" s="986"/>
      <c r="AC131" s="986"/>
      <c r="AD131" s="986"/>
      <c r="AE131" s="986"/>
      <c r="AF131" s="986"/>
      <c r="AG131" s="987"/>
      <c r="AH131" s="1329"/>
      <c r="AI131" s="1330"/>
      <c r="AR131" s="335"/>
    </row>
    <row r="132" spans="2:67" ht="24.75" customHeight="1" thickBot="1">
      <c r="B132" s="985"/>
      <c r="C132" s="1349"/>
      <c r="D132" s="1350"/>
      <c r="E132" s="1351"/>
      <c r="F132" s="1000"/>
      <c r="G132" s="1001"/>
      <c r="H132" s="1002"/>
      <c r="I132" s="986"/>
      <c r="J132" s="986"/>
      <c r="K132" s="986"/>
      <c r="L132" s="986"/>
      <c r="M132" s="986"/>
      <c r="N132" s="986"/>
      <c r="O132" s="986"/>
      <c r="P132" s="986"/>
      <c r="Q132" s="986"/>
      <c r="R132" s="986"/>
      <c r="S132" s="986"/>
      <c r="T132" s="986"/>
      <c r="U132" s="986"/>
      <c r="V132" s="986"/>
      <c r="W132" s="986"/>
      <c r="X132" s="986"/>
      <c r="Y132" s="986"/>
      <c r="Z132" s="986"/>
      <c r="AA132" s="986"/>
      <c r="AB132" s="986"/>
      <c r="AC132" s="986"/>
      <c r="AD132" s="986"/>
      <c r="AE132" s="986"/>
      <c r="AF132" s="986"/>
      <c r="AG132" s="987"/>
      <c r="AH132" s="1340"/>
      <c r="AI132" s="1341"/>
      <c r="AR132" s="335"/>
    </row>
    <row r="133" spans="2:67" ht="20.100000000000001" customHeight="1" thickBot="1">
      <c r="B133" s="985">
        <v>7</v>
      </c>
      <c r="C133" s="1349"/>
      <c r="D133" s="1350"/>
      <c r="E133" s="1351"/>
      <c r="F133" s="1000" t="s">
        <v>629</v>
      </c>
      <c r="G133" s="1001"/>
      <c r="H133" s="1002"/>
      <c r="I133" s="1331" t="s">
        <v>630</v>
      </c>
      <c r="J133" s="1332"/>
      <c r="K133" s="1332"/>
      <c r="L133" s="1332"/>
      <c r="M133" s="1332"/>
      <c r="N133" s="1332"/>
      <c r="O133" s="1332"/>
      <c r="P133" s="1332"/>
      <c r="Q133" s="1332"/>
      <c r="R133" s="1332"/>
      <c r="S133" s="1332"/>
      <c r="T133" s="1333"/>
      <c r="U133" s="986" t="s">
        <v>622</v>
      </c>
      <c r="V133" s="986"/>
      <c r="W133" s="986"/>
      <c r="X133" s="986"/>
      <c r="Y133" s="986"/>
      <c r="Z133" s="986"/>
      <c r="AA133" s="986"/>
      <c r="AB133" s="986"/>
      <c r="AC133" s="986"/>
      <c r="AD133" s="986"/>
      <c r="AE133" s="986"/>
      <c r="AF133" s="986"/>
      <c r="AG133" s="987"/>
      <c r="AH133" s="1342"/>
      <c r="AI133" s="1343"/>
      <c r="AO133" s="404" t="s">
        <v>608</v>
      </c>
      <c r="AP133" s="404" t="s">
        <v>609</v>
      </c>
      <c r="AR133" s="335"/>
      <c r="AT133" s="335"/>
    </row>
    <row r="134" spans="2:67" ht="32.4" customHeight="1">
      <c r="B134" s="1160"/>
      <c r="C134" s="1352"/>
      <c r="D134" s="1353"/>
      <c r="E134" s="1354"/>
      <c r="F134" s="1358"/>
      <c r="G134" s="1359"/>
      <c r="H134" s="1360"/>
      <c r="I134" s="1334"/>
      <c r="J134" s="1335"/>
      <c r="K134" s="1335"/>
      <c r="L134" s="1335"/>
      <c r="M134" s="1335"/>
      <c r="N134" s="1335"/>
      <c r="O134" s="1335"/>
      <c r="P134" s="1335"/>
      <c r="Q134" s="1335"/>
      <c r="R134" s="1335"/>
      <c r="S134" s="1335"/>
      <c r="T134" s="1336"/>
      <c r="U134" s="1337"/>
      <c r="V134" s="1337"/>
      <c r="W134" s="1337"/>
      <c r="X134" s="1337"/>
      <c r="Y134" s="1337"/>
      <c r="Z134" s="1337"/>
      <c r="AA134" s="1337"/>
      <c r="AB134" s="1337"/>
      <c r="AC134" s="1337"/>
      <c r="AD134" s="1337"/>
      <c r="AE134" s="1337"/>
      <c r="AF134" s="1337"/>
      <c r="AG134" s="1321"/>
      <c r="AH134" s="1344"/>
      <c r="AI134" s="1345"/>
      <c r="AO134"/>
      <c r="AR134" s="335"/>
      <c r="AT134" s="335"/>
    </row>
    <row r="135" spans="2:67" ht="13.5" customHeight="1">
      <c r="AO135"/>
      <c r="AR135" s="335"/>
    </row>
    <row r="136" spans="2:67" ht="13.5" customHeight="1">
      <c r="AR136" s="335"/>
    </row>
    <row r="137" spans="2:67" ht="13.5" customHeight="1">
      <c r="AR137" s="335"/>
    </row>
    <row r="138" spans="2:67" ht="13.5" customHeight="1">
      <c r="AR138" s="335"/>
    </row>
    <row r="139" spans="2:67" ht="13.5" customHeight="1">
      <c r="AR139" s="335"/>
    </row>
    <row r="140" spans="2:67" ht="13.5" customHeight="1">
      <c r="AR140" s="335"/>
    </row>
    <row r="141" spans="2:67" ht="13.5" customHeight="1">
      <c r="AR141" s="335"/>
    </row>
    <row r="142" spans="2:67" ht="13.5" customHeight="1">
      <c r="AR142" s="335"/>
    </row>
    <row r="143" spans="2:67" ht="13.5" customHeight="1">
      <c r="AR143" s="335"/>
    </row>
    <row r="144" spans="2:67" ht="13.5" customHeight="1">
      <c r="AR144" s="335"/>
    </row>
    <row r="145" spans="44:44" ht="13.5" customHeight="1">
      <c r="AR145" s="335"/>
    </row>
    <row r="146" spans="44:44" ht="13.5" customHeight="1">
      <c r="AR146" s="335"/>
    </row>
    <row r="147" spans="44:44" ht="13.5" customHeight="1">
      <c r="AR147" s="335"/>
    </row>
    <row r="148" spans="44:44" ht="13.5" customHeight="1">
      <c r="AR148" s="335"/>
    </row>
    <row r="149" spans="44:44" ht="13.5" customHeight="1">
      <c r="AR149" s="335"/>
    </row>
    <row r="150" spans="44:44" ht="13.5" customHeight="1">
      <c r="AR150" s="335"/>
    </row>
  </sheetData>
  <sheetProtection password="9DFD" sheet="1" objects="1" scenarios="1" selectLockedCells="1"/>
  <mergeCells count="911">
    <mergeCell ref="BA99:BA101"/>
    <mergeCell ref="AH132:AI132"/>
    <mergeCell ref="AH133:AI134"/>
    <mergeCell ref="C114:E134"/>
    <mergeCell ref="B121:B122"/>
    <mergeCell ref="F121:H122"/>
    <mergeCell ref="U121:AF122"/>
    <mergeCell ref="AG121:AG122"/>
    <mergeCell ref="AH121:AI122"/>
    <mergeCell ref="B123:B129"/>
    <mergeCell ref="F123:H132"/>
    <mergeCell ref="I123:T129"/>
    <mergeCell ref="U123:AF123"/>
    <mergeCell ref="AH123:AI129"/>
    <mergeCell ref="U124:AF124"/>
    <mergeCell ref="U125:AF125"/>
    <mergeCell ref="U126:AF126"/>
    <mergeCell ref="B130:B132"/>
    <mergeCell ref="I130:T132"/>
    <mergeCell ref="U130:AF132"/>
    <mergeCell ref="AG130:AG132"/>
    <mergeCell ref="B133:B134"/>
    <mergeCell ref="F133:H134"/>
    <mergeCell ref="AL105:AL107"/>
    <mergeCell ref="AG133:AG134"/>
    <mergeCell ref="I121:T122"/>
    <mergeCell ref="B110:AI110"/>
    <mergeCell ref="F114:H116"/>
    <mergeCell ref="I114:T116"/>
    <mergeCell ref="AM105:AM107"/>
    <mergeCell ref="C99:E107"/>
    <mergeCell ref="F99:H101"/>
    <mergeCell ref="B102:B104"/>
    <mergeCell ref="AH130:AI131"/>
    <mergeCell ref="I133:T134"/>
    <mergeCell ref="U133:AF134"/>
    <mergeCell ref="AI99:AI101"/>
    <mergeCell ref="AK99:AK101"/>
    <mergeCell ref="AL99:AL101"/>
    <mergeCell ref="AM99:AM101"/>
    <mergeCell ref="B99:B101"/>
    <mergeCell ref="I119:T120"/>
    <mergeCell ref="U119:AF120"/>
    <mergeCell ref="AG119:AG120"/>
    <mergeCell ref="AH119:AI120"/>
    <mergeCell ref="B119:B120"/>
    <mergeCell ref="F119:H120"/>
    <mergeCell ref="AH112:AI113"/>
    <mergeCell ref="AQ102:AQ104"/>
    <mergeCell ref="AR102:AR104"/>
    <mergeCell ref="AT105:AT107"/>
    <mergeCell ref="BA105:BA107"/>
    <mergeCell ref="BC125:BE125"/>
    <mergeCell ref="AO105:AO107"/>
    <mergeCell ref="AP105:AP107"/>
    <mergeCell ref="AQ105:AQ107"/>
    <mergeCell ref="AS102:AS104"/>
    <mergeCell ref="AW102:AW104"/>
    <mergeCell ref="AZ105:AZ107"/>
    <mergeCell ref="AV102:AV104"/>
    <mergeCell ref="AT102:AT104"/>
    <mergeCell ref="AX102:AX104"/>
    <mergeCell ref="AY102:AY104"/>
    <mergeCell ref="AY105:AY107"/>
    <mergeCell ref="AR105:AR107"/>
    <mergeCell ref="AV105:AV107"/>
    <mergeCell ref="AZ102:AZ104"/>
    <mergeCell ref="AW105:AW107"/>
    <mergeCell ref="AX105:AX107"/>
    <mergeCell ref="AS105:AS107"/>
    <mergeCell ref="BA102:BA104"/>
    <mergeCell ref="AN105:AN107"/>
    <mergeCell ref="AZ99:AZ101"/>
    <mergeCell ref="AS99:AS101"/>
    <mergeCell ref="AW99:AW101"/>
    <mergeCell ref="AT99:AT101"/>
    <mergeCell ref="AV99:AV101"/>
    <mergeCell ref="F102:H107"/>
    <mergeCell ref="I102:T104"/>
    <mergeCell ref="U102:AF104"/>
    <mergeCell ref="AG102:AG104"/>
    <mergeCell ref="AH102:AH104"/>
    <mergeCell ref="AI102:AI104"/>
    <mergeCell ref="AK102:AK104"/>
    <mergeCell ref="I105:T107"/>
    <mergeCell ref="U105:AF107"/>
    <mergeCell ref="AG105:AG107"/>
    <mergeCell ref="AH105:AH107"/>
    <mergeCell ref="AI105:AI107"/>
    <mergeCell ref="AK105:AK107"/>
    <mergeCell ref="AY99:AY101"/>
    <mergeCell ref="AO102:AO104"/>
    <mergeCell ref="AP102:AP104"/>
    <mergeCell ref="AG99:AG101"/>
    <mergeCell ref="AH99:AH101"/>
    <mergeCell ref="BS99:BS101"/>
    <mergeCell ref="BP95:BP97"/>
    <mergeCell ref="BQ95:BQ97"/>
    <mergeCell ref="BR95:BR97"/>
    <mergeCell ref="BS95:BS97"/>
    <mergeCell ref="BP105:BP107"/>
    <mergeCell ref="BQ105:BQ107"/>
    <mergeCell ref="BR105:BR107"/>
    <mergeCell ref="BS105:BS107"/>
    <mergeCell ref="BP102:BP104"/>
    <mergeCell ref="BQ102:BQ104"/>
    <mergeCell ref="BR102:BR104"/>
    <mergeCell ref="BS102:BS104"/>
    <mergeCell ref="BR99:BR101"/>
    <mergeCell ref="BP99:BP101"/>
    <mergeCell ref="BQ99:BQ101"/>
    <mergeCell ref="BP86:BP88"/>
    <mergeCell ref="BQ86:BQ88"/>
    <mergeCell ref="BR86:BR88"/>
    <mergeCell ref="BS86:BS88"/>
    <mergeCell ref="BP83:BP85"/>
    <mergeCell ref="BQ83:BQ85"/>
    <mergeCell ref="BR83:BR85"/>
    <mergeCell ref="BS83:BS85"/>
    <mergeCell ref="BP92:BP94"/>
    <mergeCell ref="BQ92:BQ94"/>
    <mergeCell ref="BR92:BR94"/>
    <mergeCell ref="BS92:BS94"/>
    <mergeCell ref="BP89:BP91"/>
    <mergeCell ref="BQ89:BQ91"/>
    <mergeCell ref="BR89:BR91"/>
    <mergeCell ref="BS89:BS91"/>
    <mergeCell ref="BP74:BP76"/>
    <mergeCell ref="BQ74:BQ76"/>
    <mergeCell ref="BR74:BR76"/>
    <mergeCell ref="BS74:BS76"/>
    <mergeCell ref="BP71:BP73"/>
    <mergeCell ref="BQ71:BQ73"/>
    <mergeCell ref="BR71:BR73"/>
    <mergeCell ref="BS71:BS73"/>
    <mergeCell ref="BP80:BP82"/>
    <mergeCell ref="BQ80:BQ82"/>
    <mergeCell ref="BR80:BR82"/>
    <mergeCell ref="BS80:BS82"/>
    <mergeCell ref="BP77:BP79"/>
    <mergeCell ref="BQ77:BQ79"/>
    <mergeCell ref="BR77:BR79"/>
    <mergeCell ref="BS77:BS79"/>
    <mergeCell ref="BP62:BP64"/>
    <mergeCell ref="BQ62:BQ64"/>
    <mergeCell ref="BR62:BR64"/>
    <mergeCell ref="BS62:BS64"/>
    <mergeCell ref="BP59:BP61"/>
    <mergeCell ref="BQ59:BQ61"/>
    <mergeCell ref="BR59:BR61"/>
    <mergeCell ref="BS59:BS61"/>
    <mergeCell ref="BP68:BP70"/>
    <mergeCell ref="BQ68:BQ70"/>
    <mergeCell ref="BR68:BR70"/>
    <mergeCell ref="BS68:BS70"/>
    <mergeCell ref="BP65:BP67"/>
    <mergeCell ref="BQ65:BQ67"/>
    <mergeCell ref="BR65:BR67"/>
    <mergeCell ref="BS65:BS67"/>
    <mergeCell ref="BP49:BP51"/>
    <mergeCell ref="BQ49:BQ51"/>
    <mergeCell ref="BR49:BR51"/>
    <mergeCell ref="BS49:BS51"/>
    <mergeCell ref="BP46:BP48"/>
    <mergeCell ref="BQ46:BQ48"/>
    <mergeCell ref="BR46:BR48"/>
    <mergeCell ref="BS46:BS48"/>
    <mergeCell ref="BP56:BP58"/>
    <mergeCell ref="BQ56:BQ58"/>
    <mergeCell ref="BR56:BR58"/>
    <mergeCell ref="BS56:BS58"/>
    <mergeCell ref="BP53:BP55"/>
    <mergeCell ref="BQ53:BQ55"/>
    <mergeCell ref="BR53:BR55"/>
    <mergeCell ref="BS53:BS55"/>
    <mergeCell ref="BP37:BP39"/>
    <mergeCell ref="BQ37:BQ39"/>
    <mergeCell ref="BR37:BR39"/>
    <mergeCell ref="BS37:BS39"/>
    <mergeCell ref="BP34:BP36"/>
    <mergeCell ref="BQ34:BQ36"/>
    <mergeCell ref="BR34:BR36"/>
    <mergeCell ref="BS34:BS36"/>
    <mergeCell ref="BP43:BP45"/>
    <mergeCell ref="BQ43:BQ45"/>
    <mergeCell ref="BR43:BR45"/>
    <mergeCell ref="BS43:BS45"/>
    <mergeCell ref="BP40:BP42"/>
    <mergeCell ref="BQ40:BQ42"/>
    <mergeCell ref="BR40:BR42"/>
    <mergeCell ref="BS40:BS42"/>
    <mergeCell ref="BP25:BP27"/>
    <mergeCell ref="BQ25:BQ27"/>
    <mergeCell ref="BR25:BR27"/>
    <mergeCell ref="BS25:BS27"/>
    <mergeCell ref="BP22:BP24"/>
    <mergeCell ref="BQ22:BQ24"/>
    <mergeCell ref="BR22:BR24"/>
    <mergeCell ref="BS22:BS24"/>
    <mergeCell ref="BP31:BP33"/>
    <mergeCell ref="BQ31:BQ33"/>
    <mergeCell ref="BR31:BR33"/>
    <mergeCell ref="BS31:BS33"/>
    <mergeCell ref="BP28:BP30"/>
    <mergeCell ref="BQ28:BQ30"/>
    <mergeCell ref="BR28:BR30"/>
    <mergeCell ref="BS28:BS30"/>
    <mergeCell ref="BP19:BP21"/>
    <mergeCell ref="BQ19:BQ21"/>
    <mergeCell ref="BR19:BR21"/>
    <mergeCell ref="BS19:BS21"/>
    <mergeCell ref="BP13:BS14"/>
    <mergeCell ref="BP16:BP18"/>
    <mergeCell ref="BQ16:BQ18"/>
    <mergeCell ref="BR16:BR18"/>
    <mergeCell ref="BS16:BS18"/>
    <mergeCell ref="AX99:AX101"/>
    <mergeCell ref="AQ99:AQ101"/>
    <mergeCell ref="AR99:AR101"/>
    <mergeCell ref="AO99:AO101"/>
    <mergeCell ref="AP99:AP101"/>
    <mergeCell ref="AT89:AT91"/>
    <mergeCell ref="AO95:AO97"/>
    <mergeCell ref="AP95:AP97"/>
    <mergeCell ref="AX92:AX94"/>
    <mergeCell ref="AY92:AY94"/>
    <mergeCell ref="AZ92:AZ94"/>
    <mergeCell ref="AO92:AO94"/>
    <mergeCell ref="AM95:AM97"/>
    <mergeCell ref="AN95:AN97"/>
    <mergeCell ref="BA92:BA94"/>
    <mergeCell ref="AP92:AP94"/>
    <mergeCell ref="AQ92:AQ94"/>
    <mergeCell ref="AR92:AR94"/>
    <mergeCell ref="AS92:AS94"/>
    <mergeCell ref="AV92:AV94"/>
    <mergeCell ref="AT92:AT94"/>
    <mergeCell ref="AW92:AW94"/>
    <mergeCell ref="AQ95:AQ97"/>
    <mergeCell ref="AR95:AR97"/>
    <mergeCell ref="AS95:AS97"/>
    <mergeCell ref="AX95:AX97"/>
    <mergeCell ref="AT95:AT97"/>
    <mergeCell ref="AV95:AV97"/>
    <mergeCell ref="AW95:AW97"/>
    <mergeCell ref="AY86:AY88"/>
    <mergeCell ref="AZ86:AZ88"/>
    <mergeCell ref="BA86:BA88"/>
    <mergeCell ref="AT86:AT88"/>
    <mergeCell ref="AV86:AV88"/>
    <mergeCell ref="AY95:AY97"/>
    <mergeCell ref="AZ95:AZ97"/>
    <mergeCell ref="BA95:BA97"/>
    <mergeCell ref="AI89:AI91"/>
    <mergeCell ref="AK89:AK91"/>
    <mergeCell ref="AX89:AX91"/>
    <mergeCell ref="AY89:AY91"/>
    <mergeCell ref="AZ89:AZ91"/>
    <mergeCell ref="BA89:BA91"/>
    <mergeCell ref="AL89:AL91"/>
    <mergeCell ref="AM89:AM91"/>
    <mergeCell ref="AN89:AN91"/>
    <mergeCell ref="AO89:AO91"/>
    <mergeCell ref="AW89:AW91"/>
    <mergeCell ref="AV89:AV91"/>
    <mergeCell ref="AP89:AP91"/>
    <mergeCell ref="AQ89:AQ91"/>
    <mergeCell ref="AR89:AR91"/>
    <mergeCell ref="AS89:AS91"/>
    <mergeCell ref="AO86:AO88"/>
    <mergeCell ref="AG86:AG88"/>
    <mergeCell ref="AH86:AH88"/>
    <mergeCell ref="AI86:AI88"/>
    <mergeCell ref="AK86:AK88"/>
    <mergeCell ref="AW86:AW88"/>
    <mergeCell ref="AX86:AX88"/>
    <mergeCell ref="AP86:AP88"/>
    <mergeCell ref="AQ86:AQ88"/>
    <mergeCell ref="AR86:AR88"/>
    <mergeCell ref="AS86:AS88"/>
    <mergeCell ref="AY80:AY82"/>
    <mergeCell ref="AL80:AL82"/>
    <mergeCell ref="AM80:AM82"/>
    <mergeCell ref="AP80:AP82"/>
    <mergeCell ref="AY83:AY85"/>
    <mergeCell ref="AZ83:AZ85"/>
    <mergeCell ref="BA83:BA85"/>
    <mergeCell ref="AR83:AR85"/>
    <mergeCell ref="AS83:AS85"/>
    <mergeCell ref="AT83:AT85"/>
    <mergeCell ref="AV83:AV85"/>
    <mergeCell ref="AX83:AX85"/>
    <mergeCell ref="AN83:AN85"/>
    <mergeCell ref="AO83:AO85"/>
    <mergeCell ref="AP83:AP85"/>
    <mergeCell ref="AQ83:AQ85"/>
    <mergeCell ref="AW83:AW85"/>
    <mergeCell ref="AY77:AY79"/>
    <mergeCell ref="AZ77:AZ79"/>
    <mergeCell ref="AW80:AW82"/>
    <mergeCell ref="AQ80:AQ82"/>
    <mergeCell ref="BA77:BA79"/>
    <mergeCell ref="AO74:AO76"/>
    <mergeCell ref="AQ74:AQ76"/>
    <mergeCell ref="B80:B82"/>
    <mergeCell ref="C80:E97"/>
    <mergeCell ref="F80:H82"/>
    <mergeCell ref="I80:T82"/>
    <mergeCell ref="U80:AF82"/>
    <mergeCell ref="AG80:AG82"/>
    <mergeCell ref="AZ80:AZ82"/>
    <mergeCell ref="BA80:BA82"/>
    <mergeCell ref="AR80:AR82"/>
    <mergeCell ref="AS80:AS82"/>
    <mergeCell ref="AT80:AT82"/>
    <mergeCell ref="AV80:AV82"/>
    <mergeCell ref="AI83:AI85"/>
    <mergeCell ref="AK83:AK85"/>
    <mergeCell ref="AL83:AL85"/>
    <mergeCell ref="AM83:AM85"/>
    <mergeCell ref="AX80:AX82"/>
    <mergeCell ref="AH80:AH82"/>
    <mergeCell ref="AT77:AT79"/>
    <mergeCell ref="AV77:AV79"/>
    <mergeCell ref="AO80:AO82"/>
    <mergeCell ref="AI80:AI82"/>
    <mergeCell ref="AX77:AX79"/>
    <mergeCell ref="AO77:AO79"/>
    <mergeCell ref="AP77:AP79"/>
    <mergeCell ref="AQ77:AQ79"/>
    <mergeCell ref="AR77:AR79"/>
    <mergeCell ref="AN77:AN79"/>
    <mergeCell ref="AN80:AN82"/>
    <mergeCell ref="AK80:AK82"/>
    <mergeCell ref="AW77:AW79"/>
    <mergeCell ref="AG77:AG79"/>
    <mergeCell ref="AH77:AH79"/>
    <mergeCell ref="AI77:AI79"/>
    <mergeCell ref="AK77:AK79"/>
    <mergeCell ref="AL77:AL79"/>
    <mergeCell ref="AK68:AK70"/>
    <mergeCell ref="AG74:AG76"/>
    <mergeCell ref="AH74:AH76"/>
    <mergeCell ref="AG68:AG70"/>
    <mergeCell ref="AH68:AH70"/>
    <mergeCell ref="AL68:AL70"/>
    <mergeCell ref="AI68:AI70"/>
    <mergeCell ref="AI74:AI76"/>
    <mergeCell ref="AK74:AK76"/>
    <mergeCell ref="AL74:AL76"/>
    <mergeCell ref="AI71:AI73"/>
    <mergeCell ref="AK71:AK73"/>
    <mergeCell ref="AL71:AL73"/>
    <mergeCell ref="BA71:BA73"/>
    <mergeCell ref="AZ71:AZ73"/>
    <mergeCell ref="AV71:AV73"/>
    <mergeCell ref="AW68:AW70"/>
    <mergeCell ref="AW71:AW73"/>
    <mergeCell ref="AZ74:AZ76"/>
    <mergeCell ref="BA74:BA76"/>
    <mergeCell ref="BA68:BA70"/>
    <mergeCell ref="AO71:AO73"/>
    <mergeCell ref="AP68:AP70"/>
    <mergeCell ref="AQ68:AQ70"/>
    <mergeCell ref="AR68:AR70"/>
    <mergeCell ref="AX68:AX70"/>
    <mergeCell ref="AO68:AO70"/>
    <mergeCell ref="AT74:AT76"/>
    <mergeCell ref="AV74:AV76"/>
    <mergeCell ref="AQ71:AQ73"/>
    <mergeCell ref="AP74:AP76"/>
    <mergeCell ref="AX74:AX76"/>
    <mergeCell ref="AW74:AW76"/>
    <mergeCell ref="AV68:AV70"/>
    <mergeCell ref="AX71:AX73"/>
    <mergeCell ref="AY62:AY64"/>
    <mergeCell ref="AZ62:AZ64"/>
    <mergeCell ref="BA62:BA64"/>
    <mergeCell ref="AX62:AX64"/>
    <mergeCell ref="AX65:AX67"/>
    <mergeCell ref="AY65:AY67"/>
    <mergeCell ref="AZ65:AZ67"/>
    <mergeCell ref="BA65:BA67"/>
    <mergeCell ref="AZ68:AZ70"/>
    <mergeCell ref="AY68:AY70"/>
    <mergeCell ref="AO62:AO64"/>
    <mergeCell ref="AG62:AG64"/>
    <mergeCell ref="AH62:AH64"/>
    <mergeCell ref="AI62:AI64"/>
    <mergeCell ref="AK62:AK64"/>
    <mergeCell ref="AK65:AK67"/>
    <mergeCell ref="AL65:AL67"/>
    <mergeCell ref="AM65:AM67"/>
    <mergeCell ref="AP65:AP67"/>
    <mergeCell ref="AO65:AO67"/>
    <mergeCell ref="AW65:AW67"/>
    <mergeCell ref="AY74:AY76"/>
    <mergeCell ref="U65:AF67"/>
    <mergeCell ref="AG65:AG67"/>
    <mergeCell ref="AH65:AH67"/>
    <mergeCell ref="AI65:AI67"/>
    <mergeCell ref="AQ65:AQ67"/>
    <mergeCell ref="AR65:AR67"/>
    <mergeCell ref="AS65:AS67"/>
    <mergeCell ref="AT68:AT70"/>
    <mergeCell ref="AY71:AY73"/>
    <mergeCell ref="AP71:AP73"/>
    <mergeCell ref="AN71:AN73"/>
    <mergeCell ref="AN68:AN70"/>
    <mergeCell ref="AM74:AM76"/>
    <mergeCell ref="AN74:AN76"/>
    <mergeCell ref="AY56:AY58"/>
    <mergeCell ref="AZ56:AZ58"/>
    <mergeCell ref="BA56:BA58"/>
    <mergeCell ref="AQ56:AQ58"/>
    <mergeCell ref="AR56:AR58"/>
    <mergeCell ref="AS56:AS58"/>
    <mergeCell ref="AT56:AT58"/>
    <mergeCell ref="AO59:AO61"/>
    <mergeCell ref="AG59:AG61"/>
    <mergeCell ref="AH59:AH61"/>
    <mergeCell ref="AI59:AI61"/>
    <mergeCell ref="AK59:AK61"/>
    <mergeCell ref="AZ59:AZ61"/>
    <mergeCell ref="BA59:BA61"/>
    <mergeCell ref="AQ59:AQ61"/>
    <mergeCell ref="AR59:AR61"/>
    <mergeCell ref="AS59:AS61"/>
    <mergeCell ref="AT59:AT61"/>
    <mergeCell ref="AV59:AV61"/>
    <mergeCell ref="AX59:AX61"/>
    <mergeCell ref="AY59:AY61"/>
    <mergeCell ref="AL59:AL61"/>
    <mergeCell ref="AM59:AM61"/>
    <mergeCell ref="AN59:AN61"/>
    <mergeCell ref="AZ53:AZ55"/>
    <mergeCell ref="BA53:BA55"/>
    <mergeCell ref="AL53:AL55"/>
    <mergeCell ref="AM53:AM55"/>
    <mergeCell ref="AN53:AN55"/>
    <mergeCell ref="AT53:AT55"/>
    <mergeCell ref="AQ53:AQ55"/>
    <mergeCell ref="AV53:AV55"/>
    <mergeCell ref="AX53:AX55"/>
    <mergeCell ref="AY53:AY55"/>
    <mergeCell ref="AO53:AO55"/>
    <mergeCell ref="AP53:AP55"/>
    <mergeCell ref="AV56:AV58"/>
    <mergeCell ref="AW53:AW55"/>
    <mergeCell ref="AW56:AW58"/>
    <mergeCell ref="AW59:AW61"/>
    <mergeCell ref="U62:AF64"/>
    <mergeCell ref="AP59:AP61"/>
    <mergeCell ref="AL62:AL64"/>
    <mergeCell ref="B56:B58"/>
    <mergeCell ref="F56:H58"/>
    <mergeCell ref="I56:T58"/>
    <mergeCell ref="U56:AF58"/>
    <mergeCell ref="AL56:AL58"/>
    <mergeCell ref="AM56:AM58"/>
    <mergeCell ref="AN56:AN58"/>
    <mergeCell ref="AP56:AP58"/>
    <mergeCell ref="AO56:AO58"/>
    <mergeCell ref="AG56:AG58"/>
    <mergeCell ref="AH56:AH58"/>
    <mergeCell ref="AI56:AI58"/>
    <mergeCell ref="AQ62:AQ64"/>
    <mergeCell ref="AW62:AW64"/>
    <mergeCell ref="AM62:AM64"/>
    <mergeCell ref="AN62:AN64"/>
    <mergeCell ref="AP62:AP64"/>
    <mergeCell ref="AG31:AG33"/>
    <mergeCell ref="AI28:AI30"/>
    <mergeCell ref="AI31:AI33"/>
    <mergeCell ref="AP31:AP33"/>
    <mergeCell ref="AN31:AN33"/>
    <mergeCell ref="AL28:AL30"/>
    <mergeCell ref="AQ28:AQ30"/>
    <mergeCell ref="AO31:AO33"/>
    <mergeCell ref="AX56:AX58"/>
    <mergeCell ref="AP49:AP51"/>
    <mergeCell ref="AO49:AO51"/>
    <mergeCell ref="AN43:AN45"/>
    <mergeCell ref="AQ46:AQ48"/>
    <mergeCell ref="AO46:AO48"/>
    <mergeCell ref="AP46:AP48"/>
    <mergeCell ref="AQ49:AQ51"/>
    <mergeCell ref="AO43:AO45"/>
    <mergeCell ref="AP43:AP45"/>
    <mergeCell ref="AQ43:AQ45"/>
    <mergeCell ref="AO28:AO30"/>
    <mergeCell ref="AR31:AR33"/>
    <mergeCell ref="AS28:AS30"/>
    <mergeCell ref="AK31:AK33"/>
    <mergeCell ref="AK28:AK30"/>
    <mergeCell ref="AL31:AL33"/>
    <mergeCell ref="AH31:AH33"/>
    <mergeCell ref="AS31:AS33"/>
    <mergeCell ref="AP28:AP30"/>
    <mergeCell ref="AR28:AR30"/>
    <mergeCell ref="AX25:AX27"/>
    <mergeCell ref="AG22:AG24"/>
    <mergeCell ref="AH22:AH24"/>
    <mergeCell ref="AP25:AP27"/>
    <mergeCell ref="AQ25:AQ27"/>
    <mergeCell ref="AI25:AI27"/>
    <mergeCell ref="AK25:AK27"/>
    <mergeCell ref="AG25:AG27"/>
    <mergeCell ref="AL25:AL27"/>
    <mergeCell ref="AH25:AH27"/>
    <mergeCell ref="AK22:AK24"/>
    <mergeCell ref="AM25:AM27"/>
    <mergeCell ref="AM28:AM30"/>
    <mergeCell ref="AM31:AM33"/>
    <mergeCell ref="AN28:AN30"/>
    <mergeCell ref="AQ31:AQ33"/>
    <mergeCell ref="AG28:AG30"/>
    <mergeCell ref="AH28:AH30"/>
    <mergeCell ref="AT31:AT33"/>
    <mergeCell ref="AX19:AX21"/>
    <mergeCell ref="AN25:AN27"/>
    <mergeCell ref="AR19:AR21"/>
    <mergeCell ref="AS19:AS21"/>
    <mergeCell ref="AV19:AV21"/>
    <mergeCell ref="AT19:AT21"/>
    <mergeCell ref="AT22:AT24"/>
    <mergeCell ref="AV22:AV24"/>
    <mergeCell ref="AR25:AR27"/>
    <mergeCell ref="AS25:AS27"/>
    <mergeCell ref="AO25:AO27"/>
    <mergeCell ref="AW19:AW21"/>
    <mergeCell ref="AW22:AW24"/>
    <mergeCell ref="AW25:AW27"/>
    <mergeCell ref="N7:T7"/>
    <mergeCell ref="B8:J8"/>
    <mergeCell ref="K8:T8"/>
    <mergeCell ref="B9:J9"/>
    <mergeCell ref="K9:T9"/>
    <mergeCell ref="B6:J6"/>
    <mergeCell ref="K6:T6"/>
    <mergeCell ref="B10:J10"/>
    <mergeCell ref="K10:T10"/>
    <mergeCell ref="AG13:AG14"/>
    <mergeCell ref="AH13:AH14"/>
    <mergeCell ref="AL13:AL14"/>
    <mergeCell ref="AP13:AP14"/>
    <mergeCell ref="AN13:AN14"/>
    <mergeCell ref="AN16:AN18"/>
    <mergeCell ref="AG19:AG21"/>
    <mergeCell ref="AH19:AH21"/>
    <mergeCell ref="AI13:AI14"/>
    <mergeCell ref="AM16:AM18"/>
    <mergeCell ref="AM13:AM14"/>
    <mergeCell ref="AO16:AO18"/>
    <mergeCell ref="AP19:AP21"/>
    <mergeCell ref="AM19:AM21"/>
    <mergeCell ref="AP16:AP18"/>
    <mergeCell ref="AK13:AK14"/>
    <mergeCell ref="AK16:AK18"/>
    <mergeCell ref="AN19:AN21"/>
    <mergeCell ref="AO19:AO21"/>
    <mergeCell ref="AK6:AT10"/>
    <mergeCell ref="AL22:AL24"/>
    <mergeCell ref="AR22:AR24"/>
    <mergeCell ref="AQ22:AQ24"/>
    <mergeCell ref="AS22:AS24"/>
    <mergeCell ref="AI19:AI21"/>
    <mergeCell ref="AI16:AI18"/>
    <mergeCell ref="AI22:AI24"/>
    <mergeCell ref="AO22:AO24"/>
    <mergeCell ref="AQ19:AQ21"/>
    <mergeCell ref="AQ16:AQ18"/>
    <mergeCell ref="AR16:AR18"/>
    <mergeCell ref="AL19:AL21"/>
    <mergeCell ref="AL16:AL18"/>
    <mergeCell ref="AT13:AT14"/>
    <mergeCell ref="AR13:AR14"/>
    <mergeCell ref="AS16:AS18"/>
    <mergeCell ref="AQ13:AQ14"/>
    <mergeCell ref="AK19:AK21"/>
    <mergeCell ref="AO13:AO14"/>
    <mergeCell ref="AW40:AW42"/>
    <mergeCell ref="AT40:AT42"/>
    <mergeCell ref="AV40:AV42"/>
    <mergeCell ref="AV37:AV39"/>
    <mergeCell ref="AV31:AV33"/>
    <mergeCell ref="AN34:AN36"/>
    <mergeCell ref="AL40:AL42"/>
    <mergeCell ref="AL37:AL39"/>
    <mergeCell ref="AW34:AW36"/>
    <mergeCell ref="AP37:AP39"/>
    <mergeCell ref="AO34:AO36"/>
    <mergeCell ref="AO37:AO39"/>
    <mergeCell ref="AO40:AO42"/>
    <mergeCell ref="AP34:AP36"/>
    <mergeCell ref="AQ40:AQ42"/>
    <mergeCell ref="AQ37:AQ39"/>
    <mergeCell ref="AP40:AP42"/>
    <mergeCell ref="AQ34:AQ36"/>
    <mergeCell ref="AR37:AR39"/>
    <mergeCell ref="AS34:AS36"/>
    <mergeCell ref="AT34:AT36"/>
    <mergeCell ref="AW37:AW39"/>
    <mergeCell ref="AM34:AM36"/>
    <mergeCell ref="AM40:AM42"/>
    <mergeCell ref="BA19:BA21"/>
    <mergeCell ref="AZ22:AZ24"/>
    <mergeCell ref="AY22:AY24"/>
    <mergeCell ref="BA22:BA24"/>
    <mergeCell ref="U71:AF73"/>
    <mergeCell ref="AZ40:AZ42"/>
    <mergeCell ref="AY40:AY42"/>
    <mergeCell ref="BA40:BA42"/>
    <mergeCell ref="AN46:AN48"/>
    <mergeCell ref="AN37:AN39"/>
    <mergeCell ref="AN40:AN42"/>
    <mergeCell ref="BA49:BA51"/>
    <mergeCell ref="AZ43:AZ45"/>
    <mergeCell ref="AY43:AY45"/>
    <mergeCell ref="BA43:BA45"/>
    <mergeCell ref="AZ46:AZ48"/>
    <mergeCell ref="AX37:AX39"/>
    <mergeCell ref="AX40:AX42"/>
    <mergeCell ref="AZ25:AZ27"/>
    <mergeCell ref="BA28:BA30"/>
    <mergeCell ref="AG40:AG42"/>
    <mergeCell ref="AM22:AM24"/>
    <mergeCell ref="AP22:AP24"/>
    <mergeCell ref="AN22:AN24"/>
    <mergeCell ref="AI92:AI94"/>
    <mergeCell ref="AK92:AK94"/>
    <mergeCell ref="AL92:AL94"/>
    <mergeCell ref="B105:B107"/>
    <mergeCell ref="U46:AF48"/>
    <mergeCell ref="AG46:AG48"/>
    <mergeCell ref="AH46:AH48"/>
    <mergeCell ref="U83:AF85"/>
    <mergeCell ref="AG83:AG85"/>
    <mergeCell ref="AH83:AH85"/>
    <mergeCell ref="B86:B88"/>
    <mergeCell ref="B83:B85"/>
    <mergeCell ref="F83:H85"/>
    <mergeCell ref="I83:T85"/>
    <mergeCell ref="I99:T101"/>
    <mergeCell ref="B53:B55"/>
    <mergeCell ref="C53:E64"/>
    <mergeCell ref="F53:H55"/>
    <mergeCell ref="I53:T55"/>
    <mergeCell ref="U53:AF55"/>
    <mergeCell ref="AG53:AG55"/>
    <mergeCell ref="F86:H94"/>
    <mergeCell ref="B89:B91"/>
    <mergeCell ref="I89:T91"/>
    <mergeCell ref="AG89:AG91"/>
    <mergeCell ref="AH89:AH91"/>
    <mergeCell ref="AH92:AH94"/>
    <mergeCell ref="AG92:AG94"/>
    <mergeCell ref="B92:B94"/>
    <mergeCell ref="I92:T94"/>
    <mergeCell ref="U92:AF94"/>
    <mergeCell ref="I86:T88"/>
    <mergeCell ref="U86:AF88"/>
    <mergeCell ref="B95:B97"/>
    <mergeCell ref="AH95:AH97"/>
    <mergeCell ref="AI95:AI97"/>
    <mergeCell ref="AK95:AK97"/>
    <mergeCell ref="AL95:AL97"/>
    <mergeCell ref="F95:H97"/>
    <mergeCell ref="I95:T97"/>
    <mergeCell ref="U95:AF97"/>
    <mergeCell ref="AG95:AG97"/>
    <mergeCell ref="AG34:AG36"/>
    <mergeCell ref="AH34:AH36"/>
    <mergeCell ref="AK43:AK45"/>
    <mergeCell ref="F49:H51"/>
    <mergeCell ref="AI46:AI48"/>
    <mergeCell ref="AI49:AI51"/>
    <mergeCell ref="I49:T51"/>
    <mergeCell ref="U49:AF51"/>
    <mergeCell ref="AG49:AG51"/>
    <mergeCell ref="AH49:AH51"/>
    <mergeCell ref="F46:H48"/>
    <mergeCell ref="AG37:AG39"/>
    <mergeCell ref="AI43:AI45"/>
    <mergeCell ref="AI40:AI42"/>
    <mergeCell ref="AI37:AI39"/>
    <mergeCell ref="F40:H42"/>
    <mergeCell ref="I40:T42"/>
    <mergeCell ref="U40:AF42"/>
    <mergeCell ref="I46:T48"/>
    <mergeCell ref="AH40:AH42"/>
    <mergeCell ref="A16:A18"/>
    <mergeCell ref="B25:B27"/>
    <mergeCell ref="B22:B24"/>
    <mergeCell ref="B19:B21"/>
    <mergeCell ref="B49:B51"/>
    <mergeCell ref="B43:B45"/>
    <mergeCell ref="C46:E51"/>
    <mergeCell ref="B31:B33"/>
    <mergeCell ref="C31:E39"/>
    <mergeCell ref="B37:B39"/>
    <mergeCell ref="B34:B36"/>
    <mergeCell ref="B46:B48"/>
    <mergeCell ref="B16:B18"/>
    <mergeCell ref="B28:B30"/>
    <mergeCell ref="B40:B42"/>
    <mergeCell ref="C40:E45"/>
    <mergeCell ref="B2:H3"/>
    <mergeCell ref="C16:E30"/>
    <mergeCell ref="AG71:AG73"/>
    <mergeCell ref="AH71:AH73"/>
    <mergeCell ref="AH37:AH39"/>
    <mergeCell ref="AH43:AH45"/>
    <mergeCell ref="I13:T14"/>
    <mergeCell ref="U13:AF14"/>
    <mergeCell ref="F16:H24"/>
    <mergeCell ref="B13:B14"/>
    <mergeCell ref="C13:H14"/>
    <mergeCell ref="F25:H27"/>
    <mergeCell ref="F28:H30"/>
    <mergeCell ref="AG16:AG18"/>
    <mergeCell ref="AH16:AH18"/>
    <mergeCell ref="Y10:Z10"/>
    <mergeCell ref="B5:J5"/>
    <mergeCell ref="K5:M5"/>
    <mergeCell ref="O5:P5"/>
    <mergeCell ref="R5:S5"/>
    <mergeCell ref="B7:J7"/>
    <mergeCell ref="K7:M7"/>
    <mergeCell ref="AA5:AE10"/>
    <mergeCell ref="AF5:AF10"/>
    <mergeCell ref="AV13:BA14"/>
    <mergeCell ref="AY16:AY18"/>
    <mergeCell ref="AZ16:AZ18"/>
    <mergeCell ref="BA16:BA18"/>
    <mergeCell ref="AX16:AX18"/>
    <mergeCell ref="AW16:AW18"/>
    <mergeCell ref="AV16:AV18"/>
    <mergeCell ref="AT16:AT18"/>
    <mergeCell ref="AS13:AS14"/>
    <mergeCell ref="AY19:AY21"/>
    <mergeCell ref="AZ19:AZ21"/>
    <mergeCell ref="AX22:AX24"/>
    <mergeCell ref="AR46:AR48"/>
    <mergeCell ref="AS49:AS51"/>
    <mergeCell ref="AR49:AR51"/>
    <mergeCell ref="AS46:AS48"/>
    <mergeCell ref="AT71:AT73"/>
    <mergeCell ref="AV25:AV27"/>
    <mergeCell ref="AT25:AT27"/>
    <mergeCell ref="AV49:AV51"/>
    <mergeCell ref="AV46:AV48"/>
    <mergeCell ref="AV43:AV45"/>
    <mergeCell ref="AT46:AT48"/>
    <mergeCell ref="AT49:AT51"/>
    <mergeCell ref="AT43:AT45"/>
    <mergeCell ref="AV65:AV67"/>
    <mergeCell ref="AV28:AV30"/>
    <mergeCell ref="AX49:AX51"/>
    <mergeCell ref="AW46:AW48"/>
    <mergeCell ref="AX28:AX30"/>
    <mergeCell ref="AX34:AX36"/>
    <mergeCell ref="AV34:AV36"/>
    <mergeCell ref="AZ49:AZ51"/>
    <mergeCell ref="AV62:AV64"/>
    <mergeCell ref="AY25:AY27"/>
    <mergeCell ref="BA25:BA27"/>
    <mergeCell ref="AY28:AY30"/>
    <mergeCell ref="AZ28:AZ30"/>
    <mergeCell ref="AX31:AX33"/>
    <mergeCell ref="AZ34:AZ36"/>
    <mergeCell ref="AY31:AY33"/>
    <mergeCell ref="AZ31:AZ33"/>
    <mergeCell ref="BA31:BA33"/>
    <mergeCell ref="AY34:AY36"/>
    <mergeCell ref="BA34:BA36"/>
    <mergeCell ref="AY46:AY48"/>
    <mergeCell ref="BA46:BA48"/>
    <mergeCell ref="AZ37:AZ39"/>
    <mergeCell ref="AY37:AY39"/>
    <mergeCell ref="BA37:BA39"/>
    <mergeCell ref="AW49:AW51"/>
    <mergeCell ref="AW31:AW33"/>
    <mergeCell ref="AY49:AY51"/>
    <mergeCell ref="AX43:AX45"/>
    <mergeCell ref="AX46:AX48"/>
    <mergeCell ref="AW43:AW45"/>
    <mergeCell ref="AW28:AW30"/>
    <mergeCell ref="AM37:AM39"/>
    <mergeCell ref="AM46:AM48"/>
    <mergeCell ref="B65:B67"/>
    <mergeCell ref="C65:E67"/>
    <mergeCell ref="F65:H67"/>
    <mergeCell ref="I65:T67"/>
    <mergeCell ref="AL43:AL45"/>
    <mergeCell ref="AL34:AL36"/>
    <mergeCell ref="F43:H45"/>
    <mergeCell ref="U43:AF45"/>
    <mergeCell ref="AG43:AG45"/>
    <mergeCell ref="I43:T45"/>
    <mergeCell ref="AL46:AL48"/>
    <mergeCell ref="AK37:AK39"/>
    <mergeCell ref="AK34:AK36"/>
    <mergeCell ref="AI34:AI36"/>
    <mergeCell ref="AH53:AH55"/>
    <mergeCell ref="AI53:AI55"/>
    <mergeCell ref="AK49:AK51"/>
    <mergeCell ref="AK40:AK42"/>
    <mergeCell ref="AK46:AK48"/>
    <mergeCell ref="AK53:AK55"/>
    <mergeCell ref="AK56:AK58"/>
    <mergeCell ref="B62:B64"/>
    <mergeCell ref="AT28:AT30"/>
    <mergeCell ref="AS77:AS79"/>
    <mergeCell ref="AR53:AR55"/>
    <mergeCell ref="AS53:AS55"/>
    <mergeCell ref="AS68:AS70"/>
    <mergeCell ref="AS71:AS73"/>
    <mergeCell ref="AT65:AT67"/>
    <mergeCell ref="AR71:AR73"/>
    <mergeCell ref="AR74:AR76"/>
    <mergeCell ref="AS74:AS76"/>
    <mergeCell ref="AS43:AS45"/>
    <mergeCell ref="AT37:AT39"/>
    <mergeCell ref="AR62:AR64"/>
    <mergeCell ref="AS62:AS64"/>
    <mergeCell ref="AT62:AT64"/>
    <mergeCell ref="AR40:AR42"/>
    <mergeCell ref="AR34:AR36"/>
    <mergeCell ref="AR43:AR45"/>
    <mergeCell ref="AS37:AS39"/>
    <mergeCell ref="AS40:AS42"/>
    <mergeCell ref="AM43:AM45"/>
    <mergeCell ref="AM68:AM70"/>
    <mergeCell ref="AN102:AN104"/>
    <mergeCell ref="AN92:AN94"/>
    <mergeCell ref="AM77:AM79"/>
    <mergeCell ref="AM49:AM51"/>
    <mergeCell ref="AL102:AL104"/>
    <mergeCell ref="AM71:AM73"/>
    <mergeCell ref="AL86:AL88"/>
    <mergeCell ref="AM86:AM88"/>
    <mergeCell ref="AN86:AN88"/>
    <mergeCell ref="AM92:AM94"/>
    <mergeCell ref="AL49:AL51"/>
    <mergeCell ref="AN49:AN51"/>
    <mergeCell ref="AN65:AN67"/>
    <mergeCell ref="AN99:AN101"/>
    <mergeCell ref="AM102:AM104"/>
    <mergeCell ref="B117:B118"/>
    <mergeCell ref="I117:T118"/>
    <mergeCell ref="U117:AF118"/>
    <mergeCell ref="AG117:AG118"/>
    <mergeCell ref="AH117:AI118"/>
    <mergeCell ref="AG112:AG113"/>
    <mergeCell ref="U112:AF113"/>
    <mergeCell ref="C112:H113"/>
    <mergeCell ref="B112:B113"/>
    <mergeCell ref="I112:T113"/>
    <mergeCell ref="U114:AF116"/>
    <mergeCell ref="AG114:AG116"/>
    <mergeCell ref="AH114:AI116"/>
    <mergeCell ref="B114:B116"/>
    <mergeCell ref="F117:H118"/>
    <mergeCell ref="B68:B70"/>
    <mergeCell ref="C68:E79"/>
    <mergeCell ref="F68:H70"/>
    <mergeCell ref="I68:T70"/>
    <mergeCell ref="B71:B73"/>
    <mergeCell ref="I19:T21"/>
    <mergeCell ref="U19:AF21"/>
    <mergeCell ref="I22:T24"/>
    <mergeCell ref="U22:AF24"/>
    <mergeCell ref="I71:T73"/>
    <mergeCell ref="B77:B79"/>
    <mergeCell ref="F77:H79"/>
    <mergeCell ref="I77:T79"/>
    <mergeCell ref="B74:B76"/>
    <mergeCell ref="I74:T76"/>
    <mergeCell ref="F71:H73"/>
    <mergeCell ref="F74:H76"/>
    <mergeCell ref="F31:H33"/>
    <mergeCell ref="F37:H39"/>
    <mergeCell ref="F62:H64"/>
    <mergeCell ref="I62:T64"/>
    <mergeCell ref="F34:H36"/>
    <mergeCell ref="B59:B61"/>
    <mergeCell ref="F59:H61"/>
    <mergeCell ref="U16:AF18"/>
    <mergeCell ref="I16:T18"/>
    <mergeCell ref="U127:AF127"/>
    <mergeCell ref="U128:AF128"/>
    <mergeCell ref="U129:AF129"/>
    <mergeCell ref="U99:AF101"/>
    <mergeCell ref="U74:AF76"/>
    <mergeCell ref="U68:AF70"/>
    <mergeCell ref="U77:AF79"/>
    <mergeCell ref="I31:T33"/>
    <mergeCell ref="I34:T36"/>
    <mergeCell ref="U34:AF36"/>
    <mergeCell ref="I37:T39"/>
    <mergeCell ref="U31:AF33"/>
    <mergeCell ref="U37:AF39"/>
    <mergeCell ref="I25:T27"/>
    <mergeCell ref="U25:AF27"/>
    <mergeCell ref="I28:T30"/>
    <mergeCell ref="U28:AF30"/>
    <mergeCell ref="I98:AF98"/>
    <mergeCell ref="U89:AF91"/>
    <mergeCell ref="I59:T61"/>
    <mergeCell ref="U59:AF61"/>
  </mergeCells>
  <phoneticPr fontId="2"/>
  <conditionalFormatting sqref="AG99:AG101">
    <cfRule type="expression" dxfId="16" priority="32" stopIfTrue="1">
      <formula>OR($AG$98=0,$AG$98=1)</formula>
    </cfRule>
  </conditionalFormatting>
  <conditionalFormatting sqref="AG99:AG107">
    <cfRule type="expression" dxfId="15" priority="29" stopIfTrue="1">
      <formula>$AG$98=""</formula>
    </cfRule>
  </conditionalFormatting>
  <conditionalFormatting sqref="AG102:AG107">
    <cfRule type="expression" dxfId="14" priority="30" stopIfTrue="1">
      <formula>OR($AG$98=0,$AG$98=2)</formula>
    </cfRule>
  </conditionalFormatting>
  <conditionalFormatting sqref="AG130">
    <cfRule type="expression" dxfId="13" priority="3">
      <formula>OR(#REF!="",#REF!="□")</formula>
    </cfRule>
    <cfRule type="expression" dxfId="12" priority="4">
      <formula>#REF!="☑"</formula>
    </cfRule>
  </conditionalFormatting>
  <conditionalFormatting sqref="AG130:AG132">
    <cfRule type="expression" dxfId="11" priority="1">
      <formula>#REF!="□"</formula>
    </cfRule>
    <cfRule type="expression" dxfId="10" priority="2">
      <formula>#REF!="☑"</formula>
    </cfRule>
  </conditionalFormatting>
  <conditionalFormatting sqref="AH16:AH51">
    <cfRule type="expression" dxfId="9" priority="28" stopIfTrue="1">
      <formula>AND($AG16=0,$AG16&lt;&gt;"")</formula>
    </cfRule>
  </conditionalFormatting>
  <conditionalFormatting sqref="AH53:AH55">
    <cfRule type="expression" dxfId="8" priority="21" stopIfTrue="1">
      <formula>AND($AG53=(-1),$AG53&lt;&gt;"")</formula>
    </cfRule>
  </conditionalFormatting>
  <conditionalFormatting sqref="AH56:AH97">
    <cfRule type="expression" dxfId="7" priority="22" stopIfTrue="1">
      <formula>AND($AG56=(0),$AG56&lt;&gt;"")</formula>
    </cfRule>
  </conditionalFormatting>
  <conditionalFormatting sqref="AH99:AH107">
    <cfRule type="expression" dxfId="6" priority="23" stopIfTrue="1">
      <formula>AND($AG99=0,$AG99&lt;&gt;"")</formula>
    </cfRule>
  </conditionalFormatting>
  <conditionalFormatting sqref="AI34 AI37 AI49 AI102">
    <cfRule type="expression" dxfId="5" priority="19">
      <formula>AND(OR($AG34=1,$AG34=2),$AI34="")</formula>
    </cfRule>
  </conditionalFormatting>
  <dataValidations count="17">
    <dataValidation type="list" allowBlank="1" showInputMessage="1" showErrorMessage="1" sqref="AG98">
      <formula1>"3,2,1,0"</formula1>
    </dataValidation>
    <dataValidation type="list" allowBlank="1" showInputMessage="1" showErrorMessage="1" sqref="AG84">
      <formula1>OFFSET($AV84,0,0,1,COUNTA($AV84:$BA97))</formula1>
    </dataValidation>
    <dataValidation type="list" allowBlank="1" showInputMessage="1" showErrorMessage="1" sqref="AG85">
      <formula1>OFFSET($AV85,0,0,1,COUNTA($AV85:$BA97))</formula1>
    </dataValidation>
    <dataValidation type="list" allowBlank="1" showInputMessage="1" showErrorMessage="1" sqref="AG81:AG82">
      <formula1>OFFSET($AV81,0,0,1,COUNTA($AV81:$BA92))</formula1>
    </dataValidation>
    <dataValidation type="list" allowBlank="1" showInputMessage="1" showErrorMessage="1" sqref="AG38">
      <formula1>OFFSET($AV38,0,0,1,COUNTA($AV38:$BA45))</formula1>
    </dataValidation>
    <dataValidation type="list" allowBlank="1" showInputMessage="1" showErrorMessage="1" sqref="AG39">
      <formula1>OFFSET($AV39,0,0,1,COUNTA($AV39:$BA45))</formula1>
    </dataValidation>
    <dataValidation type="list" allowBlank="1" showInputMessage="1" showErrorMessage="1" sqref="AG70 AG104 AG51 AG42 AG45 AG55 AG61 AG79 AG91 AG97 AG101 AG107">
      <formula1>OFFSET($AV42,0,0,1,COUNTA($AV42:$BA42))</formula1>
    </dataValidation>
    <dataValidation type="list" allowBlank="1" showInputMessage="1" showErrorMessage="1" sqref="AG69 AG103 AG44 AG41 AG50 AG54 AG60 AG78 AG90 AG96 AG106 AG100">
      <formula1>OFFSET($AV41,0,0,1,COUNTA($AV41:$BA42))</formula1>
    </dataValidation>
    <dataValidation type="list" allowBlank="1" showInputMessage="1" showErrorMessage="1" sqref="AG102 AG28 AG16 AG19 AG22 AG25 AG31 AG34:AG37 AG43 AG40 AG49 AG46 AG53 AG62:AG68 AG56:AG59 AG71:AG77 AG80 AG86:AG89 AG83 AG92:AG95 AG105 AG99">
      <formula1>OFFSET($AV16,0,0,1,COUNTA($AV16:$BA18))</formula1>
    </dataValidation>
    <dataValidation type="list" allowBlank="1" showInputMessage="1" showErrorMessage="1" sqref="AH16:AH51 AH53:AH97 AH99:AH107">
      <formula1>OFFSET($BP16,0,0,1,COUNTA($BP16:$BS16))</formula1>
    </dataValidation>
    <dataValidation type="list" allowBlank="1" showInputMessage="1" showErrorMessage="1" sqref="AG121:AG122">
      <formula1>$AO$121:$AT$121</formula1>
    </dataValidation>
    <dataValidation type="list" allowBlank="1" showInputMessage="1" showErrorMessage="1" sqref="AG114:AG116">
      <formula1>$AO$114:$AQ$114</formula1>
    </dataValidation>
    <dataValidation type="list" allowBlank="1" showInputMessage="1" showErrorMessage="1" sqref="AG123:AG129">
      <formula1>"□,☑"</formula1>
    </dataValidation>
    <dataValidation type="list" allowBlank="1" showInputMessage="1" showErrorMessage="1" sqref="AG133:AG134">
      <formula1>$AO$133:$AP$133</formula1>
    </dataValidation>
    <dataValidation type="list" allowBlank="1" showInputMessage="1" showErrorMessage="1" sqref="AG130:AG132">
      <formula1>$AO$130:$AS$130</formula1>
    </dataValidation>
    <dataValidation type="list" allowBlank="1" showInputMessage="1" showErrorMessage="1" sqref="AG119:AG120">
      <formula1>$AO$119:$AQ$119</formula1>
    </dataValidation>
    <dataValidation type="list" allowBlank="1" showInputMessage="1" showErrorMessage="1" sqref="AG117:AG118">
      <formula1>$AO$117:$AQ$117</formula1>
    </dataValidation>
  </dataValidations>
  <printOptions horizontalCentered="1"/>
  <pageMargins left="0" right="0" top="0.78740157480314965" bottom="0.39370078740157483" header="0.51181102362204722" footer="0.51181102362204722"/>
  <pageSetup paperSize="9" scale="63" fitToHeight="0" orientation="landscape" blackAndWhite="1" r:id="rId1"/>
  <headerFooter alignWithMargins="0"/>
  <rowBreaks count="3" manualBreakCount="3">
    <brk id="45" max="16383" man="1"/>
    <brk id="79" max="16383" man="1"/>
    <brk id="107" min="1" max="34"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M88"/>
  <sheetViews>
    <sheetView showGridLines="0" view="pageBreakPreview" zoomScaleSheetLayoutView="100" workbookViewId="0">
      <selection activeCell="C20" sqref="C20:I21"/>
    </sheetView>
  </sheetViews>
  <sheetFormatPr defaultColWidth="2.33203125" defaultRowHeight="14.4"/>
  <cols>
    <col min="1" max="13" width="2.33203125" style="336" customWidth="1"/>
    <col min="14" max="16" width="3.33203125" style="336" customWidth="1"/>
    <col min="17" max="26" width="2.33203125" style="336" customWidth="1"/>
    <col min="27" max="27" width="3.33203125" style="336" customWidth="1"/>
    <col min="28" max="28" width="2.33203125" style="336" customWidth="1"/>
    <col min="29" max="29" width="3.33203125" style="336" customWidth="1"/>
    <col min="30" max="37" width="2.33203125" style="336" customWidth="1"/>
    <col min="38" max="39" width="2.33203125" style="336" hidden="1" customWidth="1"/>
    <col min="40" max="16384" width="2.33203125" style="336"/>
  </cols>
  <sheetData>
    <row r="1" spans="2:35" ht="14.25" customHeight="1">
      <c r="B1" s="1559" t="s">
        <v>545</v>
      </c>
      <c r="C1" s="1559"/>
      <c r="D1" s="1559"/>
      <c r="E1" s="1559"/>
      <c r="F1" s="1559"/>
      <c r="G1" s="1559"/>
      <c r="H1" s="1559"/>
      <c r="I1" s="1559"/>
      <c r="J1" s="1559"/>
      <c r="K1" s="1559"/>
      <c r="L1" s="1559"/>
      <c r="M1" s="1559"/>
      <c r="N1" s="1559"/>
      <c r="O1" s="1559"/>
      <c r="P1" s="1559"/>
      <c r="Q1" s="1559"/>
      <c r="R1" s="1559"/>
      <c r="S1" s="352"/>
      <c r="T1" s="352"/>
      <c r="U1" s="352"/>
      <c r="V1" s="352"/>
      <c r="W1" s="352"/>
      <c r="X1" s="352"/>
      <c r="Y1" s="352"/>
      <c r="Z1" s="352"/>
      <c r="AA1" s="352"/>
      <c r="AB1" s="352"/>
      <c r="AC1" s="352"/>
      <c r="AD1" s="352"/>
      <c r="AE1" s="352"/>
      <c r="AF1" s="352"/>
      <c r="AG1" s="352"/>
      <c r="AH1" s="352"/>
      <c r="AI1" s="352"/>
    </row>
    <row r="2" spans="2:35" ht="14.25" customHeight="1">
      <c r="B2" s="1559"/>
      <c r="C2" s="1559"/>
      <c r="D2" s="1559"/>
      <c r="E2" s="1559"/>
      <c r="F2" s="1559"/>
      <c r="G2" s="1559"/>
      <c r="H2" s="1559"/>
      <c r="I2" s="1559"/>
      <c r="J2" s="1559"/>
      <c r="K2" s="1559"/>
      <c r="L2" s="1559"/>
      <c r="M2" s="1559"/>
      <c r="N2" s="1559"/>
      <c r="O2" s="1559"/>
      <c r="P2" s="1559"/>
      <c r="Q2" s="1559"/>
      <c r="R2" s="1559"/>
      <c r="T2" s="1561" t="s">
        <v>544</v>
      </c>
      <c r="U2" s="1561"/>
      <c r="V2" s="1561"/>
      <c r="W2" s="1561"/>
      <c r="X2" s="1561"/>
      <c r="Y2" s="1561"/>
      <c r="Z2" s="1561"/>
      <c r="AA2" s="1560" t="str">
        <f>IF(その1!E9="","",その1!E9)</f>
        <v/>
      </c>
      <c r="AB2" s="1560"/>
      <c r="AC2" s="1560"/>
      <c r="AD2" s="1560"/>
      <c r="AE2" s="1560"/>
      <c r="AF2" s="1560"/>
      <c r="AG2" s="1560"/>
      <c r="AH2" s="1560"/>
      <c r="AI2" s="352"/>
    </row>
    <row r="4" spans="2:35" ht="14.25" customHeight="1">
      <c r="C4" s="1553" t="s">
        <v>481</v>
      </c>
      <c r="D4" s="1554"/>
      <c r="E4" s="1554"/>
      <c r="F4" s="1554"/>
      <c r="G4" s="1554"/>
      <c r="H4" s="1554"/>
      <c r="I4" s="1554"/>
      <c r="J4" s="1554"/>
      <c r="K4" s="1554"/>
      <c r="L4" s="1554"/>
      <c r="M4" s="1554"/>
      <c r="N4" s="1554"/>
      <c r="O4" s="1554"/>
      <c r="P4" s="1554"/>
      <c r="Q4" s="1554"/>
      <c r="R4" s="1554"/>
      <c r="S4" s="1554"/>
      <c r="T4" s="1554"/>
      <c r="U4" s="1554"/>
      <c r="V4" s="1554"/>
      <c r="W4" s="1554"/>
      <c r="X4" s="1554"/>
      <c r="Y4" s="1554"/>
      <c r="Z4" s="1554"/>
      <c r="AA4" s="1554"/>
      <c r="AB4" s="1554"/>
      <c r="AC4" s="1554"/>
      <c r="AD4" s="1554"/>
      <c r="AE4" s="1554"/>
      <c r="AF4" s="1554"/>
      <c r="AG4" s="1554"/>
      <c r="AH4" s="1555"/>
    </row>
    <row r="5" spans="2:35" ht="14.25" customHeight="1">
      <c r="C5" s="1556"/>
      <c r="D5" s="1557"/>
      <c r="E5" s="1557"/>
      <c r="F5" s="1557"/>
      <c r="G5" s="1557"/>
      <c r="H5" s="1557"/>
      <c r="I5" s="1557"/>
      <c r="J5" s="1557"/>
      <c r="K5" s="1557"/>
      <c r="L5" s="1557"/>
      <c r="M5" s="1557"/>
      <c r="N5" s="1557"/>
      <c r="O5" s="1557"/>
      <c r="P5" s="1557"/>
      <c r="Q5" s="1557"/>
      <c r="R5" s="1557"/>
      <c r="S5" s="1557"/>
      <c r="T5" s="1557"/>
      <c r="U5" s="1557"/>
      <c r="V5" s="1557"/>
      <c r="W5" s="1557"/>
      <c r="X5" s="1557"/>
      <c r="Y5" s="1557"/>
      <c r="Z5" s="1557"/>
      <c r="AA5" s="1557"/>
      <c r="AB5" s="1557"/>
      <c r="AC5" s="1557"/>
      <c r="AD5" s="1557"/>
      <c r="AE5" s="1557"/>
      <c r="AF5" s="1557"/>
      <c r="AG5" s="1557"/>
      <c r="AH5" s="1558"/>
    </row>
    <row r="6" spans="2:35">
      <c r="C6" s="1374" t="s">
        <v>482</v>
      </c>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c r="AB6" s="1374"/>
      <c r="AC6" s="1374"/>
      <c r="AD6" s="1374"/>
      <c r="AE6" s="1374"/>
      <c r="AF6" s="1374"/>
      <c r="AG6" s="1374"/>
      <c r="AH6" s="1374"/>
    </row>
    <row r="7" spans="2:35">
      <c r="C7" s="356" t="s">
        <v>483</v>
      </c>
      <c r="D7" s="356"/>
      <c r="E7" s="356"/>
      <c r="F7" s="356"/>
      <c r="G7" s="356"/>
      <c r="H7" s="356"/>
      <c r="I7" s="356"/>
      <c r="J7" s="356"/>
      <c r="K7" s="356"/>
      <c r="L7" s="356"/>
      <c r="M7" s="356"/>
      <c r="N7" s="356"/>
      <c r="O7" s="356"/>
      <c r="P7" s="356"/>
      <c r="Q7" s="356"/>
      <c r="R7" s="356"/>
      <c r="S7" s="356"/>
      <c r="T7" s="356"/>
      <c r="U7" s="356"/>
      <c r="V7" s="356"/>
      <c r="W7" s="356"/>
      <c r="X7" s="356"/>
      <c r="Y7" s="356"/>
      <c r="Z7" s="356"/>
      <c r="AA7" s="356"/>
      <c r="AB7" s="1562"/>
      <c r="AC7" s="1562"/>
      <c r="AD7" s="1562"/>
      <c r="AE7" s="1562"/>
      <c r="AF7" s="1562"/>
      <c r="AG7" s="1562"/>
      <c r="AH7" s="1562"/>
    </row>
    <row r="8" spans="2:35" ht="14.25" customHeight="1">
      <c r="D8" s="1563" t="str">
        <f>IF(その2!M5="","",その2!M5)</f>
        <v/>
      </c>
      <c r="E8" s="1563"/>
      <c r="F8" s="1563"/>
      <c r="G8" s="1563"/>
      <c r="H8" s="1565" t="s">
        <v>381</v>
      </c>
      <c r="I8" s="1565"/>
      <c r="J8" s="1563" t="str">
        <f>IF(その2!T5="","",その2!T5)</f>
        <v/>
      </c>
      <c r="K8" s="1563"/>
      <c r="L8" s="1563"/>
      <c r="M8" s="1565" t="s">
        <v>85</v>
      </c>
      <c r="N8" s="1565"/>
      <c r="R8" s="1484" t="s">
        <v>484</v>
      </c>
      <c r="S8" s="1484"/>
      <c r="T8" s="1484"/>
      <c r="X8" s="1574" t="s">
        <v>485</v>
      </c>
      <c r="Y8" s="1475"/>
      <c r="Z8" s="1475"/>
      <c r="AA8" s="1476"/>
      <c r="AB8" s="1575" t="str">
        <f>IF(J8="","",IF(D8&lt;=(その1!H4-3),"評価対象",IF(AND(D8=(その1!H4-2),J8&lt;4),"評価対象","評価対象外")))</f>
        <v/>
      </c>
      <c r="AC8" s="1576"/>
      <c r="AD8" s="1576"/>
      <c r="AE8" s="1576"/>
      <c r="AF8" s="1576"/>
      <c r="AG8" s="1576"/>
      <c r="AH8" s="1577"/>
    </row>
    <row r="9" spans="2:35" ht="14.25" customHeight="1">
      <c r="D9" s="1564"/>
      <c r="E9" s="1564"/>
      <c r="F9" s="1564"/>
      <c r="G9" s="1564"/>
      <c r="H9" s="1565"/>
      <c r="I9" s="1565"/>
      <c r="J9" s="1564"/>
      <c r="K9" s="1564"/>
      <c r="L9" s="1564"/>
      <c r="M9" s="1565"/>
      <c r="N9" s="1565"/>
      <c r="R9" s="1484"/>
      <c r="S9" s="1484"/>
      <c r="T9" s="1484"/>
      <c r="X9" s="1477"/>
      <c r="Y9" s="1478"/>
      <c r="Z9" s="1478"/>
      <c r="AA9" s="1479"/>
      <c r="AB9" s="1578"/>
      <c r="AC9" s="1579"/>
      <c r="AD9" s="1579"/>
      <c r="AE9" s="1579"/>
      <c r="AF9" s="1579"/>
      <c r="AG9" s="1579"/>
      <c r="AH9" s="1580"/>
    </row>
    <row r="10" spans="2:35">
      <c r="D10" s="337"/>
      <c r="E10" s="337"/>
      <c r="F10" s="337"/>
      <c r="G10" s="337"/>
      <c r="H10" s="337"/>
      <c r="I10" s="337"/>
      <c r="J10" s="337"/>
      <c r="K10" s="337"/>
      <c r="L10" s="337"/>
    </row>
    <row r="11" spans="2:35">
      <c r="C11" s="1374" t="s">
        <v>486</v>
      </c>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row>
    <row r="12" spans="2:35" ht="14.25" customHeight="1">
      <c r="C12" s="1566" t="s">
        <v>607</v>
      </c>
      <c r="D12" s="1567"/>
      <c r="E12" s="1567"/>
      <c r="F12" s="1567"/>
      <c r="G12" s="1567"/>
      <c r="H12" s="1567"/>
      <c r="I12" s="1567"/>
      <c r="J12" s="1567"/>
      <c r="K12" s="1567"/>
      <c r="L12" s="1567"/>
      <c r="M12" s="1567"/>
      <c r="N12" s="1567"/>
      <c r="O12" s="1567"/>
      <c r="P12" s="1567"/>
      <c r="Q12" s="1567"/>
      <c r="R12" s="1567"/>
      <c r="S12" s="1567"/>
      <c r="T12" s="1567"/>
      <c r="U12" s="1567"/>
      <c r="V12" s="1567"/>
      <c r="W12" s="1567"/>
      <c r="X12" s="1567"/>
      <c r="Y12" s="1567"/>
      <c r="Z12" s="1567"/>
      <c r="AA12" s="1567"/>
      <c r="AB12" s="1567"/>
      <c r="AC12" s="1567"/>
      <c r="AD12" s="1567"/>
      <c r="AE12" s="1567"/>
      <c r="AF12" s="1567"/>
      <c r="AG12" s="1567"/>
      <c r="AH12" s="1568"/>
    </row>
    <row r="13" spans="2:35" ht="14.25" customHeight="1">
      <c r="C13" s="1569"/>
      <c r="D13" s="1517"/>
      <c r="E13" s="1517"/>
      <c r="F13" s="1517"/>
      <c r="G13" s="1517"/>
      <c r="H13" s="1517"/>
      <c r="I13" s="1517"/>
      <c r="J13" s="1517"/>
      <c r="K13" s="1517"/>
      <c r="L13" s="1517"/>
      <c r="M13" s="1517"/>
      <c r="N13" s="1517"/>
      <c r="O13" s="1517"/>
      <c r="P13" s="1517"/>
      <c r="Q13" s="1517"/>
      <c r="R13" s="1517"/>
      <c r="S13" s="1517"/>
      <c r="T13" s="1517"/>
      <c r="U13" s="1517"/>
      <c r="V13" s="1517"/>
      <c r="W13" s="1517"/>
      <c r="X13" s="1517"/>
      <c r="Y13" s="1517"/>
      <c r="Z13" s="1517"/>
      <c r="AA13" s="1517"/>
      <c r="AB13" s="1517"/>
      <c r="AC13" s="1517"/>
      <c r="AD13" s="1517"/>
      <c r="AE13" s="1517"/>
      <c r="AF13" s="1517"/>
      <c r="AG13" s="1517"/>
      <c r="AH13" s="1570"/>
    </row>
    <row r="14" spans="2:35" ht="14.25" customHeight="1">
      <c r="C14" s="1569"/>
      <c r="D14" s="1517"/>
      <c r="E14" s="1517"/>
      <c r="F14" s="1517"/>
      <c r="G14" s="1517"/>
      <c r="H14" s="1517"/>
      <c r="I14" s="1517"/>
      <c r="J14" s="1517"/>
      <c r="K14" s="1517"/>
      <c r="L14" s="1517"/>
      <c r="M14" s="1517"/>
      <c r="N14" s="1517"/>
      <c r="O14" s="1517"/>
      <c r="P14" s="1517"/>
      <c r="Q14" s="1517"/>
      <c r="R14" s="1517"/>
      <c r="S14" s="1517"/>
      <c r="T14" s="1517"/>
      <c r="U14" s="1517"/>
      <c r="V14" s="1517"/>
      <c r="W14" s="1517"/>
      <c r="X14" s="1517"/>
      <c r="Y14" s="1517"/>
      <c r="Z14" s="1517"/>
      <c r="AA14" s="1517"/>
      <c r="AB14" s="1517"/>
      <c r="AC14" s="1517"/>
      <c r="AD14" s="1517"/>
      <c r="AE14" s="1517"/>
      <c r="AF14" s="1517"/>
      <c r="AG14" s="1517"/>
      <c r="AH14" s="1570"/>
    </row>
    <row r="15" spans="2:35">
      <c r="C15" s="1571"/>
      <c r="D15" s="1572"/>
      <c r="E15" s="1572"/>
      <c r="F15" s="1572"/>
      <c r="G15" s="1572"/>
      <c r="H15" s="1572"/>
      <c r="I15" s="1572"/>
      <c r="J15" s="1572"/>
      <c r="K15" s="1572"/>
      <c r="L15" s="1572"/>
      <c r="M15" s="1572"/>
      <c r="N15" s="1572"/>
      <c r="O15" s="1572"/>
      <c r="P15" s="1572"/>
      <c r="Q15" s="1572"/>
      <c r="R15" s="1572"/>
      <c r="S15" s="1572"/>
      <c r="T15" s="1572"/>
      <c r="U15" s="1572"/>
      <c r="V15" s="1572"/>
      <c r="W15" s="1572"/>
      <c r="X15" s="1572"/>
      <c r="Y15" s="1572"/>
      <c r="Z15" s="1572"/>
      <c r="AA15" s="1572"/>
      <c r="AB15" s="1572"/>
      <c r="AC15" s="1572"/>
      <c r="AD15" s="1572"/>
      <c r="AE15" s="1572"/>
      <c r="AF15" s="1572"/>
      <c r="AG15" s="1572"/>
      <c r="AH15" s="1573"/>
    </row>
    <row r="16" spans="2:35">
      <c r="F16" s="338"/>
      <c r="H16" s="338"/>
      <c r="I16" s="339"/>
    </row>
    <row r="17" spans="3:38" ht="14.25" customHeight="1">
      <c r="C17" s="1553" t="s">
        <v>487</v>
      </c>
      <c r="D17" s="1554"/>
      <c r="E17" s="1554"/>
      <c r="F17" s="1554"/>
      <c r="G17" s="1554"/>
      <c r="H17" s="1554"/>
      <c r="I17" s="1554"/>
      <c r="J17" s="1554"/>
      <c r="K17" s="1554"/>
      <c r="L17" s="1554"/>
      <c r="M17" s="1554"/>
      <c r="N17" s="1554"/>
      <c r="O17" s="1554"/>
      <c r="P17" s="1554"/>
      <c r="Q17" s="1554"/>
      <c r="R17" s="1554"/>
      <c r="S17" s="1554"/>
      <c r="T17" s="1554"/>
      <c r="U17" s="1554"/>
      <c r="V17" s="1554"/>
      <c r="W17" s="1554"/>
      <c r="X17" s="1554"/>
      <c r="Y17" s="1554"/>
      <c r="Z17" s="1554"/>
      <c r="AA17" s="1554"/>
      <c r="AB17" s="1419" t="str">
        <f>IF(AB8="評価対象外",AB8,"")</f>
        <v/>
      </c>
      <c r="AC17" s="1419"/>
      <c r="AD17" s="1419"/>
      <c r="AE17" s="1419"/>
      <c r="AF17" s="1419"/>
      <c r="AG17" s="1419"/>
      <c r="AH17" s="1420"/>
    </row>
    <row r="18" spans="3:38" ht="14.25" customHeight="1">
      <c r="C18" s="1556"/>
      <c r="D18" s="1557"/>
      <c r="E18" s="1557"/>
      <c r="F18" s="1557"/>
      <c r="G18" s="1557"/>
      <c r="H18" s="1557"/>
      <c r="I18" s="1557"/>
      <c r="J18" s="1557"/>
      <c r="K18" s="1557"/>
      <c r="L18" s="1557"/>
      <c r="M18" s="1557"/>
      <c r="N18" s="1557"/>
      <c r="O18" s="1557"/>
      <c r="P18" s="1557"/>
      <c r="Q18" s="1557"/>
      <c r="R18" s="1557"/>
      <c r="S18" s="1557"/>
      <c r="T18" s="1557"/>
      <c r="U18" s="1557"/>
      <c r="V18" s="1557"/>
      <c r="W18" s="1557"/>
      <c r="X18" s="1557"/>
      <c r="Y18" s="1557"/>
      <c r="Z18" s="1557"/>
      <c r="AA18" s="1557"/>
      <c r="AB18" s="1421"/>
      <c r="AC18" s="1421"/>
      <c r="AD18" s="1421"/>
      <c r="AE18" s="1421"/>
      <c r="AF18" s="1421"/>
      <c r="AG18" s="1421"/>
      <c r="AH18" s="1422"/>
    </row>
    <row r="19" spans="3:38">
      <c r="C19" s="1374" t="s">
        <v>555</v>
      </c>
      <c r="D19" s="1374"/>
      <c r="E19" s="1374"/>
      <c r="F19" s="1374"/>
      <c r="G19" s="1374"/>
      <c r="H19" s="1374"/>
      <c r="I19" s="1374"/>
      <c r="J19" s="1374"/>
      <c r="K19" s="1374"/>
      <c r="L19" s="1374"/>
      <c r="M19" s="1374"/>
      <c r="N19" s="1374"/>
      <c r="O19" s="1374"/>
      <c r="P19" s="1374"/>
      <c r="Q19" s="1374"/>
      <c r="R19" s="1374"/>
      <c r="S19" s="1374"/>
      <c r="T19" s="1374"/>
      <c r="U19" s="1374"/>
      <c r="V19" s="1374"/>
      <c r="W19" s="1374"/>
      <c r="X19" s="1374"/>
      <c r="Y19" s="1374"/>
      <c r="Z19" s="1374"/>
      <c r="AA19" s="1374"/>
      <c r="AB19" s="1374"/>
      <c r="AC19" s="1374"/>
      <c r="AD19" s="1374"/>
      <c r="AE19" s="1374"/>
      <c r="AF19" s="1374"/>
      <c r="AG19" s="1374"/>
      <c r="AH19" s="1374"/>
    </row>
    <row r="20" spans="3:38">
      <c r="C20" s="1581" t="s">
        <v>475</v>
      </c>
      <c r="D20" s="1582"/>
      <c r="E20" s="1582"/>
      <c r="F20" s="1582"/>
      <c r="G20" s="1582"/>
      <c r="H20" s="1582"/>
      <c r="I20" s="1583"/>
      <c r="AL20" s="336" t="s">
        <v>585</v>
      </c>
    </row>
    <row r="21" spans="3:38">
      <c r="C21" s="1584"/>
      <c r="D21" s="1585"/>
      <c r="E21" s="1585"/>
      <c r="F21" s="1585"/>
      <c r="G21" s="1585"/>
      <c r="H21" s="1585"/>
      <c r="I21" s="1586"/>
      <c r="AL21" s="382" t="s">
        <v>584</v>
      </c>
    </row>
    <row r="22" spans="3:38">
      <c r="C22" s="1374"/>
      <c r="D22" s="1374"/>
      <c r="E22" s="1374"/>
      <c r="F22" s="1374"/>
      <c r="G22" s="1374"/>
      <c r="H22" s="1374"/>
      <c r="I22" s="1374"/>
      <c r="J22" s="1374"/>
      <c r="K22" s="1374"/>
      <c r="L22" s="1374"/>
      <c r="M22" s="1374"/>
      <c r="N22" s="1374"/>
      <c r="O22" s="1374"/>
      <c r="P22" s="1374"/>
      <c r="Q22" s="1374"/>
      <c r="R22" s="1374"/>
      <c r="S22" s="1374"/>
      <c r="T22" s="1374"/>
      <c r="U22" s="1374"/>
      <c r="V22" s="1374"/>
      <c r="W22" s="1374"/>
      <c r="X22" s="1374"/>
      <c r="Y22" s="1374"/>
      <c r="Z22" s="1374"/>
      <c r="AA22" s="1374"/>
      <c r="AB22" s="1374"/>
      <c r="AC22" s="1374"/>
      <c r="AD22" s="1374"/>
      <c r="AE22" s="1374"/>
      <c r="AF22" s="1374"/>
      <c r="AG22" s="1374"/>
      <c r="AH22" s="1374"/>
      <c r="AL22" s="336" t="s">
        <v>474</v>
      </c>
    </row>
    <row r="23" spans="3:38" ht="14.25" customHeight="1">
      <c r="D23" s="1516"/>
      <c r="E23" s="1516"/>
      <c r="F23" s="1516"/>
      <c r="G23" s="337"/>
      <c r="H23" s="1516"/>
      <c r="I23" s="1516"/>
      <c r="J23" s="1516"/>
      <c r="K23" s="1517"/>
      <c r="L23" s="1517"/>
      <c r="M23" s="1517"/>
      <c r="N23" s="1517"/>
      <c r="O23" s="1517"/>
      <c r="P23" s="1517"/>
      <c r="Q23" s="1517"/>
      <c r="R23" s="1517"/>
      <c r="S23" s="1517"/>
      <c r="T23" s="1517"/>
      <c r="U23" s="1517"/>
      <c r="V23" s="1517"/>
      <c r="W23" s="1517"/>
      <c r="X23" s="1517"/>
      <c r="Y23" s="1517"/>
      <c r="Z23" s="1517"/>
      <c r="AA23" s="1517"/>
      <c r="AB23" s="1517"/>
      <c r="AC23" s="1517"/>
      <c r="AD23" s="1517"/>
      <c r="AE23" s="1517"/>
      <c r="AF23" s="1517"/>
      <c r="AG23" s="1517"/>
      <c r="AH23" s="1517"/>
      <c r="AL23" s="336" t="s">
        <v>475</v>
      </c>
    </row>
    <row r="24" spans="3:38">
      <c r="K24" s="1517"/>
      <c r="L24" s="1517"/>
      <c r="M24" s="1517"/>
      <c r="N24" s="1517"/>
      <c r="O24" s="1517"/>
      <c r="P24" s="1517"/>
      <c r="Q24" s="1517"/>
      <c r="R24" s="1517"/>
      <c r="S24" s="1517"/>
      <c r="T24" s="1517"/>
      <c r="U24" s="1517"/>
      <c r="V24" s="1517"/>
      <c r="W24" s="1517"/>
      <c r="X24" s="1517"/>
      <c r="Y24" s="1517"/>
      <c r="Z24" s="1517"/>
      <c r="AA24" s="1517"/>
      <c r="AB24" s="1517"/>
      <c r="AC24" s="1517"/>
      <c r="AD24" s="1517"/>
      <c r="AE24" s="1517"/>
      <c r="AF24" s="1517"/>
      <c r="AG24" s="1517"/>
      <c r="AH24" s="1517"/>
    </row>
    <row r="25" spans="3:38">
      <c r="C25" s="384" t="str">
        <f>IF(AB8="評価対象外",AL31,IF(C20=AL22,AL26&amp;G29-1&amp;AL27,IF(C20=AL23,AL29,"")))</f>
        <v>★前回提出時までに設定した、基準年度の「排出実績」等の数字を入力してください。</v>
      </c>
      <c r="AL25" s="336" t="s">
        <v>587</v>
      </c>
    </row>
    <row r="26" spans="3:38">
      <c r="C26" s="1507"/>
      <c r="D26" s="1508"/>
      <c r="E26" s="1508"/>
      <c r="F26" s="1508"/>
      <c r="G26" s="1508"/>
      <c r="H26" s="1508"/>
      <c r="I26" s="1508"/>
      <c r="J26" s="1508"/>
      <c r="K26" s="1532" t="s">
        <v>488</v>
      </c>
      <c r="L26" s="1508"/>
      <c r="M26" s="1508"/>
      <c r="N26" s="1508"/>
      <c r="O26" s="1508"/>
      <c r="P26" s="1508"/>
      <c r="Q26" s="1520"/>
      <c r="R26" s="1507" t="s">
        <v>510</v>
      </c>
      <c r="S26" s="1508"/>
      <c r="T26" s="1508"/>
      <c r="U26" s="1508"/>
      <c r="V26" s="1508"/>
      <c r="W26" s="1508"/>
      <c r="X26" s="1508"/>
      <c r="Y26" s="1520"/>
      <c r="AL26" s="336" t="s">
        <v>588</v>
      </c>
    </row>
    <row r="27" spans="3:38" ht="14.25" customHeight="1">
      <c r="C27" s="1509" t="s">
        <v>556</v>
      </c>
      <c r="D27" s="1510"/>
      <c r="E27" s="1510"/>
      <c r="F27" s="1518"/>
      <c r="G27" s="1537"/>
      <c r="H27" s="1538"/>
      <c r="I27" s="1538"/>
      <c r="J27" s="1539"/>
      <c r="K27" s="1543"/>
      <c r="L27" s="1544"/>
      <c r="M27" s="1544"/>
      <c r="N27" s="1544"/>
      <c r="O27" s="1544"/>
      <c r="P27" s="1510" t="s">
        <v>178</v>
      </c>
      <c r="Q27" s="1518"/>
      <c r="R27" s="1547"/>
      <c r="S27" s="1548"/>
      <c r="T27" s="1548"/>
      <c r="U27" s="1548"/>
      <c r="V27" s="1510" t="s">
        <v>494</v>
      </c>
      <c r="W27" s="1510"/>
      <c r="X27" s="1510"/>
      <c r="Y27" s="1518"/>
      <c r="AA27" s="1551"/>
      <c r="AB27" s="1551"/>
      <c r="AC27" s="385"/>
      <c r="AD27" s="385"/>
      <c r="AE27" s="385"/>
      <c r="AF27" s="385"/>
      <c r="AG27" s="385"/>
      <c r="AH27" s="385"/>
      <c r="AL27" s="336" t="s">
        <v>586</v>
      </c>
    </row>
    <row r="28" spans="3:38" ht="14.25" customHeight="1">
      <c r="C28" s="1511"/>
      <c r="D28" s="1512"/>
      <c r="E28" s="1512"/>
      <c r="F28" s="1519"/>
      <c r="G28" s="1540"/>
      <c r="H28" s="1541"/>
      <c r="I28" s="1541"/>
      <c r="J28" s="1542"/>
      <c r="K28" s="1545"/>
      <c r="L28" s="1546"/>
      <c r="M28" s="1546"/>
      <c r="N28" s="1546"/>
      <c r="O28" s="1546"/>
      <c r="P28" s="1512"/>
      <c r="Q28" s="1519"/>
      <c r="R28" s="1549"/>
      <c r="S28" s="1550"/>
      <c r="T28" s="1550"/>
      <c r="U28" s="1550"/>
      <c r="V28" s="1512"/>
      <c r="W28" s="1512"/>
      <c r="X28" s="1512"/>
      <c r="Y28" s="1519"/>
      <c r="AA28" s="1552"/>
      <c r="AB28" s="1552"/>
      <c r="AC28" s="1552"/>
      <c r="AD28" s="1552"/>
      <c r="AE28" s="1552"/>
      <c r="AF28" s="1552"/>
      <c r="AG28" s="1552"/>
      <c r="AH28" s="1552"/>
    </row>
    <row r="29" spans="3:38" ht="14.25" customHeight="1">
      <c r="C29" s="1509" t="s">
        <v>476</v>
      </c>
      <c r="D29" s="1510"/>
      <c r="E29" s="1510"/>
      <c r="F29" s="1518"/>
      <c r="G29" s="1525">
        <f>その1!H4-1</f>
        <v>2024</v>
      </c>
      <c r="H29" s="1526"/>
      <c r="I29" s="1526"/>
      <c r="J29" s="1527"/>
      <c r="K29" s="1521" t="str">
        <f>IF('その5（非公表）'!P46=0,"",'その5（非公表）'!P46)</f>
        <v/>
      </c>
      <c r="L29" s="1522"/>
      <c r="M29" s="1522"/>
      <c r="N29" s="1522"/>
      <c r="O29" s="1522"/>
      <c r="P29" s="1510" t="s">
        <v>495</v>
      </c>
      <c r="Q29" s="1518"/>
      <c r="R29" s="1533" t="str">
        <f>IF(その1!AD20="","",ROUND(K29/その1!AD20*1000,1))</f>
        <v/>
      </c>
      <c r="S29" s="1534"/>
      <c r="T29" s="1534"/>
      <c r="U29" s="1534"/>
      <c r="V29" s="1510" t="s">
        <v>494</v>
      </c>
      <c r="W29" s="1510"/>
      <c r="X29" s="1510"/>
      <c r="Y29" s="1518"/>
      <c r="AL29" s="336" t="s">
        <v>589</v>
      </c>
    </row>
    <row r="30" spans="3:38" ht="14.25" customHeight="1">
      <c r="C30" s="1511"/>
      <c r="D30" s="1512"/>
      <c r="E30" s="1512"/>
      <c r="F30" s="1519"/>
      <c r="G30" s="1528"/>
      <c r="H30" s="1529"/>
      <c r="I30" s="1529"/>
      <c r="J30" s="1530"/>
      <c r="K30" s="1523"/>
      <c r="L30" s="1524"/>
      <c r="M30" s="1524"/>
      <c r="N30" s="1524"/>
      <c r="O30" s="1524"/>
      <c r="P30" s="1512"/>
      <c r="Q30" s="1519"/>
      <c r="R30" s="1535"/>
      <c r="S30" s="1536"/>
      <c r="T30" s="1536"/>
      <c r="U30" s="1536"/>
      <c r="V30" s="1512"/>
      <c r="W30" s="1512"/>
      <c r="X30" s="1512"/>
      <c r="Y30" s="1519"/>
    </row>
    <row r="31" spans="3:38" ht="14.25" customHeight="1">
      <c r="C31" s="1531" t="s">
        <v>512</v>
      </c>
      <c r="D31" s="1531"/>
      <c r="E31" s="1531"/>
      <c r="F31" s="1531"/>
      <c r="G31" s="1531"/>
      <c r="H31" s="1531"/>
      <c r="I31" s="1531"/>
      <c r="J31" s="1531"/>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1"/>
      <c r="AH31" s="1531"/>
      <c r="AL31" s="336" t="s">
        <v>590</v>
      </c>
    </row>
    <row r="32" spans="3:38" ht="14.25" customHeight="1">
      <c r="C32" s="1515" t="s">
        <v>513</v>
      </c>
      <c r="D32" s="1515"/>
      <c r="E32" s="1515"/>
      <c r="F32" s="1515"/>
      <c r="G32" s="1515"/>
      <c r="H32" s="1515"/>
      <c r="I32" s="1515"/>
      <c r="J32" s="1515"/>
      <c r="K32" s="1515"/>
      <c r="L32" s="1515"/>
      <c r="M32" s="1515"/>
      <c r="N32" s="1515"/>
      <c r="O32" s="1515"/>
      <c r="P32" s="1515"/>
      <c r="Q32" s="1515"/>
      <c r="R32" s="1515"/>
      <c r="S32" s="1515"/>
      <c r="T32" s="1515"/>
      <c r="U32" s="1515"/>
      <c r="V32" s="1515"/>
      <c r="W32" s="1515"/>
      <c r="X32" s="1515"/>
      <c r="Y32" s="1515"/>
      <c r="Z32" s="1515"/>
      <c r="AA32" s="1515"/>
      <c r="AB32" s="1515"/>
      <c r="AC32" s="1515"/>
      <c r="AD32" s="1515"/>
      <c r="AE32" s="1515"/>
      <c r="AF32" s="1515"/>
      <c r="AG32" s="1515"/>
      <c r="AH32" s="1515"/>
    </row>
    <row r="33" spans="3:36" ht="14.25" customHeight="1">
      <c r="C33" s="337"/>
      <c r="D33" s="337"/>
      <c r="E33" s="337"/>
      <c r="F33" s="337"/>
      <c r="G33" s="341"/>
      <c r="H33" s="341"/>
      <c r="I33" s="341"/>
      <c r="J33" s="341"/>
      <c r="K33" s="340"/>
      <c r="L33" s="340"/>
      <c r="M33" s="340"/>
      <c r="N33" s="340"/>
      <c r="O33" s="340"/>
      <c r="P33" s="337"/>
      <c r="Q33" s="337"/>
      <c r="R33" s="340"/>
      <c r="S33" s="340"/>
      <c r="T33" s="340"/>
      <c r="U33" s="340"/>
      <c r="V33" s="337"/>
      <c r="W33" s="337"/>
      <c r="X33" s="337"/>
      <c r="Y33" s="337"/>
    </row>
    <row r="34" spans="3:36" ht="14.25" customHeight="1">
      <c r="C34" s="1374" t="s">
        <v>497</v>
      </c>
      <c r="D34" s="1374"/>
      <c r="E34" s="1374"/>
      <c r="F34" s="1374"/>
      <c r="G34" s="1374"/>
      <c r="H34" s="1374"/>
      <c r="I34" s="1374"/>
      <c r="J34" s="1374"/>
      <c r="K34" s="1374"/>
      <c r="L34" s="1374"/>
      <c r="M34" s="1374"/>
      <c r="N34" s="1374"/>
      <c r="O34" s="1374"/>
      <c r="P34" s="1374"/>
      <c r="Q34" s="1374"/>
      <c r="R34" s="1374"/>
      <c r="S34" s="1374"/>
      <c r="T34" s="1374"/>
      <c r="U34" s="1374"/>
      <c r="V34" s="1374"/>
      <c r="W34" s="1374"/>
      <c r="X34" s="1374"/>
      <c r="Y34" s="1374"/>
      <c r="Z34" s="1374"/>
      <c r="AA34" s="1374"/>
      <c r="AB34" s="1374"/>
      <c r="AC34" s="1374"/>
      <c r="AD34" s="1374"/>
      <c r="AE34" s="1374"/>
      <c r="AF34" s="1374"/>
      <c r="AG34" s="1374"/>
      <c r="AH34" s="1374"/>
      <c r="AI34" s="1374"/>
      <c r="AJ34" s="1374"/>
    </row>
    <row r="35" spans="3:36" ht="14.25" customHeight="1">
      <c r="C35" s="1507"/>
      <c r="D35" s="1508"/>
      <c r="E35" s="1508"/>
      <c r="F35" s="1508"/>
      <c r="G35" s="1508"/>
      <c r="H35" s="1508"/>
      <c r="I35" s="1508"/>
      <c r="J35" s="1508"/>
      <c r="K35" s="1497" t="s">
        <v>496</v>
      </c>
      <c r="L35" s="1498"/>
      <c r="M35" s="1498"/>
      <c r="N35" s="1498"/>
      <c r="O35" s="1498"/>
      <c r="P35" s="1498"/>
      <c r="Q35" s="1499"/>
      <c r="R35" s="1500" t="s">
        <v>511</v>
      </c>
      <c r="S35" s="1498"/>
      <c r="T35" s="1498"/>
      <c r="U35" s="1498"/>
      <c r="V35" s="1498"/>
      <c r="W35" s="1498"/>
      <c r="X35" s="1498"/>
      <c r="Y35" s="1499"/>
    </row>
    <row r="36" spans="3:36" ht="14.25" customHeight="1">
      <c r="C36" s="1509" t="s">
        <v>557</v>
      </c>
      <c r="D36" s="1510"/>
      <c r="E36" s="1510"/>
      <c r="F36" s="1510"/>
      <c r="G36" s="1510"/>
      <c r="H36" s="1510"/>
      <c r="I36" s="1510"/>
      <c r="J36" s="1510"/>
      <c r="K36" s="1513" t="str">
        <f>IF(K27="","",(1-(K29/K27)))</f>
        <v/>
      </c>
      <c r="L36" s="1502"/>
      <c r="M36" s="1502"/>
      <c r="N36" s="1502"/>
      <c r="O36" s="1502"/>
      <c r="P36" s="1502"/>
      <c r="Q36" s="1503"/>
      <c r="R36" s="1501" t="str">
        <f>IF(R27="","",(1-(R29/R27)))</f>
        <v/>
      </c>
      <c r="S36" s="1502"/>
      <c r="T36" s="1502"/>
      <c r="U36" s="1502"/>
      <c r="V36" s="1502"/>
      <c r="W36" s="1502"/>
      <c r="X36" s="1502"/>
      <c r="Y36" s="1503"/>
    </row>
    <row r="37" spans="3:36" ht="14.25" customHeight="1">
      <c r="C37" s="1511"/>
      <c r="D37" s="1512"/>
      <c r="E37" s="1512"/>
      <c r="F37" s="1512"/>
      <c r="G37" s="1512"/>
      <c r="H37" s="1512"/>
      <c r="I37" s="1512"/>
      <c r="J37" s="1512"/>
      <c r="K37" s="1514"/>
      <c r="L37" s="1505"/>
      <c r="M37" s="1505"/>
      <c r="N37" s="1505"/>
      <c r="O37" s="1505"/>
      <c r="P37" s="1505"/>
      <c r="Q37" s="1506"/>
      <c r="R37" s="1504"/>
      <c r="S37" s="1505"/>
      <c r="T37" s="1505"/>
      <c r="U37" s="1505"/>
      <c r="V37" s="1505"/>
      <c r="W37" s="1505"/>
      <c r="X37" s="1505"/>
      <c r="Y37" s="1506"/>
    </row>
    <row r="39" spans="3:36">
      <c r="C39" s="1374" t="s">
        <v>498</v>
      </c>
      <c r="D39" s="1374"/>
      <c r="E39" s="1374"/>
      <c r="F39" s="1374"/>
      <c r="G39" s="1374"/>
      <c r="H39" s="1374"/>
      <c r="I39" s="1374"/>
      <c r="J39" s="1374"/>
      <c r="K39" s="1374"/>
      <c r="L39" s="1374"/>
      <c r="M39" s="1374"/>
      <c r="N39" s="1374"/>
      <c r="O39" s="1374"/>
      <c r="P39" s="1374"/>
      <c r="Q39" s="1374"/>
      <c r="R39" s="1374"/>
      <c r="S39" s="1374"/>
      <c r="T39" s="1374"/>
      <c r="U39" s="1374"/>
      <c r="V39" s="1374"/>
      <c r="W39" s="1374"/>
      <c r="X39" s="1374"/>
      <c r="Y39" s="1374"/>
      <c r="Z39" s="1374"/>
      <c r="AA39" s="1374"/>
      <c r="AB39" s="1374"/>
      <c r="AC39" s="1374"/>
      <c r="AD39" s="1374"/>
      <c r="AE39" s="1374"/>
      <c r="AF39" s="1374"/>
      <c r="AG39" s="1374"/>
      <c r="AH39" s="1374"/>
      <c r="AI39" s="1374"/>
      <c r="AJ39" s="1374"/>
    </row>
    <row r="40" spans="3:36" ht="14.25" customHeight="1">
      <c r="C40" s="1474" t="s">
        <v>499</v>
      </c>
      <c r="D40" s="1475"/>
      <c r="E40" s="1475"/>
      <c r="F40" s="1476"/>
      <c r="G40" s="1480" t="str">
        <f>IF(K36="","",IF(K36&lt;=-0.2,AC50,IF(AND(K36&gt;-0.2,K36&lt;=-0.1),Y50,IF(AND(K36&gt;-0.1,K36&lt;0),U50,IF(K36=0,Q50,IF(AND(K36&gt;0,K36&lt;0.1),M50,IF(AND(K36&gt;=0.1,K36&lt;0.2),I50,IF(K36&gt;=0.2,E50))))))))</f>
        <v/>
      </c>
      <c r="H40" s="1481"/>
      <c r="I40" s="1481"/>
      <c r="J40" s="1396" t="s">
        <v>500</v>
      </c>
      <c r="K40" s="1484" t="s">
        <v>484</v>
      </c>
      <c r="L40" s="1484"/>
      <c r="M40" s="1484"/>
      <c r="N40" s="1485" t="s">
        <v>501</v>
      </c>
      <c r="O40" s="1486"/>
      <c r="P40" s="1486"/>
      <c r="Q40" s="1487"/>
      <c r="R40" s="1491" t="str">
        <f>IF(R36="","",IF(K36&lt;0,IF(R36&gt;0,"有","無"),"無"))</f>
        <v/>
      </c>
      <c r="S40" s="1492"/>
      <c r="T40" s="1493"/>
      <c r="U40" s="1484" t="s">
        <v>484</v>
      </c>
      <c r="V40" s="1484"/>
      <c r="W40" s="1484"/>
      <c r="X40" s="1474" t="s">
        <v>499</v>
      </c>
      <c r="Y40" s="1475"/>
      <c r="Z40" s="1475"/>
      <c r="AA40" s="1476"/>
      <c r="AB40" s="1432" t="str">
        <f>IF(R40="有",15,G40)</f>
        <v/>
      </c>
      <c r="AC40" s="1433"/>
      <c r="AD40" s="1433"/>
      <c r="AE40" s="1433"/>
      <c r="AF40" s="1433"/>
      <c r="AG40" s="1433"/>
      <c r="AH40" s="1396" t="s">
        <v>500</v>
      </c>
    </row>
    <row r="41" spans="3:36" ht="14.25" customHeight="1">
      <c r="C41" s="1477"/>
      <c r="D41" s="1478"/>
      <c r="E41" s="1478"/>
      <c r="F41" s="1479"/>
      <c r="G41" s="1482"/>
      <c r="H41" s="1483"/>
      <c r="I41" s="1483"/>
      <c r="J41" s="1397"/>
      <c r="K41" s="1484"/>
      <c r="L41" s="1484"/>
      <c r="M41" s="1484"/>
      <c r="N41" s="1488"/>
      <c r="O41" s="1489"/>
      <c r="P41" s="1489"/>
      <c r="Q41" s="1490"/>
      <c r="R41" s="1494"/>
      <c r="S41" s="1495"/>
      <c r="T41" s="1496"/>
      <c r="U41" s="1484"/>
      <c r="V41" s="1484"/>
      <c r="W41" s="1484"/>
      <c r="X41" s="1477"/>
      <c r="Y41" s="1478"/>
      <c r="Z41" s="1478"/>
      <c r="AA41" s="1479"/>
      <c r="AB41" s="1434"/>
      <c r="AC41" s="1435"/>
      <c r="AD41" s="1435"/>
      <c r="AE41" s="1435"/>
      <c r="AF41" s="1435"/>
      <c r="AG41" s="1435"/>
      <c r="AH41" s="1397"/>
    </row>
    <row r="42" spans="3:36" ht="14.25" customHeight="1">
      <c r="J42" s="338" t="s">
        <v>502</v>
      </c>
      <c r="T42" s="338" t="s">
        <v>503</v>
      </c>
      <c r="AH42" s="338" t="s">
        <v>504</v>
      </c>
    </row>
    <row r="43" spans="3:36" ht="14.25" customHeight="1"/>
    <row r="44" spans="3:36">
      <c r="C44" s="1374" t="s">
        <v>505</v>
      </c>
      <c r="D44" s="1374"/>
      <c r="E44" s="1374"/>
      <c r="F44" s="1374"/>
      <c r="G44" s="1374"/>
      <c r="H44" s="1374"/>
      <c r="I44" s="1374"/>
      <c r="J44" s="1374"/>
      <c r="K44" s="1374"/>
      <c r="L44" s="1374"/>
      <c r="M44" s="1374"/>
      <c r="N44" s="1374"/>
      <c r="O44" s="1374"/>
      <c r="P44" s="1374"/>
      <c r="Q44" s="1374"/>
      <c r="R44" s="1374"/>
      <c r="S44" s="1374"/>
      <c r="T44" s="1374"/>
      <c r="U44" s="1374"/>
      <c r="V44" s="1374"/>
      <c r="W44" s="1374"/>
      <c r="X44" s="1374"/>
      <c r="Y44" s="1374"/>
      <c r="Z44" s="1374"/>
      <c r="AA44" s="1374"/>
      <c r="AB44" s="1374"/>
      <c r="AC44" s="1374"/>
      <c r="AD44" s="1374"/>
      <c r="AE44" s="1374"/>
      <c r="AF44" s="1374"/>
      <c r="AG44" s="1374"/>
      <c r="AH44" s="1374"/>
    </row>
    <row r="45" spans="3:36">
      <c r="C45" s="1455" t="s">
        <v>558</v>
      </c>
      <c r="D45" s="1423"/>
      <c r="E45" s="1423"/>
      <c r="F45" s="1423"/>
      <c r="G45" s="1423"/>
      <c r="H45" s="1423"/>
      <c r="I45" s="1423"/>
      <c r="J45" s="1423"/>
      <c r="K45" s="1423"/>
      <c r="L45" s="1423"/>
      <c r="M45" s="1423"/>
      <c r="N45" s="1423"/>
      <c r="O45" s="1423"/>
      <c r="P45" s="1423"/>
      <c r="Q45" s="1423"/>
      <c r="R45" s="1423"/>
      <c r="S45" s="1423"/>
      <c r="T45" s="1423"/>
      <c r="U45" s="1423"/>
      <c r="V45" s="1423"/>
      <c r="W45" s="1423"/>
      <c r="X45" s="1423"/>
      <c r="Y45" s="1423"/>
      <c r="Z45" s="1423"/>
      <c r="AA45" s="1423"/>
      <c r="AB45" s="1423"/>
      <c r="AC45" s="1423"/>
      <c r="AD45" s="1423"/>
      <c r="AE45" s="1423"/>
      <c r="AF45" s="1423"/>
      <c r="AG45" s="1423"/>
      <c r="AH45" s="1456"/>
    </row>
    <row r="46" spans="3:36">
      <c r="C46" s="342"/>
      <c r="AH46" s="343"/>
    </row>
    <row r="47" spans="3:36">
      <c r="C47" s="342"/>
      <c r="E47" s="1467" t="s">
        <v>506</v>
      </c>
      <c r="F47" s="1468"/>
      <c r="G47" s="1468"/>
      <c r="H47" s="1468"/>
      <c r="I47" s="1468"/>
      <c r="J47" s="1468"/>
      <c r="K47" s="1468"/>
      <c r="L47" s="1468"/>
      <c r="M47" s="1468"/>
      <c r="N47" s="1468"/>
      <c r="O47" s="1468"/>
      <c r="P47" s="1468"/>
      <c r="Q47" s="1468"/>
      <c r="R47" s="1468"/>
      <c r="S47" s="1468"/>
      <c r="T47" s="1468"/>
      <c r="U47" s="1468"/>
      <c r="V47" s="1468"/>
      <c r="W47" s="1468"/>
      <c r="X47" s="1468"/>
      <c r="Y47" s="1468"/>
      <c r="Z47" s="1468"/>
      <c r="AA47" s="1468"/>
      <c r="AB47" s="1468"/>
      <c r="AC47" s="1468"/>
      <c r="AD47" s="1468"/>
      <c r="AE47" s="1468"/>
      <c r="AF47" s="1469"/>
      <c r="AH47" s="343"/>
    </row>
    <row r="48" spans="3:36">
      <c r="C48" s="342"/>
      <c r="E48" s="1470" t="s">
        <v>477</v>
      </c>
      <c r="F48" s="1451"/>
      <c r="G48" s="1451"/>
      <c r="H48" s="1451"/>
      <c r="I48" s="1450" t="s">
        <v>507</v>
      </c>
      <c r="J48" s="1451"/>
      <c r="K48" s="1451"/>
      <c r="L48" s="1451"/>
      <c r="M48" s="1450" t="s">
        <v>478</v>
      </c>
      <c r="N48" s="1451"/>
      <c r="O48" s="1451"/>
      <c r="P48" s="1451"/>
      <c r="Q48" s="1451">
        <v>0</v>
      </c>
      <c r="R48" s="1451"/>
      <c r="S48" s="1451"/>
      <c r="T48" s="1451"/>
      <c r="U48" s="1450" t="s">
        <v>479</v>
      </c>
      <c r="V48" s="1451"/>
      <c r="W48" s="1451"/>
      <c r="X48" s="1451"/>
      <c r="Y48" s="1450" t="s">
        <v>508</v>
      </c>
      <c r="Z48" s="1451"/>
      <c r="AA48" s="1451"/>
      <c r="AB48" s="1451"/>
      <c r="AC48" s="1451" t="s">
        <v>480</v>
      </c>
      <c r="AD48" s="1451"/>
      <c r="AE48" s="1451"/>
      <c r="AF48" s="1472"/>
      <c r="AH48" s="343"/>
    </row>
    <row r="49" spans="3:34">
      <c r="C49" s="342"/>
      <c r="E49" s="1471"/>
      <c r="F49" s="1452"/>
      <c r="G49" s="1452"/>
      <c r="H49" s="1452"/>
      <c r="I49" s="1452"/>
      <c r="J49" s="1452"/>
      <c r="K49" s="1452"/>
      <c r="L49" s="1452"/>
      <c r="M49" s="1452"/>
      <c r="N49" s="1452"/>
      <c r="O49" s="1452"/>
      <c r="P49" s="1452"/>
      <c r="Q49" s="1452"/>
      <c r="R49" s="1452"/>
      <c r="S49" s="1452"/>
      <c r="T49" s="1452"/>
      <c r="U49" s="1452"/>
      <c r="V49" s="1452"/>
      <c r="W49" s="1452"/>
      <c r="X49" s="1452"/>
      <c r="Y49" s="1452"/>
      <c r="Z49" s="1452"/>
      <c r="AA49" s="1452"/>
      <c r="AB49" s="1452"/>
      <c r="AC49" s="1452"/>
      <c r="AD49" s="1452"/>
      <c r="AE49" s="1452"/>
      <c r="AF49" s="1473"/>
      <c r="AH49" s="343"/>
    </row>
    <row r="50" spans="3:34">
      <c r="C50" s="342"/>
      <c r="E50" s="1444">
        <v>30</v>
      </c>
      <c r="F50" s="1445"/>
      <c r="G50" s="1445"/>
      <c r="H50" s="1445"/>
      <c r="I50" s="1445">
        <v>25</v>
      </c>
      <c r="J50" s="1445"/>
      <c r="K50" s="1445"/>
      <c r="L50" s="1445"/>
      <c r="M50" s="1445">
        <v>20</v>
      </c>
      <c r="N50" s="1445"/>
      <c r="O50" s="1445"/>
      <c r="P50" s="1445"/>
      <c r="Q50" s="1445">
        <v>15</v>
      </c>
      <c r="R50" s="1445"/>
      <c r="S50" s="1445"/>
      <c r="T50" s="1445"/>
      <c r="U50" s="1445">
        <v>10</v>
      </c>
      <c r="V50" s="1445"/>
      <c r="W50" s="1445"/>
      <c r="X50" s="1445"/>
      <c r="Y50" s="1445">
        <v>5</v>
      </c>
      <c r="Z50" s="1445"/>
      <c r="AA50" s="1445"/>
      <c r="AB50" s="1445"/>
      <c r="AC50" s="1445">
        <v>0</v>
      </c>
      <c r="AD50" s="1445"/>
      <c r="AE50" s="1445"/>
      <c r="AF50" s="1448"/>
      <c r="AH50" s="343"/>
    </row>
    <row r="51" spans="3:34">
      <c r="C51" s="342"/>
      <c r="E51" s="1446"/>
      <c r="F51" s="1447"/>
      <c r="G51" s="1447"/>
      <c r="H51" s="1447"/>
      <c r="I51" s="1447"/>
      <c r="J51" s="1447"/>
      <c r="K51" s="1447"/>
      <c r="L51" s="1447"/>
      <c r="M51" s="1447"/>
      <c r="N51" s="1447"/>
      <c r="O51" s="1447"/>
      <c r="P51" s="1447"/>
      <c r="Q51" s="1447"/>
      <c r="R51" s="1447"/>
      <c r="S51" s="1447"/>
      <c r="T51" s="1447"/>
      <c r="U51" s="1447"/>
      <c r="V51" s="1447"/>
      <c r="W51" s="1447"/>
      <c r="X51" s="1447"/>
      <c r="Y51" s="1447"/>
      <c r="Z51" s="1447"/>
      <c r="AA51" s="1447"/>
      <c r="AB51" s="1447"/>
      <c r="AC51" s="1447"/>
      <c r="AD51" s="1447"/>
      <c r="AE51" s="1447"/>
      <c r="AF51" s="1449"/>
      <c r="AH51" s="343"/>
    </row>
    <row r="52" spans="3:34">
      <c r="C52" s="344"/>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6"/>
    </row>
    <row r="53" spans="3:34" ht="40.35" customHeight="1"/>
    <row r="54" spans="3:34">
      <c r="C54" s="1374" t="s">
        <v>509</v>
      </c>
      <c r="D54" s="1374"/>
      <c r="E54" s="1374"/>
      <c r="F54" s="1374"/>
      <c r="G54" s="1374"/>
      <c r="H54" s="1374"/>
      <c r="I54" s="1374"/>
      <c r="J54" s="1374"/>
      <c r="K54" s="1374"/>
      <c r="L54" s="1374"/>
      <c r="M54" s="1374"/>
      <c r="N54" s="1374"/>
      <c r="O54" s="1374"/>
      <c r="P54" s="1374"/>
      <c r="Q54" s="1374"/>
      <c r="R54" s="1374"/>
      <c r="S54" s="1374"/>
      <c r="T54" s="1374"/>
      <c r="U54" s="1374"/>
      <c r="V54" s="1374"/>
      <c r="W54" s="1374"/>
      <c r="X54" s="1374"/>
      <c r="Y54" s="1374"/>
      <c r="Z54" s="1374"/>
      <c r="AA54" s="1374"/>
      <c r="AB54" s="1374"/>
      <c r="AC54" s="1374"/>
      <c r="AD54" s="1374"/>
      <c r="AE54" s="1374"/>
      <c r="AF54" s="1374"/>
      <c r="AG54" s="1374"/>
      <c r="AH54" s="1374"/>
    </row>
    <row r="55" spans="3:34">
      <c r="C55" s="1455" t="s">
        <v>559</v>
      </c>
      <c r="D55" s="1423"/>
      <c r="E55" s="1423"/>
      <c r="F55" s="1423"/>
      <c r="G55" s="1423"/>
      <c r="H55" s="1423"/>
      <c r="I55" s="1423"/>
      <c r="J55" s="1423"/>
      <c r="K55" s="1423"/>
      <c r="L55" s="1423"/>
      <c r="M55" s="1423"/>
      <c r="N55" s="1423"/>
      <c r="O55" s="1423"/>
      <c r="P55" s="1423"/>
      <c r="Q55" s="1423"/>
      <c r="R55" s="1423"/>
      <c r="S55" s="1423"/>
      <c r="T55" s="1423"/>
      <c r="U55" s="1423"/>
      <c r="V55" s="1423"/>
      <c r="W55" s="1423"/>
      <c r="X55" s="1423"/>
      <c r="Y55" s="1423"/>
      <c r="Z55" s="1423"/>
      <c r="AA55" s="1423"/>
      <c r="AB55" s="1423"/>
      <c r="AC55" s="1423"/>
      <c r="AD55" s="1423"/>
      <c r="AE55" s="1423"/>
      <c r="AF55" s="1423"/>
      <c r="AG55" s="1423"/>
      <c r="AH55" s="1456"/>
    </row>
    <row r="56" spans="3:34">
      <c r="C56" s="342"/>
      <c r="AH56" s="343"/>
    </row>
    <row r="57" spans="3:34">
      <c r="C57" s="342"/>
      <c r="H57" s="1457" t="s">
        <v>514</v>
      </c>
      <c r="I57" s="1458"/>
      <c r="J57" s="1458"/>
      <c r="K57" s="1458"/>
      <c r="L57" s="1458"/>
      <c r="M57" s="1458"/>
      <c r="N57" s="1458" t="s">
        <v>510</v>
      </c>
      <c r="O57" s="1458"/>
      <c r="P57" s="1458"/>
      <c r="Q57" s="1458"/>
      <c r="R57" s="1458"/>
      <c r="S57" s="1458"/>
      <c r="T57" s="1458" t="s">
        <v>503</v>
      </c>
      <c r="U57" s="1458"/>
      <c r="V57" s="1458"/>
      <c r="W57" s="1458"/>
      <c r="X57" s="1458"/>
      <c r="Y57" s="1458"/>
      <c r="Z57" s="1458"/>
      <c r="AA57" s="1458"/>
      <c r="AB57" s="1458"/>
      <c r="AC57" s="1459"/>
      <c r="AH57" s="343"/>
    </row>
    <row r="58" spans="3:34">
      <c r="C58" s="342"/>
      <c r="H58" s="1463" t="s">
        <v>489</v>
      </c>
      <c r="I58" s="1464"/>
      <c r="J58" s="1464"/>
      <c r="K58" s="1464"/>
      <c r="L58" s="1464"/>
      <c r="M58" s="1464"/>
      <c r="N58" s="1464" t="s">
        <v>489</v>
      </c>
      <c r="O58" s="1464"/>
      <c r="P58" s="1464"/>
      <c r="Q58" s="1464"/>
      <c r="R58" s="1464"/>
      <c r="S58" s="1464"/>
      <c r="T58" s="1465" t="s">
        <v>490</v>
      </c>
      <c r="U58" s="1465"/>
      <c r="V58" s="1465"/>
      <c r="W58" s="1465"/>
      <c r="X58" s="1465"/>
      <c r="Y58" s="1465"/>
      <c r="Z58" s="1465"/>
      <c r="AA58" s="1465"/>
      <c r="AB58" s="1465"/>
      <c r="AC58" s="1466"/>
      <c r="AH58" s="343"/>
    </row>
    <row r="59" spans="3:34">
      <c r="C59" s="342"/>
      <c r="H59" s="1460" t="s">
        <v>489</v>
      </c>
      <c r="I59" s="1461"/>
      <c r="J59" s="1461"/>
      <c r="K59" s="1461"/>
      <c r="L59" s="1461"/>
      <c r="M59" s="1461"/>
      <c r="N59" s="1462" t="s">
        <v>516</v>
      </c>
      <c r="O59" s="1462"/>
      <c r="P59" s="1462"/>
      <c r="Q59" s="1462"/>
      <c r="R59" s="1462"/>
      <c r="S59" s="1462"/>
      <c r="T59" s="1453" t="s">
        <v>517</v>
      </c>
      <c r="U59" s="1453"/>
      <c r="V59" s="1453"/>
      <c r="W59" s="1453"/>
      <c r="X59" s="1453"/>
      <c r="Y59" s="1453"/>
      <c r="Z59" s="1453"/>
      <c r="AA59" s="1453"/>
      <c r="AB59" s="1453"/>
      <c r="AC59" s="1454"/>
      <c r="AH59" s="343"/>
    </row>
    <row r="60" spans="3:34">
      <c r="C60" s="342"/>
      <c r="H60" s="1436" t="s">
        <v>516</v>
      </c>
      <c r="I60" s="1437"/>
      <c r="J60" s="1437"/>
      <c r="K60" s="1437"/>
      <c r="L60" s="1437"/>
      <c r="M60" s="1437"/>
      <c r="N60" s="1437" t="s">
        <v>515</v>
      </c>
      <c r="O60" s="1437"/>
      <c r="P60" s="1437"/>
      <c r="Q60" s="1437"/>
      <c r="R60" s="1437"/>
      <c r="S60" s="1437"/>
      <c r="T60" s="1413" t="s">
        <v>490</v>
      </c>
      <c r="U60" s="1413"/>
      <c r="V60" s="1413"/>
      <c r="W60" s="1413"/>
      <c r="X60" s="1413"/>
      <c r="Y60" s="1413"/>
      <c r="Z60" s="1413"/>
      <c r="AA60" s="1413"/>
      <c r="AB60" s="1413"/>
      <c r="AC60" s="1414"/>
      <c r="AH60" s="343"/>
    </row>
    <row r="61" spans="3:34">
      <c r="C61" s="344"/>
      <c r="D61" s="345"/>
      <c r="E61" s="345"/>
      <c r="F61" s="345"/>
      <c r="G61" s="345"/>
      <c r="H61" s="345"/>
      <c r="I61" s="345"/>
      <c r="J61" s="345"/>
      <c r="K61" s="345"/>
      <c r="L61" s="345"/>
      <c r="M61" s="345"/>
      <c r="N61" s="345"/>
      <c r="O61" s="345"/>
      <c r="P61" s="345"/>
      <c r="Q61" s="345"/>
      <c r="R61" s="345"/>
      <c r="S61" s="345"/>
      <c r="T61" s="345"/>
      <c r="U61" s="345"/>
      <c r="V61" s="345"/>
      <c r="W61" s="345"/>
      <c r="X61" s="345"/>
      <c r="Y61" s="345"/>
      <c r="Z61" s="345"/>
      <c r="AA61" s="345"/>
      <c r="AB61" s="345"/>
      <c r="AC61" s="345"/>
      <c r="AD61" s="345"/>
      <c r="AE61" s="345"/>
      <c r="AF61" s="345"/>
      <c r="AG61" s="345"/>
      <c r="AH61" s="346"/>
    </row>
    <row r="63" spans="3:34" ht="14.25" customHeight="1">
      <c r="C63" s="1415" t="s">
        <v>563</v>
      </c>
      <c r="D63" s="1416"/>
      <c r="E63" s="1416"/>
      <c r="F63" s="1416"/>
      <c r="G63" s="1416"/>
      <c r="H63" s="1416"/>
      <c r="I63" s="1416"/>
      <c r="J63" s="1416"/>
      <c r="K63" s="1416"/>
      <c r="L63" s="1416"/>
      <c r="M63" s="1416"/>
      <c r="N63" s="1416"/>
      <c r="O63" s="1416"/>
      <c r="P63" s="1416"/>
      <c r="Q63" s="1416"/>
      <c r="R63" s="1416"/>
      <c r="S63" s="1416"/>
      <c r="T63" s="1416"/>
      <c r="U63" s="1416"/>
      <c r="V63" s="1416"/>
      <c r="W63" s="1416"/>
      <c r="X63" s="1416"/>
      <c r="Y63" s="1416"/>
      <c r="Z63" s="1416"/>
      <c r="AA63" s="1416"/>
      <c r="AB63" s="1419" t="str">
        <f>IF(AB8="評価対象外",AB8,"")</f>
        <v/>
      </c>
      <c r="AC63" s="1419"/>
      <c r="AD63" s="1419"/>
      <c r="AE63" s="1419"/>
      <c r="AF63" s="1419"/>
      <c r="AG63" s="1419"/>
      <c r="AH63" s="1420"/>
    </row>
    <row r="64" spans="3:34" ht="14.25" customHeight="1">
      <c r="C64" s="1417"/>
      <c r="D64" s="1418"/>
      <c r="E64" s="1418"/>
      <c r="F64" s="1418"/>
      <c r="G64" s="1418"/>
      <c r="H64" s="1418"/>
      <c r="I64" s="1418"/>
      <c r="J64" s="1418"/>
      <c r="K64" s="1418"/>
      <c r="L64" s="1418"/>
      <c r="M64" s="1418"/>
      <c r="N64" s="1418"/>
      <c r="O64" s="1418"/>
      <c r="P64" s="1418"/>
      <c r="Q64" s="1418"/>
      <c r="R64" s="1418"/>
      <c r="S64" s="1418"/>
      <c r="T64" s="1418"/>
      <c r="U64" s="1418"/>
      <c r="V64" s="1418"/>
      <c r="W64" s="1418"/>
      <c r="X64" s="1418"/>
      <c r="Y64" s="1418"/>
      <c r="Z64" s="1418"/>
      <c r="AA64" s="1418"/>
      <c r="AB64" s="1421"/>
      <c r="AC64" s="1421"/>
      <c r="AD64" s="1421"/>
      <c r="AE64" s="1421"/>
      <c r="AF64" s="1421"/>
      <c r="AG64" s="1421"/>
      <c r="AH64" s="1422"/>
    </row>
    <row r="65" spans="3:36">
      <c r="C65" s="1374" t="s">
        <v>564</v>
      </c>
      <c r="D65" s="1374"/>
      <c r="E65" s="1374"/>
      <c r="F65" s="1374"/>
      <c r="G65" s="1374"/>
      <c r="H65" s="1374"/>
      <c r="I65" s="1374"/>
      <c r="J65" s="1374"/>
      <c r="K65" s="1374"/>
      <c r="L65" s="1374"/>
      <c r="M65" s="1374"/>
      <c r="N65" s="1374"/>
      <c r="O65" s="1374"/>
      <c r="P65" s="1374"/>
      <c r="Q65" s="1374"/>
      <c r="R65" s="1374"/>
      <c r="S65" s="1374"/>
      <c r="T65" s="1374"/>
      <c r="U65" s="1374"/>
      <c r="V65" s="1374"/>
      <c r="W65" s="1374"/>
      <c r="X65" s="1374"/>
      <c r="Y65" s="1374"/>
      <c r="Z65" s="1374"/>
      <c r="AA65" s="1374"/>
      <c r="AB65" s="1374"/>
      <c r="AC65" s="1374"/>
      <c r="AD65" s="1374"/>
      <c r="AE65" s="1374"/>
      <c r="AF65" s="1374"/>
      <c r="AG65" s="1374"/>
      <c r="AH65" s="1374"/>
      <c r="AI65" s="1374"/>
      <c r="AJ65" s="1374"/>
    </row>
    <row r="66" spans="3:36">
      <c r="X66" s="1438" t="s">
        <v>518</v>
      </c>
      <c r="Y66" s="1439"/>
      <c r="Z66" s="1439"/>
      <c r="AA66" s="1440"/>
      <c r="AB66" s="1432">
        <f>'点検表（事務所版）'!AA5</f>
        <v>0</v>
      </c>
      <c r="AC66" s="1433"/>
      <c r="AD66" s="1433"/>
      <c r="AE66" s="1433"/>
      <c r="AF66" s="1433"/>
      <c r="AG66" s="1433"/>
      <c r="AH66" s="1396" t="s">
        <v>500</v>
      </c>
    </row>
    <row r="67" spans="3:36">
      <c r="X67" s="1441"/>
      <c r="Y67" s="1442"/>
      <c r="Z67" s="1442"/>
      <c r="AA67" s="1443"/>
      <c r="AB67" s="1434"/>
      <c r="AC67" s="1435"/>
      <c r="AD67" s="1435"/>
      <c r="AE67" s="1435"/>
      <c r="AF67" s="1435"/>
      <c r="AG67" s="1435"/>
      <c r="AH67" s="1397"/>
    </row>
    <row r="69" spans="3:36" ht="14.25" customHeight="1">
      <c r="C69" s="1424" t="s">
        <v>519</v>
      </c>
      <c r="D69" s="1425"/>
      <c r="E69" s="1425"/>
      <c r="F69" s="1425"/>
      <c r="G69" s="1425"/>
      <c r="H69" s="1425"/>
      <c r="I69" s="1425"/>
      <c r="J69" s="1425"/>
      <c r="K69" s="1425"/>
      <c r="L69" s="1425"/>
      <c r="M69" s="1425"/>
      <c r="N69" s="1425"/>
      <c r="O69" s="1425"/>
      <c r="P69" s="1425"/>
      <c r="Q69" s="1425"/>
      <c r="R69" s="1425"/>
      <c r="S69" s="1425"/>
      <c r="T69" s="1425"/>
      <c r="U69" s="1425"/>
      <c r="V69" s="1425"/>
      <c r="W69" s="1425"/>
      <c r="X69" s="1425"/>
      <c r="Y69" s="1425"/>
      <c r="Z69" s="1425"/>
      <c r="AA69" s="1425"/>
      <c r="AB69" s="1428" t="str">
        <f>IF(AB8="評価対象外",AB8,"")</f>
        <v/>
      </c>
      <c r="AC69" s="1428"/>
      <c r="AD69" s="1428"/>
      <c r="AE69" s="1428"/>
      <c r="AF69" s="1428"/>
      <c r="AG69" s="1428"/>
      <c r="AH69" s="1429"/>
    </row>
    <row r="70" spans="3:36" ht="14.25" customHeight="1">
      <c r="C70" s="1426"/>
      <c r="D70" s="1427"/>
      <c r="E70" s="1427"/>
      <c r="F70" s="1427"/>
      <c r="G70" s="1427"/>
      <c r="H70" s="1427"/>
      <c r="I70" s="1427"/>
      <c r="J70" s="1427"/>
      <c r="K70" s="1427"/>
      <c r="L70" s="1427"/>
      <c r="M70" s="1427"/>
      <c r="N70" s="1427"/>
      <c r="O70" s="1427"/>
      <c r="P70" s="1427"/>
      <c r="Q70" s="1427"/>
      <c r="R70" s="1427"/>
      <c r="S70" s="1427"/>
      <c r="T70" s="1427"/>
      <c r="U70" s="1427"/>
      <c r="V70" s="1427"/>
      <c r="W70" s="1427"/>
      <c r="X70" s="1427"/>
      <c r="Y70" s="1427"/>
      <c r="Z70" s="1427"/>
      <c r="AA70" s="1427"/>
      <c r="AB70" s="1430"/>
      <c r="AC70" s="1430"/>
      <c r="AD70" s="1430"/>
      <c r="AE70" s="1430"/>
      <c r="AF70" s="1430"/>
      <c r="AG70" s="1430"/>
      <c r="AH70" s="1431"/>
    </row>
    <row r="71" spans="3:36">
      <c r="C71" s="1423" t="s">
        <v>521</v>
      </c>
      <c r="D71" s="1423"/>
      <c r="E71" s="1423"/>
      <c r="F71" s="1423"/>
      <c r="G71" s="1423"/>
      <c r="H71" s="1423"/>
      <c r="I71" s="1423"/>
      <c r="J71" s="1423"/>
      <c r="K71" s="1423"/>
      <c r="L71" s="1423"/>
      <c r="M71" s="1423"/>
      <c r="N71" s="1423"/>
      <c r="O71" s="1423"/>
      <c r="P71" s="1423"/>
      <c r="Q71" s="1423"/>
      <c r="R71" s="1423"/>
      <c r="S71" s="1423"/>
      <c r="T71" s="1423"/>
      <c r="U71" s="1423"/>
      <c r="V71" s="1423"/>
      <c r="W71" s="1423"/>
      <c r="X71" s="1423"/>
      <c r="Y71" s="1423"/>
      <c r="Z71" s="1423"/>
      <c r="AA71" s="1423"/>
      <c r="AB71" s="1423"/>
      <c r="AC71" s="1423"/>
      <c r="AD71" s="1423"/>
      <c r="AE71" s="1423"/>
      <c r="AF71" s="1423"/>
      <c r="AG71" s="1423"/>
      <c r="AH71" s="1423"/>
    </row>
    <row r="72" spans="3:36" ht="14.25" customHeight="1">
      <c r="W72" s="347"/>
      <c r="X72" s="1390" t="s">
        <v>520</v>
      </c>
      <c r="Y72" s="1391"/>
      <c r="Z72" s="1391"/>
      <c r="AA72" s="1392"/>
      <c r="AB72" s="1398" t="str">
        <f>IF(AB40="","",AB40+AB66)</f>
        <v/>
      </c>
      <c r="AC72" s="1399"/>
      <c r="AD72" s="1399"/>
      <c r="AE72" s="1399"/>
      <c r="AF72" s="1399"/>
      <c r="AG72" s="1399"/>
      <c r="AH72" s="1396" t="s">
        <v>500</v>
      </c>
    </row>
    <row r="73" spans="3:36" ht="14.25" customHeight="1">
      <c r="W73" s="347"/>
      <c r="X73" s="1393"/>
      <c r="Y73" s="1394"/>
      <c r="Z73" s="1394"/>
      <c r="AA73" s="1395"/>
      <c r="AB73" s="1400"/>
      <c r="AC73" s="1401"/>
      <c r="AD73" s="1401"/>
      <c r="AE73" s="1401"/>
      <c r="AF73" s="1401"/>
      <c r="AG73" s="1401"/>
      <c r="AH73" s="1397"/>
    </row>
    <row r="74" spans="3:36" ht="14.25" customHeight="1">
      <c r="W74" s="348"/>
      <c r="X74" s="349"/>
      <c r="Y74" s="349"/>
      <c r="Z74" s="349"/>
      <c r="AA74" s="349"/>
      <c r="AB74" s="350"/>
      <c r="AC74" s="350"/>
      <c r="AD74" s="350"/>
      <c r="AE74" s="350"/>
      <c r="AF74" s="350"/>
      <c r="AG74" s="350"/>
      <c r="AH74" s="351"/>
    </row>
    <row r="75" spans="3:36">
      <c r="C75" s="1374" t="s">
        <v>522</v>
      </c>
      <c r="D75" s="1374"/>
      <c r="E75" s="1374"/>
      <c r="F75" s="1374"/>
      <c r="G75" s="1374"/>
      <c r="H75" s="1374"/>
      <c r="I75" s="1374"/>
      <c r="J75" s="1374"/>
      <c r="K75" s="1374"/>
      <c r="L75" s="1374"/>
      <c r="M75" s="1374"/>
      <c r="N75" s="1374"/>
      <c r="O75" s="1374"/>
      <c r="P75" s="1374"/>
      <c r="Q75" s="1374"/>
      <c r="R75" s="1374"/>
      <c r="S75" s="1374"/>
      <c r="T75" s="1374"/>
      <c r="U75" s="1374"/>
      <c r="V75" s="1374"/>
      <c r="W75" s="1374"/>
      <c r="X75" s="1374"/>
      <c r="Y75" s="1374"/>
      <c r="Z75" s="1374"/>
      <c r="AA75" s="1374"/>
      <c r="AB75" s="1374"/>
      <c r="AC75" s="1374"/>
      <c r="AD75" s="1374"/>
      <c r="AE75" s="1374"/>
      <c r="AF75" s="1374"/>
      <c r="AG75" s="1374"/>
      <c r="AH75" s="1374"/>
    </row>
    <row r="76" spans="3:36" ht="14.25" customHeight="1">
      <c r="X76" s="1390" t="s">
        <v>491</v>
      </c>
      <c r="Y76" s="1391"/>
      <c r="Z76" s="1391"/>
      <c r="AA76" s="1392"/>
      <c r="AB76" s="1405" t="str">
        <f>IF(AB72="","",IF(AB72&gt;=90,G82,IF(AND(AB72&lt;90,AB72&gt;=80),G83,IF(AND(AB72&lt;80,AB72&gt;=70),G84,IF(AND(AB72&lt;70,AB72&gt;=60),G85,IF(AND(AB72&lt;60,AB72&gt;=40),G86,IF(AB72&lt;40,G87)))))))</f>
        <v/>
      </c>
      <c r="AC76" s="1406"/>
      <c r="AD76" s="1406"/>
      <c r="AE76" s="1406"/>
      <c r="AF76" s="1406"/>
      <c r="AG76" s="1406"/>
      <c r="AH76" s="1407"/>
    </row>
    <row r="77" spans="3:36" ht="14.25" customHeight="1">
      <c r="X77" s="1402"/>
      <c r="Y77" s="1403"/>
      <c r="Z77" s="1403"/>
      <c r="AA77" s="1404"/>
      <c r="AB77" s="1408"/>
      <c r="AC77" s="624"/>
      <c r="AD77" s="624"/>
      <c r="AE77" s="624"/>
      <c r="AF77" s="624"/>
      <c r="AG77" s="624"/>
      <c r="AH77" s="1409"/>
    </row>
    <row r="78" spans="3:36" ht="14.25" customHeight="1">
      <c r="X78" s="1393"/>
      <c r="Y78" s="1394"/>
      <c r="Z78" s="1394"/>
      <c r="AA78" s="1395"/>
      <c r="AB78" s="1410"/>
      <c r="AC78" s="1411"/>
      <c r="AD78" s="1411"/>
      <c r="AE78" s="1411"/>
      <c r="AF78" s="1411"/>
      <c r="AG78" s="1411"/>
      <c r="AH78" s="1412"/>
    </row>
    <row r="80" spans="3:36">
      <c r="C80" s="1374" t="s">
        <v>523</v>
      </c>
      <c r="D80" s="1374"/>
      <c r="E80" s="1374"/>
      <c r="F80" s="1374"/>
      <c r="G80" s="1374"/>
      <c r="H80" s="1374"/>
      <c r="I80" s="1374"/>
      <c r="J80" s="1374"/>
      <c r="K80" s="1374"/>
      <c r="L80" s="1374"/>
      <c r="M80" s="1374"/>
      <c r="N80" s="1374"/>
      <c r="O80" s="1374"/>
      <c r="P80" s="1374"/>
      <c r="Q80" s="1374"/>
      <c r="R80" s="1374"/>
      <c r="S80" s="1374"/>
      <c r="T80" s="1374"/>
      <c r="U80" s="1374"/>
      <c r="V80" s="1374"/>
      <c r="W80" s="1374"/>
      <c r="X80" s="1374"/>
      <c r="Y80" s="1374"/>
      <c r="Z80" s="1374"/>
      <c r="AA80" s="1374"/>
      <c r="AB80" s="1374"/>
      <c r="AC80" s="1374"/>
      <c r="AD80" s="1374"/>
      <c r="AE80" s="1374"/>
      <c r="AF80" s="1374"/>
      <c r="AG80" s="1374"/>
      <c r="AH80" s="1374"/>
    </row>
    <row r="81" spans="3:39">
      <c r="C81" s="353"/>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c r="AH81" s="355"/>
    </row>
    <row r="82" spans="3:39">
      <c r="C82" s="342"/>
      <c r="G82" s="1388" t="s">
        <v>540</v>
      </c>
      <c r="H82" s="1389"/>
      <c r="I82" s="1389"/>
      <c r="J82" s="1389"/>
      <c r="K82" s="1363" t="s">
        <v>560</v>
      </c>
      <c r="L82" s="1364"/>
      <c r="M82" s="1364"/>
      <c r="N82" s="1364"/>
      <c r="O82" s="1364"/>
      <c r="P82" s="1364"/>
      <c r="Q82" s="1364"/>
      <c r="R82" s="1364"/>
      <c r="S82" s="1364"/>
      <c r="T82" s="1364"/>
      <c r="U82" s="1365"/>
      <c r="V82" s="1364" t="s">
        <v>526</v>
      </c>
      <c r="W82" s="1364"/>
      <c r="X82" s="1364"/>
      <c r="Y82" s="1364"/>
      <c r="Z82" s="1364"/>
      <c r="AA82" s="1364"/>
      <c r="AB82" s="1364"/>
      <c r="AC82" s="1364"/>
      <c r="AD82" s="1375"/>
      <c r="AH82" s="343"/>
      <c r="AL82" s="336" t="s">
        <v>539</v>
      </c>
      <c r="AM82" s="336" t="b">
        <f>IF(AB76=AL82,6)</f>
        <v>0</v>
      </c>
    </row>
    <row r="83" spans="3:39">
      <c r="C83" s="342"/>
      <c r="G83" s="1386" t="s">
        <v>534</v>
      </c>
      <c r="H83" s="1387"/>
      <c r="I83" s="1387"/>
      <c r="J83" s="1387"/>
      <c r="K83" s="1366" t="s">
        <v>562</v>
      </c>
      <c r="L83" s="1367"/>
      <c r="M83" s="1367"/>
      <c r="N83" s="1367"/>
      <c r="O83" s="1367"/>
      <c r="P83" s="1367"/>
      <c r="Q83" s="1367"/>
      <c r="R83" s="1367"/>
      <c r="S83" s="1367"/>
      <c r="T83" s="1367"/>
      <c r="U83" s="1368"/>
      <c r="V83" s="1367" t="s">
        <v>527</v>
      </c>
      <c r="W83" s="1367"/>
      <c r="X83" s="1367"/>
      <c r="Y83" s="1367"/>
      <c r="Z83" s="1367"/>
      <c r="AA83" s="1367"/>
      <c r="AB83" s="1367"/>
      <c r="AC83" s="1367"/>
      <c r="AD83" s="1376"/>
      <c r="AH83" s="343"/>
      <c r="AL83" s="336" t="s">
        <v>532</v>
      </c>
      <c r="AM83" s="336" t="b">
        <f>IF(AB76=AL83,5)</f>
        <v>0</v>
      </c>
    </row>
    <row r="84" spans="3:39">
      <c r="C84" s="342"/>
      <c r="G84" s="1383" t="s">
        <v>535</v>
      </c>
      <c r="H84" s="1384"/>
      <c r="I84" s="1384"/>
      <c r="J84" s="1384"/>
      <c r="K84" s="1369" t="s">
        <v>561</v>
      </c>
      <c r="L84" s="1370"/>
      <c r="M84" s="1370"/>
      <c r="N84" s="1370"/>
      <c r="O84" s="1370"/>
      <c r="P84" s="1370"/>
      <c r="Q84" s="1370"/>
      <c r="R84" s="1370"/>
      <c r="S84" s="1370"/>
      <c r="T84" s="1370"/>
      <c r="U84" s="1371"/>
      <c r="V84" s="1370" t="s">
        <v>528</v>
      </c>
      <c r="W84" s="1370"/>
      <c r="X84" s="1370"/>
      <c r="Y84" s="1370"/>
      <c r="Z84" s="1370"/>
      <c r="AA84" s="1370"/>
      <c r="AB84" s="1370"/>
      <c r="AC84" s="1370"/>
      <c r="AD84" s="1385"/>
      <c r="AH84" s="343"/>
      <c r="AL84" s="336" t="s">
        <v>524</v>
      </c>
      <c r="AM84" s="336" t="b">
        <f>IF(AB76=AL84,4)</f>
        <v>0</v>
      </c>
    </row>
    <row r="85" spans="3:39">
      <c r="C85" s="342"/>
      <c r="G85" s="1377" t="s">
        <v>536</v>
      </c>
      <c r="H85" s="1378"/>
      <c r="I85" s="1378"/>
      <c r="J85" s="1378"/>
      <c r="K85" s="1372" t="s">
        <v>492</v>
      </c>
      <c r="L85" s="1361"/>
      <c r="M85" s="1361"/>
      <c r="N85" s="1361"/>
      <c r="O85" s="1361"/>
      <c r="P85" s="1361"/>
      <c r="Q85" s="1361"/>
      <c r="R85" s="1361"/>
      <c r="S85" s="1361"/>
      <c r="T85" s="1361"/>
      <c r="U85" s="1373"/>
      <c r="V85" s="1361" t="s">
        <v>529</v>
      </c>
      <c r="W85" s="1361"/>
      <c r="X85" s="1361"/>
      <c r="Y85" s="1361"/>
      <c r="Z85" s="1361"/>
      <c r="AA85" s="1361"/>
      <c r="AB85" s="1361"/>
      <c r="AC85" s="1361"/>
      <c r="AD85" s="1362"/>
      <c r="AH85" s="343"/>
      <c r="AL85" s="336" t="s">
        <v>541</v>
      </c>
      <c r="AM85" s="336" t="b">
        <f>IF(AB76=AL85,3)</f>
        <v>0</v>
      </c>
    </row>
    <row r="86" spans="3:39">
      <c r="C86" s="342"/>
      <c r="G86" s="1381" t="s">
        <v>537</v>
      </c>
      <c r="H86" s="1382"/>
      <c r="I86" s="1382"/>
      <c r="J86" s="1382"/>
      <c r="K86" s="1366" t="s">
        <v>525</v>
      </c>
      <c r="L86" s="1367"/>
      <c r="M86" s="1367"/>
      <c r="N86" s="1367"/>
      <c r="O86" s="1367"/>
      <c r="P86" s="1367"/>
      <c r="Q86" s="1367"/>
      <c r="R86" s="1367"/>
      <c r="S86" s="1367"/>
      <c r="T86" s="1367"/>
      <c r="U86" s="1368"/>
      <c r="V86" s="1367" t="s">
        <v>530</v>
      </c>
      <c r="W86" s="1367"/>
      <c r="X86" s="1367"/>
      <c r="Y86" s="1367"/>
      <c r="Z86" s="1367"/>
      <c r="AA86" s="1367"/>
      <c r="AB86" s="1367"/>
      <c r="AC86" s="1367"/>
      <c r="AD86" s="1376"/>
      <c r="AH86" s="343"/>
      <c r="AL86" s="336" t="s">
        <v>542</v>
      </c>
      <c r="AM86" s="336" t="b">
        <f>IF(AB76=AL86,2)</f>
        <v>0</v>
      </c>
    </row>
    <row r="87" spans="3:39">
      <c r="C87" s="342"/>
      <c r="G87" s="1379" t="s">
        <v>538</v>
      </c>
      <c r="H87" s="1380"/>
      <c r="I87" s="1380"/>
      <c r="J87" s="1380"/>
      <c r="K87" s="1372" t="s">
        <v>493</v>
      </c>
      <c r="L87" s="1361"/>
      <c r="M87" s="1361"/>
      <c r="N87" s="1361"/>
      <c r="O87" s="1361"/>
      <c r="P87" s="1361"/>
      <c r="Q87" s="1361"/>
      <c r="R87" s="1361"/>
      <c r="S87" s="1361"/>
      <c r="T87" s="1361"/>
      <c r="U87" s="1373"/>
      <c r="V87" s="1361" t="s">
        <v>531</v>
      </c>
      <c r="W87" s="1361"/>
      <c r="X87" s="1361"/>
      <c r="Y87" s="1361"/>
      <c r="Z87" s="1361"/>
      <c r="AA87" s="1361"/>
      <c r="AB87" s="1361"/>
      <c r="AC87" s="1361"/>
      <c r="AD87" s="1362"/>
      <c r="AH87" s="343"/>
      <c r="AL87" s="336" t="s">
        <v>533</v>
      </c>
      <c r="AM87" s="336" t="b">
        <f>IF(AB76=AL87,1)</f>
        <v>0</v>
      </c>
    </row>
    <row r="88" spans="3:39">
      <c r="C88" s="344"/>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6"/>
    </row>
  </sheetData>
  <sheetProtection password="9DFD" sheet="1" selectLockedCells="1"/>
  <mergeCells count="125">
    <mergeCell ref="C19:AH19"/>
    <mergeCell ref="C12:AH15"/>
    <mergeCell ref="R8:T9"/>
    <mergeCell ref="X8:AA9"/>
    <mergeCell ref="AB8:AH9"/>
    <mergeCell ref="C20:I21"/>
    <mergeCell ref="C17:AA18"/>
    <mergeCell ref="AB17:AH18"/>
    <mergeCell ref="C22:AH22"/>
    <mergeCell ref="C4:AH5"/>
    <mergeCell ref="C6:AH6"/>
    <mergeCell ref="B1:R2"/>
    <mergeCell ref="AA2:AH2"/>
    <mergeCell ref="T2:Z2"/>
    <mergeCell ref="AB7:AH7"/>
    <mergeCell ref="C11:AH11"/>
    <mergeCell ref="D8:G9"/>
    <mergeCell ref="H8:I9"/>
    <mergeCell ref="J8:L9"/>
    <mergeCell ref="M8:N9"/>
    <mergeCell ref="C32:AH32"/>
    <mergeCell ref="D23:F23"/>
    <mergeCell ref="H23:J23"/>
    <mergeCell ref="K23:AH24"/>
    <mergeCell ref="V29:Y30"/>
    <mergeCell ref="R26:Y26"/>
    <mergeCell ref="K29:O30"/>
    <mergeCell ref="P29:Q30"/>
    <mergeCell ref="C29:F30"/>
    <mergeCell ref="G29:J30"/>
    <mergeCell ref="C31:AH31"/>
    <mergeCell ref="K26:Q26"/>
    <mergeCell ref="R29:U30"/>
    <mergeCell ref="C27:F28"/>
    <mergeCell ref="G27:J28"/>
    <mergeCell ref="K27:O28"/>
    <mergeCell ref="P27:Q28"/>
    <mergeCell ref="C26:J26"/>
    <mergeCell ref="R27:U28"/>
    <mergeCell ref="V27:Y28"/>
    <mergeCell ref="AA27:AB27"/>
    <mergeCell ref="AA28:AH28"/>
    <mergeCell ref="C34:AJ34"/>
    <mergeCell ref="C39:AJ39"/>
    <mergeCell ref="C40:F41"/>
    <mergeCell ref="J40:J41"/>
    <mergeCell ref="G40:I41"/>
    <mergeCell ref="K40:M41"/>
    <mergeCell ref="N40:Q41"/>
    <mergeCell ref="R40:T41"/>
    <mergeCell ref="K35:Q35"/>
    <mergeCell ref="R35:Y35"/>
    <mergeCell ref="R36:Y37"/>
    <mergeCell ref="C35:J35"/>
    <mergeCell ref="U40:W41"/>
    <mergeCell ref="X40:AA41"/>
    <mergeCell ref="C36:J37"/>
    <mergeCell ref="K36:Q37"/>
    <mergeCell ref="AH40:AH41"/>
    <mergeCell ref="AB40:AG41"/>
    <mergeCell ref="C44:AH44"/>
    <mergeCell ref="M48:P49"/>
    <mergeCell ref="Q48:T49"/>
    <mergeCell ref="U48:X49"/>
    <mergeCell ref="C45:AH45"/>
    <mergeCell ref="E47:AF47"/>
    <mergeCell ref="E48:H49"/>
    <mergeCell ref="Y48:AB49"/>
    <mergeCell ref="AC48:AF49"/>
    <mergeCell ref="E50:H51"/>
    <mergeCell ref="I50:L51"/>
    <mergeCell ref="M50:P51"/>
    <mergeCell ref="Q50:T51"/>
    <mergeCell ref="U50:X51"/>
    <mergeCell ref="Y50:AB51"/>
    <mergeCell ref="AC50:AF51"/>
    <mergeCell ref="AH66:AH67"/>
    <mergeCell ref="I48:L49"/>
    <mergeCell ref="T59:AC59"/>
    <mergeCell ref="C54:AH54"/>
    <mergeCell ref="C55:AH55"/>
    <mergeCell ref="H57:M57"/>
    <mergeCell ref="N57:S57"/>
    <mergeCell ref="T57:AC57"/>
    <mergeCell ref="H59:M59"/>
    <mergeCell ref="N59:S59"/>
    <mergeCell ref="H58:M58"/>
    <mergeCell ref="N58:S58"/>
    <mergeCell ref="T58:AC58"/>
    <mergeCell ref="X72:AA73"/>
    <mergeCell ref="AH72:AH73"/>
    <mergeCell ref="AB72:AG73"/>
    <mergeCell ref="X76:AA78"/>
    <mergeCell ref="AB76:AH78"/>
    <mergeCell ref="V86:AD86"/>
    <mergeCell ref="T60:AC60"/>
    <mergeCell ref="C63:AA64"/>
    <mergeCell ref="AB63:AH64"/>
    <mergeCell ref="C65:AJ65"/>
    <mergeCell ref="C71:AH71"/>
    <mergeCell ref="C69:AA70"/>
    <mergeCell ref="AB69:AH70"/>
    <mergeCell ref="AB66:AG67"/>
    <mergeCell ref="H60:M60"/>
    <mergeCell ref="N60:S60"/>
    <mergeCell ref="X66:AA67"/>
    <mergeCell ref="V87:AD87"/>
    <mergeCell ref="K82:U82"/>
    <mergeCell ref="K83:U83"/>
    <mergeCell ref="K84:U84"/>
    <mergeCell ref="K85:U85"/>
    <mergeCell ref="K86:U86"/>
    <mergeCell ref="C75:AH75"/>
    <mergeCell ref="K87:U87"/>
    <mergeCell ref="V82:AD82"/>
    <mergeCell ref="V83:AD83"/>
    <mergeCell ref="G85:J85"/>
    <mergeCell ref="G87:J87"/>
    <mergeCell ref="G86:J86"/>
    <mergeCell ref="G84:J84"/>
    <mergeCell ref="V84:AD84"/>
    <mergeCell ref="V85:AD85"/>
    <mergeCell ref="G83:J83"/>
    <mergeCell ref="G82:J82"/>
    <mergeCell ref="C80:AH80"/>
  </mergeCells>
  <phoneticPr fontId="2"/>
  <conditionalFormatting sqref="C20:I21">
    <cfRule type="expression" dxfId="4" priority="1">
      <formula>OR($AB$8="評価対象外",$AB$8="")</formula>
    </cfRule>
    <cfRule type="expression" dxfId="3" priority="2">
      <formula>OR($C$20="",$C$20="選択してください")</formula>
    </cfRule>
  </conditionalFormatting>
  <conditionalFormatting sqref="AB76:AH78">
    <cfRule type="expression" dxfId="2" priority="3" stopIfTrue="1">
      <formula>$AM$82</formula>
    </cfRule>
    <cfRule type="expression" dxfId="1" priority="4" stopIfTrue="1">
      <formula>OR($AM$83,$AM$84,$AM$85)</formula>
    </cfRule>
    <cfRule type="expression" dxfId="0" priority="5" stopIfTrue="1">
      <formula>OR($AM$86,$AM$87)</formula>
    </cfRule>
  </conditionalFormatting>
  <dataValidations count="1">
    <dataValidation type="list" allowBlank="1" showInputMessage="1" showErrorMessage="1" sqref="C20:I21">
      <formula1>INDIRECT($AB$8)</formula1>
    </dataValidation>
  </dataValidations>
  <pageMargins left="0.55118110236220474" right="0.55118110236220474" top="0.78740157480314965" bottom="0.78740157480314965" header="0.51181102362204722" footer="0.51181102362204722"/>
  <pageSetup paperSize="9" fitToHeight="2" orientation="portrait" blackAndWhite="1" r:id="rId1"/>
  <headerFooter alignWithMargins="0"/>
  <rowBreaks count="1" manualBreakCount="1">
    <brk id="5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B2"/>
  <sheetViews>
    <sheetView workbookViewId="0"/>
  </sheetViews>
  <sheetFormatPr defaultColWidth="9" defaultRowHeight="13.2"/>
  <cols>
    <col min="1" max="1" width="13.88671875" style="388" customWidth="1"/>
    <col min="2" max="2" width="10.109375" style="388" bestFit="1" customWidth="1"/>
    <col min="3" max="16384" width="9" style="388"/>
  </cols>
  <sheetData>
    <row r="1" spans="1:2">
      <c r="A1" s="386" t="s">
        <v>595</v>
      </c>
      <c r="B1" s="387" t="s">
        <v>597</v>
      </c>
    </row>
    <row r="2" spans="1:2">
      <c r="A2" s="386" t="s">
        <v>596</v>
      </c>
      <c r="B2" s="387">
        <v>1</v>
      </c>
    </row>
  </sheetData>
  <sheetProtection password="9DFD" sheet="1" objects="1" scenarios="1"/>
  <phoneticPr fontId="81"/>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86F32FC3286714AA8E9EA5A8257591D" ma:contentTypeVersion="3" ma:contentTypeDescription="新しいドキュメントを作成します。" ma:contentTypeScope="" ma:versionID="9b84115105837d6f7710c5ddc1d70ec2">
  <xsd:schema xmlns:xsd="http://www.w3.org/2001/XMLSchema" xmlns:xs="http://www.w3.org/2001/XMLSchema" xmlns:p="http://schemas.microsoft.com/office/2006/metadata/properties" xmlns:ns2="ede007fd-7b21-47c3-a745-54e9daf79cd0" targetNamespace="http://schemas.microsoft.com/office/2006/metadata/properties" ma:root="true" ma:fieldsID="7868b23ddb1025d3e98e03aa0f2c007d" ns2:_="">
    <xsd:import namespace="ede007fd-7b21-47c3-a745-54e9daf79cd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007fd-7b21-47c3-a745-54e9daf79c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8694D-512C-4246-B9C9-3639D62AD59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ede007fd-7b21-47c3-a745-54e9daf79cd0"/>
    <ds:schemaRef ds:uri="http://www.w3.org/XML/1998/namespace"/>
    <ds:schemaRef ds:uri="http://purl.org/dc/dcmitype/"/>
  </ds:schemaRefs>
</ds:datastoreItem>
</file>

<file path=customXml/itemProps2.xml><?xml version="1.0" encoding="utf-8"?>
<ds:datastoreItem xmlns:ds="http://schemas.openxmlformats.org/officeDocument/2006/customXml" ds:itemID="{2B37EF67-E847-4A01-B9BF-8D99C27780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e007fd-7b21-47c3-a745-54e9daf79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DFE875-1147-445D-9BEB-85B455D960A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33</vt:i4>
      </vt:variant>
    </vt:vector>
  </HeadingPairs>
  <TitlesOfParts>
    <vt:vector size="43" baseType="lpstr">
      <vt:lpstr>提出書</vt:lpstr>
      <vt:lpstr>その1</vt:lpstr>
      <vt:lpstr>その2</vt:lpstr>
      <vt:lpstr>その3</vt:lpstr>
      <vt:lpstr>その4</vt:lpstr>
      <vt:lpstr>その5（非公表）</vt:lpstr>
      <vt:lpstr>その6（非公表）</vt:lpstr>
      <vt:lpstr>点検表（事務所版）</vt:lpstr>
      <vt:lpstr>評価シート</vt:lpstr>
      <vt:lpstr>ver</vt:lpstr>
      <vt:lpstr>その1!A_農業_林業</vt:lpstr>
      <vt:lpstr>その1!B_漁業</vt:lpstr>
      <vt:lpstr>その1!C_鉱業_採石業_砂利採取業</vt:lpstr>
      <vt:lpstr>その1!D_建設業</vt:lpstr>
      <vt:lpstr>その1!E_製造業</vt:lpstr>
      <vt:lpstr>その1!F_電気_ガス_熱供給_水道業</vt:lpstr>
      <vt:lpstr>その1!G_情報通信業</vt:lpstr>
      <vt:lpstr>その1!H_運輸業_郵便業</vt:lpstr>
      <vt:lpstr>その1!I_卸売業_小売業</vt:lpstr>
      <vt:lpstr>その1!J_金融業_保険業</vt:lpstr>
      <vt:lpstr>その1!K_不動産業_物品賃貸業</vt:lpstr>
      <vt:lpstr>その1!L_学術研究_専門_技術サービス業</vt:lpstr>
      <vt:lpstr>その1!M_宿泊業_飲食サービス業</vt:lpstr>
      <vt:lpstr>その1!N_生活関連サービス業_娯楽業</vt:lpstr>
      <vt:lpstr>その1!O_教育_学習支援業</vt:lpstr>
      <vt:lpstr>その1!P_医療_福祉</vt:lpstr>
      <vt:lpstr>その1!Print_Area</vt:lpstr>
      <vt:lpstr>その2!Print_Area</vt:lpstr>
      <vt:lpstr>その3!Print_Area</vt:lpstr>
      <vt:lpstr>その4!Print_Area</vt:lpstr>
      <vt:lpstr>'その5（非公表）'!Print_Area</vt:lpstr>
      <vt:lpstr>'その6（非公表）'!Print_Area</vt:lpstr>
      <vt:lpstr>提出書!Print_Area</vt:lpstr>
      <vt:lpstr>'点検表（事務所版）'!Print_Area</vt:lpstr>
      <vt:lpstr>評価シート!Print_Area</vt:lpstr>
      <vt:lpstr>'点検表（事務所版）'!Print_Titles</vt:lpstr>
      <vt:lpstr>その1!Q_複合サービス事業</vt:lpstr>
      <vt:lpstr>その1!R_サービス業...他に分類されないもの</vt:lpstr>
      <vt:lpstr>その1!S_公務...他に分類されるものを除く</vt:lpstr>
      <vt:lpstr>その1!T_分類不能の産業</vt:lpstr>
      <vt:lpstr>その1!指定地球温暖化対策事業者</vt:lpstr>
      <vt:lpstr>その1!特定テナント等事業者</vt:lpstr>
      <vt:lpstr>評価対象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2023-05-22T07:59:10Z</cp:lastPrinted>
  <dcterms:created xsi:type="dcterms:W3CDTF">2010-04-21T02:50:25Z</dcterms:created>
  <dcterms:modified xsi:type="dcterms:W3CDTF">2025-08-26T01:57:12Z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0x010100986F32FC3286714AA8E9EA5A8257591D</vt:lpwstr>
  </property>
</Properties>
</file>